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10.22.22\PROC-Purc\PROC-Purc-Staff\2025\PROJECT DASHBOARD\"/>
    </mc:Choice>
  </mc:AlternateContent>
  <xr:revisionPtr revIDLastSave="0" documentId="13_ncr:1_{FDF1B7A1-3594-47AA-A972-A0B57FDE3F6A}" xr6:coauthVersionLast="47" xr6:coauthVersionMax="47" xr10:uidLastSave="{00000000-0000-0000-0000-000000000000}"/>
  <bookViews>
    <workbookView xWindow="-120" yWindow="-120" windowWidth="29040" windowHeight="15720" activeTab="1" xr2:uid="{38CDD9F2-7BF5-45A9-9C0D-F5B06BA475B6}"/>
  </bookViews>
  <sheets>
    <sheet name="DATA OEM" sheetId="6" r:id="rId1"/>
    <sheet name="Sheet1" sheetId="1" r:id="rId2"/>
    <sheet name="Sheet3" sheetId="3" r:id="rId3"/>
    <sheet name="Sisa OEM" sheetId="2" r:id="rId4"/>
    <sheet name="Sisa INA" sheetId="4" r:id="rId5"/>
    <sheet name="OEM" sheetId="5" r:id="rId6"/>
  </sheets>
  <externalReferences>
    <externalReference r:id="rId7"/>
  </externalReferences>
  <definedNames>
    <definedName name="_xlnm._FilterDatabase" localSheetId="5" hidden="1">OEM!$A$1:$K$260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2" i="6"/>
  <c r="W9" i="6"/>
  <c r="W10" i="6"/>
  <c r="W11" i="6"/>
  <c r="W12" i="6"/>
  <c r="W13" i="6"/>
  <c r="W14" i="6"/>
  <c r="W21" i="6"/>
  <c r="W22" i="6"/>
  <c r="W23" i="6"/>
  <c r="W24" i="6"/>
  <c r="W25" i="6"/>
  <c r="W26" i="6"/>
  <c r="W33" i="6"/>
  <c r="W34" i="6"/>
  <c r="W35" i="6"/>
  <c r="W36" i="6"/>
  <c r="W37" i="6"/>
  <c r="W38" i="6"/>
  <c r="W45" i="6"/>
  <c r="W46" i="6"/>
  <c r="W47" i="6"/>
  <c r="W48" i="6"/>
  <c r="W49" i="6"/>
  <c r="W50" i="6"/>
  <c r="W57" i="6"/>
  <c r="W58" i="6"/>
  <c r="W59" i="6"/>
  <c r="W60" i="6"/>
  <c r="W61" i="6"/>
  <c r="W62" i="6"/>
  <c r="W69" i="6"/>
  <c r="W70" i="6"/>
  <c r="W71" i="6"/>
  <c r="W72" i="6"/>
  <c r="W73" i="6"/>
  <c r="W74" i="6"/>
  <c r="W81" i="6"/>
  <c r="W82" i="6"/>
  <c r="W83" i="6"/>
  <c r="W84" i="6"/>
  <c r="W85" i="6"/>
  <c r="W86" i="6"/>
  <c r="W93" i="6"/>
  <c r="W94" i="6"/>
  <c r="W95" i="6"/>
  <c r="W96" i="6"/>
  <c r="W97" i="6"/>
  <c r="W98" i="6"/>
  <c r="W105" i="6"/>
  <c r="W106" i="6"/>
  <c r="W107" i="6"/>
  <c r="W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2" i="6"/>
  <c r="S3" i="6"/>
  <c r="W3" i="6" s="1"/>
  <c r="S4" i="6"/>
  <c r="W4" i="6" s="1"/>
  <c r="S5" i="6"/>
  <c r="W5" i="6" s="1"/>
  <c r="S6" i="6"/>
  <c r="W6" i="6" s="1"/>
  <c r="S7" i="6"/>
  <c r="W7" i="6" s="1"/>
  <c r="S8" i="6"/>
  <c r="W8" i="6" s="1"/>
  <c r="S9" i="6"/>
  <c r="S10" i="6"/>
  <c r="S11" i="6"/>
  <c r="S12" i="6"/>
  <c r="S13" i="6"/>
  <c r="S14" i="6"/>
  <c r="S15" i="6"/>
  <c r="W15" i="6" s="1"/>
  <c r="S16" i="6"/>
  <c r="W16" i="6" s="1"/>
  <c r="S17" i="6"/>
  <c r="W17" i="6" s="1"/>
  <c r="S18" i="6"/>
  <c r="W18" i="6" s="1"/>
  <c r="S19" i="6"/>
  <c r="W19" i="6" s="1"/>
  <c r="S20" i="6"/>
  <c r="W20" i="6" s="1"/>
  <c r="S21" i="6"/>
  <c r="S22" i="6"/>
  <c r="S23" i="6"/>
  <c r="S24" i="6"/>
  <c r="S25" i="6"/>
  <c r="S26" i="6"/>
  <c r="S27" i="6"/>
  <c r="W27" i="6" s="1"/>
  <c r="S28" i="6"/>
  <c r="W28" i="6" s="1"/>
  <c r="S29" i="6"/>
  <c r="W29" i="6" s="1"/>
  <c r="S30" i="6"/>
  <c r="W30" i="6" s="1"/>
  <c r="S31" i="6"/>
  <c r="W31" i="6" s="1"/>
  <c r="S32" i="6"/>
  <c r="W32" i="6" s="1"/>
  <c r="S33" i="6"/>
  <c r="S34" i="6"/>
  <c r="S35" i="6"/>
  <c r="S36" i="6"/>
  <c r="S37" i="6"/>
  <c r="S38" i="6"/>
  <c r="S39" i="6"/>
  <c r="W39" i="6" s="1"/>
  <c r="S40" i="6"/>
  <c r="W40" i="6" s="1"/>
  <c r="S41" i="6"/>
  <c r="W41" i="6" s="1"/>
  <c r="S42" i="6"/>
  <c r="W42" i="6" s="1"/>
  <c r="S43" i="6"/>
  <c r="W43" i="6" s="1"/>
  <c r="S44" i="6"/>
  <c r="W44" i="6" s="1"/>
  <c r="S45" i="6"/>
  <c r="S46" i="6"/>
  <c r="S47" i="6"/>
  <c r="S48" i="6"/>
  <c r="S49" i="6"/>
  <c r="S50" i="6"/>
  <c r="S51" i="6"/>
  <c r="W51" i="6" s="1"/>
  <c r="S52" i="6"/>
  <c r="W52" i="6" s="1"/>
  <c r="S53" i="6"/>
  <c r="W53" i="6" s="1"/>
  <c r="S54" i="6"/>
  <c r="W54" i="6" s="1"/>
  <c r="S55" i="6"/>
  <c r="W55" i="6" s="1"/>
  <c r="S56" i="6"/>
  <c r="W56" i="6" s="1"/>
  <c r="S57" i="6"/>
  <c r="S58" i="6"/>
  <c r="S59" i="6"/>
  <c r="S60" i="6"/>
  <c r="S61" i="6"/>
  <c r="S62" i="6"/>
  <c r="S63" i="6"/>
  <c r="W63" i="6" s="1"/>
  <c r="S64" i="6"/>
  <c r="W64" i="6" s="1"/>
  <c r="S65" i="6"/>
  <c r="W65" i="6" s="1"/>
  <c r="S66" i="6"/>
  <c r="W66" i="6" s="1"/>
  <c r="S67" i="6"/>
  <c r="W67" i="6" s="1"/>
  <c r="S68" i="6"/>
  <c r="W68" i="6" s="1"/>
  <c r="S69" i="6"/>
  <c r="S70" i="6"/>
  <c r="S71" i="6"/>
  <c r="S72" i="6"/>
  <c r="S73" i="6"/>
  <c r="S74" i="6"/>
  <c r="S75" i="6"/>
  <c r="W75" i="6" s="1"/>
  <c r="S76" i="6"/>
  <c r="W76" i="6" s="1"/>
  <c r="S77" i="6"/>
  <c r="W77" i="6" s="1"/>
  <c r="S78" i="6"/>
  <c r="W78" i="6" s="1"/>
  <c r="S79" i="6"/>
  <c r="W79" i="6" s="1"/>
  <c r="S80" i="6"/>
  <c r="W80" i="6" s="1"/>
  <c r="S81" i="6"/>
  <c r="S82" i="6"/>
  <c r="S83" i="6"/>
  <c r="S84" i="6"/>
  <c r="S85" i="6"/>
  <c r="S86" i="6"/>
  <c r="S87" i="6"/>
  <c r="W87" i="6" s="1"/>
  <c r="S88" i="6"/>
  <c r="W88" i="6" s="1"/>
  <c r="S89" i="6"/>
  <c r="W89" i="6" s="1"/>
  <c r="S90" i="6"/>
  <c r="W90" i="6" s="1"/>
  <c r="S91" i="6"/>
  <c r="W91" i="6" s="1"/>
  <c r="S92" i="6"/>
  <c r="W92" i="6" s="1"/>
  <c r="S93" i="6"/>
  <c r="S94" i="6"/>
  <c r="S95" i="6"/>
  <c r="S96" i="6"/>
  <c r="S97" i="6"/>
  <c r="S98" i="6"/>
  <c r="S99" i="6"/>
  <c r="W99" i="6" s="1"/>
  <c r="S100" i="6"/>
  <c r="W100" i="6" s="1"/>
  <c r="S101" i="6"/>
  <c r="W101" i="6" s="1"/>
  <c r="S102" i="6"/>
  <c r="W102" i="6" s="1"/>
  <c r="S103" i="6"/>
  <c r="W103" i="6" s="1"/>
  <c r="S104" i="6"/>
  <c r="W104" i="6" s="1"/>
  <c r="S105" i="6"/>
  <c r="S106" i="6"/>
  <c r="S107" i="6"/>
  <c r="S2" i="6"/>
  <c r="O540" i="1"/>
  <c r="K107" i="6"/>
  <c r="M539" i="1"/>
  <c r="M540" i="1"/>
  <c r="N540" i="1"/>
  <c r="K540" i="1"/>
  <c r="H540" i="1"/>
  <c r="G540" i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2" i="6"/>
  <c r="P540" i="1" l="1"/>
  <c r="Q540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2" i="1"/>
  <c r="Q2" i="1" s="1"/>
  <c r="R394" i="5"/>
  <c r="S394" i="5"/>
  <c r="T394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S2" i="5"/>
  <c r="R2" i="5"/>
  <c r="T3" i="5"/>
  <c r="T4" i="5" s="1"/>
  <c r="T5" i="5" s="1"/>
  <c r="T6" i="5" s="1"/>
  <c r="T7" i="5" s="1"/>
  <c r="L40" i="5"/>
  <c r="L41" i="5" s="1"/>
  <c r="L42" i="5" s="1"/>
  <c r="L43" i="5" s="1"/>
  <c r="L44" i="5" s="1"/>
  <c r="L45" i="5" s="1"/>
  <c r="L46" i="5" s="1"/>
  <c r="L47" i="5" s="1"/>
  <c r="L48" i="5"/>
  <c r="L49" i="5"/>
  <c r="L50" i="5"/>
  <c r="L51" i="5"/>
  <c r="L52" i="5" s="1"/>
  <c r="L53" i="5" s="1"/>
  <c r="L54" i="5" s="1"/>
  <c r="L55" i="5" s="1"/>
  <c r="L56" i="5" s="1"/>
  <c r="L57" i="5" s="1"/>
  <c r="L58" i="5" s="1"/>
  <c r="L59" i="5" s="1"/>
  <c r="L60" i="5"/>
  <c r="L61" i="5"/>
  <c r="L62" i="5"/>
  <c r="L63" i="5"/>
  <c r="L64" i="5" s="1"/>
  <c r="L65" i="5" s="1"/>
  <c r="L66" i="5" s="1"/>
  <c r="L67" i="5" s="1"/>
  <c r="L68" i="5" s="1"/>
  <c r="L69" i="5" s="1"/>
  <c r="L70" i="5" s="1"/>
  <c r="L71" i="5" s="1"/>
  <c r="L72" i="5"/>
  <c r="L73" i="5"/>
  <c r="L74" i="5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9" i="5"/>
  <c r="T8" i="5" l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T259" i="5" s="1"/>
  <c r="T260" i="5" s="1"/>
  <c r="T261" i="5" s="1"/>
  <c r="T262" i="5" s="1"/>
  <c r="T263" i="5" s="1"/>
  <c r="T264" i="5" s="1"/>
  <c r="T265" i="5" s="1"/>
  <c r="T266" i="5" s="1"/>
  <c r="T267" i="5" s="1"/>
  <c r="T268" i="5" s="1"/>
  <c r="T269" i="5" s="1"/>
  <c r="T270" i="5" s="1"/>
  <c r="T271" i="5" s="1"/>
  <c r="T272" i="5" s="1"/>
  <c r="T273" i="5" s="1"/>
  <c r="T274" i="5" s="1"/>
  <c r="T275" i="5" s="1"/>
  <c r="T276" i="5" s="1"/>
  <c r="T277" i="5" s="1"/>
  <c r="T278" i="5" s="1"/>
  <c r="T279" i="5" s="1"/>
  <c r="T280" i="5" s="1"/>
  <c r="T281" i="5" s="1"/>
  <c r="T282" i="5" s="1"/>
  <c r="T283" i="5" s="1"/>
  <c r="T284" i="5" s="1"/>
  <c r="T285" i="5" s="1"/>
  <c r="T286" i="5" s="1"/>
  <c r="T287" i="5" s="1"/>
  <c r="T288" i="5" s="1"/>
  <c r="T289" i="5" s="1"/>
  <c r="T290" i="5" s="1"/>
  <c r="T291" i="5" s="1"/>
  <c r="T292" i="5" s="1"/>
  <c r="T293" i="5" s="1"/>
  <c r="T294" i="5" s="1"/>
  <c r="T295" i="5" s="1"/>
  <c r="T296" i="5" s="1"/>
  <c r="T297" i="5" s="1"/>
  <c r="T298" i="5" s="1"/>
  <c r="T299" i="5" s="1"/>
  <c r="T300" i="5" s="1"/>
  <c r="T301" i="5" s="1"/>
  <c r="T302" i="5" s="1"/>
  <c r="T303" i="5" s="1"/>
  <c r="T304" i="5" s="1"/>
  <c r="T305" i="5" s="1"/>
  <c r="T306" i="5" s="1"/>
  <c r="T307" i="5" s="1"/>
  <c r="T308" i="5" s="1"/>
  <c r="T309" i="5" s="1"/>
  <c r="T310" i="5" s="1"/>
  <c r="T311" i="5" s="1"/>
  <c r="T312" i="5" s="1"/>
  <c r="T313" i="5" s="1"/>
  <c r="T314" i="5" s="1"/>
  <c r="T315" i="5" s="1"/>
  <c r="T316" i="5" s="1"/>
  <c r="T317" i="5" s="1"/>
  <c r="T318" i="5" s="1"/>
  <c r="T319" i="5" s="1"/>
  <c r="T320" i="5" s="1"/>
  <c r="T321" i="5" s="1"/>
  <c r="T322" i="5" s="1"/>
  <c r="T323" i="5" s="1"/>
  <c r="T324" i="5" s="1"/>
  <c r="T325" i="5" s="1"/>
  <c r="T326" i="5" s="1"/>
  <c r="T327" i="5" s="1"/>
  <c r="T328" i="5" s="1"/>
  <c r="T329" i="5" s="1"/>
  <c r="T330" i="5" s="1"/>
  <c r="T331" i="5" s="1"/>
  <c r="T332" i="5" s="1"/>
  <c r="T333" i="5" s="1"/>
  <c r="T334" i="5" s="1"/>
  <c r="T335" i="5" s="1"/>
  <c r="T336" i="5" s="1"/>
  <c r="T337" i="5" s="1"/>
  <c r="T338" i="5" s="1"/>
  <c r="T339" i="5" s="1"/>
  <c r="T340" i="5" s="1"/>
  <c r="T341" i="5" s="1"/>
  <c r="T342" i="5" s="1"/>
  <c r="T343" i="5" s="1"/>
  <c r="T344" i="5" s="1"/>
  <c r="T345" i="5" s="1"/>
  <c r="T346" i="5" s="1"/>
  <c r="T347" i="5" s="1"/>
  <c r="T348" i="5" s="1"/>
  <c r="T349" i="5" s="1"/>
  <c r="T350" i="5" s="1"/>
  <c r="T351" i="5" s="1"/>
  <c r="T352" i="5" s="1"/>
  <c r="T353" i="5" s="1"/>
  <c r="T354" i="5" s="1"/>
  <c r="T355" i="5" s="1"/>
  <c r="T356" i="5" s="1"/>
  <c r="T357" i="5" s="1"/>
  <c r="T358" i="5" s="1"/>
  <c r="T359" i="5" s="1"/>
  <c r="T360" i="5" s="1"/>
  <c r="T361" i="5" s="1"/>
  <c r="T362" i="5" s="1"/>
  <c r="T363" i="5" s="1"/>
  <c r="T364" i="5" s="1"/>
  <c r="T365" i="5" s="1"/>
  <c r="T366" i="5" s="1"/>
  <c r="T367" i="5" s="1"/>
  <c r="T368" i="5" s="1"/>
  <c r="T369" i="5" s="1"/>
  <c r="T370" i="5" s="1"/>
  <c r="T371" i="5" s="1"/>
  <c r="T372" i="5" s="1"/>
  <c r="T373" i="5" s="1"/>
  <c r="T374" i="5" s="1"/>
  <c r="T375" i="5" s="1"/>
  <c r="T376" i="5" s="1"/>
  <c r="T377" i="5" s="1"/>
  <c r="T378" i="5" s="1"/>
  <c r="T379" i="5" s="1"/>
  <c r="T380" i="5" s="1"/>
  <c r="T381" i="5" s="1"/>
  <c r="T382" i="5" s="1"/>
  <c r="T383" i="5" s="1"/>
  <c r="T384" i="5" s="1"/>
  <c r="T385" i="5" s="1"/>
  <c r="T386" i="5" s="1"/>
  <c r="T387" i="5" s="1"/>
  <c r="T388" i="5" s="1"/>
  <c r="T389" i="5" s="1"/>
  <c r="T390" i="5" s="1"/>
  <c r="T391" i="5" s="1"/>
  <c r="T392" i="5" s="1"/>
  <c r="T393" i="5" s="1"/>
  <c r="Q294" i="2" l="1"/>
  <c r="T294" i="2" s="1"/>
  <c r="Q295" i="2"/>
  <c r="Q296" i="2"/>
  <c r="Q297" i="2"/>
  <c r="Q298" i="2"/>
  <c r="Q299" i="2"/>
  <c r="Q300" i="2"/>
  <c r="T300" i="2" s="1"/>
  <c r="Q301" i="2"/>
  <c r="T301" i="2" s="1"/>
  <c r="Q302" i="2"/>
  <c r="T302" i="2" s="1"/>
  <c r="Q303" i="2"/>
  <c r="T303" i="2" s="1"/>
  <c r="Q304" i="2"/>
  <c r="T304" i="2" s="1"/>
  <c r="Q305" i="2"/>
  <c r="T305" i="2" s="1"/>
  <c r="Q306" i="2"/>
  <c r="Q307" i="2"/>
  <c r="Q308" i="2"/>
  <c r="Q309" i="2"/>
  <c r="Q310" i="2"/>
  <c r="Q311" i="2"/>
  <c r="T295" i="2"/>
  <c r="T296" i="2"/>
  <c r="T297" i="2"/>
  <c r="T298" i="2"/>
  <c r="T299" i="2"/>
  <c r="T306" i="2"/>
  <c r="T307" i="2"/>
  <c r="T308" i="2"/>
  <c r="T309" i="2"/>
  <c r="T310" i="2"/>
  <c r="T311" i="2"/>
  <c r="Z6" i="2"/>
  <c r="Z7" i="2"/>
  <c r="Z13" i="2"/>
  <c r="Z14" i="2"/>
  <c r="Z19" i="2"/>
  <c r="Z20" i="2"/>
  <c r="Z21" i="2"/>
  <c r="Z22" i="2"/>
  <c r="Z27" i="2"/>
  <c r="Z28" i="2"/>
  <c r="Z29" i="2"/>
  <c r="Z30" i="2"/>
  <c r="Z31" i="2"/>
  <c r="Z32" i="2"/>
  <c r="Z33" i="2"/>
  <c r="Z34" i="2"/>
  <c r="Z35" i="2"/>
  <c r="Z36" i="2"/>
  <c r="Z37" i="2"/>
  <c r="Z41" i="2"/>
  <c r="Z42" i="2"/>
  <c r="Z43" i="2"/>
  <c r="Z48" i="2"/>
  <c r="Z49" i="2"/>
  <c r="Z52" i="2"/>
  <c r="Z55" i="2"/>
  <c r="Z56" i="2"/>
  <c r="Z60" i="2"/>
  <c r="Z62" i="2"/>
  <c r="Z63" i="2"/>
  <c r="Z69" i="2"/>
  <c r="Z70" i="2"/>
  <c r="Z74" i="2"/>
  <c r="Z76" i="2"/>
  <c r="Z77" i="2"/>
  <c r="Z81" i="2"/>
  <c r="Z83" i="2"/>
  <c r="Z84" i="2"/>
  <c r="Z87" i="2"/>
  <c r="Z88" i="2"/>
  <c r="Z90" i="2"/>
  <c r="Z91" i="2"/>
  <c r="Z97" i="2"/>
  <c r="Z98" i="2"/>
  <c r="Z99" i="2"/>
  <c r="Z104" i="2"/>
  <c r="Z105" i="2"/>
  <c r="Z111" i="2"/>
  <c r="Z112" i="2"/>
  <c r="Z118" i="2"/>
  <c r="Z119" i="2"/>
  <c r="Z125" i="2"/>
  <c r="Z126" i="2"/>
  <c r="Z132" i="2"/>
  <c r="Z133" i="2"/>
  <c r="Z134" i="2"/>
  <c r="Z135" i="2"/>
  <c r="Z137" i="2"/>
  <c r="Z139" i="2"/>
  <c r="Z140" i="2"/>
  <c r="Z141" i="2"/>
  <c r="Z142" i="2"/>
  <c r="Z143" i="2"/>
  <c r="Z144" i="2"/>
  <c r="Z146" i="2"/>
  <c r="Z147" i="2"/>
  <c r="Z148" i="2"/>
  <c r="Z153" i="2"/>
  <c r="Z154" i="2"/>
  <c r="Z160" i="2"/>
  <c r="Z161" i="2"/>
  <c r="Z162" i="2"/>
  <c r="Z167" i="2"/>
  <c r="Z168" i="2"/>
  <c r="Z174" i="2"/>
  <c r="Z175" i="2"/>
  <c r="Z179" i="2"/>
  <c r="Z181" i="2"/>
  <c r="Z182" i="2"/>
  <c r="Z188" i="2"/>
  <c r="Z189" i="2"/>
  <c r="Z190" i="2"/>
  <c r="Z195" i="2"/>
  <c r="Z196" i="2"/>
  <c r="Z202" i="2"/>
  <c r="Z203" i="2"/>
  <c r="Z209" i="2"/>
  <c r="Z210" i="2"/>
  <c r="Z216" i="2"/>
  <c r="Z217" i="2"/>
  <c r="Z223" i="2"/>
  <c r="Z224" i="2"/>
  <c r="Z230" i="2"/>
  <c r="Z231" i="2"/>
  <c r="Z237" i="2"/>
  <c r="Z238" i="2"/>
  <c r="Z244" i="2"/>
  <c r="Z245" i="2"/>
  <c r="Z246" i="2"/>
  <c r="Z251" i="2"/>
  <c r="Z252" i="2"/>
  <c r="Z258" i="2"/>
  <c r="Z259" i="2"/>
  <c r="Z262" i="2"/>
  <c r="Z265" i="2"/>
  <c r="Z266" i="2"/>
  <c r="Z268" i="2"/>
  <c r="Z272" i="2"/>
  <c r="Z273" i="2"/>
  <c r="Z279" i="2"/>
  <c r="Z280" i="2"/>
  <c r="Z287" i="2"/>
  <c r="Z289" i="2"/>
  <c r="Z290" i="2"/>
  <c r="Z293" i="2"/>
  <c r="Z294" i="2"/>
  <c r="Z297" i="2"/>
  <c r="Z300" i="2"/>
  <c r="Z301" i="2"/>
  <c r="Z307" i="2"/>
  <c r="Z308" i="2"/>
  <c r="Z314" i="2"/>
  <c r="Z315" i="2"/>
  <c r="Z321" i="2"/>
  <c r="Z322" i="2"/>
  <c r="Z323" i="2"/>
  <c r="Z324" i="2"/>
  <c r="Z325" i="2"/>
  <c r="Z328" i="2"/>
  <c r="Z329" i="2"/>
  <c r="Z335" i="2"/>
  <c r="Z336" i="2"/>
  <c r="Z339" i="2"/>
  <c r="Z341" i="2"/>
  <c r="Z342" i="2"/>
  <c r="Z343" i="2"/>
  <c r="Z349" i="2"/>
  <c r="Z350" i="2"/>
  <c r="Z356" i="2"/>
  <c r="Z357" i="2"/>
  <c r="Z363" i="2"/>
  <c r="Z364" i="2"/>
  <c r="Z370" i="2"/>
  <c r="Z371" i="2"/>
  <c r="Z377" i="2"/>
  <c r="Z378" i="2"/>
  <c r="Z382" i="2"/>
  <c r="Z383" i="2"/>
  <c r="Z384" i="2"/>
  <c r="Z385" i="2"/>
  <c r="Z386" i="2"/>
  <c r="Z387" i="2"/>
  <c r="Z388" i="2"/>
  <c r="Z389" i="2"/>
  <c r="Z390" i="2"/>
  <c r="Z391" i="2"/>
  <c r="Z392" i="2"/>
  <c r="Z396" i="2"/>
  <c r="AA6" i="2"/>
  <c r="AB6" i="2" s="1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AB7" i="2" l="1"/>
  <c r="T10" i="2" l="1"/>
  <c r="T11" i="2"/>
  <c r="T16" i="2"/>
  <c r="T23" i="2"/>
  <c r="T28" i="2"/>
  <c r="T35" i="2"/>
  <c r="T40" i="2"/>
  <c r="T47" i="2"/>
  <c r="T52" i="2"/>
  <c r="T59" i="2"/>
  <c r="T64" i="2"/>
  <c r="T71" i="2"/>
  <c r="T76" i="2"/>
  <c r="T83" i="2"/>
  <c r="T88" i="2"/>
  <c r="T95" i="2"/>
  <c r="T100" i="2"/>
  <c r="T107" i="2"/>
  <c r="T112" i="2"/>
  <c r="T119" i="2"/>
  <c r="T124" i="2"/>
  <c r="T131" i="2"/>
  <c r="T136" i="2"/>
  <c r="T143" i="2"/>
  <c r="T148" i="2"/>
  <c r="T155" i="2"/>
  <c r="T160" i="2"/>
  <c r="T167" i="2"/>
  <c r="T172" i="2"/>
  <c r="T179" i="2"/>
  <c r="T184" i="2"/>
  <c r="T191" i="2"/>
  <c r="T196" i="2"/>
  <c r="T203" i="2"/>
  <c r="T208" i="2"/>
  <c r="T215" i="2"/>
  <c r="T220" i="2"/>
  <c r="T227" i="2"/>
  <c r="T232" i="2"/>
  <c r="T239" i="2"/>
  <c r="T244" i="2"/>
  <c r="T251" i="2"/>
  <c r="T256" i="2"/>
  <c r="T263" i="2"/>
  <c r="T268" i="2"/>
  <c r="T275" i="2"/>
  <c r="T280" i="2"/>
  <c r="T287" i="2"/>
  <c r="T292" i="2"/>
  <c r="T5" i="2"/>
  <c r="T6" i="2"/>
  <c r="T7" i="2"/>
  <c r="T8" i="2"/>
  <c r="T9" i="2"/>
  <c r="T12" i="2"/>
  <c r="T13" i="2"/>
  <c r="T14" i="2"/>
  <c r="T15" i="2"/>
  <c r="T17" i="2"/>
  <c r="T18" i="2"/>
  <c r="T19" i="2"/>
  <c r="T20" i="2"/>
  <c r="T21" i="2"/>
  <c r="T22" i="2"/>
  <c r="T24" i="2"/>
  <c r="T25" i="2"/>
  <c r="T26" i="2"/>
  <c r="T27" i="2"/>
  <c r="T29" i="2"/>
  <c r="T30" i="2"/>
  <c r="T31" i="2"/>
  <c r="T32" i="2"/>
  <c r="T33" i="2"/>
  <c r="T34" i="2"/>
  <c r="T36" i="2"/>
  <c r="T37" i="2"/>
  <c r="T38" i="2"/>
  <c r="T39" i="2"/>
  <c r="T41" i="2"/>
  <c r="T42" i="2"/>
  <c r="T43" i="2"/>
  <c r="T44" i="2"/>
  <c r="T45" i="2"/>
  <c r="T46" i="2"/>
  <c r="T48" i="2"/>
  <c r="T49" i="2"/>
  <c r="T50" i="2"/>
  <c r="T51" i="2"/>
  <c r="T53" i="2"/>
  <c r="T54" i="2"/>
  <c r="T55" i="2"/>
  <c r="T56" i="2"/>
  <c r="T57" i="2"/>
  <c r="T58" i="2"/>
  <c r="T60" i="2"/>
  <c r="T61" i="2"/>
  <c r="T62" i="2"/>
  <c r="T63" i="2"/>
  <c r="T65" i="2"/>
  <c r="T66" i="2"/>
  <c r="T67" i="2"/>
  <c r="T68" i="2"/>
  <c r="T69" i="2"/>
  <c r="T70" i="2"/>
  <c r="T72" i="2"/>
  <c r="T73" i="2"/>
  <c r="T74" i="2"/>
  <c r="T75" i="2"/>
  <c r="T77" i="2"/>
  <c r="T78" i="2"/>
  <c r="T79" i="2"/>
  <c r="T80" i="2"/>
  <c r="T81" i="2"/>
  <c r="T82" i="2"/>
  <c r="T84" i="2"/>
  <c r="T85" i="2"/>
  <c r="T86" i="2"/>
  <c r="T87" i="2"/>
  <c r="T89" i="2"/>
  <c r="T90" i="2"/>
  <c r="T91" i="2"/>
  <c r="T92" i="2"/>
  <c r="T93" i="2"/>
  <c r="T94" i="2"/>
  <c r="T96" i="2"/>
  <c r="T97" i="2"/>
  <c r="T98" i="2"/>
  <c r="T99" i="2"/>
  <c r="T101" i="2"/>
  <c r="T102" i="2"/>
  <c r="T103" i="2"/>
  <c r="T104" i="2"/>
  <c r="T105" i="2"/>
  <c r="T106" i="2"/>
  <c r="T108" i="2"/>
  <c r="T109" i="2"/>
  <c r="T110" i="2"/>
  <c r="T111" i="2"/>
  <c r="T113" i="2"/>
  <c r="T114" i="2"/>
  <c r="T115" i="2"/>
  <c r="T116" i="2"/>
  <c r="T117" i="2"/>
  <c r="T118" i="2"/>
  <c r="T120" i="2"/>
  <c r="T121" i="2"/>
  <c r="T122" i="2"/>
  <c r="T123" i="2"/>
  <c r="T125" i="2"/>
  <c r="T126" i="2"/>
  <c r="T127" i="2"/>
  <c r="T128" i="2"/>
  <c r="T129" i="2"/>
  <c r="T130" i="2"/>
  <c r="T132" i="2"/>
  <c r="T133" i="2"/>
  <c r="T134" i="2"/>
  <c r="T135" i="2"/>
  <c r="T137" i="2"/>
  <c r="T138" i="2"/>
  <c r="T139" i="2"/>
  <c r="T140" i="2"/>
  <c r="T141" i="2"/>
  <c r="T142" i="2"/>
  <c r="T144" i="2"/>
  <c r="T145" i="2"/>
  <c r="T146" i="2"/>
  <c r="T147" i="2"/>
  <c r="T149" i="2"/>
  <c r="T150" i="2"/>
  <c r="T151" i="2"/>
  <c r="T152" i="2"/>
  <c r="T153" i="2"/>
  <c r="T154" i="2"/>
  <c r="T156" i="2"/>
  <c r="T157" i="2"/>
  <c r="T158" i="2"/>
  <c r="T159" i="2"/>
  <c r="T161" i="2"/>
  <c r="T162" i="2"/>
  <c r="T163" i="2"/>
  <c r="T164" i="2"/>
  <c r="T165" i="2"/>
  <c r="T166" i="2"/>
  <c r="T168" i="2"/>
  <c r="T169" i="2"/>
  <c r="T170" i="2"/>
  <c r="T171" i="2"/>
  <c r="T173" i="2"/>
  <c r="T174" i="2"/>
  <c r="T175" i="2"/>
  <c r="T176" i="2"/>
  <c r="T177" i="2"/>
  <c r="T178" i="2"/>
  <c r="T180" i="2"/>
  <c r="T181" i="2"/>
  <c r="T182" i="2"/>
  <c r="T183" i="2"/>
  <c r="T185" i="2"/>
  <c r="T186" i="2"/>
  <c r="T187" i="2"/>
  <c r="T188" i="2"/>
  <c r="T189" i="2"/>
  <c r="T190" i="2"/>
  <c r="T192" i="2"/>
  <c r="T193" i="2"/>
  <c r="T194" i="2"/>
  <c r="T195" i="2"/>
  <c r="T197" i="2"/>
  <c r="T198" i="2"/>
  <c r="T199" i="2"/>
  <c r="T200" i="2"/>
  <c r="T201" i="2"/>
  <c r="T202" i="2"/>
  <c r="T204" i="2"/>
  <c r="T205" i="2"/>
  <c r="T206" i="2"/>
  <c r="T207" i="2"/>
  <c r="T209" i="2"/>
  <c r="T210" i="2"/>
  <c r="T211" i="2"/>
  <c r="T212" i="2"/>
  <c r="T213" i="2"/>
  <c r="T214" i="2"/>
  <c r="T216" i="2"/>
  <c r="T217" i="2"/>
  <c r="T218" i="2"/>
  <c r="T219" i="2"/>
  <c r="T221" i="2"/>
  <c r="T222" i="2"/>
  <c r="T223" i="2"/>
  <c r="T224" i="2"/>
  <c r="T225" i="2"/>
  <c r="T226" i="2"/>
  <c r="T228" i="2"/>
  <c r="T229" i="2"/>
  <c r="T230" i="2"/>
  <c r="T231" i="2"/>
  <c r="T233" i="2"/>
  <c r="T234" i="2"/>
  <c r="T235" i="2"/>
  <c r="T236" i="2"/>
  <c r="T237" i="2"/>
  <c r="T238" i="2"/>
  <c r="T240" i="2"/>
  <c r="T241" i="2"/>
  <c r="T242" i="2"/>
  <c r="T243" i="2"/>
  <c r="T245" i="2"/>
  <c r="T246" i="2"/>
  <c r="T247" i="2"/>
  <c r="T248" i="2"/>
  <c r="T249" i="2"/>
  <c r="T250" i="2"/>
  <c r="T252" i="2"/>
  <c r="T253" i="2"/>
  <c r="T254" i="2"/>
  <c r="T255" i="2"/>
  <c r="T257" i="2"/>
  <c r="T258" i="2"/>
  <c r="T259" i="2"/>
  <c r="T260" i="2"/>
  <c r="T261" i="2"/>
  <c r="T262" i="2"/>
  <c r="T264" i="2"/>
  <c r="T265" i="2"/>
  <c r="T266" i="2"/>
  <c r="T267" i="2"/>
  <c r="T269" i="2"/>
  <c r="T270" i="2"/>
  <c r="T271" i="2"/>
  <c r="T272" i="2"/>
  <c r="T273" i="2"/>
  <c r="T274" i="2"/>
  <c r="T276" i="2"/>
  <c r="T277" i="2"/>
  <c r="T278" i="2"/>
  <c r="T279" i="2"/>
  <c r="T281" i="2"/>
  <c r="T282" i="2"/>
  <c r="T283" i="2"/>
  <c r="T284" i="2"/>
  <c r="T285" i="2"/>
  <c r="T286" i="2"/>
  <c r="T288" i="2"/>
  <c r="T289" i="2"/>
  <c r="T290" i="2"/>
  <c r="T291" i="2"/>
  <c r="T293" i="2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2" i="1"/>
  <c r="J29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98" i="1"/>
  <c r="J303" i="1"/>
  <c r="J305" i="1"/>
  <c r="J309" i="1"/>
  <c r="J313" i="1"/>
  <c r="J314" i="1"/>
  <c r="J328" i="1"/>
  <c r="J345" i="1"/>
  <c r="J346" i="1"/>
  <c r="J348" i="1"/>
  <c r="J358" i="1"/>
  <c r="J370" i="1"/>
  <c r="J380" i="1"/>
  <c r="J383" i="1"/>
  <c r="J400" i="1"/>
  <c r="J416" i="1"/>
  <c r="J419" i="1"/>
  <c r="J422" i="1"/>
  <c r="J423" i="1"/>
  <c r="J424" i="1"/>
  <c r="J441" i="1"/>
  <c r="J448" i="1"/>
  <c r="J455" i="1"/>
  <c r="J467" i="1"/>
  <c r="J470" i="1"/>
  <c r="J474" i="1"/>
  <c r="J481" i="1"/>
  <c r="J486" i="1"/>
  <c r="J493" i="1"/>
  <c r="J499" i="1"/>
  <c r="J522" i="1"/>
  <c r="J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80" i="1"/>
  <c r="B386" i="1"/>
  <c r="B389" i="1"/>
  <c r="B392" i="1"/>
  <c r="B401" i="1"/>
  <c r="B405" i="1"/>
  <c r="B407" i="1"/>
  <c r="B408" i="1"/>
  <c r="B419" i="1"/>
  <c r="B424" i="1"/>
  <c r="B436" i="1"/>
  <c r="B453" i="1"/>
  <c r="B465" i="1"/>
  <c r="B466" i="1"/>
  <c r="B485" i="1"/>
  <c r="B499" i="1"/>
  <c r="B505" i="1"/>
  <c r="B506" i="1"/>
  <c r="B521" i="1"/>
  <c r="B526" i="1"/>
  <c r="B527" i="1"/>
  <c r="B529" i="1"/>
  <c r="B531" i="1"/>
  <c r="B532" i="1"/>
  <c r="B533" i="1"/>
  <c r="B534" i="1"/>
  <c r="Z395" i="2"/>
  <c r="Z394" i="2"/>
  <c r="Z393" i="2"/>
  <c r="Z381" i="2"/>
  <c r="Z380" i="2"/>
  <c r="Z376" i="2"/>
  <c r="Z375" i="2"/>
  <c r="Z374" i="2"/>
  <c r="Z373" i="2"/>
  <c r="Z372" i="2"/>
  <c r="Z369" i="2"/>
  <c r="Z368" i="2"/>
  <c r="Z367" i="2"/>
  <c r="Z366" i="2"/>
  <c r="Z365" i="2"/>
  <c r="Z362" i="2"/>
  <c r="Z361" i="2"/>
  <c r="Z360" i="2"/>
  <c r="Z359" i="2"/>
  <c r="Z358" i="2"/>
  <c r="Z355" i="2"/>
  <c r="Z354" i="2"/>
  <c r="Z352" i="2"/>
  <c r="Z351" i="2"/>
  <c r="Z348" i="2"/>
  <c r="Z347" i="2"/>
  <c r="Z346" i="2"/>
  <c r="Z345" i="2"/>
  <c r="Z340" i="2"/>
  <c r="Z338" i="2"/>
  <c r="Z337" i="2"/>
  <c r="Z334" i="2"/>
  <c r="Z333" i="2"/>
  <c r="Z331" i="2"/>
  <c r="Z327" i="2"/>
  <c r="Z326" i="2"/>
  <c r="Z320" i="2"/>
  <c r="Z317" i="2"/>
  <c r="Z316" i="2"/>
  <c r="Z312" i="2"/>
  <c r="Z311" i="2"/>
  <c r="Z310" i="2"/>
  <c r="Z309" i="2"/>
  <c r="Z303" i="2"/>
  <c r="Z302" i="2"/>
  <c r="Z299" i="2"/>
  <c r="Z298" i="2"/>
  <c r="Z296" i="2"/>
  <c r="Z286" i="2"/>
  <c r="Z283" i="2"/>
  <c r="Z282" i="2"/>
  <c r="Z281" i="2"/>
  <c r="Z278" i="2"/>
  <c r="Z277" i="2"/>
  <c r="Z271" i="2"/>
  <c r="Z270" i="2"/>
  <c r="Z269" i="2"/>
  <c r="Z267" i="2"/>
  <c r="Z264" i="2"/>
  <c r="Z263" i="2"/>
  <c r="Z257" i="2"/>
  <c r="Z256" i="2"/>
  <c r="Z255" i="2"/>
  <c r="Z253" i="2"/>
  <c r="Z249" i="2"/>
  <c r="Z248" i="2"/>
  <c r="Z242" i="2"/>
  <c r="Z241" i="2"/>
  <c r="Z240" i="2"/>
  <c r="Z235" i="2"/>
  <c r="Z234" i="2"/>
  <c r="Z233" i="2"/>
  <c r="Z232" i="2"/>
  <c r="Z229" i="2"/>
  <c r="Z228" i="2"/>
  <c r="Z227" i="2"/>
  <c r="Z226" i="2"/>
  <c r="Z222" i="2"/>
  <c r="Z221" i="2"/>
  <c r="Z220" i="2"/>
  <c r="Z219" i="2"/>
  <c r="Z218" i="2"/>
  <c r="Z215" i="2"/>
  <c r="Z214" i="2"/>
  <c r="Z213" i="2"/>
  <c r="Z212" i="2"/>
  <c r="Z211" i="2"/>
  <c r="Z208" i="2"/>
  <c r="Z207" i="2"/>
  <c r="Z206" i="2"/>
  <c r="Z205" i="2"/>
  <c r="Z204" i="2"/>
  <c r="Z201" i="2"/>
  <c r="Z199" i="2"/>
  <c r="Z198" i="2"/>
  <c r="Z197" i="2"/>
  <c r="Z193" i="2"/>
  <c r="Z192" i="2"/>
  <c r="Z191" i="2"/>
  <c r="Z187" i="2"/>
  <c r="Z186" i="2"/>
  <c r="Z185" i="2"/>
  <c r="Z184" i="2"/>
  <c r="Z183" i="2"/>
  <c r="Z178" i="2"/>
  <c r="Z177" i="2"/>
  <c r="Z176" i="2"/>
  <c r="Z173" i="2"/>
  <c r="Z172" i="2"/>
  <c r="Z171" i="2"/>
  <c r="Z170" i="2"/>
  <c r="Z169" i="2"/>
  <c r="Z166" i="2"/>
  <c r="Z165" i="2"/>
  <c r="Z164" i="2"/>
  <c r="Z163" i="2"/>
  <c r="Z159" i="2"/>
  <c r="Z158" i="2"/>
  <c r="Z157" i="2"/>
  <c r="Z156" i="2"/>
  <c r="Z155" i="2"/>
  <c r="Z152" i="2"/>
  <c r="Z151" i="2"/>
  <c r="Z150" i="2"/>
  <c r="Z149" i="2"/>
  <c r="Z145" i="2"/>
  <c r="Z138" i="2"/>
  <c r="Z136" i="2"/>
  <c r="Z131" i="2"/>
  <c r="Z130" i="2"/>
  <c r="Z129" i="2"/>
  <c r="Z128" i="2"/>
  <c r="Z127" i="2"/>
  <c r="Z123" i="2"/>
  <c r="Z122" i="2"/>
  <c r="Z121" i="2"/>
  <c r="Z120" i="2"/>
  <c r="Z116" i="2"/>
  <c r="Z115" i="2"/>
  <c r="Z114" i="2"/>
  <c r="Z113" i="2"/>
  <c r="Z110" i="2"/>
  <c r="Z108" i="2"/>
  <c r="Z107" i="2"/>
  <c r="Z106" i="2"/>
  <c r="Z103" i="2"/>
  <c r="Z102" i="2"/>
  <c r="Z100" i="2"/>
  <c r="Z95" i="2"/>
  <c r="Z94" i="2"/>
  <c r="Z93" i="2"/>
  <c r="Z86" i="2"/>
  <c r="Z85" i="2"/>
  <c r="Z82" i="2"/>
  <c r="Z80" i="2"/>
  <c r="Z78" i="2"/>
  <c r="Z73" i="2"/>
  <c r="Z71" i="2"/>
  <c r="Z68" i="2"/>
  <c r="Z67" i="2"/>
  <c r="Z66" i="2"/>
  <c r="Z65" i="2"/>
  <c r="Z61" i="2"/>
  <c r="Z59" i="2"/>
  <c r="Z58" i="2"/>
  <c r="Z57" i="2"/>
  <c r="Z54" i="2"/>
  <c r="G39" i="2"/>
  <c r="H39" i="2" s="1"/>
  <c r="Z51" i="2"/>
  <c r="Z50" i="2"/>
  <c r="Z46" i="2"/>
  <c r="Z45" i="2"/>
  <c r="Z44" i="2"/>
  <c r="Z39" i="2"/>
  <c r="Z38" i="2"/>
  <c r="Z25" i="2"/>
  <c r="Z24" i="2"/>
  <c r="Z23" i="2"/>
  <c r="Z18" i="2"/>
  <c r="Z17" i="2"/>
  <c r="Z16" i="2"/>
  <c r="Z15" i="2"/>
  <c r="Z12" i="2"/>
  <c r="Z11" i="2"/>
  <c r="Z10" i="2"/>
  <c r="Z9" i="2"/>
  <c r="Z5" i="2"/>
  <c r="E3" i="1"/>
  <c r="E4" i="1"/>
  <c r="E5" i="1"/>
  <c r="E6" i="1"/>
  <c r="E7" i="1"/>
  <c r="N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N20" i="1" s="1"/>
  <c r="E21" i="1"/>
  <c r="N21" i="1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H76" i="1" s="1"/>
  <c r="K76" i="1" s="1"/>
  <c r="E77" i="1"/>
  <c r="E78" i="1"/>
  <c r="E79" i="1"/>
  <c r="H79" i="1" s="1"/>
  <c r="K79" i="1" s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H128" i="1" s="1"/>
  <c r="E129" i="1"/>
  <c r="E130" i="1"/>
  <c r="E131" i="1"/>
  <c r="E132" i="1"/>
  <c r="E133" i="1"/>
  <c r="E134" i="1"/>
  <c r="H134" i="1" s="1"/>
  <c r="K134" i="1" s="1"/>
  <c r="E135" i="1"/>
  <c r="H135" i="1" s="1"/>
  <c r="K135" i="1" s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H192" i="1" s="1"/>
  <c r="K192" i="1" s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H250" i="1" s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H295" i="1" s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H308" i="1" s="1"/>
  <c r="E309" i="1"/>
  <c r="H309" i="1" s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H364" i="1" s="1"/>
  <c r="E365" i="1"/>
  <c r="E366" i="1"/>
  <c r="E367" i="1"/>
  <c r="H367" i="1" s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H416" i="1" s="1"/>
  <c r="K416" i="1" s="1"/>
  <c r="E417" i="1"/>
  <c r="E418" i="1"/>
  <c r="E419" i="1"/>
  <c r="E420" i="1"/>
  <c r="E421" i="1"/>
  <c r="E422" i="1"/>
  <c r="H422" i="1" s="1"/>
  <c r="K422" i="1" s="1"/>
  <c r="E423" i="1"/>
  <c r="H423" i="1" s="1"/>
  <c r="K423" i="1" s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H480" i="1" s="1"/>
  <c r="E481" i="1"/>
  <c r="H481" i="1" s="1"/>
  <c r="K481" i="1" s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H510" i="1" s="1"/>
  <c r="E511" i="1"/>
  <c r="E512" i="1"/>
  <c r="E513" i="1"/>
  <c r="E514" i="1"/>
  <c r="E515" i="1"/>
  <c r="E516" i="1"/>
  <c r="E517" i="1"/>
  <c r="E518" i="1"/>
  <c r="E519" i="1"/>
  <c r="E520" i="1"/>
  <c r="E521" i="1"/>
  <c r="E522" i="1"/>
  <c r="H522" i="1" s="1"/>
  <c r="K522" i="1" s="1"/>
  <c r="E523" i="1"/>
  <c r="E524" i="1"/>
  <c r="E525" i="1"/>
  <c r="E526" i="1"/>
  <c r="E527" i="1"/>
  <c r="E528" i="1"/>
  <c r="H528" i="1" s="1"/>
  <c r="E529" i="1"/>
  <c r="H529" i="1" s="1"/>
  <c r="E530" i="1"/>
  <c r="E531" i="1"/>
  <c r="E532" i="1"/>
  <c r="E533" i="1"/>
  <c r="E534" i="1"/>
  <c r="E535" i="1"/>
  <c r="E536" i="1"/>
  <c r="E537" i="1"/>
  <c r="E538" i="1"/>
  <c r="E539" i="1"/>
  <c r="E2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O250" i="1" l="1"/>
  <c r="H21" i="1"/>
  <c r="O416" i="1"/>
  <c r="H20" i="1"/>
  <c r="K20" i="1" s="1"/>
  <c r="O364" i="1"/>
  <c r="K364" i="1"/>
  <c r="O529" i="1"/>
  <c r="K529" i="1"/>
  <c r="O528" i="1"/>
  <c r="K528" i="1"/>
  <c r="H515" i="1"/>
  <c r="H431" i="1"/>
  <c r="H359" i="1"/>
  <c r="H275" i="1"/>
  <c r="H215" i="1"/>
  <c r="K215" i="1" s="1"/>
  <c r="H131" i="1"/>
  <c r="K131" i="1" s="1"/>
  <c r="H59" i="1"/>
  <c r="K59" i="1" s="1"/>
  <c r="K128" i="1"/>
  <c r="H478" i="1"/>
  <c r="O480" i="1"/>
  <c r="K480" i="1"/>
  <c r="H535" i="1"/>
  <c r="H523" i="1"/>
  <c r="H511" i="1"/>
  <c r="H499" i="1"/>
  <c r="K499" i="1" s="1"/>
  <c r="H487" i="1"/>
  <c r="H475" i="1"/>
  <c r="H463" i="1"/>
  <c r="H451" i="1"/>
  <c r="H439" i="1"/>
  <c r="H427" i="1"/>
  <c r="O295" i="1"/>
  <c r="K295" i="1"/>
  <c r="H491" i="1"/>
  <c r="H419" i="1"/>
  <c r="K419" i="1" s="1"/>
  <c r="H323" i="1"/>
  <c r="H227" i="1"/>
  <c r="K227" i="1" s="1"/>
  <c r="H83" i="1"/>
  <c r="K83" i="1" s="1"/>
  <c r="O510" i="1"/>
  <c r="K510" i="1"/>
  <c r="O367" i="1"/>
  <c r="K367" i="1"/>
  <c r="H503" i="1"/>
  <c r="H407" i="1"/>
  <c r="H287" i="1"/>
  <c r="H179" i="1"/>
  <c r="K179" i="1" s="1"/>
  <c r="H71" i="1"/>
  <c r="K71" i="1" s="1"/>
  <c r="H538" i="1"/>
  <c r="H514" i="1"/>
  <c r="H502" i="1"/>
  <c r="H490" i="1"/>
  <c r="H466" i="1"/>
  <c r="K21" i="1"/>
  <c r="H467" i="1"/>
  <c r="K467" i="1" s="1"/>
  <c r="H371" i="1"/>
  <c r="H167" i="1"/>
  <c r="K167" i="1" s="1"/>
  <c r="H107" i="1"/>
  <c r="K107" i="1" s="1"/>
  <c r="N11" i="1"/>
  <c r="H11" i="1"/>
  <c r="K11" i="1" s="1"/>
  <c r="H526" i="1"/>
  <c r="H532" i="1"/>
  <c r="H520" i="1"/>
  <c r="H508" i="1"/>
  <c r="H496" i="1"/>
  <c r="H484" i="1"/>
  <c r="H472" i="1"/>
  <c r="H460" i="1"/>
  <c r="H448" i="1"/>
  <c r="K448" i="1" s="1"/>
  <c r="H436" i="1"/>
  <c r="H424" i="1"/>
  <c r="K424" i="1" s="1"/>
  <c r="H412" i="1"/>
  <c r="H400" i="1"/>
  <c r="K400" i="1" s="1"/>
  <c r="H388" i="1"/>
  <c r="H376" i="1"/>
  <c r="H352" i="1"/>
  <c r="H340" i="1"/>
  <c r="H328" i="1"/>
  <c r="K328" i="1" s="1"/>
  <c r="H316" i="1"/>
  <c r="H304" i="1"/>
  <c r="H292" i="1"/>
  <c r="H280" i="1"/>
  <c r="H268" i="1"/>
  <c r="H256" i="1"/>
  <c r="K256" i="1" s="1"/>
  <c r="H244" i="1"/>
  <c r="K244" i="1" s="1"/>
  <c r="H232" i="1"/>
  <c r="K232" i="1" s="1"/>
  <c r="H220" i="1"/>
  <c r="K220" i="1" s="1"/>
  <c r="H208" i="1"/>
  <c r="K208" i="1" s="1"/>
  <c r="H196" i="1"/>
  <c r="K196" i="1" s="1"/>
  <c r="H184" i="1"/>
  <c r="K184" i="1" s="1"/>
  <c r="H172" i="1"/>
  <c r="K172" i="1" s="1"/>
  <c r="H160" i="1"/>
  <c r="K160" i="1" s="1"/>
  <c r="H148" i="1"/>
  <c r="K148" i="1" s="1"/>
  <c r="H136" i="1"/>
  <c r="K136" i="1" s="1"/>
  <c r="H124" i="1"/>
  <c r="K124" i="1" s="1"/>
  <c r="H112" i="1"/>
  <c r="K112" i="1" s="1"/>
  <c r="H100" i="1"/>
  <c r="K100" i="1" s="1"/>
  <c r="H88" i="1"/>
  <c r="K88" i="1" s="1"/>
  <c r="H64" i="1"/>
  <c r="K64" i="1" s="1"/>
  <c r="H52" i="1"/>
  <c r="K52" i="1" s="1"/>
  <c r="H40" i="1"/>
  <c r="K40" i="1" s="1"/>
  <c r="N28" i="1"/>
  <c r="H28" i="1"/>
  <c r="K28" i="1" s="1"/>
  <c r="N16" i="1"/>
  <c r="H16" i="1"/>
  <c r="K16" i="1" s="1"/>
  <c r="N4" i="1"/>
  <c r="H4" i="1"/>
  <c r="K4" i="1" s="1"/>
  <c r="K309" i="1"/>
  <c r="H527" i="1"/>
  <c r="H479" i="1"/>
  <c r="H455" i="1"/>
  <c r="K455" i="1" s="1"/>
  <c r="H383" i="1"/>
  <c r="K383" i="1" s="1"/>
  <c r="H335" i="1"/>
  <c r="H299" i="1"/>
  <c r="H239" i="1"/>
  <c r="K239" i="1" s="1"/>
  <c r="H191" i="1"/>
  <c r="K191" i="1" s="1"/>
  <c r="H143" i="1"/>
  <c r="K143" i="1" s="1"/>
  <c r="H95" i="1"/>
  <c r="K95" i="1" s="1"/>
  <c r="N23" i="1"/>
  <c r="H23" i="1"/>
  <c r="K23" i="1" s="1"/>
  <c r="H531" i="1"/>
  <c r="H519" i="1"/>
  <c r="H495" i="1"/>
  <c r="H483" i="1"/>
  <c r="H471" i="1"/>
  <c r="H447" i="1"/>
  <c r="H435" i="1"/>
  <c r="H411" i="1"/>
  <c r="H399" i="1"/>
  <c r="H387" i="1"/>
  <c r="H375" i="1"/>
  <c r="H363" i="1"/>
  <c r="H351" i="1"/>
  <c r="H339" i="1"/>
  <c r="H327" i="1"/>
  <c r="H315" i="1"/>
  <c r="H303" i="1"/>
  <c r="K303" i="1" s="1"/>
  <c r="H291" i="1"/>
  <c r="H279" i="1"/>
  <c r="H267" i="1"/>
  <c r="H255" i="1"/>
  <c r="K255" i="1" s="1"/>
  <c r="H243" i="1"/>
  <c r="K243" i="1" s="1"/>
  <c r="H231" i="1"/>
  <c r="K231" i="1" s="1"/>
  <c r="H219" i="1"/>
  <c r="K219" i="1" s="1"/>
  <c r="H207" i="1"/>
  <c r="K207" i="1" s="1"/>
  <c r="H195" i="1"/>
  <c r="K195" i="1" s="1"/>
  <c r="H183" i="1"/>
  <c r="K183" i="1" s="1"/>
  <c r="H171" i="1"/>
  <c r="K171" i="1" s="1"/>
  <c r="H159" i="1"/>
  <c r="K159" i="1" s="1"/>
  <c r="H147" i="1"/>
  <c r="K147" i="1" s="1"/>
  <c r="H123" i="1"/>
  <c r="K123" i="1" s="1"/>
  <c r="H111" i="1"/>
  <c r="K111" i="1" s="1"/>
  <c r="H99" i="1"/>
  <c r="K99" i="1" s="1"/>
  <c r="H87" i="1"/>
  <c r="K87" i="1" s="1"/>
  <c r="H75" i="1"/>
  <c r="K75" i="1" s="1"/>
  <c r="H63" i="1"/>
  <c r="K63" i="1" s="1"/>
  <c r="H51" i="1"/>
  <c r="K51" i="1" s="1"/>
  <c r="H39" i="1"/>
  <c r="K39" i="1" s="1"/>
  <c r="N27" i="1"/>
  <c r="H27" i="1"/>
  <c r="K27" i="1" s="1"/>
  <c r="N15" i="1"/>
  <c r="H15" i="1"/>
  <c r="K15" i="1" s="1"/>
  <c r="N3" i="1"/>
  <c r="H3" i="1"/>
  <c r="K3" i="1" s="1"/>
  <c r="O308" i="1"/>
  <c r="K308" i="1"/>
  <c r="H507" i="1"/>
  <c r="H459" i="1"/>
  <c r="H530" i="1"/>
  <c r="H518" i="1"/>
  <c r="H506" i="1"/>
  <c r="H494" i="1"/>
  <c r="H482" i="1"/>
  <c r="H470" i="1"/>
  <c r="K470" i="1" s="1"/>
  <c r="H458" i="1"/>
  <c r="H446" i="1"/>
  <c r="H434" i="1"/>
  <c r="H410" i="1"/>
  <c r="H398" i="1"/>
  <c r="H386" i="1"/>
  <c r="H374" i="1"/>
  <c r="H362" i="1"/>
  <c r="H350" i="1"/>
  <c r="H338" i="1"/>
  <c r="H326" i="1"/>
  <c r="H314" i="1"/>
  <c r="K314" i="1" s="1"/>
  <c r="H302" i="1"/>
  <c r="H290" i="1"/>
  <c r="H278" i="1"/>
  <c r="H266" i="1"/>
  <c r="H254" i="1"/>
  <c r="K254" i="1" s="1"/>
  <c r="H242" i="1"/>
  <c r="K242" i="1" s="1"/>
  <c r="H230" i="1"/>
  <c r="K230" i="1" s="1"/>
  <c r="H218" i="1"/>
  <c r="K218" i="1" s="1"/>
  <c r="H206" i="1"/>
  <c r="K206" i="1" s="1"/>
  <c r="H194" i="1"/>
  <c r="K194" i="1" s="1"/>
  <c r="H182" i="1"/>
  <c r="K182" i="1" s="1"/>
  <c r="H170" i="1"/>
  <c r="K170" i="1" s="1"/>
  <c r="H158" i="1"/>
  <c r="K158" i="1" s="1"/>
  <c r="H146" i="1"/>
  <c r="K146" i="1" s="1"/>
  <c r="H122" i="1"/>
  <c r="K122" i="1" s="1"/>
  <c r="H110" i="1"/>
  <c r="K110" i="1" s="1"/>
  <c r="H98" i="1"/>
  <c r="K98" i="1" s="1"/>
  <c r="H86" i="1"/>
  <c r="K86" i="1" s="1"/>
  <c r="H74" i="1"/>
  <c r="K74" i="1" s="1"/>
  <c r="H62" i="1"/>
  <c r="K62" i="1" s="1"/>
  <c r="H50" i="1"/>
  <c r="K50" i="1" s="1"/>
  <c r="H38" i="1"/>
  <c r="K38" i="1" s="1"/>
  <c r="N26" i="1"/>
  <c r="H26" i="1"/>
  <c r="K26" i="1" s="1"/>
  <c r="N14" i="1"/>
  <c r="H14" i="1"/>
  <c r="K14" i="1" s="1"/>
  <c r="H251" i="1"/>
  <c r="K251" i="1" s="1"/>
  <c r="H35" i="1"/>
  <c r="K35" i="1" s="1"/>
  <c r="H517" i="1"/>
  <c r="H505" i="1"/>
  <c r="H493" i="1"/>
  <c r="K493" i="1" s="1"/>
  <c r="H469" i="1"/>
  <c r="H457" i="1"/>
  <c r="H445" i="1"/>
  <c r="H433" i="1"/>
  <c r="H421" i="1"/>
  <c r="H409" i="1"/>
  <c r="H397" i="1"/>
  <c r="H385" i="1"/>
  <c r="H373" i="1"/>
  <c r="H361" i="1"/>
  <c r="H349" i="1"/>
  <c r="H337" i="1"/>
  <c r="H325" i="1"/>
  <c r="H313" i="1"/>
  <c r="K313" i="1" s="1"/>
  <c r="H301" i="1"/>
  <c r="H289" i="1"/>
  <c r="H277" i="1"/>
  <c r="H265" i="1"/>
  <c r="H253" i="1"/>
  <c r="K253" i="1" s="1"/>
  <c r="H241" i="1"/>
  <c r="K241" i="1" s="1"/>
  <c r="H229" i="1"/>
  <c r="K229" i="1" s="1"/>
  <c r="H217" i="1"/>
  <c r="K217" i="1" s="1"/>
  <c r="H205" i="1"/>
  <c r="K205" i="1" s="1"/>
  <c r="H181" i="1"/>
  <c r="K181" i="1" s="1"/>
  <c r="H169" i="1"/>
  <c r="K169" i="1" s="1"/>
  <c r="H157" i="1"/>
  <c r="K157" i="1" s="1"/>
  <c r="H145" i="1"/>
  <c r="K145" i="1" s="1"/>
  <c r="H133" i="1"/>
  <c r="K133" i="1" s="1"/>
  <c r="H121" i="1"/>
  <c r="K121" i="1" s="1"/>
  <c r="H109" i="1"/>
  <c r="K109" i="1" s="1"/>
  <c r="H97" i="1"/>
  <c r="K97" i="1" s="1"/>
  <c r="H85" i="1"/>
  <c r="K85" i="1" s="1"/>
  <c r="H73" i="1"/>
  <c r="K73" i="1" s="1"/>
  <c r="H61" i="1"/>
  <c r="K61" i="1" s="1"/>
  <c r="H49" i="1"/>
  <c r="K49" i="1" s="1"/>
  <c r="H37" i="1"/>
  <c r="K37" i="1" s="1"/>
  <c r="N25" i="1"/>
  <c r="H25" i="1"/>
  <c r="K25" i="1" s="1"/>
  <c r="N13" i="1"/>
  <c r="H13" i="1"/>
  <c r="K13" i="1" s="1"/>
  <c r="K250" i="1"/>
  <c r="H539" i="1"/>
  <c r="H443" i="1"/>
  <c r="H395" i="1"/>
  <c r="H347" i="1"/>
  <c r="H311" i="1"/>
  <c r="H263" i="1"/>
  <c r="H203" i="1"/>
  <c r="K203" i="1" s="1"/>
  <c r="H155" i="1"/>
  <c r="K155" i="1" s="1"/>
  <c r="H119" i="1"/>
  <c r="K119" i="1" s="1"/>
  <c r="H47" i="1"/>
  <c r="K47" i="1" s="1"/>
  <c r="O313" i="1"/>
  <c r="N2" i="1"/>
  <c r="H2" i="1"/>
  <c r="K2" i="1" s="1"/>
  <c r="H516" i="1"/>
  <c r="H504" i="1"/>
  <c r="H492" i="1"/>
  <c r="H468" i="1"/>
  <c r="H456" i="1"/>
  <c r="H444" i="1"/>
  <c r="H432" i="1"/>
  <c r="H420" i="1"/>
  <c r="H408" i="1"/>
  <c r="H396" i="1"/>
  <c r="H384" i="1"/>
  <c r="H372" i="1"/>
  <c r="H360" i="1"/>
  <c r="H348" i="1"/>
  <c r="K348" i="1" s="1"/>
  <c r="H336" i="1"/>
  <c r="H324" i="1"/>
  <c r="H312" i="1"/>
  <c r="H300" i="1"/>
  <c r="H288" i="1"/>
  <c r="H276" i="1"/>
  <c r="H264" i="1"/>
  <c r="H252" i="1"/>
  <c r="K252" i="1" s="1"/>
  <c r="H240" i="1"/>
  <c r="K240" i="1" s="1"/>
  <c r="H228" i="1"/>
  <c r="K228" i="1" s="1"/>
  <c r="H216" i="1"/>
  <c r="K216" i="1" s="1"/>
  <c r="H204" i="1"/>
  <c r="K204" i="1" s="1"/>
  <c r="H180" i="1"/>
  <c r="K180" i="1" s="1"/>
  <c r="H168" i="1"/>
  <c r="K168" i="1" s="1"/>
  <c r="H156" i="1"/>
  <c r="K156" i="1" s="1"/>
  <c r="H144" i="1"/>
  <c r="K144" i="1" s="1"/>
  <c r="H132" i="1"/>
  <c r="K132" i="1" s="1"/>
  <c r="H120" i="1"/>
  <c r="K120" i="1" s="1"/>
  <c r="H108" i="1"/>
  <c r="K108" i="1" s="1"/>
  <c r="H96" i="1"/>
  <c r="K96" i="1" s="1"/>
  <c r="H84" i="1"/>
  <c r="K84" i="1" s="1"/>
  <c r="H72" i="1"/>
  <c r="K72" i="1" s="1"/>
  <c r="H60" i="1"/>
  <c r="K60" i="1" s="1"/>
  <c r="H48" i="1"/>
  <c r="K48" i="1" s="1"/>
  <c r="H36" i="1"/>
  <c r="K36" i="1" s="1"/>
  <c r="N24" i="1"/>
  <c r="H24" i="1"/>
  <c r="K24" i="1" s="1"/>
  <c r="N12" i="1"/>
  <c r="H12" i="1"/>
  <c r="K12" i="1" s="1"/>
  <c r="O422" i="1"/>
  <c r="O239" i="1"/>
  <c r="O215" i="1"/>
  <c r="O131" i="1"/>
  <c r="O119" i="1"/>
  <c r="H193" i="1"/>
  <c r="K193" i="1" s="1"/>
  <c r="H442" i="1"/>
  <c r="H406" i="1"/>
  <c r="H370" i="1"/>
  <c r="K370" i="1" s="1"/>
  <c r="H346" i="1"/>
  <c r="K346" i="1" s="1"/>
  <c r="H310" i="1"/>
  <c r="H298" i="1"/>
  <c r="K298" i="1" s="1"/>
  <c r="H274" i="1"/>
  <c r="H262" i="1"/>
  <c r="H238" i="1"/>
  <c r="K238" i="1" s="1"/>
  <c r="H226" i="1"/>
  <c r="K226" i="1" s="1"/>
  <c r="H190" i="1"/>
  <c r="K190" i="1" s="1"/>
  <c r="H166" i="1"/>
  <c r="K166" i="1" s="1"/>
  <c r="H154" i="1"/>
  <c r="K154" i="1" s="1"/>
  <c r="H130" i="1"/>
  <c r="K130" i="1" s="1"/>
  <c r="H118" i="1"/>
  <c r="K118" i="1" s="1"/>
  <c r="H94" i="1"/>
  <c r="K94" i="1" s="1"/>
  <c r="H82" i="1"/>
  <c r="K82" i="1" s="1"/>
  <c r="H58" i="1"/>
  <c r="K58" i="1" s="1"/>
  <c r="H46" i="1"/>
  <c r="K46" i="1" s="1"/>
  <c r="N22" i="1"/>
  <c r="H22" i="1"/>
  <c r="K22" i="1" s="1"/>
  <c r="N10" i="1"/>
  <c r="H10" i="1"/>
  <c r="K10" i="1" s="1"/>
  <c r="O309" i="1"/>
  <c r="H358" i="1"/>
  <c r="K358" i="1" s="1"/>
  <c r="H537" i="1"/>
  <c r="H525" i="1"/>
  <c r="H513" i="1"/>
  <c r="H501" i="1"/>
  <c r="H489" i="1"/>
  <c r="H477" i="1"/>
  <c r="H465" i="1"/>
  <c r="H441" i="1"/>
  <c r="K441" i="1" s="1"/>
  <c r="H429" i="1"/>
  <c r="H417" i="1"/>
  <c r="H405" i="1"/>
  <c r="H393" i="1"/>
  <c r="H369" i="1"/>
  <c r="H357" i="1"/>
  <c r="H345" i="1"/>
  <c r="K345" i="1" s="1"/>
  <c r="H333" i="1"/>
  <c r="H321" i="1"/>
  <c r="H297" i="1"/>
  <c r="H285" i="1"/>
  <c r="H273" i="1"/>
  <c r="H261" i="1"/>
  <c r="H249" i="1"/>
  <c r="K249" i="1" s="1"/>
  <c r="H225" i="1"/>
  <c r="K225" i="1" s="1"/>
  <c r="H213" i="1"/>
  <c r="K213" i="1" s="1"/>
  <c r="H201" i="1"/>
  <c r="K201" i="1" s="1"/>
  <c r="H189" i="1"/>
  <c r="K189" i="1" s="1"/>
  <c r="H177" i="1"/>
  <c r="K177" i="1" s="1"/>
  <c r="H153" i="1"/>
  <c r="K153" i="1" s="1"/>
  <c r="H141" i="1"/>
  <c r="K141" i="1" s="1"/>
  <c r="H129" i="1"/>
  <c r="K129" i="1" s="1"/>
  <c r="H117" i="1"/>
  <c r="K117" i="1" s="1"/>
  <c r="H105" i="1"/>
  <c r="K105" i="1" s="1"/>
  <c r="H81" i="1"/>
  <c r="K81" i="1" s="1"/>
  <c r="H69" i="1"/>
  <c r="K69" i="1" s="1"/>
  <c r="H57" i="1"/>
  <c r="K57" i="1" s="1"/>
  <c r="H45" i="1"/>
  <c r="K45" i="1" s="1"/>
  <c r="H33" i="1"/>
  <c r="K33" i="1" s="1"/>
  <c r="N9" i="1"/>
  <c r="H9" i="1"/>
  <c r="K9" i="1" s="1"/>
  <c r="O481" i="1"/>
  <c r="O176" i="1"/>
  <c r="H237" i="1"/>
  <c r="K237" i="1" s="1"/>
  <c r="H7" i="1"/>
  <c r="K7" i="1" s="1"/>
  <c r="H454" i="1"/>
  <c r="H418" i="1"/>
  <c r="H382" i="1"/>
  <c r="H334" i="1"/>
  <c r="H202" i="1"/>
  <c r="K202" i="1" s="1"/>
  <c r="H70" i="1"/>
  <c r="K70" i="1" s="1"/>
  <c r="H536" i="1"/>
  <c r="H524" i="1"/>
  <c r="H512" i="1"/>
  <c r="H500" i="1"/>
  <c r="H488" i="1"/>
  <c r="H476" i="1"/>
  <c r="H464" i="1"/>
  <c r="H440" i="1"/>
  <c r="H428" i="1"/>
  <c r="H404" i="1"/>
  <c r="H392" i="1"/>
  <c r="H368" i="1"/>
  <c r="H356" i="1"/>
  <c r="H332" i="1"/>
  <c r="H320" i="1"/>
  <c r="H296" i="1"/>
  <c r="H284" i="1"/>
  <c r="H260" i="1"/>
  <c r="H248" i="1"/>
  <c r="K248" i="1" s="1"/>
  <c r="H224" i="1"/>
  <c r="K224" i="1" s="1"/>
  <c r="H212" i="1"/>
  <c r="K212" i="1" s="1"/>
  <c r="H188" i="1"/>
  <c r="K188" i="1" s="1"/>
  <c r="H176" i="1"/>
  <c r="K176" i="1" s="1"/>
  <c r="H152" i="1"/>
  <c r="K152" i="1" s="1"/>
  <c r="H140" i="1"/>
  <c r="K140" i="1" s="1"/>
  <c r="H116" i="1"/>
  <c r="K116" i="1" s="1"/>
  <c r="H104" i="1"/>
  <c r="K104" i="1" s="1"/>
  <c r="H80" i="1"/>
  <c r="K80" i="1" s="1"/>
  <c r="H68" i="1"/>
  <c r="K68" i="1" s="1"/>
  <c r="H44" i="1"/>
  <c r="K44" i="1" s="1"/>
  <c r="H32" i="1"/>
  <c r="K32" i="1" s="1"/>
  <c r="N8" i="1"/>
  <c r="H8" i="1"/>
  <c r="K8" i="1" s="1"/>
  <c r="O303" i="1"/>
  <c r="O79" i="1"/>
  <c r="H236" i="1"/>
  <c r="K236" i="1" s="1"/>
  <c r="H178" i="1"/>
  <c r="K178" i="1" s="1"/>
  <c r="H415" i="1"/>
  <c r="H403" i="1"/>
  <c r="H391" i="1"/>
  <c r="H379" i="1"/>
  <c r="H355" i="1"/>
  <c r="H343" i="1"/>
  <c r="H331" i="1"/>
  <c r="H319" i="1"/>
  <c r="H307" i="1"/>
  <c r="H283" i="1"/>
  <c r="H271" i="1"/>
  <c r="H259" i="1"/>
  <c r="H247" i="1"/>
  <c r="K247" i="1" s="1"/>
  <c r="H235" i="1"/>
  <c r="K235" i="1" s="1"/>
  <c r="H211" i="1"/>
  <c r="K211" i="1" s="1"/>
  <c r="H199" i="1"/>
  <c r="K199" i="1" s="1"/>
  <c r="H187" i="1"/>
  <c r="K187" i="1" s="1"/>
  <c r="H175" i="1"/>
  <c r="K175" i="1" s="1"/>
  <c r="H163" i="1"/>
  <c r="K163" i="1" s="1"/>
  <c r="H139" i="1"/>
  <c r="K139" i="1" s="1"/>
  <c r="H127" i="1"/>
  <c r="K127" i="1" s="1"/>
  <c r="H115" i="1"/>
  <c r="K115" i="1" s="1"/>
  <c r="H103" i="1"/>
  <c r="K103" i="1" s="1"/>
  <c r="H91" i="1"/>
  <c r="K91" i="1" s="1"/>
  <c r="H67" i="1"/>
  <c r="K67" i="1" s="1"/>
  <c r="H55" i="1"/>
  <c r="K55" i="1" s="1"/>
  <c r="H43" i="1"/>
  <c r="K43" i="1" s="1"/>
  <c r="O470" i="1"/>
  <c r="O174" i="1"/>
  <c r="H344" i="1"/>
  <c r="H286" i="1"/>
  <c r="H56" i="1"/>
  <c r="K56" i="1" s="1"/>
  <c r="O370" i="1"/>
  <c r="H453" i="1"/>
  <c r="H223" i="1"/>
  <c r="K223" i="1" s="1"/>
  <c r="H165" i="1"/>
  <c r="K165" i="1" s="1"/>
  <c r="N31" i="1"/>
  <c r="H31" i="1"/>
  <c r="K31" i="1" s="1"/>
  <c r="N19" i="1"/>
  <c r="H19" i="1"/>
  <c r="K19" i="1" s="1"/>
  <c r="H474" i="1"/>
  <c r="K474" i="1" s="1"/>
  <c r="H462" i="1"/>
  <c r="H450" i="1"/>
  <c r="H438" i="1"/>
  <c r="H426" i="1"/>
  <c r="H414" i="1"/>
  <c r="H402" i="1"/>
  <c r="H390" i="1"/>
  <c r="H378" i="1"/>
  <c r="H366" i="1"/>
  <c r="H354" i="1"/>
  <c r="H342" i="1"/>
  <c r="H330" i="1"/>
  <c r="H318" i="1"/>
  <c r="H306" i="1"/>
  <c r="H294" i="1"/>
  <c r="H282" i="1"/>
  <c r="H270" i="1"/>
  <c r="H258" i="1"/>
  <c r="H246" i="1"/>
  <c r="K246" i="1" s="1"/>
  <c r="H234" i="1"/>
  <c r="K234" i="1" s="1"/>
  <c r="H222" i="1"/>
  <c r="K222" i="1" s="1"/>
  <c r="H210" i="1"/>
  <c r="K210" i="1" s="1"/>
  <c r="H198" i="1"/>
  <c r="K198" i="1" s="1"/>
  <c r="H186" i="1"/>
  <c r="K186" i="1" s="1"/>
  <c r="H174" i="1"/>
  <c r="K174" i="1" s="1"/>
  <c r="H162" i="1"/>
  <c r="K162" i="1" s="1"/>
  <c r="H150" i="1"/>
  <c r="K150" i="1" s="1"/>
  <c r="H138" i="1"/>
  <c r="K138" i="1" s="1"/>
  <c r="H126" i="1"/>
  <c r="K126" i="1" s="1"/>
  <c r="H114" i="1"/>
  <c r="K114" i="1" s="1"/>
  <c r="H102" i="1"/>
  <c r="K102" i="1" s="1"/>
  <c r="H90" i="1"/>
  <c r="K90" i="1" s="1"/>
  <c r="H78" i="1"/>
  <c r="K78" i="1" s="1"/>
  <c r="H66" i="1"/>
  <c r="K66" i="1" s="1"/>
  <c r="H54" i="1"/>
  <c r="K54" i="1" s="1"/>
  <c r="H42" i="1"/>
  <c r="K42" i="1" s="1"/>
  <c r="N30" i="1"/>
  <c r="H30" i="1"/>
  <c r="K30" i="1" s="1"/>
  <c r="N18" i="1"/>
  <c r="H18" i="1"/>
  <c r="K18" i="1" s="1"/>
  <c r="N6" i="1"/>
  <c r="H6" i="1"/>
  <c r="K6" i="1" s="1"/>
  <c r="H533" i="1"/>
  <c r="H521" i="1"/>
  <c r="H509" i="1"/>
  <c r="H497" i="1"/>
  <c r="H485" i="1"/>
  <c r="H473" i="1"/>
  <c r="H461" i="1"/>
  <c r="H449" i="1"/>
  <c r="H437" i="1"/>
  <c r="H425" i="1"/>
  <c r="H413" i="1"/>
  <c r="H401" i="1"/>
  <c r="H389" i="1"/>
  <c r="H377" i="1"/>
  <c r="H365" i="1"/>
  <c r="H353" i="1"/>
  <c r="H341" i="1"/>
  <c r="H329" i="1"/>
  <c r="H317" i="1"/>
  <c r="H305" i="1"/>
  <c r="K305" i="1" s="1"/>
  <c r="H293" i="1"/>
  <c r="K293" i="1" s="1"/>
  <c r="H281" i="1"/>
  <c r="H269" i="1"/>
  <c r="H257" i="1"/>
  <c r="K257" i="1" s="1"/>
  <c r="H245" i="1"/>
  <c r="K245" i="1" s="1"/>
  <c r="H233" i="1"/>
  <c r="K233" i="1" s="1"/>
  <c r="H221" i="1"/>
  <c r="K221" i="1" s="1"/>
  <c r="H209" i="1"/>
  <c r="K209" i="1" s="1"/>
  <c r="H197" i="1"/>
  <c r="K197" i="1" s="1"/>
  <c r="H185" i="1"/>
  <c r="K185" i="1" s="1"/>
  <c r="H173" i="1"/>
  <c r="K173" i="1" s="1"/>
  <c r="H161" i="1"/>
  <c r="K161" i="1" s="1"/>
  <c r="H149" i="1"/>
  <c r="K149" i="1" s="1"/>
  <c r="H137" i="1"/>
  <c r="K137" i="1" s="1"/>
  <c r="H125" i="1"/>
  <c r="K125" i="1" s="1"/>
  <c r="H113" i="1"/>
  <c r="K113" i="1" s="1"/>
  <c r="H101" i="1"/>
  <c r="K101" i="1" s="1"/>
  <c r="H89" i="1"/>
  <c r="K89" i="1" s="1"/>
  <c r="H77" i="1"/>
  <c r="K77" i="1" s="1"/>
  <c r="H65" i="1"/>
  <c r="K65" i="1" s="1"/>
  <c r="H53" i="1"/>
  <c r="K53" i="1" s="1"/>
  <c r="H41" i="1"/>
  <c r="K41" i="1" s="1"/>
  <c r="N29" i="1"/>
  <c r="H29" i="1"/>
  <c r="K29" i="1" s="1"/>
  <c r="N17" i="1"/>
  <c r="H17" i="1"/>
  <c r="K17" i="1" s="1"/>
  <c r="N5" i="1"/>
  <c r="H5" i="1"/>
  <c r="K5" i="1" s="1"/>
  <c r="O232" i="1"/>
  <c r="H452" i="1"/>
  <c r="H394" i="1"/>
  <c r="H164" i="1"/>
  <c r="K164" i="1" s="1"/>
  <c r="H106" i="1"/>
  <c r="K106" i="1" s="1"/>
  <c r="H498" i="1"/>
  <c r="H272" i="1"/>
  <c r="H214" i="1"/>
  <c r="K214" i="1" s="1"/>
  <c r="O206" i="1"/>
  <c r="O194" i="1"/>
  <c r="O182" i="1"/>
  <c r="O170" i="1"/>
  <c r="O134" i="1"/>
  <c r="O50" i="1"/>
  <c r="O38" i="1"/>
  <c r="H381" i="1"/>
  <c r="H151" i="1"/>
  <c r="K151" i="1" s="1"/>
  <c r="H93" i="1"/>
  <c r="K93" i="1" s="1"/>
  <c r="O229" i="1"/>
  <c r="O181" i="1"/>
  <c r="O85" i="1"/>
  <c r="O73" i="1"/>
  <c r="O37" i="1"/>
  <c r="H380" i="1"/>
  <c r="K380" i="1" s="1"/>
  <c r="H322" i="1"/>
  <c r="H92" i="1"/>
  <c r="K92" i="1" s="1"/>
  <c r="H34" i="1"/>
  <c r="K34" i="1" s="1"/>
  <c r="O522" i="1"/>
  <c r="O423" i="1"/>
  <c r="O328" i="1"/>
  <c r="O252" i="1"/>
  <c r="O216" i="1"/>
  <c r="O192" i="1"/>
  <c r="O180" i="1"/>
  <c r="O156" i="1"/>
  <c r="O132" i="1"/>
  <c r="O60" i="1"/>
  <c r="H534" i="1"/>
  <c r="H486" i="1"/>
  <c r="K486" i="1" s="1"/>
  <c r="H430" i="1"/>
  <c r="H200" i="1"/>
  <c r="K200" i="1" s="1"/>
  <c r="H142" i="1"/>
  <c r="K142" i="1" s="1"/>
  <c r="O82" i="1"/>
  <c r="O46" i="1"/>
  <c r="O81" i="1"/>
  <c r="O21" i="1"/>
  <c r="O128" i="1"/>
  <c r="O88" i="1"/>
  <c r="O76" i="1"/>
  <c r="O64" i="1"/>
  <c r="O183" i="1"/>
  <c r="O171" i="1"/>
  <c r="O159" i="1"/>
  <c r="O147" i="1"/>
  <c r="O135" i="1"/>
  <c r="O111" i="1"/>
  <c r="O27" i="1"/>
  <c r="O15" i="1"/>
  <c r="Z40" i="2"/>
  <c r="Z79" i="2"/>
  <c r="Z124" i="2"/>
  <c r="Z313" i="2"/>
  <c r="Z379" i="2"/>
  <c r="Z72" i="2"/>
  <c r="Z89" i="2"/>
  <c r="Z117" i="2"/>
  <c r="Z254" i="2"/>
  <c r="Z306" i="2"/>
  <c r="Z319" i="2"/>
  <c r="Z47" i="2"/>
  <c r="Z200" i="2"/>
  <c r="Z285" i="2"/>
  <c r="Z353" i="2"/>
  <c r="Z64" i="2"/>
  <c r="Z109" i="2"/>
  <c r="Z247" i="2"/>
  <c r="Z260" i="2"/>
  <c r="Z275" i="2"/>
  <c r="Z75" i="2"/>
  <c r="Z92" i="2"/>
  <c r="Z284" i="2"/>
  <c r="Z53" i="2"/>
  <c r="Z236" i="2"/>
  <c r="Z304" i="2"/>
  <c r="Z332" i="2"/>
  <c r="Z101" i="2"/>
  <c r="Z194" i="2"/>
  <c r="Z292" i="2"/>
  <c r="Z243" i="2"/>
  <c r="Z274" i="2"/>
  <c r="Z344" i="2"/>
  <c r="Z330" i="2"/>
  <c r="Z96" i="2"/>
  <c r="Z261" i="2"/>
  <c r="Z276" i="2"/>
  <c r="Z288" i="2"/>
  <c r="Z250" i="2"/>
  <c r="Z291" i="2"/>
  <c r="Z225" i="2"/>
  <c r="Z239" i="2"/>
  <c r="Z305" i="2"/>
  <c r="Z318" i="2"/>
  <c r="Z8" i="2"/>
  <c r="AB8" i="2" s="1"/>
  <c r="Z26" i="2"/>
  <c r="Z180" i="2"/>
  <c r="Z295" i="2"/>
  <c r="S13" i="2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G10" i="2"/>
  <c r="H10" i="2" s="1"/>
  <c r="G525" i="1"/>
  <c r="N525" i="1" s="1"/>
  <c r="G129" i="1"/>
  <c r="N129" i="1" s="1"/>
  <c r="G539" i="1"/>
  <c r="N539" i="1" s="1"/>
  <c r="G503" i="1"/>
  <c r="N503" i="1" s="1"/>
  <c r="G467" i="1"/>
  <c r="N467" i="1" s="1"/>
  <c r="G431" i="1"/>
  <c r="N431" i="1" s="1"/>
  <c r="G381" i="1"/>
  <c r="N381" i="1" s="1"/>
  <c r="G359" i="1"/>
  <c r="N359" i="1" s="1"/>
  <c r="G323" i="1"/>
  <c r="N323" i="1" s="1"/>
  <c r="G287" i="1"/>
  <c r="N287" i="1" s="1"/>
  <c r="G251" i="1"/>
  <c r="N251" i="1" s="1"/>
  <c r="G215" i="1"/>
  <c r="N215" i="1" s="1"/>
  <c r="G179" i="1"/>
  <c r="N179" i="1" s="1"/>
  <c r="G143" i="1"/>
  <c r="N143" i="1" s="1"/>
  <c r="G83" i="1"/>
  <c r="N83" i="1" s="1"/>
  <c r="G59" i="1"/>
  <c r="N59" i="1" s="1"/>
  <c r="G164" i="1"/>
  <c r="N164" i="1" s="1"/>
  <c r="G453" i="1"/>
  <c r="N453" i="1" s="1"/>
  <c r="G128" i="1"/>
  <c r="N128" i="1" s="1"/>
  <c r="G82" i="1"/>
  <c r="N82" i="1" s="1"/>
  <c r="G489" i="1"/>
  <c r="N489" i="1" s="1"/>
  <c r="G309" i="1"/>
  <c r="N309" i="1" s="1"/>
  <c r="G165" i="1"/>
  <c r="N165" i="1" s="1"/>
  <c r="G106" i="1"/>
  <c r="N106" i="1" s="1"/>
  <c r="G345" i="1"/>
  <c r="N345" i="1" s="1"/>
  <c r="G237" i="1"/>
  <c r="N237" i="1" s="1"/>
  <c r="G273" i="1"/>
  <c r="N273" i="1" s="1"/>
  <c r="G417" i="1"/>
  <c r="N417" i="1" s="1"/>
  <c r="G289" i="1"/>
  <c r="N289" i="1" s="1"/>
  <c r="G253" i="1"/>
  <c r="N253" i="1" s="1"/>
  <c r="G205" i="1"/>
  <c r="N205" i="1" s="1"/>
  <c r="G157" i="1"/>
  <c r="N157" i="1" s="1"/>
  <c r="G121" i="1"/>
  <c r="N121" i="1" s="1"/>
  <c r="G109" i="1"/>
  <c r="N109" i="1" s="1"/>
  <c r="G61" i="1"/>
  <c r="N61" i="1" s="1"/>
  <c r="G395" i="1"/>
  <c r="N395" i="1" s="1"/>
  <c r="G200" i="1"/>
  <c r="N200" i="1" s="1"/>
  <c r="G33" i="1"/>
  <c r="N33" i="1" s="1"/>
  <c r="G530" i="1"/>
  <c r="N530" i="1" s="1"/>
  <c r="G518" i="1"/>
  <c r="N518" i="1" s="1"/>
  <c r="G506" i="1"/>
  <c r="N506" i="1" s="1"/>
  <c r="G494" i="1"/>
  <c r="N494" i="1" s="1"/>
  <c r="G482" i="1"/>
  <c r="N482" i="1" s="1"/>
  <c r="G470" i="1"/>
  <c r="N470" i="1" s="1"/>
  <c r="G458" i="1"/>
  <c r="N458" i="1" s="1"/>
  <c r="G446" i="1"/>
  <c r="N446" i="1" s="1"/>
  <c r="G434" i="1"/>
  <c r="N434" i="1" s="1"/>
  <c r="G422" i="1"/>
  <c r="N422" i="1" s="1"/>
  <c r="G410" i="1"/>
  <c r="N410" i="1" s="1"/>
  <c r="G398" i="1"/>
  <c r="N398" i="1" s="1"/>
  <c r="G386" i="1"/>
  <c r="N386" i="1" s="1"/>
  <c r="G374" i="1"/>
  <c r="N374" i="1" s="1"/>
  <c r="G362" i="1"/>
  <c r="N362" i="1" s="1"/>
  <c r="G350" i="1"/>
  <c r="N350" i="1" s="1"/>
  <c r="G338" i="1"/>
  <c r="N338" i="1" s="1"/>
  <c r="G326" i="1"/>
  <c r="N326" i="1" s="1"/>
  <c r="G314" i="1"/>
  <c r="N314" i="1" s="1"/>
  <c r="G302" i="1"/>
  <c r="N302" i="1" s="1"/>
  <c r="G290" i="1"/>
  <c r="N290" i="1" s="1"/>
  <c r="G278" i="1"/>
  <c r="N278" i="1" s="1"/>
  <c r="G266" i="1"/>
  <c r="N266" i="1" s="1"/>
  <c r="G254" i="1"/>
  <c r="N254" i="1" s="1"/>
  <c r="G242" i="1"/>
  <c r="N242" i="1" s="1"/>
  <c r="G230" i="1"/>
  <c r="N230" i="1" s="1"/>
  <c r="G218" i="1"/>
  <c r="N218" i="1" s="1"/>
  <c r="G206" i="1"/>
  <c r="N206" i="1" s="1"/>
  <c r="G194" i="1"/>
  <c r="N194" i="1" s="1"/>
  <c r="G182" i="1"/>
  <c r="N182" i="1" s="1"/>
  <c r="G170" i="1"/>
  <c r="N170" i="1" s="1"/>
  <c r="G158" i="1"/>
  <c r="N158" i="1" s="1"/>
  <c r="G146" i="1"/>
  <c r="N146" i="1" s="1"/>
  <c r="G134" i="1"/>
  <c r="N134" i="1" s="1"/>
  <c r="G122" i="1"/>
  <c r="N122" i="1" s="1"/>
  <c r="G110" i="1"/>
  <c r="N110" i="1" s="1"/>
  <c r="G98" i="1"/>
  <c r="N98" i="1" s="1"/>
  <c r="G86" i="1"/>
  <c r="N86" i="1" s="1"/>
  <c r="G74" i="1"/>
  <c r="N74" i="1" s="1"/>
  <c r="G62" i="1"/>
  <c r="N62" i="1" s="1"/>
  <c r="G50" i="1"/>
  <c r="N50" i="1" s="1"/>
  <c r="G38" i="1"/>
  <c r="N38" i="1" s="1"/>
  <c r="G277" i="1"/>
  <c r="N277" i="1" s="1"/>
  <c r="G217" i="1"/>
  <c r="N217" i="1" s="1"/>
  <c r="G169" i="1"/>
  <c r="N169" i="1" s="1"/>
  <c r="G133" i="1"/>
  <c r="N133" i="1" s="1"/>
  <c r="G85" i="1"/>
  <c r="N85" i="1" s="1"/>
  <c r="G265" i="1"/>
  <c r="N265" i="1" s="1"/>
  <c r="G73" i="1"/>
  <c r="N73" i="1" s="1"/>
  <c r="G37" i="1"/>
  <c r="N37" i="1" s="1"/>
  <c r="G536" i="1"/>
  <c r="N536" i="1" s="1"/>
  <c r="G533" i="1"/>
  <c r="N533" i="1" s="1"/>
  <c r="G512" i="1"/>
  <c r="N512" i="1" s="1"/>
  <c r="G502" i="1"/>
  <c r="N502" i="1" s="1"/>
  <c r="G488" i="1"/>
  <c r="N488" i="1" s="1"/>
  <c r="G476" i="1"/>
  <c r="N476" i="1" s="1"/>
  <c r="G466" i="1"/>
  <c r="N466" i="1" s="1"/>
  <c r="G452" i="1"/>
  <c r="N452" i="1" s="1"/>
  <c r="G440" i="1"/>
  <c r="N440" i="1" s="1"/>
  <c r="G430" i="1"/>
  <c r="N430" i="1" s="1"/>
  <c r="G416" i="1"/>
  <c r="N416" i="1" s="1"/>
  <c r="G404" i="1"/>
  <c r="N404" i="1" s="1"/>
  <c r="G394" i="1"/>
  <c r="N394" i="1" s="1"/>
  <c r="G380" i="1"/>
  <c r="N380" i="1" s="1"/>
  <c r="G368" i="1"/>
  <c r="N368" i="1" s="1"/>
  <c r="G358" i="1"/>
  <c r="N358" i="1" s="1"/>
  <c r="G344" i="1"/>
  <c r="N344" i="1" s="1"/>
  <c r="G341" i="1"/>
  <c r="N341" i="1" s="1"/>
  <c r="G322" i="1"/>
  <c r="N322" i="1" s="1"/>
  <c r="G308" i="1"/>
  <c r="N308" i="1" s="1"/>
  <c r="G296" i="1"/>
  <c r="N296" i="1" s="1"/>
  <c r="G286" i="1"/>
  <c r="N286" i="1" s="1"/>
  <c r="G272" i="1"/>
  <c r="N272" i="1" s="1"/>
  <c r="G260" i="1"/>
  <c r="N260" i="1" s="1"/>
  <c r="G250" i="1"/>
  <c r="N250" i="1" s="1"/>
  <c r="G236" i="1"/>
  <c r="N236" i="1" s="1"/>
  <c r="G224" i="1"/>
  <c r="N224" i="1" s="1"/>
  <c r="G214" i="1"/>
  <c r="N214" i="1" s="1"/>
  <c r="G202" i="1"/>
  <c r="N202" i="1" s="1"/>
  <c r="G188" i="1"/>
  <c r="N188" i="1" s="1"/>
  <c r="G178" i="1"/>
  <c r="N178" i="1" s="1"/>
  <c r="G166" i="1"/>
  <c r="N166" i="1" s="1"/>
  <c r="G152" i="1"/>
  <c r="N152" i="1" s="1"/>
  <c r="G142" i="1"/>
  <c r="N142" i="1" s="1"/>
  <c r="G130" i="1"/>
  <c r="N130" i="1" s="1"/>
  <c r="G119" i="1"/>
  <c r="N119" i="1" s="1"/>
  <c r="G105" i="1"/>
  <c r="N105" i="1" s="1"/>
  <c r="G93" i="1"/>
  <c r="N93" i="1" s="1"/>
  <c r="G81" i="1"/>
  <c r="N81" i="1" s="1"/>
  <c r="G69" i="1"/>
  <c r="N69" i="1" s="1"/>
  <c r="G58" i="1"/>
  <c r="N58" i="1" s="1"/>
  <c r="G45" i="1"/>
  <c r="N45" i="1" s="1"/>
  <c r="G301" i="1"/>
  <c r="N301" i="1" s="1"/>
  <c r="G241" i="1"/>
  <c r="N241" i="1" s="1"/>
  <c r="G193" i="1"/>
  <c r="N193" i="1" s="1"/>
  <c r="G145" i="1"/>
  <c r="N145" i="1" s="1"/>
  <c r="G97" i="1"/>
  <c r="N97" i="1" s="1"/>
  <c r="G49" i="1"/>
  <c r="N49" i="1" s="1"/>
  <c r="G201" i="1"/>
  <c r="N201" i="1" s="1"/>
  <c r="G537" i="1"/>
  <c r="N537" i="1" s="1"/>
  <c r="G501" i="1"/>
  <c r="N501" i="1" s="1"/>
  <c r="G465" i="1"/>
  <c r="N465" i="1" s="1"/>
  <c r="G429" i="1"/>
  <c r="N429" i="1" s="1"/>
  <c r="G393" i="1"/>
  <c r="N393" i="1" s="1"/>
  <c r="G357" i="1"/>
  <c r="N357" i="1" s="1"/>
  <c r="G321" i="1"/>
  <c r="N321" i="1" s="1"/>
  <c r="G285" i="1"/>
  <c r="N285" i="1" s="1"/>
  <c r="G249" i="1"/>
  <c r="N249" i="1" s="1"/>
  <c r="G213" i="1"/>
  <c r="N213" i="1" s="1"/>
  <c r="G177" i="1"/>
  <c r="N177" i="1" s="1"/>
  <c r="G141" i="1"/>
  <c r="N141" i="1" s="1"/>
  <c r="G104" i="1"/>
  <c r="N104" i="1" s="1"/>
  <c r="G57" i="1"/>
  <c r="N57" i="1" s="1"/>
  <c r="G229" i="1"/>
  <c r="N229" i="1" s="1"/>
  <c r="G181" i="1"/>
  <c r="N181" i="1" s="1"/>
  <c r="G35" i="1"/>
  <c r="N35" i="1" s="1"/>
  <c r="G531" i="1"/>
  <c r="N531" i="1" s="1"/>
  <c r="G519" i="1"/>
  <c r="N519" i="1" s="1"/>
  <c r="G507" i="1"/>
  <c r="N507" i="1" s="1"/>
  <c r="G495" i="1"/>
  <c r="N495" i="1" s="1"/>
  <c r="G483" i="1"/>
  <c r="N483" i="1" s="1"/>
  <c r="G471" i="1"/>
  <c r="N471" i="1" s="1"/>
  <c r="G459" i="1"/>
  <c r="N459" i="1" s="1"/>
  <c r="G447" i="1"/>
  <c r="N447" i="1" s="1"/>
  <c r="G435" i="1"/>
  <c r="N435" i="1" s="1"/>
  <c r="G423" i="1"/>
  <c r="N423" i="1" s="1"/>
  <c r="G411" i="1"/>
  <c r="N411" i="1" s="1"/>
  <c r="G399" i="1"/>
  <c r="N399" i="1" s="1"/>
  <c r="G387" i="1"/>
  <c r="N387" i="1" s="1"/>
  <c r="G375" i="1"/>
  <c r="N375" i="1" s="1"/>
  <c r="G363" i="1"/>
  <c r="N363" i="1" s="1"/>
  <c r="G351" i="1"/>
  <c r="N351" i="1" s="1"/>
  <c r="G339" i="1"/>
  <c r="N339" i="1" s="1"/>
  <c r="G327" i="1"/>
  <c r="N327" i="1" s="1"/>
  <c r="G315" i="1"/>
  <c r="N315" i="1" s="1"/>
  <c r="G303" i="1"/>
  <c r="N303" i="1" s="1"/>
  <c r="G291" i="1"/>
  <c r="N291" i="1" s="1"/>
  <c r="G279" i="1"/>
  <c r="N279" i="1" s="1"/>
  <c r="G267" i="1"/>
  <c r="N267" i="1" s="1"/>
  <c r="G255" i="1"/>
  <c r="N255" i="1" s="1"/>
  <c r="G243" i="1"/>
  <c r="N243" i="1" s="1"/>
  <c r="G231" i="1"/>
  <c r="N231" i="1" s="1"/>
  <c r="G219" i="1"/>
  <c r="N219" i="1" s="1"/>
  <c r="G207" i="1"/>
  <c r="N207" i="1" s="1"/>
  <c r="G195" i="1"/>
  <c r="N195" i="1" s="1"/>
  <c r="G183" i="1"/>
  <c r="N183" i="1" s="1"/>
  <c r="G171" i="1"/>
  <c r="N171" i="1" s="1"/>
  <c r="G159" i="1"/>
  <c r="N159" i="1" s="1"/>
  <c r="G147" i="1"/>
  <c r="N147" i="1" s="1"/>
  <c r="G135" i="1"/>
  <c r="N135" i="1" s="1"/>
  <c r="G123" i="1"/>
  <c r="N123" i="1" s="1"/>
  <c r="G111" i="1"/>
  <c r="N111" i="1" s="1"/>
  <c r="G99" i="1"/>
  <c r="N99" i="1" s="1"/>
  <c r="G87" i="1"/>
  <c r="N87" i="1" s="1"/>
  <c r="G75" i="1"/>
  <c r="N75" i="1" s="1"/>
  <c r="G63" i="1"/>
  <c r="N63" i="1" s="1"/>
  <c r="G51" i="1"/>
  <c r="N51" i="1" s="1"/>
  <c r="G39" i="1"/>
  <c r="N39" i="1" s="1"/>
  <c r="G526" i="1"/>
  <c r="N526" i="1" s="1"/>
  <c r="G490" i="1"/>
  <c r="N490" i="1" s="1"/>
  <c r="G454" i="1"/>
  <c r="N454" i="1" s="1"/>
  <c r="G418" i="1"/>
  <c r="N418" i="1" s="1"/>
  <c r="G382" i="1"/>
  <c r="N382" i="1" s="1"/>
  <c r="G346" i="1"/>
  <c r="N346" i="1" s="1"/>
  <c r="G310" i="1"/>
  <c r="N310" i="1" s="1"/>
  <c r="G274" i="1"/>
  <c r="N274" i="1" s="1"/>
  <c r="G238" i="1"/>
  <c r="N238" i="1" s="1"/>
  <c r="G529" i="1"/>
  <c r="N529" i="1" s="1"/>
  <c r="G493" i="1"/>
  <c r="N493" i="1" s="1"/>
  <c r="G469" i="1"/>
  <c r="N469" i="1" s="1"/>
  <c r="G433" i="1"/>
  <c r="N433" i="1" s="1"/>
  <c r="G397" i="1"/>
  <c r="N397" i="1" s="1"/>
  <c r="G349" i="1"/>
  <c r="N349" i="1" s="1"/>
  <c r="G313" i="1"/>
  <c r="N313" i="1" s="1"/>
  <c r="G524" i="1"/>
  <c r="N524" i="1" s="1"/>
  <c r="G528" i="1"/>
  <c r="N528" i="1" s="1"/>
  <c r="G492" i="1"/>
  <c r="N492" i="1" s="1"/>
  <c r="G456" i="1"/>
  <c r="N456" i="1" s="1"/>
  <c r="G420" i="1"/>
  <c r="N420" i="1" s="1"/>
  <c r="G384" i="1"/>
  <c r="N384" i="1" s="1"/>
  <c r="G348" i="1"/>
  <c r="N348" i="1" s="1"/>
  <c r="G312" i="1"/>
  <c r="N312" i="1" s="1"/>
  <c r="G276" i="1"/>
  <c r="N276" i="1" s="1"/>
  <c r="G240" i="1"/>
  <c r="N240" i="1" s="1"/>
  <c r="G204" i="1"/>
  <c r="N204" i="1" s="1"/>
  <c r="G168" i="1"/>
  <c r="N168" i="1" s="1"/>
  <c r="G132" i="1"/>
  <c r="N132" i="1" s="1"/>
  <c r="G96" i="1"/>
  <c r="N96" i="1" s="1"/>
  <c r="G60" i="1"/>
  <c r="N60" i="1" s="1"/>
  <c r="G36" i="1"/>
  <c r="N36" i="1" s="1"/>
  <c r="G443" i="1"/>
  <c r="N443" i="1" s="1"/>
  <c r="G371" i="1"/>
  <c r="N371" i="1" s="1"/>
  <c r="G299" i="1"/>
  <c r="N299" i="1" s="1"/>
  <c r="G191" i="1"/>
  <c r="N191" i="1" s="1"/>
  <c r="G514" i="1"/>
  <c r="N514" i="1" s="1"/>
  <c r="G478" i="1"/>
  <c r="N478" i="1" s="1"/>
  <c r="G442" i="1"/>
  <c r="N442" i="1" s="1"/>
  <c r="G406" i="1"/>
  <c r="N406" i="1" s="1"/>
  <c r="G370" i="1"/>
  <c r="N370" i="1" s="1"/>
  <c r="G334" i="1"/>
  <c r="N334" i="1" s="1"/>
  <c r="G298" i="1"/>
  <c r="N298" i="1" s="1"/>
  <c r="G262" i="1"/>
  <c r="N262" i="1" s="1"/>
  <c r="G226" i="1"/>
  <c r="N226" i="1" s="1"/>
  <c r="G190" i="1"/>
  <c r="N190" i="1" s="1"/>
  <c r="G154" i="1"/>
  <c r="N154" i="1" s="1"/>
  <c r="G118" i="1"/>
  <c r="N118" i="1" s="1"/>
  <c r="G71" i="1"/>
  <c r="N71" i="1" s="1"/>
  <c r="G505" i="1"/>
  <c r="N505" i="1" s="1"/>
  <c r="G445" i="1"/>
  <c r="N445" i="1" s="1"/>
  <c r="G409" i="1"/>
  <c r="N409" i="1" s="1"/>
  <c r="G373" i="1"/>
  <c r="N373" i="1" s="1"/>
  <c r="G325" i="1"/>
  <c r="N325" i="1" s="1"/>
  <c r="G516" i="1"/>
  <c r="N516" i="1" s="1"/>
  <c r="G480" i="1"/>
  <c r="N480" i="1" s="1"/>
  <c r="G444" i="1"/>
  <c r="N444" i="1" s="1"/>
  <c r="G408" i="1"/>
  <c r="N408" i="1" s="1"/>
  <c r="G372" i="1"/>
  <c r="N372" i="1" s="1"/>
  <c r="G336" i="1"/>
  <c r="N336" i="1" s="1"/>
  <c r="G300" i="1"/>
  <c r="N300" i="1" s="1"/>
  <c r="G264" i="1"/>
  <c r="N264" i="1" s="1"/>
  <c r="G228" i="1"/>
  <c r="N228" i="1" s="1"/>
  <c r="G192" i="1"/>
  <c r="N192" i="1" s="1"/>
  <c r="G156" i="1"/>
  <c r="N156" i="1" s="1"/>
  <c r="G108" i="1"/>
  <c r="N108" i="1" s="1"/>
  <c r="G72" i="1"/>
  <c r="N72" i="1" s="1"/>
  <c r="G515" i="1"/>
  <c r="N515" i="1" s="1"/>
  <c r="G335" i="1"/>
  <c r="N335" i="1" s="1"/>
  <c r="G227" i="1"/>
  <c r="N227" i="1" s="1"/>
  <c r="G155" i="1"/>
  <c r="N155" i="1" s="1"/>
  <c r="G513" i="1"/>
  <c r="N513" i="1" s="1"/>
  <c r="G477" i="1"/>
  <c r="N477" i="1" s="1"/>
  <c r="G441" i="1"/>
  <c r="N441" i="1" s="1"/>
  <c r="G405" i="1"/>
  <c r="N405" i="1" s="1"/>
  <c r="G369" i="1"/>
  <c r="N369" i="1" s="1"/>
  <c r="G333" i="1"/>
  <c r="N333" i="1" s="1"/>
  <c r="G297" i="1"/>
  <c r="N297" i="1" s="1"/>
  <c r="G261" i="1"/>
  <c r="N261" i="1" s="1"/>
  <c r="G225" i="1"/>
  <c r="N225" i="1" s="1"/>
  <c r="G189" i="1"/>
  <c r="N189" i="1" s="1"/>
  <c r="G153" i="1"/>
  <c r="N153" i="1" s="1"/>
  <c r="G117" i="1"/>
  <c r="N117" i="1" s="1"/>
  <c r="G70" i="1"/>
  <c r="N70" i="1" s="1"/>
  <c r="G517" i="1"/>
  <c r="N517" i="1" s="1"/>
  <c r="G481" i="1"/>
  <c r="N481" i="1" s="1"/>
  <c r="G457" i="1"/>
  <c r="N457" i="1" s="1"/>
  <c r="G421" i="1"/>
  <c r="N421" i="1" s="1"/>
  <c r="G385" i="1"/>
  <c r="N385" i="1" s="1"/>
  <c r="G361" i="1"/>
  <c r="N361" i="1" s="1"/>
  <c r="G337" i="1"/>
  <c r="N337" i="1" s="1"/>
  <c r="G504" i="1"/>
  <c r="N504" i="1" s="1"/>
  <c r="G468" i="1"/>
  <c r="N468" i="1" s="1"/>
  <c r="G432" i="1"/>
  <c r="N432" i="1" s="1"/>
  <c r="G396" i="1"/>
  <c r="N396" i="1" s="1"/>
  <c r="G360" i="1"/>
  <c r="N360" i="1" s="1"/>
  <c r="G324" i="1"/>
  <c r="N324" i="1" s="1"/>
  <c r="G288" i="1"/>
  <c r="N288" i="1" s="1"/>
  <c r="G252" i="1"/>
  <c r="N252" i="1" s="1"/>
  <c r="G216" i="1"/>
  <c r="N216" i="1" s="1"/>
  <c r="G180" i="1"/>
  <c r="N180" i="1" s="1"/>
  <c r="G144" i="1"/>
  <c r="N144" i="1" s="1"/>
  <c r="G120" i="1"/>
  <c r="N120" i="1" s="1"/>
  <c r="G84" i="1"/>
  <c r="N84" i="1" s="1"/>
  <c r="G48" i="1"/>
  <c r="N48" i="1" s="1"/>
  <c r="G479" i="1"/>
  <c r="N479" i="1" s="1"/>
  <c r="G407" i="1"/>
  <c r="N407" i="1" s="1"/>
  <c r="G263" i="1"/>
  <c r="N263" i="1" s="1"/>
  <c r="G332" i="1"/>
  <c r="N332" i="1" s="1"/>
  <c r="G107" i="1"/>
  <c r="N107" i="1" s="1"/>
  <c r="G535" i="1"/>
  <c r="N535" i="1" s="1"/>
  <c r="G523" i="1"/>
  <c r="N523" i="1" s="1"/>
  <c r="G511" i="1"/>
  <c r="N511" i="1" s="1"/>
  <c r="G499" i="1"/>
  <c r="N499" i="1" s="1"/>
  <c r="G487" i="1"/>
  <c r="N487" i="1" s="1"/>
  <c r="G475" i="1"/>
  <c r="N475" i="1" s="1"/>
  <c r="G463" i="1"/>
  <c r="N463" i="1" s="1"/>
  <c r="G451" i="1"/>
  <c r="N451" i="1" s="1"/>
  <c r="G439" i="1"/>
  <c r="N439" i="1" s="1"/>
  <c r="G427" i="1"/>
  <c r="N427" i="1" s="1"/>
  <c r="G415" i="1"/>
  <c r="N415" i="1" s="1"/>
  <c r="G403" i="1"/>
  <c r="N403" i="1" s="1"/>
  <c r="G391" i="1"/>
  <c r="N391" i="1" s="1"/>
  <c r="G379" i="1"/>
  <c r="N379" i="1" s="1"/>
  <c r="G367" i="1"/>
  <c r="N367" i="1" s="1"/>
  <c r="G355" i="1"/>
  <c r="N355" i="1" s="1"/>
  <c r="G343" i="1"/>
  <c r="N343" i="1" s="1"/>
  <c r="G331" i="1"/>
  <c r="N331" i="1" s="1"/>
  <c r="G319" i="1"/>
  <c r="N319" i="1" s="1"/>
  <c r="G307" i="1"/>
  <c r="N307" i="1" s="1"/>
  <c r="G295" i="1"/>
  <c r="N295" i="1" s="1"/>
  <c r="G283" i="1"/>
  <c r="N283" i="1" s="1"/>
  <c r="G271" i="1"/>
  <c r="N271" i="1" s="1"/>
  <c r="G259" i="1"/>
  <c r="N259" i="1" s="1"/>
  <c r="G247" i="1"/>
  <c r="N247" i="1" s="1"/>
  <c r="G235" i="1"/>
  <c r="N235" i="1" s="1"/>
  <c r="G223" i="1"/>
  <c r="N223" i="1" s="1"/>
  <c r="G211" i="1"/>
  <c r="N211" i="1" s="1"/>
  <c r="G199" i="1"/>
  <c r="N199" i="1" s="1"/>
  <c r="G187" i="1"/>
  <c r="N187" i="1" s="1"/>
  <c r="G175" i="1"/>
  <c r="N175" i="1" s="1"/>
  <c r="G163" i="1"/>
  <c r="N163" i="1" s="1"/>
  <c r="G151" i="1"/>
  <c r="N151" i="1" s="1"/>
  <c r="G139" i="1"/>
  <c r="N139" i="1" s="1"/>
  <c r="G127" i="1"/>
  <c r="N127" i="1" s="1"/>
  <c r="G115" i="1"/>
  <c r="N115" i="1" s="1"/>
  <c r="G103" i="1"/>
  <c r="N103" i="1" s="1"/>
  <c r="G91" i="1"/>
  <c r="N91" i="1" s="1"/>
  <c r="G79" i="1"/>
  <c r="N79" i="1" s="1"/>
  <c r="G67" i="1"/>
  <c r="N67" i="1" s="1"/>
  <c r="G55" i="1"/>
  <c r="N55" i="1" s="1"/>
  <c r="G43" i="1"/>
  <c r="N43" i="1" s="1"/>
  <c r="G538" i="1"/>
  <c r="N538" i="1" s="1"/>
  <c r="G32" i="1"/>
  <c r="N32" i="1" s="1"/>
  <c r="G534" i="1"/>
  <c r="N534" i="1" s="1"/>
  <c r="G522" i="1"/>
  <c r="N522" i="1" s="1"/>
  <c r="G510" i="1"/>
  <c r="N510" i="1" s="1"/>
  <c r="G498" i="1"/>
  <c r="N498" i="1" s="1"/>
  <c r="G486" i="1"/>
  <c r="N486" i="1" s="1"/>
  <c r="G474" i="1"/>
  <c r="N474" i="1" s="1"/>
  <c r="G462" i="1"/>
  <c r="N462" i="1" s="1"/>
  <c r="G450" i="1"/>
  <c r="N450" i="1" s="1"/>
  <c r="G438" i="1"/>
  <c r="N438" i="1" s="1"/>
  <c r="G426" i="1"/>
  <c r="N426" i="1" s="1"/>
  <c r="G414" i="1"/>
  <c r="N414" i="1" s="1"/>
  <c r="G402" i="1"/>
  <c r="N402" i="1" s="1"/>
  <c r="G390" i="1"/>
  <c r="N390" i="1" s="1"/>
  <c r="G378" i="1"/>
  <c r="N378" i="1" s="1"/>
  <c r="G366" i="1"/>
  <c r="N366" i="1" s="1"/>
  <c r="G354" i="1"/>
  <c r="N354" i="1" s="1"/>
  <c r="G342" i="1"/>
  <c r="N342" i="1" s="1"/>
  <c r="G330" i="1"/>
  <c r="N330" i="1" s="1"/>
  <c r="G318" i="1"/>
  <c r="N318" i="1" s="1"/>
  <c r="G306" i="1"/>
  <c r="N306" i="1" s="1"/>
  <c r="G294" i="1"/>
  <c r="N294" i="1" s="1"/>
  <c r="G282" i="1"/>
  <c r="N282" i="1" s="1"/>
  <c r="G270" i="1"/>
  <c r="N270" i="1" s="1"/>
  <c r="G258" i="1"/>
  <c r="N258" i="1" s="1"/>
  <c r="G246" i="1"/>
  <c r="N246" i="1" s="1"/>
  <c r="G234" i="1"/>
  <c r="N234" i="1" s="1"/>
  <c r="G222" i="1"/>
  <c r="N222" i="1" s="1"/>
  <c r="G210" i="1"/>
  <c r="N210" i="1" s="1"/>
  <c r="G198" i="1"/>
  <c r="N198" i="1" s="1"/>
  <c r="G186" i="1"/>
  <c r="N186" i="1" s="1"/>
  <c r="G174" i="1"/>
  <c r="N174" i="1" s="1"/>
  <c r="G162" i="1"/>
  <c r="N162" i="1" s="1"/>
  <c r="G150" i="1"/>
  <c r="N150" i="1" s="1"/>
  <c r="G138" i="1"/>
  <c r="N138" i="1" s="1"/>
  <c r="G126" i="1"/>
  <c r="N126" i="1" s="1"/>
  <c r="G114" i="1"/>
  <c r="N114" i="1" s="1"/>
  <c r="G102" i="1"/>
  <c r="N102" i="1" s="1"/>
  <c r="G90" i="1"/>
  <c r="N90" i="1" s="1"/>
  <c r="G78" i="1"/>
  <c r="N78" i="1" s="1"/>
  <c r="G66" i="1"/>
  <c r="N66" i="1" s="1"/>
  <c r="G54" i="1"/>
  <c r="N54" i="1" s="1"/>
  <c r="G42" i="1"/>
  <c r="N42" i="1" s="1"/>
  <c r="G509" i="1"/>
  <c r="N509" i="1" s="1"/>
  <c r="G497" i="1"/>
  <c r="N497" i="1" s="1"/>
  <c r="G473" i="1"/>
  <c r="N473" i="1" s="1"/>
  <c r="G461" i="1"/>
  <c r="N461" i="1" s="1"/>
  <c r="G449" i="1"/>
  <c r="N449" i="1" s="1"/>
  <c r="G437" i="1"/>
  <c r="N437" i="1" s="1"/>
  <c r="G425" i="1"/>
  <c r="N425" i="1" s="1"/>
  <c r="G413" i="1"/>
  <c r="N413" i="1" s="1"/>
  <c r="G401" i="1"/>
  <c r="N401" i="1" s="1"/>
  <c r="G389" i="1"/>
  <c r="N389" i="1" s="1"/>
  <c r="G377" i="1"/>
  <c r="N377" i="1" s="1"/>
  <c r="G365" i="1"/>
  <c r="N365" i="1" s="1"/>
  <c r="G353" i="1"/>
  <c r="N353" i="1" s="1"/>
  <c r="G329" i="1"/>
  <c r="N329" i="1" s="1"/>
  <c r="G317" i="1"/>
  <c r="N317" i="1" s="1"/>
  <c r="G305" i="1"/>
  <c r="N305" i="1" s="1"/>
  <c r="G293" i="1"/>
  <c r="N293" i="1" s="1"/>
  <c r="G281" i="1"/>
  <c r="N281" i="1" s="1"/>
  <c r="G269" i="1"/>
  <c r="N269" i="1" s="1"/>
  <c r="G257" i="1"/>
  <c r="N257" i="1" s="1"/>
  <c r="G245" i="1"/>
  <c r="N245" i="1" s="1"/>
  <c r="G233" i="1"/>
  <c r="N233" i="1" s="1"/>
  <c r="G221" i="1"/>
  <c r="N221" i="1" s="1"/>
  <c r="G209" i="1"/>
  <c r="N209" i="1" s="1"/>
  <c r="G197" i="1"/>
  <c r="N197" i="1" s="1"/>
  <c r="G185" i="1"/>
  <c r="N185" i="1" s="1"/>
  <c r="G173" i="1"/>
  <c r="N173" i="1" s="1"/>
  <c r="G161" i="1"/>
  <c r="N161" i="1" s="1"/>
  <c r="G149" i="1"/>
  <c r="N149" i="1" s="1"/>
  <c r="G137" i="1"/>
  <c r="N137" i="1" s="1"/>
  <c r="G125" i="1"/>
  <c r="N125" i="1" s="1"/>
  <c r="G113" i="1"/>
  <c r="N113" i="1" s="1"/>
  <c r="G101" i="1"/>
  <c r="N101" i="1" s="1"/>
  <c r="G89" i="1"/>
  <c r="N89" i="1" s="1"/>
  <c r="G77" i="1"/>
  <c r="N77" i="1" s="1"/>
  <c r="G65" i="1"/>
  <c r="N65" i="1" s="1"/>
  <c r="G53" i="1"/>
  <c r="N53" i="1" s="1"/>
  <c r="G41" i="1"/>
  <c r="N41" i="1" s="1"/>
  <c r="G500" i="1"/>
  <c r="N500" i="1" s="1"/>
  <c r="G464" i="1"/>
  <c r="N464" i="1" s="1"/>
  <c r="G428" i="1"/>
  <c r="N428" i="1" s="1"/>
  <c r="G392" i="1"/>
  <c r="N392" i="1" s="1"/>
  <c r="G356" i="1"/>
  <c r="N356" i="1" s="1"/>
  <c r="G320" i="1"/>
  <c r="N320" i="1" s="1"/>
  <c r="G284" i="1"/>
  <c r="N284" i="1" s="1"/>
  <c r="G248" i="1"/>
  <c r="N248" i="1" s="1"/>
  <c r="G212" i="1"/>
  <c r="N212" i="1" s="1"/>
  <c r="G176" i="1"/>
  <c r="N176" i="1" s="1"/>
  <c r="G140" i="1"/>
  <c r="N140" i="1" s="1"/>
  <c r="G95" i="1"/>
  <c r="N95" i="1" s="1"/>
  <c r="G47" i="1"/>
  <c r="N47" i="1" s="1"/>
  <c r="G521" i="1"/>
  <c r="N521" i="1" s="1"/>
  <c r="G485" i="1"/>
  <c r="N485" i="1" s="1"/>
  <c r="G532" i="1"/>
  <c r="N532" i="1" s="1"/>
  <c r="G520" i="1"/>
  <c r="N520" i="1" s="1"/>
  <c r="G508" i="1"/>
  <c r="N508" i="1" s="1"/>
  <c r="G496" i="1"/>
  <c r="N496" i="1" s="1"/>
  <c r="G484" i="1"/>
  <c r="N484" i="1" s="1"/>
  <c r="G472" i="1"/>
  <c r="N472" i="1" s="1"/>
  <c r="G460" i="1"/>
  <c r="N460" i="1" s="1"/>
  <c r="G448" i="1"/>
  <c r="N448" i="1" s="1"/>
  <c r="G436" i="1"/>
  <c r="N436" i="1" s="1"/>
  <c r="G424" i="1"/>
  <c r="N424" i="1" s="1"/>
  <c r="G412" i="1"/>
  <c r="N412" i="1" s="1"/>
  <c r="G400" i="1"/>
  <c r="N400" i="1" s="1"/>
  <c r="G388" i="1"/>
  <c r="N388" i="1" s="1"/>
  <c r="G376" i="1"/>
  <c r="N376" i="1" s="1"/>
  <c r="G364" i="1"/>
  <c r="N364" i="1" s="1"/>
  <c r="G352" i="1"/>
  <c r="N352" i="1" s="1"/>
  <c r="G340" i="1"/>
  <c r="N340" i="1" s="1"/>
  <c r="G328" i="1"/>
  <c r="N328" i="1" s="1"/>
  <c r="G316" i="1"/>
  <c r="N316" i="1" s="1"/>
  <c r="G304" i="1"/>
  <c r="N304" i="1" s="1"/>
  <c r="G292" i="1"/>
  <c r="N292" i="1" s="1"/>
  <c r="G280" i="1"/>
  <c r="N280" i="1" s="1"/>
  <c r="G268" i="1"/>
  <c r="N268" i="1" s="1"/>
  <c r="G256" i="1"/>
  <c r="N256" i="1" s="1"/>
  <c r="G244" i="1"/>
  <c r="N244" i="1" s="1"/>
  <c r="G232" i="1"/>
  <c r="N232" i="1" s="1"/>
  <c r="G220" i="1"/>
  <c r="N220" i="1" s="1"/>
  <c r="G208" i="1"/>
  <c r="N208" i="1" s="1"/>
  <c r="G196" i="1"/>
  <c r="N196" i="1" s="1"/>
  <c r="G184" i="1"/>
  <c r="N184" i="1" s="1"/>
  <c r="G172" i="1"/>
  <c r="N172" i="1" s="1"/>
  <c r="G160" i="1"/>
  <c r="N160" i="1" s="1"/>
  <c r="G148" i="1"/>
  <c r="N148" i="1" s="1"/>
  <c r="G136" i="1"/>
  <c r="N136" i="1" s="1"/>
  <c r="G124" i="1"/>
  <c r="N124" i="1" s="1"/>
  <c r="G116" i="1"/>
  <c r="N116" i="1" s="1"/>
  <c r="G112" i="1"/>
  <c r="N112" i="1" s="1"/>
  <c r="G100" i="1"/>
  <c r="N100" i="1" s="1"/>
  <c r="G92" i="1"/>
  <c r="N92" i="1" s="1"/>
  <c r="G88" i="1"/>
  <c r="N88" i="1" s="1"/>
  <c r="G80" i="1"/>
  <c r="N80" i="1" s="1"/>
  <c r="G68" i="1"/>
  <c r="N68" i="1" s="1"/>
  <c r="G76" i="1"/>
  <c r="N76" i="1" s="1"/>
  <c r="G64" i="1"/>
  <c r="N64" i="1" s="1"/>
  <c r="G56" i="1"/>
  <c r="N56" i="1" s="1"/>
  <c r="G52" i="1"/>
  <c r="N52" i="1" s="1"/>
  <c r="G44" i="1"/>
  <c r="N44" i="1" s="1"/>
  <c r="G40" i="1"/>
  <c r="N40" i="1" s="1"/>
  <c r="G34" i="1"/>
  <c r="N34" i="1" s="1"/>
  <c r="G527" i="1"/>
  <c r="N527" i="1" s="1"/>
  <c r="G491" i="1"/>
  <c r="N491" i="1" s="1"/>
  <c r="G455" i="1"/>
  <c r="N455" i="1" s="1"/>
  <c r="G419" i="1"/>
  <c r="N419" i="1" s="1"/>
  <c r="G383" i="1"/>
  <c r="N383" i="1" s="1"/>
  <c r="G347" i="1"/>
  <c r="N347" i="1" s="1"/>
  <c r="G311" i="1"/>
  <c r="N311" i="1" s="1"/>
  <c r="G275" i="1"/>
  <c r="N275" i="1" s="1"/>
  <c r="G239" i="1"/>
  <c r="N239" i="1" s="1"/>
  <c r="G203" i="1"/>
  <c r="N203" i="1" s="1"/>
  <c r="G167" i="1"/>
  <c r="N167" i="1" s="1"/>
  <c r="G131" i="1"/>
  <c r="N131" i="1" s="1"/>
  <c r="G94" i="1"/>
  <c r="N94" i="1" s="1"/>
  <c r="G46" i="1"/>
  <c r="N46" i="1" s="1"/>
  <c r="G12" i="2"/>
  <c r="H12" i="2" s="1"/>
  <c r="G18" i="2"/>
  <c r="H18" i="2" s="1"/>
  <c r="G27" i="2"/>
  <c r="H27" i="2" s="1"/>
  <c r="G20" i="2"/>
  <c r="H20" i="2" s="1"/>
  <c r="G36" i="2"/>
  <c r="H36" i="2" s="1"/>
  <c r="G23" i="2"/>
  <c r="H23" i="2" s="1"/>
  <c r="G34" i="2"/>
  <c r="H34" i="2" s="1"/>
  <c r="G16" i="2"/>
  <c r="H16" i="2" s="1"/>
  <c r="G14" i="2"/>
  <c r="H14" i="2" s="1"/>
  <c r="G11" i="2"/>
  <c r="H11" i="2" s="1"/>
  <c r="G13" i="2"/>
  <c r="H13" i="2" s="1"/>
  <c r="G15" i="2"/>
  <c r="H15" i="2" s="1"/>
  <c r="G19" i="2"/>
  <c r="H19" i="2" s="1"/>
  <c r="G21" i="2"/>
  <c r="H21" i="2" s="1"/>
  <c r="G24" i="2"/>
  <c r="H24" i="2" s="1"/>
  <c r="G26" i="2"/>
  <c r="H26" i="2" s="1"/>
  <c r="G28" i="2"/>
  <c r="H28" i="2" s="1"/>
  <c r="G30" i="2"/>
  <c r="H30" i="2" s="1"/>
  <c r="G31" i="2"/>
  <c r="H31" i="2" s="1"/>
  <c r="G33" i="2"/>
  <c r="H33" i="2" s="1"/>
  <c r="G35" i="2"/>
  <c r="H35" i="2" s="1"/>
  <c r="G38" i="2"/>
  <c r="H38" i="2" s="1"/>
  <c r="G37" i="2"/>
  <c r="H37" i="2" s="1"/>
  <c r="G22" i="2"/>
  <c r="G25" i="2"/>
  <c r="H25" i="2" s="1"/>
  <c r="G5" i="2"/>
  <c r="H5" i="2" s="1"/>
  <c r="G6" i="2"/>
  <c r="H6" i="2" s="1"/>
  <c r="G9" i="2"/>
  <c r="H9" i="2" s="1"/>
  <c r="G29" i="2"/>
  <c r="H29" i="2" s="1"/>
  <c r="G32" i="2"/>
  <c r="H32" i="2" s="1"/>
  <c r="G17" i="2"/>
  <c r="H17" i="2" s="1"/>
  <c r="G8" i="2"/>
  <c r="H8" i="2" s="1"/>
  <c r="G7" i="2"/>
  <c r="H7" i="2" s="1"/>
  <c r="O249" i="1" l="1"/>
  <c r="O45" i="1"/>
  <c r="O244" i="1"/>
  <c r="O7" i="1"/>
  <c r="O241" i="1"/>
  <c r="O67" i="1"/>
  <c r="O400" i="1"/>
  <c r="O314" i="1"/>
  <c r="O253" i="1"/>
  <c r="O100" i="1"/>
  <c r="O115" i="1"/>
  <c r="O5" i="1"/>
  <c r="O237" i="1"/>
  <c r="O104" i="1"/>
  <c r="O48" i="1"/>
  <c r="O380" i="1"/>
  <c r="O99" i="1"/>
  <c r="O140" i="1"/>
  <c r="O168" i="1"/>
  <c r="O424" i="1"/>
  <c r="O186" i="1"/>
  <c r="O251" i="1"/>
  <c r="O11" i="1"/>
  <c r="O117" i="1"/>
  <c r="O419" i="1"/>
  <c r="O123" i="1"/>
  <c r="O112" i="1"/>
  <c r="O33" i="1"/>
  <c r="O49" i="1"/>
  <c r="O230" i="1"/>
  <c r="O256" i="1"/>
  <c r="O59" i="1"/>
  <c r="O124" i="1"/>
  <c r="O61" i="1"/>
  <c r="O358" i="1"/>
  <c r="O71" i="1"/>
  <c r="O57" i="1"/>
  <c r="O36" i="1"/>
  <c r="O228" i="1"/>
  <c r="O26" i="1"/>
  <c r="O95" i="1"/>
  <c r="O41" i="1"/>
  <c r="O69" i="1"/>
  <c r="O255" i="1"/>
  <c r="O77" i="1"/>
  <c r="O72" i="1"/>
  <c r="O62" i="1"/>
  <c r="O53" i="1"/>
  <c r="O143" i="1"/>
  <c r="O4" i="1"/>
  <c r="O6" i="1"/>
  <c r="O58" i="1"/>
  <c r="O84" i="1"/>
  <c r="O217" i="1"/>
  <c r="O74" i="1"/>
  <c r="O141" i="1"/>
  <c r="O155" i="1"/>
  <c r="O118" i="1"/>
  <c r="O197" i="1"/>
  <c r="O205" i="1"/>
  <c r="O448" i="1"/>
  <c r="O16" i="1"/>
  <c r="O20" i="1"/>
  <c r="O70" i="1"/>
  <c r="O108" i="1"/>
  <c r="O31" i="1"/>
  <c r="O153" i="1"/>
  <c r="O191" i="1"/>
  <c r="O162" i="1"/>
  <c r="O129" i="1"/>
  <c r="O240" i="1"/>
  <c r="O149" i="1"/>
  <c r="O248" i="1"/>
  <c r="O96" i="1"/>
  <c r="O212" i="1"/>
  <c r="O51" i="1"/>
  <c r="O207" i="1"/>
  <c r="O120" i="1"/>
  <c r="O109" i="1"/>
  <c r="O86" i="1"/>
  <c r="O254" i="1"/>
  <c r="O467" i="1"/>
  <c r="O214" i="1"/>
  <c r="O137" i="1"/>
  <c r="O242" i="1"/>
  <c r="O63" i="1"/>
  <c r="O219" i="1"/>
  <c r="O148" i="1"/>
  <c r="O8" i="1"/>
  <c r="O121" i="1"/>
  <c r="O2" i="1"/>
  <c r="O98" i="1"/>
  <c r="O346" i="1"/>
  <c r="O139" i="1"/>
  <c r="O167" i="1"/>
  <c r="O87" i="1"/>
  <c r="O160" i="1"/>
  <c r="O144" i="1"/>
  <c r="O133" i="1"/>
  <c r="O110" i="1"/>
  <c r="O441" i="1"/>
  <c r="O163" i="1"/>
  <c r="O179" i="1"/>
  <c r="O172" i="1"/>
  <c r="O32" i="1"/>
  <c r="O12" i="1"/>
  <c r="O145" i="1"/>
  <c r="O122" i="1"/>
  <c r="O175" i="1"/>
  <c r="O195" i="1"/>
  <c r="O28" i="1"/>
  <c r="O184" i="1"/>
  <c r="O44" i="1"/>
  <c r="O10" i="1"/>
  <c r="O24" i="1"/>
  <c r="O157" i="1"/>
  <c r="O18" i="1"/>
  <c r="O23" i="1"/>
  <c r="O203" i="1"/>
  <c r="O40" i="1"/>
  <c r="O196" i="1"/>
  <c r="O68" i="1"/>
  <c r="O34" i="1"/>
  <c r="O293" i="1"/>
  <c r="O158" i="1"/>
  <c r="O455" i="1"/>
  <c r="O30" i="1"/>
  <c r="O383" i="1"/>
  <c r="O47" i="1"/>
  <c r="O39" i="1"/>
  <c r="O52" i="1"/>
  <c r="O220" i="1"/>
  <c r="O92" i="1"/>
  <c r="O13" i="1"/>
  <c r="O193" i="1"/>
  <c r="O14" i="1"/>
  <c r="O243" i="1"/>
  <c r="O42" i="1"/>
  <c r="O474" i="1"/>
  <c r="O152" i="1"/>
  <c r="O359" i="1"/>
  <c r="K359" i="1"/>
  <c r="O161" i="1"/>
  <c r="O286" i="1"/>
  <c r="K286" i="1"/>
  <c r="O138" i="1"/>
  <c r="O271" i="1"/>
  <c r="K271" i="1"/>
  <c r="O127" i="1"/>
  <c r="O260" i="1"/>
  <c r="K260" i="1"/>
  <c r="O512" i="1"/>
  <c r="K512" i="1"/>
  <c r="O164" i="1"/>
  <c r="O261" i="1"/>
  <c r="K261" i="1"/>
  <c r="O417" i="1"/>
  <c r="K417" i="1"/>
  <c r="O107" i="1"/>
  <c r="O504" i="1"/>
  <c r="K504" i="1"/>
  <c r="O347" i="1"/>
  <c r="K347" i="1"/>
  <c r="O325" i="1"/>
  <c r="K325" i="1"/>
  <c r="O397" i="1"/>
  <c r="K397" i="1"/>
  <c r="O469" i="1"/>
  <c r="K469" i="1"/>
  <c r="O446" i="1"/>
  <c r="K446" i="1"/>
  <c r="O518" i="1"/>
  <c r="K518" i="1"/>
  <c r="O471" i="1"/>
  <c r="K471" i="1"/>
  <c r="O178" i="1"/>
  <c r="O299" i="1"/>
  <c r="K299" i="1"/>
  <c r="O436" i="1"/>
  <c r="K436" i="1"/>
  <c r="O508" i="1"/>
  <c r="K508" i="1"/>
  <c r="O287" i="1"/>
  <c r="K287" i="1"/>
  <c r="O342" i="1"/>
  <c r="K342" i="1"/>
  <c r="O343" i="1"/>
  <c r="K343" i="1"/>
  <c r="O280" i="1"/>
  <c r="K280" i="1"/>
  <c r="O352" i="1"/>
  <c r="K352" i="1"/>
  <c r="O17" i="1"/>
  <c r="O9" i="1"/>
  <c r="O204" i="1"/>
  <c r="O317" i="1"/>
  <c r="K317" i="1"/>
  <c r="O389" i="1"/>
  <c r="K389" i="1"/>
  <c r="O461" i="1"/>
  <c r="K461" i="1"/>
  <c r="O533" i="1"/>
  <c r="K533" i="1"/>
  <c r="O282" i="1"/>
  <c r="K282" i="1"/>
  <c r="O354" i="1"/>
  <c r="K354" i="1"/>
  <c r="O426" i="1"/>
  <c r="K426" i="1"/>
  <c r="O173" i="1"/>
  <c r="O344" i="1"/>
  <c r="K344" i="1"/>
  <c r="O150" i="1"/>
  <c r="O355" i="1"/>
  <c r="K355" i="1"/>
  <c r="O356" i="1"/>
  <c r="K356" i="1"/>
  <c r="O440" i="1"/>
  <c r="K440" i="1"/>
  <c r="O334" i="1"/>
  <c r="K334" i="1"/>
  <c r="O501" i="1"/>
  <c r="K501" i="1"/>
  <c r="O310" i="1"/>
  <c r="K310" i="1"/>
  <c r="O442" i="1"/>
  <c r="K442" i="1"/>
  <c r="O288" i="1"/>
  <c r="K288" i="1"/>
  <c r="O360" i="1"/>
  <c r="K360" i="1"/>
  <c r="O432" i="1"/>
  <c r="K432" i="1"/>
  <c r="O302" i="1"/>
  <c r="K302" i="1"/>
  <c r="O374" i="1"/>
  <c r="K374" i="1"/>
  <c r="O315" i="1"/>
  <c r="K315" i="1"/>
  <c r="O387" i="1"/>
  <c r="K387" i="1"/>
  <c r="O238" i="1"/>
  <c r="O292" i="1"/>
  <c r="K292" i="1"/>
  <c r="O502" i="1"/>
  <c r="K502" i="1"/>
  <c r="O439" i="1"/>
  <c r="K439" i="1"/>
  <c r="O511" i="1"/>
  <c r="K511" i="1"/>
  <c r="O142" i="1"/>
  <c r="O431" i="1"/>
  <c r="K431" i="1"/>
  <c r="O322" i="1"/>
  <c r="K322" i="1"/>
  <c r="O449" i="1"/>
  <c r="K449" i="1"/>
  <c r="O126" i="1"/>
  <c r="O362" i="1"/>
  <c r="K362" i="1"/>
  <c r="O29" i="1"/>
  <c r="O25" i="1"/>
  <c r="O169" i="1"/>
  <c r="O394" i="1"/>
  <c r="K394" i="1"/>
  <c r="O185" i="1"/>
  <c r="O283" i="1"/>
  <c r="K283" i="1"/>
  <c r="O151" i="1"/>
  <c r="O524" i="1"/>
  <c r="K524" i="1"/>
  <c r="O188" i="1"/>
  <c r="O273" i="1"/>
  <c r="K273" i="1"/>
  <c r="O429" i="1"/>
  <c r="K429" i="1"/>
  <c r="O165" i="1"/>
  <c r="O516" i="1"/>
  <c r="K516" i="1"/>
  <c r="O395" i="1"/>
  <c r="K395" i="1"/>
  <c r="O265" i="1"/>
  <c r="K265" i="1"/>
  <c r="O337" i="1"/>
  <c r="K337" i="1"/>
  <c r="O409" i="1"/>
  <c r="K409" i="1"/>
  <c r="O458" i="1"/>
  <c r="K458" i="1"/>
  <c r="O530" i="1"/>
  <c r="K530" i="1"/>
  <c r="O483" i="1"/>
  <c r="K483" i="1"/>
  <c r="O335" i="1"/>
  <c r="K335" i="1"/>
  <c r="O376" i="1"/>
  <c r="K376" i="1"/>
  <c r="O520" i="1"/>
  <c r="K520" i="1"/>
  <c r="O407" i="1"/>
  <c r="K407" i="1"/>
  <c r="O493" i="1"/>
  <c r="O420" i="1"/>
  <c r="K420" i="1"/>
  <c r="O375" i="1"/>
  <c r="K375" i="1"/>
  <c r="O381" i="1"/>
  <c r="K381" i="1"/>
  <c r="O452" i="1"/>
  <c r="K452" i="1"/>
  <c r="O329" i="1"/>
  <c r="K329" i="1"/>
  <c r="O401" i="1"/>
  <c r="K401" i="1"/>
  <c r="O473" i="1"/>
  <c r="K473" i="1"/>
  <c r="O294" i="1"/>
  <c r="K294" i="1"/>
  <c r="O366" i="1"/>
  <c r="K366" i="1"/>
  <c r="O438" i="1"/>
  <c r="K438" i="1"/>
  <c r="O19" i="1"/>
  <c r="O284" i="1"/>
  <c r="K284" i="1"/>
  <c r="O368" i="1"/>
  <c r="K368" i="1"/>
  <c r="O382" i="1"/>
  <c r="K382" i="1"/>
  <c r="O200" i="1"/>
  <c r="O357" i="1"/>
  <c r="K357" i="1"/>
  <c r="O513" i="1"/>
  <c r="K513" i="1"/>
  <c r="O189" i="1"/>
  <c r="O499" i="1"/>
  <c r="O300" i="1"/>
  <c r="K300" i="1"/>
  <c r="O372" i="1"/>
  <c r="K372" i="1"/>
  <c r="O444" i="1"/>
  <c r="K444" i="1"/>
  <c r="O386" i="1"/>
  <c r="K386" i="1"/>
  <c r="O327" i="1"/>
  <c r="K327" i="1"/>
  <c r="O399" i="1"/>
  <c r="K399" i="1"/>
  <c r="O304" i="1"/>
  <c r="K304" i="1"/>
  <c r="O514" i="1"/>
  <c r="K514" i="1"/>
  <c r="O323" i="1"/>
  <c r="K323" i="1"/>
  <c r="O451" i="1"/>
  <c r="K451" i="1"/>
  <c r="O523" i="1"/>
  <c r="K523" i="1"/>
  <c r="O515" i="1"/>
  <c r="K515" i="1"/>
  <c r="O270" i="1"/>
  <c r="K270" i="1"/>
  <c r="O75" i="1"/>
  <c r="O136" i="1"/>
  <c r="O146" i="1"/>
  <c r="O209" i="1"/>
  <c r="O379" i="1"/>
  <c r="K379" i="1"/>
  <c r="O464" i="1"/>
  <c r="K464" i="1"/>
  <c r="O536" i="1"/>
  <c r="K536" i="1"/>
  <c r="O285" i="1"/>
  <c r="K285" i="1"/>
  <c r="O201" i="1"/>
  <c r="O443" i="1"/>
  <c r="K443" i="1"/>
  <c r="O277" i="1"/>
  <c r="K277" i="1"/>
  <c r="O349" i="1"/>
  <c r="K349" i="1"/>
  <c r="O421" i="1"/>
  <c r="K421" i="1"/>
  <c r="O495" i="1"/>
  <c r="K495" i="1"/>
  <c r="O388" i="1"/>
  <c r="K388" i="1"/>
  <c r="O460" i="1"/>
  <c r="K460" i="1"/>
  <c r="O532" i="1"/>
  <c r="K532" i="1"/>
  <c r="O371" i="1"/>
  <c r="K371" i="1"/>
  <c r="O503" i="1"/>
  <c r="K503" i="1"/>
  <c r="O65" i="1"/>
  <c r="O56" i="1"/>
  <c r="O272" i="1"/>
  <c r="K272" i="1"/>
  <c r="O269" i="1"/>
  <c r="K269" i="1"/>
  <c r="O341" i="1"/>
  <c r="K341" i="1"/>
  <c r="O413" i="1"/>
  <c r="K413" i="1"/>
  <c r="O485" i="1"/>
  <c r="K485" i="1"/>
  <c r="O306" i="1"/>
  <c r="K306" i="1"/>
  <c r="O378" i="1"/>
  <c r="K378" i="1"/>
  <c r="O450" i="1"/>
  <c r="K450" i="1"/>
  <c r="O221" i="1"/>
  <c r="O54" i="1"/>
  <c r="O198" i="1"/>
  <c r="O307" i="1"/>
  <c r="K307" i="1"/>
  <c r="O43" i="1"/>
  <c r="O187" i="1"/>
  <c r="O296" i="1"/>
  <c r="K296" i="1"/>
  <c r="O418" i="1"/>
  <c r="K418" i="1"/>
  <c r="O224" i="1"/>
  <c r="O369" i="1"/>
  <c r="K369" i="1"/>
  <c r="O525" i="1"/>
  <c r="K525" i="1"/>
  <c r="O225" i="1"/>
  <c r="O312" i="1"/>
  <c r="K312" i="1"/>
  <c r="O384" i="1"/>
  <c r="K384" i="1"/>
  <c r="O456" i="1"/>
  <c r="K456" i="1"/>
  <c r="O505" i="1"/>
  <c r="K505" i="1"/>
  <c r="O326" i="1"/>
  <c r="K326" i="1"/>
  <c r="O398" i="1"/>
  <c r="K398" i="1"/>
  <c r="O459" i="1"/>
  <c r="K459" i="1"/>
  <c r="O267" i="1"/>
  <c r="K267" i="1"/>
  <c r="O339" i="1"/>
  <c r="K339" i="1"/>
  <c r="O411" i="1"/>
  <c r="K411" i="1"/>
  <c r="O316" i="1"/>
  <c r="K316" i="1"/>
  <c r="O538" i="1"/>
  <c r="K538" i="1"/>
  <c r="O463" i="1"/>
  <c r="K463" i="1"/>
  <c r="O535" i="1"/>
  <c r="K535" i="1"/>
  <c r="O414" i="1"/>
  <c r="K414" i="1"/>
  <c r="O430" i="1"/>
  <c r="K430" i="1"/>
  <c r="O498" i="1"/>
  <c r="K498" i="1"/>
  <c r="O233" i="1"/>
  <c r="O66" i="1"/>
  <c r="O210" i="1"/>
  <c r="O391" i="1"/>
  <c r="K391" i="1"/>
  <c r="O55" i="1"/>
  <c r="O199" i="1"/>
  <c r="O392" i="1"/>
  <c r="K392" i="1"/>
  <c r="O476" i="1"/>
  <c r="K476" i="1"/>
  <c r="O236" i="1"/>
  <c r="O297" i="1"/>
  <c r="K297" i="1"/>
  <c r="O262" i="1"/>
  <c r="K262" i="1"/>
  <c r="O35" i="1"/>
  <c r="O539" i="1"/>
  <c r="K539" i="1"/>
  <c r="O289" i="1"/>
  <c r="K289" i="1"/>
  <c r="O361" i="1"/>
  <c r="K361" i="1"/>
  <c r="O433" i="1"/>
  <c r="K433" i="1"/>
  <c r="O482" i="1"/>
  <c r="K482" i="1"/>
  <c r="O519" i="1"/>
  <c r="K519" i="1"/>
  <c r="O472" i="1"/>
  <c r="K472" i="1"/>
  <c r="O526" i="1"/>
  <c r="K526" i="1"/>
  <c r="O428" i="1"/>
  <c r="K428" i="1"/>
  <c r="O333" i="1"/>
  <c r="K333" i="1"/>
  <c r="O89" i="1"/>
  <c r="O80" i="1"/>
  <c r="O231" i="1"/>
  <c r="O281" i="1"/>
  <c r="K281" i="1"/>
  <c r="O353" i="1"/>
  <c r="K353" i="1"/>
  <c r="O425" i="1"/>
  <c r="K425" i="1"/>
  <c r="O497" i="1"/>
  <c r="K497" i="1"/>
  <c r="O318" i="1"/>
  <c r="K318" i="1"/>
  <c r="O390" i="1"/>
  <c r="K390" i="1"/>
  <c r="O462" i="1"/>
  <c r="K462" i="1"/>
  <c r="O245" i="1"/>
  <c r="O78" i="1"/>
  <c r="O222" i="1"/>
  <c r="O319" i="1"/>
  <c r="K319" i="1"/>
  <c r="O211" i="1"/>
  <c r="O454" i="1"/>
  <c r="K454" i="1"/>
  <c r="O465" i="1"/>
  <c r="K465" i="1"/>
  <c r="O537" i="1"/>
  <c r="K537" i="1"/>
  <c r="O324" i="1"/>
  <c r="K324" i="1"/>
  <c r="O396" i="1"/>
  <c r="K396" i="1"/>
  <c r="O468" i="1"/>
  <c r="K468" i="1"/>
  <c r="O106" i="1"/>
  <c r="O517" i="1"/>
  <c r="K517" i="1"/>
  <c r="O266" i="1"/>
  <c r="K266" i="1"/>
  <c r="O338" i="1"/>
  <c r="K338" i="1"/>
  <c r="O410" i="1"/>
  <c r="K410" i="1"/>
  <c r="O507" i="1"/>
  <c r="K507" i="1"/>
  <c r="O279" i="1"/>
  <c r="K279" i="1"/>
  <c r="O351" i="1"/>
  <c r="K351" i="1"/>
  <c r="O130" i="1"/>
  <c r="O491" i="1"/>
  <c r="K491" i="1"/>
  <c r="O475" i="1"/>
  <c r="K475" i="1"/>
  <c r="O521" i="1"/>
  <c r="K521" i="1"/>
  <c r="O489" i="1"/>
  <c r="K489" i="1"/>
  <c r="O290" i="1"/>
  <c r="K290" i="1"/>
  <c r="O427" i="1"/>
  <c r="K427" i="1"/>
  <c r="O101" i="1"/>
  <c r="O93" i="1"/>
  <c r="O534" i="1"/>
  <c r="K534" i="1"/>
  <c r="O97" i="1"/>
  <c r="O257" i="1"/>
  <c r="O90" i="1"/>
  <c r="O234" i="1"/>
  <c r="O403" i="1"/>
  <c r="K403" i="1"/>
  <c r="O223" i="1"/>
  <c r="O320" i="1"/>
  <c r="K320" i="1"/>
  <c r="O404" i="1"/>
  <c r="K404" i="1"/>
  <c r="O488" i="1"/>
  <c r="K488" i="1"/>
  <c r="O177" i="1"/>
  <c r="O305" i="1"/>
  <c r="O393" i="1"/>
  <c r="K393" i="1"/>
  <c r="O486" i="1"/>
  <c r="O274" i="1"/>
  <c r="K274" i="1"/>
  <c r="O166" i="1"/>
  <c r="O263" i="1"/>
  <c r="K263" i="1"/>
  <c r="O301" i="1"/>
  <c r="K301" i="1"/>
  <c r="O373" i="1"/>
  <c r="K373" i="1"/>
  <c r="O445" i="1"/>
  <c r="K445" i="1"/>
  <c r="O494" i="1"/>
  <c r="K494" i="1"/>
  <c r="O435" i="1"/>
  <c r="K435" i="1"/>
  <c r="O531" i="1"/>
  <c r="K531" i="1"/>
  <c r="O479" i="1"/>
  <c r="K479" i="1"/>
  <c r="O412" i="1"/>
  <c r="K412" i="1"/>
  <c r="O484" i="1"/>
  <c r="K484" i="1"/>
  <c r="O190" i="1"/>
  <c r="O377" i="1"/>
  <c r="K377" i="1"/>
  <c r="O113" i="1"/>
  <c r="O365" i="1"/>
  <c r="K365" i="1"/>
  <c r="O437" i="1"/>
  <c r="K437" i="1"/>
  <c r="O509" i="1"/>
  <c r="K509" i="1"/>
  <c r="O258" i="1"/>
  <c r="K258" i="1"/>
  <c r="O330" i="1"/>
  <c r="K330" i="1"/>
  <c r="O402" i="1"/>
  <c r="K402" i="1"/>
  <c r="O102" i="1"/>
  <c r="O246" i="1"/>
  <c r="O331" i="1"/>
  <c r="K331" i="1"/>
  <c r="O91" i="1"/>
  <c r="O235" i="1"/>
  <c r="O213" i="1"/>
  <c r="O321" i="1"/>
  <c r="K321" i="1"/>
  <c r="O477" i="1"/>
  <c r="K477" i="1"/>
  <c r="O264" i="1"/>
  <c r="K264" i="1"/>
  <c r="O336" i="1"/>
  <c r="K336" i="1"/>
  <c r="O408" i="1"/>
  <c r="K408" i="1"/>
  <c r="O226" i="1"/>
  <c r="O278" i="1"/>
  <c r="K278" i="1"/>
  <c r="O350" i="1"/>
  <c r="K350" i="1"/>
  <c r="O291" i="1"/>
  <c r="K291" i="1"/>
  <c r="O363" i="1"/>
  <c r="K363" i="1"/>
  <c r="O268" i="1"/>
  <c r="K268" i="1"/>
  <c r="O340" i="1"/>
  <c r="K340" i="1"/>
  <c r="O466" i="1"/>
  <c r="K466" i="1"/>
  <c r="O487" i="1"/>
  <c r="K487" i="1"/>
  <c r="O478" i="1"/>
  <c r="K478" i="1"/>
  <c r="O275" i="1"/>
  <c r="K275" i="1"/>
  <c r="O276" i="1"/>
  <c r="K276" i="1"/>
  <c r="O490" i="1"/>
  <c r="K490" i="1"/>
  <c r="O3" i="1"/>
  <c r="O208" i="1"/>
  <c r="O125" i="1"/>
  <c r="O116" i="1"/>
  <c r="O22" i="1"/>
  <c r="O345" i="1"/>
  <c r="O218" i="1"/>
  <c r="O348" i="1"/>
  <c r="O453" i="1"/>
  <c r="K453" i="1"/>
  <c r="O114" i="1"/>
  <c r="O298" i="1"/>
  <c r="O259" i="1"/>
  <c r="K259" i="1"/>
  <c r="O415" i="1"/>
  <c r="K415" i="1"/>
  <c r="O103" i="1"/>
  <c r="O247" i="1"/>
  <c r="O332" i="1"/>
  <c r="K332" i="1"/>
  <c r="O500" i="1"/>
  <c r="K500" i="1"/>
  <c r="O405" i="1"/>
  <c r="K405" i="1"/>
  <c r="O105" i="1"/>
  <c r="O406" i="1"/>
  <c r="K406" i="1"/>
  <c r="O83" i="1"/>
  <c r="O227" i="1"/>
  <c r="O492" i="1"/>
  <c r="K492" i="1"/>
  <c r="O311" i="1"/>
  <c r="K311" i="1"/>
  <c r="O385" i="1"/>
  <c r="K385" i="1"/>
  <c r="O457" i="1"/>
  <c r="K457" i="1"/>
  <c r="O154" i="1"/>
  <c r="O434" i="1"/>
  <c r="K434" i="1"/>
  <c r="O506" i="1"/>
  <c r="K506" i="1"/>
  <c r="O447" i="1"/>
  <c r="K447" i="1"/>
  <c r="O94" i="1"/>
  <c r="O527" i="1"/>
  <c r="K527" i="1"/>
  <c r="O496" i="1"/>
  <c r="K496" i="1"/>
  <c r="O202" i="1"/>
  <c r="AB9" i="2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V18" i="2"/>
  <c r="J5" i="2"/>
  <c r="K5" i="2" s="1"/>
  <c r="W6" i="2" l="1"/>
  <c r="V19" i="2"/>
  <c r="V20" i="2" l="1"/>
  <c r="V21" i="2" l="1"/>
  <c r="V22" i="2" l="1"/>
  <c r="V23" i="2" l="1"/>
  <c r="V24" i="2" l="1"/>
  <c r="V25" i="2" l="1"/>
  <c r="V26" i="2" l="1"/>
  <c r="V27" i="2" l="1"/>
  <c r="V28" i="2" l="1"/>
  <c r="V29" i="2" l="1"/>
  <c r="V30" i="2" l="1"/>
  <c r="V31" i="2" l="1"/>
  <c r="V32" i="2" l="1"/>
  <c r="V33" i="2" l="1"/>
  <c r="V34" i="2" l="1"/>
  <c r="V35" i="2" l="1"/>
  <c r="V36" i="2" l="1"/>
  <c r="V37" i="2" l="1"/>
  <c r="V38" i="2" l="1"/>
  <c r="V39" i="2" l="1"/>
  <c r="V40" i="2" l="1"/>
  <c r="V41" i="2" l="1"/>
  <c r="V42" i="2" l="1"/>
  <c r="V43" i="2" l="1"/>
  <c r="V44" i="2" l="1"/>
  <c r="V45" i="2" l="1"/>
  <c r="V46" i="2" l="1"/>
  <c r="V47" i="2" l="1"/>
  <c r="V48" i="2" l="1"/>
  <c r="V49" i="2" l="1"/>
  <c r="V50" i="2" l="1"/>
  <c r="V51" i="2" l="1"/>
  <c r="V52" i="2" l="1"/>
  <c r="V53" i="2" l="1"/>
  <c r="V54" i="2" l="1"/>
  <c r="V55" i="2" l="1"/>
  <c r="V56" i="2" l="1"/>
  <c r="V57" i="2" l="1"/>
  <c r="V58" i="2" l="1"/>
  <c r="V59" i="2" l="1"/>
  <c r="V60" i="2" l="1"/>
  <c r="V61" i="2" l="1"/>
  <c r="V62" i="2" l="1"/>
  <c r="V63" i="2" l="1"/>
  <c r="V64" i="2" l="1"/>
  <c r="V65" i="2" l="1"/>
  <c r="V66" i="2" l="1"/>
  <c r="V67" i="2" l="1"/>
  <c r="V68" i="2" l="1"/>
  <c r="V69" i="2" l="1"/>
  <c r="V70" i="2" l="1"/>
  <c r="V71" i="2" l="1"/>
  <c r="V72" i="2" l="1"/>
  <c r="V73" i="2" l="1"/>
  <c r="V74" i="2" l="1"/>
  <c r="V75" i="2" l="1"/>
  <c r="V76" i="2" l="1"/>
  <c r="V77" i="2" l="1"/>
  <c r="V78" i="2" l="1"/>
  <c r="V79" i="2" l="1"/>
  <c r="V80" i="2" l="1"/>
  <c r="V81" i="2" l="1"/>
  <c r="V82" i="2" l="1"/>
  <c r="V83" i="2" l="1"/>
  <c r="V84" i="2" l="1"/>
  <c r="V85" i="2" l="1"/>
  <c r="V86" i="2" l="1"/>
  <c r="V87" i="2" l="1"/>
  <c r="V88" i="2" l="1"/>
  <c r="V89" i="2" l="1"/>
  <c r="V90" i="2" l="1"/>
  <c r="V91" i="2" l="1"/>
  <c r="V92" i="2" l="1"/>
  <c r="V93" i="2" l="1"/>
  <c r="V94" i="2" l="1"/>
  <c r="V95" i="2" l="1"/>
  <c r="V96" i="2" l="1"/>
  <c r="V97" i="2" l="1"/>
  <c r="V98" i="2" l="1"/>
  <c r="V99" i="2" l="1"/>
  <c r="V100" i="2" l="1"/>
  <c r="V101" i="2" l="1"/>
  <c r="V102" i="2" l="1"/>
  <c r="V103" i="2" l="1"/>
  <c r="V104" i="2" l="1"/>
  <c r="V105" i="2" l="1"/>
  <c r="V106" i="2" l="1"/>
  <c r="V107" i="2" l="1"/>
  <c r="V108" i="2" l="1"/>
  <c r="V109" i="2" l="1"/>
  <c r="V110" i="2" l="1"/>
  <c r="V111" i="2" l="1"/>
  <c r="V112" i="2" l="1"/>
  <c r="V113" i="2" l="1"/>
  <c r="V114" i="2" l="1"/>
  <c r="V115" i="2" l="1"/>
  <c r="V116" i="2" l="1"/>
  <c r="V117" i="2" l="1"/>
  <c r="V118" i="2" l="1"/>
  <c r="V119" i="2" l="1"/>
  <c r="V120" i="2" l="1"/>
  <c r="V121" i="2" l="1"/>
  <c r="V122" i="2" l="1"/>
  <c r="V123" i="2" l="1"/>
  <c r="V124" i="2" l="1"/>
  <c r="V125" i="2" l="1"/>
  <c r="V126" i="2" l="1"/>
  <c r="V127" i="2" l="1"/>
  <c r="V128" i="2" l="1"/>
  <c r="V129" i="2" l="1"/>
  <c r="V130" i="2" l="1"/>
  <c r="V131" i="2" l="1"/>
  <c r="V132" i="2" l="1"/>
  <c r="V133" i="2" l="1"/>
  <c r="V134" i="2" l="1"/>
  <c r="V135" i="2" l="1"/>
  <c r="V136" i="2" l="1"/>
  <c r="V137" i="2" l="1"/>
  <c r="V138" i="2" l="1"/>
  <c r="V139" i="2" l="1"/>
  <c r="V140" i="2" l="1"/>
  <c r="V141" i="2" l="1"/>
  <c r="V142" i="2" l="1"/>
  <c r="V143" i="2" l="1"/>
  <c r="V144" i="2" l="1"/>
  <c r="V145" i="2" l="1"/>
  <c r="V146" i="2" l="1"/>
  <c r="V147" i="2" l="1"/>
  <c r="V148" i="2" l="1"/>
  <c r="V149" i="2" l="1"/>
  <c r="V150" i="2" l="1"/>
  <c r="V151" i="2" l="1"/>
  <c r="V152" i="2" l="1"/>
  <c r="V153" i="2" l="1"/>
  <c r="V154" i="2" l="1"/>
  <c r="V155" i="2" l="1"/>
  <c r="V156" i="2" l="1"/>
  <c r="V157" i="2" l="1"/>
  <c r="V158" i="2" l="1"/>
  <c r="V159" i="2" l="1"/>
  <c r="V160" i="2" l="1"/>
  <c r="V161" i="2" l="1"/>
  <c r="V162" i="2" l="1"/>
  <c r="V163" i="2" l="1"/>
  <c r="V164" i="2" l="1"/>
  <c r="V165" i="2" l="1"/>
  <c r="V166" i="2" l="1"/>
  <c r="V167" i="2" l="1"/>
  <c r="V168" i="2" l="1"/>
  <c r="V169" i="2" l="1"/>
  <c r="V170" i="2" l="1"/>
  <c r="V171" i="2" l="1"/>
  <c r="V172" i="2" l="1"/>
  <c r="V173" i="2" l="1"/>
  <c r="V174" i="2" l="1"/>
  <c r="V175" i="2" l="1"/>
  <c r="V176" i="2" l="1"/>
  <c r="V177" i="2" l="1"/>
  <c r="V178" i="2" l="1"/>
  <c r="V179" i="2" l="1"/>
  <c r="V180" i="2" l="1"/>
  <c r="V181" i="2" l="1"/>
  <c r="V182" i="2" l="1"/>
  <c r="V183" i="2" l="1"/>
  <c r="V184" i="2" l="1"/>
  <c r="V185" i="2" l="1"/>
  <c r="V186" i="2" l="1"/>
  <c r="V187" i="2" l="1"/>
  <c r="V188" i="2" l="1"/>
  <c r="V189" i="2" l="1"/>
  <c r="V190" i="2" l="1"/>
  <c r="V191" i="2" l="1"/>
  <c r="V192" i="2" l="1"/>
  <c r="V193" i="2" l="1"/>
  <c r="V194" i="2" l="1"/>
  <c r="V195" i="2" l="1"/>
  <c r="V196" i="2" l="1"/>
  <c r="V197" i="2" l="1"/>
  <c r="V198" i="2" l="1"/>
  <c r="V199" i="2" l="1"/>
  <c r="V200" i="2" l="1"/>
  <c r="V201" i="2" l="1"/>
  <c r="V202" i="2" l="1"/>
  <c r="V203" i="2" l="1"/>
  <c r="V204" i="2" l="1"/>
  <c r="V205" i="2" l="1"/>
  <c r="V206" i="2" l="1"/>
  <c r="V207" i="2" l="1"/>
  <c r="V208" i="2" l="1"/>
  <c r="V209" i="2" l="1"/>
  <c r="V210" i="2" l="1"/>
  <c r="V211" i="2" l="1"/>
  <c r="V212" i="2" l="1"/>
  <c r="V213" i="2" l="1"/>
  <c r="V214" i="2" l="1"/>
  <c r="V215" i="2" l="1"/>
  <c r="V216" i="2" l="1"/>
  <c r="V217" i="2" l="1"/>
  <c r="V218" i="2" l="1"/>
  <c r="V219" i="2" l="1"/>
  <c r="V220" i="2" l="1"/>
  <c r="V221" i="2" l="1"/>
  <c r="V222" i="2" l="1"/>
  <c r="V223" i="2" l="1"/>
  <c r="V224" i="2" l="1"/>
  <c r="V225" i="2" l="1"/>
  <c r="V226" i="2" l="1"/>
  <c r="V227" i="2" l="1"/>
  <c r="V228" i="2" l="1"/>
  <c r="V229" i="2" l="1"/>
  <c r="V230" i="2" l="1"/>
  <c r="V231" i="2" l="1"/>
  <c r="V232" i="2" l="1"/>
  <c r="V233" i="2" l="1"/>
  <c r="V234" i="2" l="1"/>
  <c r="V235" i="2" l="1"/>
  <c r="V236" i="2" l="1"/>
  <c r="V237" i="2" l="1"/>
  <c r="V238" i="2" l="1"/>
  <c r="V239" i="2" l="1"/>
  <c r="V240" i="2" l="1"/>
  <c r="V241" i="2" l="1"/>
  <c r="V242" i="2" l="1"/>
  <c r="V243" i="2" l="1"/>
  <c r="V244" i="2" l="1"/>
  <c r="V245" i="2" l="1"/>
  <c r="V246" i="2" l="1"/>
  <c r="V247" i="2" l="1"/>
  <c r="V248" i="2" l="1"/>
  <c r="V249" i="2" l="1"/>
  <c r="V250" i="2" l="1"/>
  <c r="V251" i="2" l="1"/>
  <c r="V252" i="2" l="1"/>
  <c r="V253" i="2" l="1"/>
  <c r="V254" i="2" l="1"/>
  <c r="V255" i="2" l="1"/>
  <c r="V256" i="2" l="1"/>
  <c r="V257" i="2" l="1"/>
  <c r="V258" i="2" l="1"/>
  <c r="V259" i="2" l="1"/>
  <c r="V260" i="2" l="1"/>
  <c r="V261" i="2" l="1"/>
  <c r="V262" i="2" l="1"/>
  <c r="V263" i="2" l="1"/>
  <c r="V264" i="2" l="1"/>
  <c r="V265" i="2" l="1"/>
  <c r="V266" i="2" l="1"/>
  <c r="V267" i="2" l="1"/>
  <c r="V268" i="2" l="1"/>
  <c r="V269" i="2" l="1"/>
  <c r="V270" i="2" l="1"/>
  <c r="V271" i="2" l="1"/>
  <c r="V272" i="2" l="1"/>
  <c r="V273" i="2" l="1"/>
  <c r="V274" i="2" l="1"/>
  <c r="V275" i="2" l="1"/>
  <c r="V276" i="2" l="1"/>
  <c r="V277" i="2" l="1"/>
  <c r="V278" i="2" l="1"/>
  <c r="V279" i="2" l="1"/>
  <c r="V280" i="2" l="1"/>
  <c r="V281" i="2" l="1"/>
  <c r="V282" i="2" l="1"/>
  <c r="V283" i="2" l="1"/>
  <c r="V284" i="2" l="1"/>
  <c r="V285" i="2" l="1"/>
  <c r="V286" i="2" l="1"/>
  <c r="V287" i="2" l="1"/>
  <c r="V288" i="2" l="1"/>
  <c r="V289" i="2" l="1"/>
  <c r="V290" i="2" l="1"/>
  <c r="V291" i="2" l="1"/>
  <c r="V292" i="2" l="1"/>
  <c r="V293" i="2" l="1"/>
</calcChain>
</file>

<file path=xl/sharedStrings.xml><?xml version="1.0" encoding="utf-8"?>
<sst xmlns="http://schemas.openxmlformats.org/spreadsheetml/2006/main" count="1290" uniqueCount="112">
  <si>
    <t>TANGGAL</t>
  </si>
  <si>
    <t>BURSA CPO</t>
  </si>
  <si>
    <t>KMSC</t>
  </si>
  <si>
    <t>SANIA</t>
  </si>
  <si>
    <t>Batas Harga</t>
  </si>
  <si>
    <t>PENAWARAN TERENDAH</t>
  </si>
  <si>
    <t>HARGA TERENDAH</t>
  </si>
  <si>
    <t>MA TERENDAH</t>
  </si>
  <si>
    <t>MONITORING OIL PO OEM</t>
  </si>
  <si>
    <t>PO KELUAR</t>
  </si>
  <si>
    <t>Supplier</t>
  </si>
  <si>
    <t>Tanggal PO</t>
  </si>
  <si>
    <t>No PO</t>
  </si>
  <si>
    <t xml:space="preserve">Nama </t>
  </si>
  <si>
    <t>Harga</t>
  </si>
  <si>
    <t>PO masuk</t>
  </si>
  <si>
    <t>PO keluar</t>
  </si>
  <si>
    <t>Sisa PO</t>
  </si>
  <si>
    <t>SISA PO</t>
  </si>
  <si>
    <t>Status</t>
  </si>
  <si>
    <t>Tanggal Keluar</t>
  </si>
  <si>
    <t>Nama</t>
  </si>
  <si>
    <t>PO Keluar</t>
  </si>
  <si>
    <t>SMART, PT</t>
  </si>
  <si>
    <t>001/II/24/AI</t>
  </si>
  <si>
    <t>MINYAK OLEIN</t>
  </si>
  <si>
    <t>003/II/24/AI</t>
  </si>
  <si>
    <t>WILMAR</t>
  </si>
  <si>
    <t>031/III/24/AI</t>
  </si>
  <si>
    <t>002/IV/24/AI</t>
  </si>
  <si>
    <t>010/IV/24/AI</t>
  </si>
  <si>
    <t>023/IV/24/AI</t>
  </si>
  <si>
    <t xml:space="preserve">048/IV/24/AI </t>
  </si>
  <si>
    <t xml:space="preserve">049/IV/24/AI </t>
  </si>
  <si>
    <t>001/V/24/AI</t>
  </si>
  <si>
    <t>048/V/24/AI</t>
  </si>
  <si>
    <t>003/VI/24/AI</t>
  </si>
  <si>
    <t>031/VI/24/AI</t>
  </si>
  <si>
    <t>039/VI/24/AI</t>
  </si>
  <si>
    <t>041/VI/24/AI</t>
  </si>
  <si>
    <t>007/VII/24/AI</t>
  </si>
  <si>
    <t>038/VII/24/AI</t>
  </si>
  <si>
    <t>006/VIII/24/AI</t>
  </si>
  <si>
    <t>033/VIII/24/AI</t>
  </si>
  <si>
    <t>x</t>
  </si>
  <si>
    <t>005/IX/24/AI</t>
  </si>
  <si>
    <t>001/X/24/AI</t>
  </si>
  <si>
    <t>013/X/24/AI</t>
  </si>
  <si>
    <t>017/X/24/AI</t>
  </si>
  <si>
    <t>020/X/24/AI</t>
  </si>
  <si>
    <t>023/X/24/AI</t>
  </si>
  <si>
    <t>001/XI/24/AI</t>
  </si>
  <si>
    <t>020/XI/24/AI</t>
  </si>
  <si>
    <t>068/XI/24/AI</t>
  </si>
  <si>
    <t>011/XII/24/AI</t>
  </si>
  <si>
    <t>027/XII/24/AI</t>
  </si>
  <si>
    <t>038/XII/24/AI</t>
  </si>
  <si>
    <t>001/I/25/AI</t>
  </si>
  <si>
    <t>005/I/25/AI</t>
  </si>
  <si>
    <t>026/I/25/AI</t>
  </si>
  <si>
    <t>001/II/25/AI</t>
  </si>
  <si>
    <t>003/III/25/AI</t>
  </si>
  <si>
    <t>HARGA LAST BUY</t>
  </si>
  <si>
    <t>ESTIMASI DEAL</t>
  </si>
  <si>
    <t>BUDGET VS EST DEAL</t>
  </si>
  <si>
    <t>PREDIKSI</t>
  </si>
  <si>
    <t>START DATE</t>
  </si>
  <si>
    <t>CHINA DEMAND</t>
  </si>
  <si>
    <t>EXPORT</t>
  </si>
  <si>
    <t>GEOPOLITICS</t>
  </si>
  <si>
    <t>INDIAN DEMAND</t>
  </si>
  <si>
    <t>INVENTORY</t>
  </si>
  <si>
    <t>PRODUCTION</t>
  </si>
  <si>
    <t>WEATHER</t>
  </si>
  <si>
    <t>PREDIKSI TREND</t>
  </si>
  <si>
    <t>NAIK</t>
  </si>
  <si>
    <t>TURUN</t>
  </si>
  <si>
    <t>Prediksi Trend</t>
  </si>
  <si>
    <t>probabilitas</t>
  </si>
  <si>
    <t>CONFIDENCE LEVEL</t>
  </si>
  <si>
    <t>PENAWARAN VS MA</t>
  </si>
  <si>
    <t>LAST BUY VS EST DEAL</t>
  </si>
  <si>
    <t>Column2</t>
  </si>
  <si>
    <t>Column3</t>
  </si>
  <si>
    <t>Column4</t>
  </si>
  <si>
    <t>Column5</t>
  </si>
  <si>
    <t>Tanggal</t>
  </si>
  <si>
    <t>Qty Masuk</t>
  </si>
  <si>
    <t>Qty Beli</t>
  </si>
  <si>
    <t>006/IV/25/AI</t>
  </si>
  <si>
    <t>TGL PO</t>
  </si>
  <si>
    <t>NAMA BARANG</t>
  </si>
  <si>
    <t>QTY PO</t>
  </si>
  <si>
    <t>SATUAN</t>
  </si>
  <si>
    <t>TGL TIBA</t>
  </si>
  <si>
    <t>RESCHEDULE</t>
  </si>
  <si>
    <t>TGL TERIMA</t>
  </si>
  <si>
    <t>KETERLAMBATAN</t>
  </si>
  <si>
    <t>POIN</t>
  </si>
  <si>
    <t>JUMLAH PESANAN</t>
  </si>
  <si>
    <t>JUMLAH DITERIMA</t>
  </si>
  <si>
    <t>KG</t>
  </si>
  <si>
    <t>Qty Datang</t>
  </si>
  <si>
    <t>% Sisa PO</t>
  </si>
  <si>
    <t>PREDIKSI 2</t>
  </si>
  <si>
    <t>Nilai Harga vs Budget</t>
  </si>
  <si>
    <t>Nilai Conf</t>
  </si>
  <si>
    <t>Sisa PO OEM</t>
  </si>
  <si>
    <t>Nilai Penawaran vs MA</t>
  </si>
  <si>
    <t>Nilai Last buy &amp; Penawaran</t>
  </si>
  <si>
    <t>Nilai Sisa PO</t>
  </si>
  <si>
    <t>Sisa PO (Mobil)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</si>
</sst>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Rp-421]* #,##0.00_-;\-[$Rp-421]* #,##0.00_-;_-[$Rp-421]* &quot;-&quot;??_-;_-@_-"/>
    <numFmt numFmtId="165" formatCode="[$-409]d\-mmm\-yy;@"/>
    <numFmt numFmtId="166" formatCode="_(* #,##0_);_(* \(#,##0\);_(* &quot;-&quot;??_);_(@_)"/>
    <numFmt numFmtId="167" formatCode="_-* #,##0.00_-;\-* #,##0.00_-;_-* &quot;-&quot;??_-;_-@_-"/>
    <numFmt numFmtId="168" formatCode="[$-409]dd\-mmm\-yy;@"/>
    <numFmt numFmtId="169" formatCode="_-* #,##0_-;\-* #,##0_-;_-* &quot;-&quot;_-;_-@_-"/>
    <numFmt numFmtId="170" formatCode="[$-409]d/mmm/yy;@"/>
    <numFmt numFmtId="173" formatCode="0.0%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99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family val="2"/>
      <charset val="1"/>
    </font>
    <font>
      <sz val="8"/>
      <name val="Aptos Narrow"/>
      <family val="2"/>
      <scheme val="minor"/>
    </font>
    <font>
      <sz val="10"/>
      <name val="Arial"/>
      <family val="2"/>
    </font>
    <font>
      <b/>
      <sz val="10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9" fontId="1" fillId="0" borderId="0" applyFont="0" applyFill="0" applyBorder="0" applyAlignment="0" applyProtection="0"/>
    <xf numFmtId="0" fontId="11" fillId="0" borderId="0"/>
    <xf numFmtId="0" fontId="11" fillId="0" borderId="0"/>
    <xf numFmtId="167" fontId="11" fillId="0" borderId="0" applyFont="0" applyFill="0" applyBorder="0" applyAlignment="0" applyProtection="0"/>
  </cellStyleXfs>
  <cellXfs count="94">
    <xf numFmtId="0" fontId="0" fillId="0" borderId="0" xfId="0"/>
    <xf numFmtId="0" fontId="5" fillId="0" borderId="0" xfId="0" applyFont="1" applyAlignment="1">
      <alignment horizontal="center" vertical="center"/>
    </xf>
    <xf numFmtId="0" fontId="0" fillId="0" borderId="2" xfId="0" applyBorder="1"/>
    <xf numFmtId="165" fontId="0" fillId="0" borderId="3" xfId="0" applyNumberFormat="1" applyBorder="1" applyAlignment="1">
      <alignment horizontal="left"/>
    </xf>
    <xf numFmtId="0" fontId="0" fillId="0" borderId="3" xfId="0" applyBorder="1"/>
    <xf numFmtId="4" fontId="0" fillId="0" borderId="3" xfId="0" applyNumberFormat="1" applyBorder="1" applyAlignment="1">
      <alignment horizontal="left" vertical="center"/>
    </xf>
    <xf numFmtId="0" fontId="0" fillId="0" borderId="4" xfId="0" applyBorder="1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164" fontId="0" fillId="0" borderId="1" xfId="2" applyNumberFormat="1" applyFont="1" applyBorder="1" applyAlignment="1">
      <alignment horizontal="left" vertical="center"/>
    </xf>
    <xf numFmtId="43" fontId="0" fillId="0" borderId="1" xfId="1" applyFon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15" fontId="0" fillId="0" borderId="1" xfId="0" applyNumberFormat="1" applyBorder="1"/>
    <xf numFmtId="0" fontId="7" fillId="0" borderId="1" xfId="0" applyFont="1" applyBorder="1"/>
    <xf numFmtId="3" fontId="0" fillId="0" borderId="1" xfId="0" applyNumberFormat="1" applyBorder="1" applyAlignment="1">
      <alignment horizontal="right"/>
    </xf>
    <xf numFmtId="165" fontId="8" fillId="0" borderId="1" xfId="0" applyNumberFormat="1" applyFont="1" applyBorder="1" applyAlignment="1">
      <alignment horizontal="center"/>
    </xf>
    <xf numFmtId="43" fontId="0" fillId="0" borderId="1" xfId="1" applyFont="1" applyFill="1" applyBorder="1" applyAlignment="1">
      <alignment horizontal="right"/>
    </xf>
    <xf numFmtId="15" fontId="7" fillId="0" borderId="1" xfId="0" applyNumberFormat="1" applyFont="1" applyBorder="1"/>
    <xf numFmtId="43" fontId="0" fillId="0" borderId="1" xfId="1" applyFont="1" applyBorder="1"/>
    <xf numFmtId="15" fontId="0" fillId="0" borderId="1" xfId="0" applyNumberFormat="1" applyBorder="1" applyAlignment="1">
      <alignment horizontal="center"/>
    </xf>
    <xf numFmtId="0" fontId="0" fillId="0" borderId="5" xfId="0" applyBorder="1"/>
    <xf numFmtId="165" fontId="8" fillId="0" borderId="5" xfId="0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left" vertical="center"/>
    </xf>
    <xf numFmtId="43" fontId="0" fillId="0" borderId="5" xfId="1" applyFont="1" applyBorder="1"/>
    <xf numFmtId="3" fontId="0" fillId="0" borderId="5" xfId="0" applyNumberFormat="1" applyBorder="1"/>
    <xf numFmtId="0" fontId="8" fillId="0" borderId="1" xfId="0" applyFont="1" applyBorder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15" fontId="7" fillId="0" borderId="5" xfId="0" applyNumberFormat="1" applyFont="1" applyBorder="1"/>
    <xf numFmtId="3" fontId="0" fillId="0" borderId="5" xfId="0" applyNumberFormat="1" applyBorder="1" applyAlignment="1">
      <alignment horizontal="right"/>
    </xf>
    <xf numFmtId="0" fontId="9" fillId="0" borderId="1" xfId="0" applyFont="1" applyBorder="1"/>
    <xf numFmtId="0" fontId="0" fillId="0" borderId="6" xfId="0" applyBorder="1"/>
    <xf numFmtId="14" fontId="0" fillId="0" borderId="1" xfId="0" applyNumberFormat="1" applyBorder="1"/>
    <xf numFmtId="10" fontId="0" fillId="0" borderId="1" xfId="3" applyNumberFormat="1" applyFont="1" applyBorder="1"/>
    <xf numFmtId="0" fontId="3" fillId="0" borderId="1" xfId="0" applyFont="1" applyBorder="1"/>
    <xf numFmtId="3" fontId="0" fillId="0" borderId="0" xfId="0" applyNumberFormat="1"/>
    <xf numFmtId="0" fontId="5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15" fontId="13" fillId="0" borderId="1" xfId="6" applyNumberFormat="1" applyFont="1" applyFill="1" applyBorder="1" applyAlignment="1">
      <alignment horizontal="center" vertical="center"/>
    </xf>
    <xf numFmtId="49" fontId="13" fillId="0" borderId="1" xfId="6" applyNumberFormat="1" applyFont="1" applyFill="1" applyBorder="1" applyAlignment="1">
      <alignment horizontal="left" vertical="center"/>
    </xf>
    <xf numFmtId="165" fontId="13" fillId="0" borderId="1" xfId="6" applyNumberFormat="1" applyFont="1" applyFill="1" applyBorder="1" applyAlignment="1">
      <alignment horizontal="center" vertical="center"/>
    </xf>
    <xf numFmtId="168" fontId="14" fillId="0" borderId="1" xfId="5" applyNumberFormat="1" applyFont="1" applyFill="1" applyBorder="1" applyAlignment="1">
      <alignment horizontal="center" vertical="center"/>
    </xf>
    <xf numFmtId="166" fontId="14" fillId="0" borderId="1" xfId="1" applyNumberFormat="1" applyFont="1" applyFill="1" applyBorder="1" applyAlignment="1">
      <alignment horizontal="center" vertical="center"/>
    </xf>
    <xf numFmtId="166" fontId="13" fillId="0" borderId="1" xfId="1" applyNumberFormat="1" applyFont="1" applyFill="1" applyBorder="1" applyAlignment="1" applyProtection="1">
      <alignment horizontal="right" vertical="center"/>
    </xf>
    <xf numFmtId="166" fontId="13" fillId="0" borderId="1" xfId="1" applyNumberFormat="1" applyFont="1" applyFill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6" fontId="0" fillId="0" borderId="1" xfId="1" applyNumberFormat="1" applyFont="1" applyFill="1" applyBorder="1" applyAlignment="1">
      <alignment horizontal="center" vertical="center"/>
    </xf>
    <xf numFmtId="0" fontId="0" fillId="0" borderId="0" xfId="0" applyFill="1"/>
    <xf numFmtId="15" fontId="12" fillId="0" borderId="1" xfId="4" applyNumberFormat="1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8" fontId="12" fillId="0" borderId="1" xfId="4" applyNumberFormat="1" applyFont="1" applyFill="1" applyBorder="1" applyAlignment="1">
      <alignment horizontal="center" vertical="center" wrapText="1"/>
    </xf>
    <xf numFmtId="0" fontId="12" fillId="0" borderId="1" xfId="5" applyNumberFormat="1" applyFont="1" applyFill="1" applyBorder="1" applyAlignment="1">
      <alignment horizontal="center" vertical="center" wrapText="1"/>
    </xf>
    <xf numFmtId="49" fontId="13" fillId="0" borderId="1" xfId="6" applyNumberFormat="1" applyFont="1" applyFill="1" applyBorder="1" applyAlignment="1">
      <alignment horizontal="center" vertical="center"/>
    </xf>
    <xf numFmtId="0" fontId="14" fillId="0" borderId="1" xfId="5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15" fontId="13" fillId="3" borderId="1" xfId="7" applyNumberFormat="1" applyFont="1" applyFill="1" applyBorder="1" applyAlignment="1">
      <alignment horizontal="center" vertical="center"/>
    </xf>
    <xf numFmtId="49" fontId="13" fillId="3" borderId="1" xfId="7" applyNumberFormat="1" applyFont="1" applyFill="1" applyBorder="1" applyAlignment="1">
      <alignment horizontal="left" vertical="center"/>
    </xf>
    <xf numFmtId="49" fontId="13" fillId="0" borderId="1" xfId="7" applyNumberFormat="1" applyFont="1" applyBorder="1" applyAlignment="1">
      <alignment horizontal="left" vertical="center"/>
    </xf>
    <xf numFmtId="166" fontId="13" fillId="3" borderId="1" xfId="8" applyNumberFormat="1" applyFont="1" applyFill="1" applyBorder="1" applyAlignment="1" applyProtection="1">
      <alignment horizontal="right" vertical="center"/>
    </xf>
    <xf numFmtId="166" fontId="13" fillId="3" borderId="8" xfId="7" applyNumberFormat="1" applyFont="1" applyFill="1" applyBorder="1" applyAlignment="1">
      <alignment horizontal="center" vertical="center"/>
    </xf>
    <xf numFmtId="165" fontId="13" fillId="3" borderId="1" xfId="7" applyNumberFormat="1" applyFont="1" applyFill="1" applyBorder="1" applyAlignment="1">
      <alignment horizontal="center" vertical="center"/>
    </xf>
    <xf numFmtId="15" fontId="0" fillId="0" borderId="0" xfId="0" applyNumberFormat="1"/>
    <xf numFmtId="15" fontId="0" fillId="0" borderId="0" xfId="0" applyNumberFormat="1" applyFill="1"/>
    <xf numFmtId="166" fontId="13" fillId="3" borderId="7" xfId="8" applyNumberFormat="1" applyFont="1" applyFill="1" applyBorder="1" applyAlignment="1" applyProtection="1">
      <alignment horizontal="right" vertical="center"/>
    </xf>
    <xf numFmtId="166" fontId="0" fillId="0" borderId="0" xfId="1" applyNumberFormat="1" applyFont="1" applyFill="1"/>
    <xf numFmtId="0" fontId="3" fillId="0" borderId="9" xfId="0" applyFont="1" applyBorder="1" applyAlignment="1">
      <alignment horizontal="center" vertical="center"/>
    </xf>
    <xf numFmtId="15" fontId="0" fillId="0" borderId="0" xfId="0" applyNumberFormat="1" applyBorder="1"/>
    <xf numFmtId="15" fontId="0" fillId="0" borderId="10" xfId="0" applyNumberFormat="1" applyBorder="1"/>
    <xf numFmtId="0" fontId="0" fillId="0" borderId="10" xfId="0" applyBorder="1"/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4" fontId="0" fillId="0" borderId="0" xfId="0" applyNumberFormat="1" applyBorder="1"/>
    <xf numFmtId="43" fontId="0" fillId="0" borderId="0" xfId="1" applyFont="1" applyBorder="1"/>
    <xf numFmtId="164" fontId="0" fillId="0" borderId="0" xfId="2" applyNumberFormat="1" applyFont="1" applyBorder="1"/>
    <xf numFmtId="10" fontId="0" fillId="0" borderId="0" xfId="3" applyNumberFormat="1" applyFont="1" applyBorder="1"/>
    <xf numFmtId="166" fontId="0" fillId="0" borderId="0" xfId="1" applyNumberFormat="1" applyFont="1" applyBorder="1"/>
    <xf numFmtId="173" fontId="0" fillId="0" borderId="0" xfId="3" applyNumberFormat="1" applyFont="1" applyBorder="1"/>
    <xf numFmtId="164" fontId="4" fillId="0" borderId="0" xfId="2" applyNumberFormat="1" applyFont="1" applyBorder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0" fontId="0" fillId="0" borderId="0" xfId="3" applyNumberFormat="1" applyFont="1" applyFill="1" applyBorder="1"/>
    <xf numFmtId="2" fontId="0" fillId="0" borderId="0" xfId="3" applyNumberFormat="1" applyFont="1"/>
    <xf numFmtId="2" fontId="0" fillId="0" borderId="0" xfId="0" applyNumberFormat="1"/>
    <xf numFmtId="43" fontId="0" fillId="0" borderId="0" xfId="1" applyNumberFormat="1" applyFont="1" applyBorder="1"/>
  </cellXfs>
  <cellStyles count="9">
    <cellStyle name="Comma" xfId="1" builtinId="3"/>
    <cellStyle name="Comma [0] 11 2" xfId="5" xr:uid="{CBE1D71E-9B83-4638-9454-37FEC50CDB0E}"/>
    <cellStyle name="Comma 2" xfId="8" xr:uid="{1EE9BD31-94F8-49B5-B13A-CF52529FE4B8}"/>
    <cellStyle name="Currency" xfId="2" builtinId="4"/>
    <cellStyle name="Normal" xfId="0" builtinId="0"/>
    <cellStyle name="Normal 10 3" xfId="6" xr:uid="{02BC6DA1-4AA2-4401-8C8A-A8A46546EEEB}"/>
    <cellStyle name="Normal 14" xfId="4" xr:uid="{DC5A7DC3-3C25-4BD5-958C-0FDA33E1A0F4}"/>
    <cellStyle name="Normal 2" xfId="7" xr:uid="{3D4CE34E-2AEE-4F13-B2CF-0BD00328204A}"/>
    <cellStyle name="Percent" xfId="3" builtinId="5"/>
  </cellStyles>
  <dxfs count="3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p-421]* #,##0.00_-;\-[$Rp-421]* #,##0.00_-;_-[$Rp-421]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[$-409]d\-mmm\-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afoodpt.sharepoint.com/sites/DashboardRM/Shared%20Documents/General/Dashboard%20Minyak%20Sawit.xlsx" TargetMode="External"/><Relationship Id="rId1" Type="http://schemas.openxmlformats.org/officeDocument/2006/relationships/externalLinkPath" Target="https://inafoodpt.sharepoint.com/sites/DashboardRM/Shared%20Documents/General/Dashboard%20Minyak%20Saw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SENTIMENT MINYAK"/>
      <sheetName val="DAILY MONITORING"/>
      <sheetName val="HARGA PENAWARAN MINYAK"/>
      <sheetName val="CPO DAILY"/>
      <sheetName val="SISA PO OEM"/>
      <sheetName val="SISA PO INA"/>
      <sheetName val="CPO KPBN"/>
      <sheetName val="INVENTORY"/>
      <sheetName val="AKURASI CPO DAILY"/>
      <sheetName val="NOTES"/>
      <sheetName val="FORECAST 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C3618-56BE-47E4-89F9-F3C9903B3F17}" name="Table8" displayName="Table8" ref="A4:H40" totalsRowShown="0" headerRowDxfId="30" headerRowBorderDxfId="29" tableBorderDxfId="28" totalsRowBorderDxfId="27">
  <autoFilter ref="A4:H40" xr:uid="{22FC3618-56BE-47E4-89F9-F3C9903B3F17}"/>
  <tableColumns count="8">
    <tableColumn id="1" xr3:uid="{47A2FF5B-89D1-4091-9235-C342F8291800}" name="Supplier" dataDxfId="26"/>
    <tableColumn id="2" xr3:uid="{EC29F47E-9FE5-4574-8F26-B233EA4C34A6}" name="Tanggal PO" dataDxfId="25"/>
    <tableColumn id="3" xr3:uid="{291B5782-5D4E-40D3-91B2-66B2E03AF284}" name="No PO" dataDxfId="24"/>
    <tableColumn id="4" xr3:uid="{4C72E6F6-64B7-4F24-9DDE-AC176A7293A6}" name="Nama " dataDxfId="23"/>
    <tableColumn id="5" xr3:uid="{1B26D79F-8ECB-4AC6-BD12-F2FE81DAD0F1}" name="Harga" dataDxfId="22" dataCellStyle="Currency"/>
    <tableColumn id="6" xr3:uid="{A0108E59-8CB3-48A9-BDE6-8C91BDD4D4B4}" name="PO masuk" dataDxfId="21" dataCellStyle="Comma"/>
    <tableColumn id="7" xr3:uid="{618A924B-ECA9-40BA-B729-583A46988235}" name="PO keluar" dataDxfId="20">
      <calculatedColumnFormula>SUMIF(Table10[No PO],Table8[[#This Row],[No PO]],Table10[PO Keluar])</calculatedColumnFormula>
    </tableColumn>
    <tableColumn id="8" xr3:uid="{9839BE0A-0611-4C61-BF9F-E9E86BB6B841}" name="Sisa PO" dataDxfId="19">
      <calculatedColumnFormula>F5-G5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44BFF7-F1E8-41B0-9E2D-F4C634C25BE9}" name="Table10" displayName="Table10" ref="M4:T311" totalsRowShown="0" headerRowDxfId="18" headerRowBorderDxfId="17" tableBorderDxfId="16">
  <autoFilter ref="M4:T311" xr:uid="{9244BFF7-F1E8-41B0-9E2D-F4C634C25BE9}"/>
  <tableColumns count="8">
    <tableColumn id="1" xr3:uid="{CA3077B7-7AE7-4444-94E5-A3D026A1E899}" name="Tanggal Keluar" dataDxfId="15"/>
    <tableColumn id="2" xr3:uid="{4972B276-EB24-4C4C-A629-307B79766055}" name="No PO" dataDxfId="14"/>
    <tableColumn id="3" xr3:uid="{B5BDFF83-AEC0-427B-970C-FAD49AF49E1D}" name="Nama" dataDxfId="13"/>
    <tableColumn id="4" xr3:uid="{D6BFC8B2-5E74-4360-B478-17A1306EC405}" name="PO Keluar" dataDxfId="12"/>
    <tableColumn id="6" xr3:uid="{CA463820-5FAC-453B-A45A-F73C640E8226}" name="Column2" dataDxfId="11">
      <calculatedColumnFormula>_xlfn.IFNA(VLOOKUP(Table10[[#This Row],[Tanggal Keluar]],Table8[[Tanggal PO]:[PO masuk]],5,FALSE),0)</calculatedColumnFormula>
    </tableColumn>
    <tableColumn id="7" xr3:uid="{3E2BBE28-60AC-4C8D-A351-9EAB39B6C4AD}" name="Column3"/>
    <tableColumn id="8" xr3:uid="{EF9F1677-C1EC-4C64-951A-BC0D169C0D5B}" name="Column4"/>
    <tableColumn id="9" xr3:uid="{72B1ADA8-72E4-466D-B65B-17A6F4BCA5C9}" name="Column5" dataDxfId="10">
      <calculatedColumnFormula>IFERROR(Table10[[#This Row],[Column2]],"TRUE")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DECC-2F0F-4DBB-8C59-91F6EE9BBA30}">
  <dimension ref="A1:W107"/>
  <sheetViews>
    <sheetView topLeftCell="N1" zoomScale="85" zoomScaleNormal="85" workbookViewId="0">
      <pane ySplit="1" topLeftCell="A2" activePane="bottomLeft" state="frozen"/>
      <selection pane="bottomLeft" activeCell="U11" sqref="U11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18.140625" bestFit="1" customWidth="1"/>
    <col min="4" max="4" width="12.85546875" bestFit="1" customWidth="1"/>
    <col min="5" max="5" width="14.28515625" bestFit="1" customWidth="1"/>
    <col min="6" max="6" width="14.5703125" bestFit="1" customWidth="1"/>
    <col min="7" max="7" width="23.5703125" bestFit="1" customWidth="1"/>
    <col min="8" max="8" width="16.28515625" bestFit="1" customWidth="1"/>
    <col min="9" max="9" width="21.28515625" customWidth="1"/>
    <col min="10" max="11" width="10.5703125" customWidth="1"/>
    <col min="12" max="12" width="19.5703125" bestFit="1" customWidth="1"/>
    <col min="13" max="13" width="18.85546875" bestFit="1" customWidth="1"/>
    <col min="14" max="14" width="21.140625" bestFit="1" customWidth="1"/>
    <col min="15" max="15" width="12.28515625" bestFit="1" customWidth="1"/>
    <col min="16" max="16" width="12.28515625" customWidth="1"/>
    <col min="17" max="17" width="9.7109375" bestFit="1" customWidth="1"/>
    <col min="18" max="18" width="15" customWidth="1"/>
    <col min="19" max="19" width="20.140625" bestFit="1" customWidth="1"/>
    <col min="20" max="20" width="11.28515625" customWidth="1"/>
    <col min="21" max="21" width="21.140625" bestFit="1" customWidth="1"/>
    <col min="22" max="22" width="25.28515625" bestFit="1" customWidth="1"/>
    <col min="23" max="23" width="12.7109375" customWidth="1"/>
  </cols>
  <sheetData>
    <row r="1" spans="1:23" x14ac:dyDescent="0.25">
      <c r="A1" s="87" t="s">
        <v>0</v>
      </c>
      <c r="B1" s="88" t="s">
        <v>1</v>
      </c>
      <c r="C1" s="87" t="s">
        <v>6</v>
      </c>
      <c r="D1" s="87" t="s">
        <v>4</v>
      </c>
      <c r="E1" s="87" t="s">
        <v>7</v>
      </c>
      <c r="F1" s="87" t="s">
        <v>63</v>
      </c>
      <c r="G1" s="87" t="s">
        <v>5</v>
      </c>
      <c r="H1" s="87" t="s">
        <v>62</v>
      </c>
      <c r="I1" s="87" t="s">
        <v>64</v>
      </c>
      <c r="J1" s="87" t="s">
        <v>65</v>
      </c>
      <c r="K1" s="87" t="s">
        <v>104</v>
      </c>
      <c r="L1" s="87" t="s">
        <v>79</v>
      </c>
      <c r="M1" s="87" t="s">
        <v>80</v>
      </c>
      <c r="N1" s="87" t="s">
        <v>81</v>
      </c>
      <c r="O1" s="87" t="s">
        <v>107</v>
      </c>
      <c r="P1" s="87" t="s">
        <v>111</v>
      </c>
      <c r="Q1" s="87" t="s">
        <v>103</v>
      </c>
      <c r="R1" s="87" t="s">
        <v>110</v>
      </c>
      <c r="S1" s="87" t="s">
        <v>105</v>
      </c>
      <c r="T1" s="87" t="s">
        <v>106</v>
      </c>
      <c r="U1" s="87" t="s">
        <v>108</v>
      </c>
      <c r="V1" s="87" t="s">
        <v>109</v>
      </c>
    </row>
    <row r="2" spans="1:23" x14ac:dyDescent="0.25">
      <c r="A2" s="80">
        <v>45593</v>
      </c>
      <c r="B2" s="81">
        <v>4560</v>
      </c>
      <c r="C2" s="82">
        <v>16200</v>
      </c>
      <c r="D2" s="82">
        <v>14500</v>
      </c>
      <c r="E2" s="82">
        <v>15701</v>
      </c>
      <c r="F2" s="82">
        <v>15900</v>
      </c>
      <c r="G2" s="82">
        <v>16200</v>
      </c>
      <c r="H2" s="41">
        <v>15600</v>
      </c>
      <c r="I2" s="83">
        <v>9.6551724137931005E-2</v>
      </c>
      <c r="J2" s="41" t="s">
        <v>75</v>
      </c>
      <c r="K2" s="41">
        <f>IF(J2="NAIK",1,0)</f>
        <v>1</v>
      </c>
      <c r="L2" s="83">
        <v>0.50900000000000001</v>
      </c>
      <c r="M2" s="83">
        <v>3.1781415196484301E-2</v>
      </c>
      <c r="N2" s="83">
        <v>1.9230769230769232E-2</v>
      </c>
      <c r="O2" s="84">
        <v>172470</v>
      </c>
      <c r="P2" s="93">
        <f>_xlfn.FLOOR.MATH(O2/14000)</f>
        <v>12</v>
      </c>
      <c r="Q2" s="85">
        <v>0.23192857142857143</v>
      </c>
      <c r="R2" s="91">
        <f>IF(P2=10,90,IF(P2&gt;30,0,IF(P2&gt;25,30,IF(P2&gt;20,50,IF(P2&gt;15,60,IF(P2&gt;10,80,100))))))</f>
        <v>80</v>
      </c>
      <c r="S2" s="91">
        <f>IF(I2&gt;5%,0,IF(I2&gt;2%,15,IF(I2&gt;0%,50,IF(I2&gt;-2%,90,IF(I2&gt;-5%,95,100)))))</f>
        <v>0</v>
      </c>
      <c r="U2" s="91">
        <f>IF(M2&gt;5%,0,IF(M2&gt;2%,15,IF(M2&gt;0%,50,IF(M2&gt;-2%,90,IF(M2&gt;-5%,95,100)))))</f>
        <v>15</v>
      </c>
      <c r="V2" s="91">
        <f>IF(N2&gt;5%,0,IF(N2&gt;2%,15,IF(N2&gt;0%,50,IF(N2&gt;-2%,90,IF(N2&gt;-5%,95,100)))))</f>
        <v>50</v>
      </c>
      <c r="W2" s="92">
        <f>SUM(S2:V2)</f>
        <v>65</v>
      </c>
    </row>
    <row r="3" spans="1:23" x14ac:dyDescent="0.25">
      <c r="A3" s="80">
        <v>45594</v>
      </c>
      <c r="B3" s="81">
        <v>4557</v>
      </c>
      <c r="C3" s="82">
        <v>16300</v>
      </c>
      <c r="D3" s="82">
        <v>14500</v>
      </c>
      <c r="E3" s="82">
        <v>15764.333333333334</v>
      </c>
      <c r="F3" s="82">
        <v>16000</v>
      </c>
      <c r="G3" s="82">
        <v>16300</v>
      </c>
      <c r="H3" s="41">
        <v>15600</v>
      </c>
      <c r="I3" s="83">
        <v>0.10344827586206896</v>
      </c>
      <c r="J3" s="41" t="s">
        <v>75</v>
      </c>
      <c r="K3" s="41">
        <f t="shared" ref="K3:K66" si="0">IF(J3="NAIK",1,0)</f>
        <v>1</v>
      </c>
      <c r="L3" s="83">
        <v>0.50900000000000001</v>
      </c>
      <c r="M3" s="83">
        <v>3.3979658723278246E-2</v>
      </c>
      <c r="N3" s="83">
        <v>2.564102564102564E-2</v>
      </c>
      <c r="O3" s="84">
        <v>158420</v>
      </c>
      <c r="P3" s="93">
        <f t="shared" ref="P3:P66" si="1">_xlfn.FLOOR.MATH(O3/14000)</f>
        <v>11</v>
      </c>
      <c r="Q3" s="85">
        <v>0.13157142857142856</v>
      </c>
      <c r="R3" s="91">
        <f t="shared" ref="R3:R66" si="2">IF(P3=10,90,IF(P3&gt;30,0,IF(P3&gt;25,30,IF(P3&gt;20,50,IF(P3&gt;15,60,IF(P3&gt;10,80,100))))))</f>
        <v>80</v>
      </c>
      <c r="S3" s="91">
        <f t="shared" ref="S3:S66" si="3">IF(I3&gt;5%,0,IF(I3&gt;2%,15,IF(I3&gt;0%,50,IF(I3&gt;-2%,90,IF(I3&gt;-5%,95,100)))))</f>
        <v>0</v>
      </c>
      <c r="U3" s="91">
        <f t="shared" ref="U3:U66" si="4">IF(M3&gt;5%,0,IF(M3&gt;2%,15,IF(M3&gt;0%,50,IF(M3&gt;-2%,90,IF(M3&gt;-5%,95,100)))))</f>
        <v>15</v>
      </c>
      <c r="V3" s="91">
        <f t="shared" ref="V3:V66" si="5">IF(N3&gt;5%,0,IF(N3&gt;2%,15,IF(N3&gt;0%,50,IF(N3&gt;-2%,90,IF(N3&gt;-5%,95,100)))))</f>
        <v>15</v>
      </c>
      <c r="W3" s="92">
        <f t="shared" ref="W3:W66" si="6">SUM(S3:V3)</f>
        <v>30</v>
      </c>
    </row>
    <row r="4" spans="1:23" x14ac:dyDescent="0.25">
      <c r="A4" s="80">
        <v>45595</v>
      </c>
      <c r="B4" s="81">
        <v>4605</v>
      </c>
      <c r="C4" s="82">
        <v>16300</v>
      </c>
      <c r="D4" s="82">
        <v>14500</v>
      </c>
      <c r="E4" s="82">
        <v>15837.666666666666</v>
      </c>
      <c r="F4" s="82">
        <v>16000</v>
      </c>
      <c r="G4" s="82">
        <v>16300</v>
      </c>
      <c r="H4" s="41">
        <v>15600</v>
      </c>
      <c r="I4" s="83">
        <v>0.10344827586206896</v>
      </c>
      <c r="J4" s="41" t="s">
        <v>75</v>
      </c>
      <c r="K4" s="41">
        <f t="shared" si="0"/>
        <v>1</v>
      </c>
      <c r="L4" s="83">
        <v>0.50900000000000001</v>
      </c>
      <c r="M4" s="83">
        <v>2.9192010607623217E-2</v>
      </c>
      <c r="N4" s="83">
        <v>2.564102564102564E-2</v>
      </c>
      <c r="O4" s="84">
        <v>142920</v>
      </c>
      <c r="P4" s="93">
        <f t="shared" si="1"/>
        <v>10</v>
      </c>
      <c r="Q4" s="85">
        <v>2.0857142857142859E-2</v>
      </c>
      <c r="R4" s="91">
        <f t="shared" si="2"/>
        <v>90</v>
      </c>
      <c r="S4" s="91">
        <f t="shared" si="3"/>
        <v>0</v>
      </c>
      <c r="U4" s="91">
        <f t="shared" si="4"/>
        <v>15</v>
      </c>
      <c r="V4" s="91">
        <f t="shared" si="5"/>
        <v>15</v>
      </c>
      <c r="W4" s="92">
        <f t="shared" si="6"/>
        <v>30</v>
      </c>
    </row>
    <row r="5" spans="1:23" x14ac:dyDescent="0.25">
      <c r="A5" s="80">
        <v>45596</v>
      </c>
      <c r="B5" s="81">
        <v>4775</v>
      </c>
      <c r="C5" s="82">
        <v>16300</v>
      </c>
      <c r="D5" s="82">
        <v>14500</v>
      </c>
      <c r="E5" s="82">
        <v>15904.333333333334</v>
      </c>
      <c r="F5" s="82">
        <v>16000</v>
      </c>
      <c r="G5" s="82">
        <v>16300</v>
      </c>
      <c r="H5" s="41">
        <v>15600</v>
      </c>
      <c r="I5" s="83">
        <v>0.10344827586206896</v>
      </c>
      <c r="J5" s="41" t="s">
        <v>75</v>
      </c>
      <c r="K5" s="41">
        <f t="shared" si="0"/>
        <v>1</v>
      </c>
      <c r="L5" s="83">
        <v>0.50900000000000001</v>
      </c>
      <c r="M5" s="83">
        <v>2.4877915871984534E-2</v>
      </c>
      <c r="N5" s="83">
        <v>2.564102564102564E-2</v>
      </c>
      <c r="O5" s="84">
        <v>142920</v>
      </c>
      <c r="P5" s="93">
        <f t="shared" si="1"/>
        <v>10</v>
      </c>
      <c r="Q5" s="85">
        <v>2.0857142857142859E-2</v>
      </c>
      <c r="R5" s="91">
        <f t="shared" si="2"/>
        <v>90</v>
      </c>
      <c r="S5" s="91">
        <f t="shared" si="3"/>
        <v>0</v>
      </c>
      <c r="U5" s="91">
        <f t="shared" si="4"/>
        <v>15</v>
      </c>
      <c r="V5" s="91">
        <f t="shared" si="5"/>
        <v>15</v>
      </c>
      <c r="W5" s="92">
        <f t="shared" si="6"/>
        <v>30</v>
      </c>
    </row>
    <row r="6" spans="1:23" x14ac:dyDescent="0.25">
      <c r="A6" s="80">
        <v>45597</v>
      </c>
      <c r="B6" s="81">
        <v>4860</v>
      </c>
      <c r="C6" s="82">
        <v>16656</v>
      </c>
      <c r="D6" s="82">
        <v>14500</v>
      </c>
      <c r="E6" s="82">
        <v>15957.666666666666</v>
      </c>
      <c r="F6" s="82">
        <v>16356</v>
      </c>
      <c r="G6" s="82">
        <v>16656</v>
      </c>
      <c r="H6" s="41">
        <v>15600</v>
      </c>
      <c r="I6" s="83">
        <v>0.128</v>
      </c>
      <c r="J6" s="41" t="s">
        <v>75</v>
      </c>
      <c r="K6" s="41">
        <f t="shared" si="0"/>
        <v>1</v>
      </c>
      <c r="L6" s="83">
        <v>0.50900000000000001</v>
      </c>
      <c r="M6" s="83">
        <v>4.3761619284356568E-2</v>
      </c>
      <c r="N6" s="83">
        <v>4.8461538461538459E-2</v>
      </c>
      <c r="O6" s="84">
        <v>114910</v>
      </c>
      <c r="P6" s="93">
        <f t="shared" si="1"/>
        <v>8</v>
      </c>
      <c r="Q6" s="85">
        <v>-0.17921428571428571</v>
      </c>
      <c r="R6" s="91">
        <f t="shared" si="2"/>
        <v>100</v>
      </c>
      <c r="S6" s="91">
        <f t="shared" si="3"/>
        <v>0</v>
      </c>
      <c r="U6" s="91">
        <f t="shared" si="4"/>
        <v>15</v>
      </c>
      <c r="V6" s="91">
        <f t="shared" si="5"/>
        <v>15</v>
      </c>
      <c r="W6" s="92">
        <f t="shared" si="6"/>
        <v>30</v>
      </c>
    </row>
    <row r="7" spans="1:23" x14ac:dyDescent="0.25">
      <c r="A7" s="80">
        <v>45600</v>
      </c>
      <c r="B7" s="81">
        <v>4870</v>
      </c>
      <c r="C7" s="82">
        <v>17005</v>
      </c>
      <c r="D7" s="82">
        <v>14500</v>
      </c>
      <c r="E7" s="82">
        <v>16019.533333333333</v>
      </c>
      <c r="F7" s="82">
        <v>16705</v>
      </c>
      <c r="G7" s="82">
        <v>17005</v>
      </c>
      <c r="H7" s="41">
        <v>15600</v>
      </c>
      <c r="I7" s="83">
        <v>0.15206896551724139</v>
      </c>
      <c r="J7" s="41" t="s">
        <v>75</v>
      </c>
      <c r="K7" s="41">
        <f t="shared" si="0"/>
        <v>1</v>
      </c>
      <c r="L7" s="83">
        <v>0.50900000000000001</v>
      </c>
      <c r="M7" s="83">
        <v>6.151656519332651E-2</v>
      </c>
      <c r="N7" s="83">
        <v>7.0833333333333304E-2</v>
      </c>
      <c r="O7" s="84">
        <v>86930</v>
      </c>
      <c r="P7" s="93">
        <f t="shared" si="1"/>
        <v>6</v>
      </c>
      <c r="Q7" s="85">
        <v>-0.37907142857142856</v>
      </c>
      <c r="R7" s="91">
        <f t="shared" si="2"/>
        <v>100</v>
      </c>
      <c r="S7" s="91">
        <f t="shared" si="3"/>
        <v>0</v>
      </c>
      <c r="U7" s="91">
        <f t="shared" si="4"/>
        <v>0</v>
      </c>
      <c r="V7" s="91">
        <f t="shared" si="5"/>
        <v>0</v>
      </c>
      <c r="W7" s="92">
        <f t="shared" si="6"/>
        <v>0</v>
      </c>
    </row>
    <row r="8" spans="1:23" x14ac:dyDescent="0.25">
      <c r="A8" s="80">
        <v>45601</v>
      </c>
      <c r="B8" s="81">
        <v>4817</v>
      </c>
      <c r="C8" s="82">
        <v>17100</v>
      </c>
      <c r="D8" s="82">
        <v>14500</v>
      </c>
      <c r="E8" s="82">
        <v>16079.6</v>
      </c>
      <c r="F8" s="82">
        <v>16800</v>
      </c>
      <c r="G8" s="82">
        <v>17100</v>
      </c>
      <c r="H8" s="41">
        <v>16800</v>
      </c>
      <c r="I8" s="83">
        <v>0.15862068965517243</v>
      </c>
      <c r="J8" s="41" t="s">
        <v>75</v>
      </c>
      <c r="K8" s="41">
        <f t="shared" si="0"/>
        <v>1</v>
      </c>
      <c r="L8" s="83">
        <v>0.58399999999999996</v>
      </c>
      <c r="M8" s="83">
        <v>6.3459290032090332E-2</v>
      </c>
      <c r="N8" s="83">
        <v>0</v>
      </c>
      <c r="O8" s="84">
        <v>283020</v>
      </c>
      <c r="P8" s="93">
        <f t="shared" si="1"/>
        <v>20</v>
      </c>
      <c r="Q8" s="85">
        <v>1.0215714285714286</v>
      </c>
      <c r="R8" s="91">
        <f t="shared" si="2"/>
        <v>60</v>
      </c>
      <c r="S8" s="91">
        <f t="shared" si="3"/>
        <v>0</v>
      </c>
      <c r="U8" s="91">
        <f t="shared" si="4"/>
        <v>0</v>
      </c>
      <c r="V8" s="91">
        <f t="shared" si="5"/>
        <v>90</v>
      </c>
      <c r="W8" s="92">
        <f t="shared" si="6"/>
        <v>90</v>
      </c>
    </row>
    <row r="9" spans="1:23" x14ac:dyDescent="0.25">
      <c r="A9" s="80">
        <v>45602</v>
      </c>
      <c r="B9" s="81">
        <v>4845</v>
      </c>
      <c r="C9" s="82">
        <v>17095</v>
      </c>
      <c r="D9" s="82">
        <v>14500</v>
      </c>
      <c r="E9" s="82">
        <v>16142.933333333332</v>
      </c>
      <c r="F9" s="82">
        <v>16795</v>
      </c>
      <c r="G9" s="82">
        <v>17095</v>
      </c>
      <c r="H9" s="41">
        <v>16800</v>
      </c>
      <c r="I9" s="83">
        <v>0.15827586206896552</v>
      </c>
      <c r="J9" s="41" t="s">
        <v>75</v>
      </c>
      <c r="K9" s="41">
        <f t="shared" si="0"/>
        <v>1</v>
      </c>
      <c r="L9" s="83">
        <v>0.58399999999999996</v>
      </c>
      <c r="M9" s="83">
        <v>5.8977302761992922E-2</v>
      </c>
      <c r="N9" s="83">
        <v>-2.9761904761904765E-4</v>
      </c>
      <c r="O9" s="84">
        <v>269120</v>
      </c>
      <c r="P9" s="93">
        <f t="shared" si="1"/>
        <v>19</v>
      </c>
      <c r="Q9" s="85">
        <v>0.92228571428571426</v>
      </c>
      <c r="R9" s="91">
        <f t="shared" si="2"/>
        <v>60</v>
      </c>
      <c r="S9" s="91">
        <f t="shared" si="3"/>
        <v>0</v>
      </c>
      <c r="U9" s="91">
        <f t="shared" si="4"/>
        <v>0</v>
      </c>
      <c r="V9" s="91">
        <f t="shared" si="5"/>
        <v>90</v>
      </c>
      <c r="W9" s="92">
        <f t="shared" si="6"/>
        <v>90</v>
      </c>
    </row>
    <row r="10" spans="1:23" x14ac:dyDescent="0.25">
      <c r="A10" s="80">
        <v>45603</v>
      </c>
      <c r="B10" s="81">
        <v>4940</v>
      </c>
      <c r="C10" s="82">
        <v>17095</v>
      </c>
      <c r="D10" s="82">
        <v>14500</v>
      </c>
      <c r="E10" s="82">
        <v>16202.766666666666</v>
      </c>
      <c r="F10" s="82">
        <v>16795</v>
      </c>
      <c r="G10" s="82">
        <v>17095</v>
      </c>
      <c r="H10" s="41">
        <v>16800</v>
      </c>
      <c r="I10" s="83">
        <v>0.15827586206896552</v>
      </c>
      <c r="J10" s="41" t="s">
        <v>75</v>
      </c>
      <c r="K10" s="41">
        <f t="shared" si="0"/>
        <v>1</v>
      </c>
      <c r="L10" s="83">
        <v>0.58399999999999996</v>
      </c>
      <c r="M10" s="83">
        <v>5.5066727287315147E-2</v>
      </c>
      <c r="N10" s="83">
        <v>-2.9761904761904765E-4</v>
      </c>
      <c r="O10" s="84">
        <v>255280</v>
      </c>
      <c r="P10" s="93">
        <f t="shared" si="1"/>
        <v>18</v>
      </c>
      <c r="Q10" s="85">
        <v>0.8234285714285714</v>
      </c>
      <c r="R10" s="91">
        <f t="shared" si="2"/>
        <v>60</v>
      </c>
      <c r="S10" s="91">
        <f t="shared" si="3"/>
        <v>0</v>
      </c>
      <c r="U10" s="91">
        <f t="shared" si="4"/>
        <v>0</v>
      </c>
      <c r="V10" s="91">
        <f t="shared" si="5"/>
        <v>90</v>
      </c>
      <c r="W10" s="92">
        <f t="shared" si="6"/>
        <v>90</v>
      </c>
    </row>
    <row r="11" spans="1:23" x14ac:dyDescent="0.25">
      <c r="A11" s="80">
        <v>45604</v>
      </c>
      <c r="B11" s="81">
        <v>5001</v>
      </c>
      <c r="C11" s="82">
        <v>17275</v>
      </c>
      <c r="D11" s="82">
        <v>14500</v>
      </c>
      <c r="E11" s="82">
        <v>16252.6</v>
      </c>
      <c r="F11" s="82">
        <v>16975</v>
      </c>
      <c r="G11" s="82">
        <v>17275</v>
      </c>
      <c r="H11" s="41">
        <v>16800</v>
      </c>
      <c r="I11" s="83">
        <v>0.1706896551724138</v>
      </c>
      <c r="J11" s="41" t="s">
        <v>75</v>
      </c>
      <c r="K11" s="41">
        <f t="shared" si="0"/>
        <v>1</v>
      </c>
      <c r="L11" s="83">
        <v>0.58399999999999996</v>
      </c>
      <c r="M11" s="83">
        <v>6.2906857979646305E-2</v>
      </c>
      <c r="N11" s="83">
        <v>1.0416666666666666E-2</v>
      </c>
      <c r="O11" s="84">
        <v>241310</v>
      </c>
      <c r="P11" s="93">
        <f t="shared" si="1"/>
        <v>17</v>
      </c>
      <c r="Q11" s="85">
        <v>0.72364285714285714</v>
      </c>
      <c r="R11" s="91">
        <f t="shared" si="2"/>
        <v>60</v>
      </c>
      <c r="S11" s="91">
        <f t="shared" si="3"/>
        <v>0</v>
      </c>
      <c r="U11" s="91">
        <f t="shared" si="4"/>
        <v>0</v>
      </c>
      <c r="V11" s="91">
        <f t="shared" si="5"/>
        <v>50</v>
      </c>
      <c r="W11" s="92">
        <f t="shared" si="6"/>
        <v>50</v>
      </c>
    </row>
    <row r="12" spans="1:23" x14ac:dyDescent="0.25">
      <c r="A12" s="80">
        <v>45607</v>
      </c>
      <c r="B12" s="81">
        <v>5175</v>
      </c>
      <c r="C12" s="82">
        <v>17900</v>
      </c>
      <c r="D12" s="82">
        <v>14500</v>
      </c>
      <c r="E12" s="82">
        <v>16308.433333333332</v>
      </c>
      <c r="F12" s="82">
        <v>17600</v>
      </c>
      <c r="G12" s="82">
        <v>17900</v>
      </c>
      <c r="H12" s="41">
        <v>16800</v>
      </c>
      <c r="I12" s="83">
        <v>0.21379310344827587</v>
      </c>
      <c r="J12" s="41" t="s">
        <v>76</v>
      </c>
      <c r="K12" s="41">
        <f t="shared" si="0"/>
        <v>0</v>
      </c>
      <c r="L12" s="83">
        <v>0.68100000000000005</v>
      </c>
      <c r="M12" s="83">
        <v>9.7591634593962695E-2</v>
      </c>
      <c r="N12" s="83">
        <v>4.7619047619047616E-2</v>
      </c>
      <c r="O12" s="84">
        <v>213510</v>
      </c>
      <c r="P12" s="93">
        <f t="shared" si="1"/>
        <v>15</v>
      </c>
      <c r="Q12" s="85">
        <v>0.52507142857142852</v>
      </c>
      <c r="R12" s="91">
        <f t="shared" si="2"/>
        <v>80</v>
      </c>
      <c r="S12" s="91">
        <f t="shared" si="3"/>
        <v>0</v>
      </c>
      <c r="U12" s="91">
        <f t="shared" si="4"/>
        <v>0</v>
      </c>
      <c r="V12" s="91">
        <f t="shared" si="5"/>
        <v>15</v>
      </c>
      <c r="W12" s="92">
        <f t="shared" si="6"/>
        <v>15</v>
      </c>
    </row>
    <row r="13" spans="1:23" x14ac:dyDescent="0.25">
      <c r="A13" s="80">
        <v>45608</v>
      </c>
      <c r="B13" s="81">
        <v>5110</v>
      </c>
      <c r="C13" s="82">
        <v>17900</v>
      </c>
      <c r="D13" s="82">
        <v>14500</v>
      </c>
      <c r="E13" s="82">
        <v>16388.433333333334</v>
      </c>
      <c r="F13" s="82">
        <v>17600</v>
      </c>
      <c r="G13" s="82">
        <v>17900</v>
      </c>
      <c r="H13" s="41">
        <v>16800</v>
      </c>
      <c r="I13" s="83">
        <v>0.21379310344827587</v>
      </c>
      <c r="J13" s="41" t="s">
        <v>76</v>
      </c>
      <c r="K13" s="41">
        <f t="shared" si="0"/>
        <v>0</v>
      </c>
      <c r="L13" s="83">
        <v>0.68100000000000005</v>
      </c>
      <c r="M13" s="83">
        <v>9.2233750226277417E-2</v>
      </c>
      <c r="N13" s="83">
        <v>4.7619047619047616E-2</v>
      </c>
      <c r="O13" s="84">
        <v>185560</v>
      </c>
      <c r="P13" s="93">
        <f t="shared" si="1"/>
        <v>13</v>
      </c>
      <c r="Q13" s="85">
        <v>0.32542857142857146</v>
      </c>
      <c r="R13" s="91">
        <f t="shared" si="2"/>
        <v>80</v>
      </c>
      <c r="S13" s="91">
        <f t="shared" si="3"/>
        <v>0</v>
      </c>
      <c r="U13" s="91">
        <f t="shared" si="4"/>
        <v>0</v>
      </c>
      <c r="V13" s="91">
        <f t="shared" si="5"/>
        <v>15</v>
      </c>
      <c r="W13" s="92">
        <f t="shared" si="6"/>
        <v>15</v>
      </c>
    </row>
    <row r="14" spans="1:23" x14ac:dyDescent="0.25">
      <c r="A14" s="80">
        <v>45609</v>
      </c>
      <c r="B14" s="81">
        <v>4900</v>
      </c>
      <c r="C14" s="82">
        <v>17400</v>
      </c>
      <c r="D14" s="82">
        <v>14500</v>
      </c>
      <c r="E14" s="82">
        <v>16465.099999999999</v>
      </c>
      <c r="F14" s="82">
        <v>17100</v>
      </c>
      <c r="G14" s="82">
        <v>17400</v>
      </c>
      <c r="H14" s="41">
        <v>16800</v>
      </c>
      <c r="I14" s="83">
        <v>0.1793103448275862</v>
      </c>
      <c r="J14" s="41" t="s">
        <v>76</v>
      </c>
      <c r="K14" s="41">
        <f t="shared" si="0"/>
        <v>0</v>
      </c>
      <c r="L14" s="83">
        <v>0.68100000000000005</v>
      </c>
      <c r="M14" s="83">
        <v>5.6780705856630177E-2</v>
      </c>
      <c r="N14" s="83">
        <v>1.7857142857142856E-2</v>
      </c>
      <c r="O14" s="84">
        <v>171570</v>
      </c>
      <c r="P14" s="93">
        <f t="shared" si="1"/>
        <v>12</v>
      </c>
      <c r="Q14" s="85">
        <v>0.22550000000000001</v>
      </c>
      <c r="R14" s="91">
        <f t="shared" si="2"/>
        <v>80</v>
      </c>
      <c r="S14" s="91">
        <f t="shared" si="3"/>
        <v>0</v>
      </c>
      <c r="U14" s="91">
        <f t="shared" si="4"/>
        <v>0</v>
      </c>
      <c r="V14" s="91">
        <f t="shared" si="5"/>
        <v>50</v>
      </c>
      <c r="W14" s="92">
        <f t="shared" si="6"/>
        <v>50</v>
      </c>
    </row>
    <row r="15" spans="1:23" x14ac:dyDescent="0.25">
      <c r="A15" s="80">
        <v>45610</v>
      </c>
      <c r="B15" s="81">
        <v>4880</v>
      </c>
      <c r="C15" s="82">
        <v>16900</v>
      </c>
      <c r="D15" s="82">
        <v>14500</v>
      </c>
      <c r="E15" s="82">
        <v>16521.766666666666</v>
      </c>
      <c r="F15" s="82">
        <v>16600</v>
      </c>
      <c r="G15" s="82">
        <v>16900</v>
      </c>
      <c r="H15" s="41">
        <v>16750</v>
      </c>
      <c r="I15" s="83">
        <v>0.14482758620689656</v>
      </c>
      <c r="J15" s="41" t="s">
        <v>76</v>
      </c>
      <c r="K15" s="41">
        <f t="shared" si="0"/>
        <v>0</v>
      </c>
      <c r="L15" s="83">
        <v>0.68100000000000005</v>
      </c>
      <c r="M15" s="83">
        <v>2.2893032020385243E-2</v>
      </c>
      <c r="N15" s="83">
        <v>-8.9552238805970154E-3</v>
      </c>
      <c r="O15" s="84">
        <v>367620</v>
      </c>
      <c r="P15" s="93">
        <f t="shared" si="1"/>
        <v>26</v>
      </c>
      <c r="Q15" s="85">
        <v>1.6258571428571429</v>
      </c>
      <c r="R15" s="91">
        <f t="shared" si="2"/>
        <v>30</v>
      </c>
      <c r="S15" s="91">
        <f t="shared" si="3"/>
        <v>0</v>
      </c>
      <c r="U15" s="91">
        <f t="shared" si="4"/>
        <v>15</v>
      </c>
      <c r="V15" s="91">
        <f t="shared" si="5"/>
        <v>90</v>
      </c>
      <c r="W15" s="92">
        <f t="shared" si="6"/>
        <v>105</v>
      </c>
    </row>
    <row r="16" spans="1:23" x14ac:dyDescent="0.25">
      <c r="A16" s="80">
        <v>45611</v>
      </c>
      <c r="B16" s="81">
        <v>5035</v>
      </c>
      <c r="C16" s="82">
        <v>17000</v>
      </c>
      <c r="D16" s="82">
        <v>14500</v>
      </c>
      <c r="E16" s="82">
        <v>16555.099999999999</v>
      </c>
      <c r="F16" s="82">
        <v>16700</v>
      </c>
      <c r="G16" s="82">
        <v>17000</v>
      </c>
      <c r="H16" s="41">
        <v>16750</v>
      </c>
      <c r="I16" s="83">
        <v>0.15172413793103448</v>
      </c>
      <c r="J16" s="41" t="s">
        <v>76</v>
      </c>
      <c r="K16" s="41">
        <f t="shared" si="0"/>
        <v>0</v>
      </c>
      <c r="L16" s="83">
        <v>0.68100000000000005</v>
      </c>
      <c r="M16" s="83">
        <v>2.6873893845401207E-2</v>
      </c>
      <c r="N16" s="83">
        <v>-2.9850746268656717E-3</v>
      </c>
      <c r="O16" s="84">
        <v>353750</v>
      </c>
      <c r="P16" s="93">
        <f t="shared" si="1"/>
        <v>25</v>
      </c>
      <c r="Q16" s="85">
        <v>1.5267857142857142</v>
      </c>
      <c r="R16" s="91">
        <f t="shared" si="2"/>
        <v>50</v>
      </c>
      <c r="S16" s="91">
        <f t="shared" si="3"/>
        <v>0</v>
      </c>
      <c r="U16" s="91">
        <f t="shared" si="4"/>
        <v>15</v>
      </c>
      <c r="V16" s="91">
        <f t="shared" si="5"/>
        <v>90</v>
      </c>
      <c r="W16" s="92">
        <f t="shared" si="6"/>
        <v>105</v>
      </c>
    </row>
    <row r="17" spans="1:23" x14ac:dyDescent="0.25">
      <c r="A17" s="80">
        <v>45614</v>
      </c>
      <c r="B17" s="81">
        <v>4884</v>
      </c>
      <c r="C17" s="82">
        <v>17000</v>
      </c>
      <c r="D17" s="82">
        <v>14500</v>
      </c>
      <c r="E17" s="82">
        <v>16587.933333333334</v>
      </c>
      <c r="F17" s="82">
        <v>16700</v>
      </c>
      <c r="G17" s="82">
        <v>17000</v>
      </c>
      <c r="H17" s="41">
        <v>16750</v>
      </c>
      <c r="I17" s="83">
        <v>0.15172413793103448</v>
      </c>
      <c r="J17" s="41" t="s">
        <v>76</v>
      </c>
      <c r="K17" s="41">
        <f t="shared" si="0"/>
        <v>0</v>
      </c>
      <c r="L17" s="83">
        <v>0.68100000000000005</v>
      </c>
      <c r="M17" s="83">
        <v>2.4841350539950666E-2</v>
      </c>
      <c r="N17" s="83">
        <v>-2.9850746268656717E-3</v>
      </c>
      <c r="O17" s="84">
        <v>339850</v>
      </c>
      <c r="P17" s="93">
        <f t="shared" si="1"/>
        <v>24</v>
      </c>
      <c r="Q17" s="85">
        <v>1.4275</v>
      </c>
      <c r="R17" s="91">
        <f t="shared" si="2"/>
        <v>50</v>
      </c>
      <c r="S17" s="91">
        <f t="shared" si="3"/>
        <v>0</v>
      </c>
      <c r="U17" s="91">
        <f t="shared" si="4"/>
        <v>15</v>
      </c>
      <c r="V17" s="91">
        <f t="shared" si="5"/>
        <v>90</v>
      </c>
      <c r="W17" s="92">
        <f t="shared" si="6"/>
        <v>105</v>
      </c>
    </row>
    <row r="18" spans="1:23" x14ac:dyDescent="0.25">
      <c r="A18" s="80">
        <v>45615</v>
      </c>
      <c r="B18" s="81">
        <v>4970</v>
      </c>
      <c r="C18" s="82">
        <v>17000</v>
      </c>
      <c r="D18" s="82">
        <v>14500</v>
      </c>
      <c r="E18" s="82">
        <v>16608.766666666666</v>
      </c>
      <c r="F18" s="82">
        <v>16700</v>
      </c>
      <c r="G18" s="82">
        <v>17000</v>
      </c>
      <c r="H18" s="41">
        <v>16750</v>
      </c>
      <c r="I18" s="83">
        <v>0.15172413793103448</v>
      </c>
      <c r="J18" s="41" t="s">
        <v>76</v>
      </c>
      <c r="K18" s="41">
        <f t="shared" si="0"/>
        <v>0</v>
      </c>
      <c r="L18" s="83">
        <v>0.68100000000000005</v>
      </c>
      <c r="M18" s="83">
        <v>2.3555832963715963E-2</v>
      </c>
      <c r="N18" s="83">
        <v>-2.9850746268656717E-3</v>
      </c>
      <c r="O18" s="84">
        <v>312030</v>
      </c>
      <c r="P18" s="93">
        <f t="shared" si="1"/>
        <v>22</v>
      </c>
      <c r="Q18" s="85">
        <v>1.2287857142857144</v>
      </c>
      <c r="R18" s="91">
        <f t="shared" si="2"/>
        <v>50</v>
      </c>
      <c r="S18" s="91">
        <f t="shared" si="3"/>
        <v>0</v>
      </c>
      <c r="U18" s="91">
        <f t="shared" si="4"/>
        <v>15</v>
      </c>
      <c r="V18" s="91">
        <f t="shared" si="5"/>
        <v>90</v>
      </c>
      <c r="W18" s="92">
        <f t="shared" si="6"/>
        <v>105</v>
      </c>
    </row>
    <row r="19" spans="1:23" x14ac:dyDescent="0.25">
      <c r="A19" s="80">
        <v>45616</v>
      </c>
      <c r="B19" s="81">
        <v>4987</v>
      </c>
      <c r="C19" s="82">
        <v>16900</v>
      </c>
      <c r="D19" s="82">
        <v>14500</v>
      </c>
      <c r="E19" s="82">
        <v>16628.766666666666</v>
      </c>
      <c r="F19" s="82">
        <v>16600</v>
      </c>
      <c r="G19" s="82">
        <v>16900</v>
      </c>
      <c r="H19" s="41">
        <v>16750</v>
      </c>
      <c r="I19" s="83">
        <v>0.14482758620689656</v>
      </c>
      <c r="J19" s="41" t="s">
        <v>76</v>
      </c>
      <c r="K19" s="41">
        <f t="shared" si="0"/>
        <v>0</v>
      </c>
      <c r="L19" s="83">
        <v>0.68100000000000005</v>
      </c>
      <c r="M19" s="83">
        <v>1.6311091421893402E-2</v>
      </c>
      <c r="N19" s="83">
        <v>-8.9552238805970154E-3</v>
      </c>
      <c r="O19" s="84">
        <v>298080</v>
      </c>
      <c r="P19" s="93">
        <f t="shared" si="1"/>
        <v>21</v>
      </c>
      <c r="Q19" s="85">
        <v>1.1291428571428572</v>
      </c>
      <c r="R19" s="91">
        <f t="shared" si="2"/>
        <v>50</v>
      </c>
      <c r="S19" s="91">
        <f t="shared" si="3"/>
        <v>0</v>
      </c>
      <c r="U19" s="91">
        <f t="shared" si="4"/>
        <v>50</v>
      </c>
      <c r="V19" s="91">
        <f t="shared" si="5"/>
        <v>90</v>
      </c>
      <c r="W19" s="92">
        <f t="shared" si="6"/>
        <v>140</v>
      </c>
    </row>
    <row r="20" spans="1:23" x14ac:dyDescent="0.25">
      <c r="A20" s="80">
        <v>45617</v>
      </c>
      <c r="B20" s="81">
        <v>4680</v>
      </c>
      <c r="C20" s="82">
        <v>16825</v>
      </c>
      <c r="D20" s="82">
        <v>14500</v>
      </c>
      <c r="E20" s="82">
        <v>16652.099999999999</v>
      </c>
      <c r="F20" s="82">
        <v>16525</v>
      </c>
      <c r="G20" s="82">
        <v>16825</v>
      </c>
      <c r="H20" s="41">
        <v>16750</v>
      </c>
      <c r="I20" s="83">
        <v>0.1396551724137931</v>
      </c>
      <c r="J20" s="41" t="s">
        <v>76</v>
      </c>
      <c r="K20" s="41">
        <f t="shared" si="0"/>
        <v>0</v>
      </c>
      <c r="L20" s="83">
        <v>0.68100000000000005</v>
      </c>
      <c r="M20" s="83">
        <v>1.038307480738174E-2</v>
      </c>
      <c r="N20" s="83">
        <v>-1.3432835820895522E-2</v>
      </c>
      <c r="O20" s="84">
        <v>284130</v>
      </c>
      <c r="P20" s="93">
        <f t="shared" si="1"/>
        <v>20</v>
      </c>
      <c r="Q20" s="85">
        <v>1.0295000000000001</v>
      </c>
      <c r="R20" s="91">
        <f t="shared" si="2"/>
        <v>60</v>
      </c>
      <c r="S20" s="91">
        <f t="shared" si="3"/>
        <v>0</v>
      </c>
      <c r="U20" s="91">
        <f t="shared" si="4"/>
        <v>50</v>
      </c>
      <c r="V20" s="91">
        <f t="shared" si="5"/>
        <v>90</v>
      </c>
      <c r="W20" s="92">
        <f t="shared" si="6"/>
        <v>140</v>
      </c>
    </row>
    <row r="21" spans="1:23" x14ac:dyDescent="0.25">
      <c r="A21" s="80">
        <v>45618</v>
      </c>
      <c r="B21" s="81">
        <v>4634</v>
      </c>
      <c r="C21" s="82">
        <v>16800</v>
      </c>
      <c r="D21" s="82">
        <v>14500</v>
      </c>
      <c r="E21" s="82">
        <v>16676.266666666666</v>
      </c>
      <c r="F21" s="82">
        <v>16500</v>
      </c>
      <c r="G21" s="82">
        <v>16800</v>
      </c>
      <c r="H21" s="41">
        <v>16750</v>
      </c>
      <c r="I21" s="83">
        <v>0.13793103448275862</v>
      </c>
      <c r="J21" s="41" t="s">
        <v>75</v>
      </c>
      <c r="K21" s="41">
        <f t="shared" si="0"/>
        <v>1</v>
      </c>
      <c r="L21" s="83">
        <v>0.57499999999999996</v>
      </c>
      <c r="M21" s="83">
        <v>7.4197262376871067E-3</v>
      </c>
      <c r="N21" s="83">
        <v>-1.4925373134328358E-2</v>
      </c>
      <c r="O21" s="84">
        <v>270300</v>
      </c>
      <c r="P21" s="93">
        <f t="shared" si="1"/>
        <v>19</v>
      </c>
      <c r="Q21" s="85">
        <v>0.93071428571428572</v>
      </c>
      <c r="R21" s="91">
        <f t="shared" si="2"/>
        <v>60</v>
      </c>
      <c r="S21" s="91">
        <f t="shared" si="3"/>
        <v>0</v>
      </c>
      <c r="U21" s="91">
        <f t="shared" si="4"/>
        <v>50</v>
      </c>
      <c r="V21" s="91">
        <f t="shared" si="5"/>
        <v>90</v>
      </c>
      <c r="W21" s="92">
        <f t="shared" si="6"/>
        <v>140</v>
      </c>
    </row>
    <row r="22" spans="1:23" x14ac:dyDescent="0.25">
      <c r="A22" s="80">
        <v>45621</v>
      </c>
      <c r="B22" s="81">
        <v>4701</v>
      </c>
      <c r="C22" s="82">
        <v>16600</v>
      </c>
      <c r="D22" s="82">
        <v>14500</v>
      </c>
      <c r="E22" s="82">
        <v>16694.533333333333</v>
      </c>
      <c r="F22" s="82">
        <v>16300</v>
      </c>
      <c r="G22" s="82">
        <v>16600</v>
      </c>
      <c r="H22" s="41">
        <v>16350</v>
      </c>
      <c r="I22" s="83">
        <v>0.12413793103448276</v>
      </c>
      <c r="J22" s="41" t="s">
        <v>75</v>
      </c>
      <c r="K22" s="41">
        <f t="shared" si="0"/>
        <v>1</v>
      </c>
      <c r="L22" s="83">
        <v>0.57499999999999996</v>
      </c>
      <c r="M22" s="83">
        <v>-5.6625322460845178E-3</v>
      </c>
      <c r="N22" s="83">
        <v>-3.0581039755351682E-3</v>
      </c>
      <c r="O22" s="84">
        <v>522330</v>
      </c>
      <c r="P22" s="93">
        <f t="shared" si="1"/>
        <v>37</v>
      </c>
      <c r="Q22" s="85">
        <v>2.7309285714285716</v>
      </c>
      <c r="R22" s="91">
        <f t="shared" si="2"/>
        <v>0</v>
      </c>
      <c r="S22" s="91">
        <f t="shared" si="3"/>
        <v>0</v>
      </c>
      <c r="U22" s="91">
        <f t="shared" si="4"/>
        <v>90</v>
      </c>
      <c r="V22" s="91">
        <f t="shared" si="5"/>
        <v>90</v>
      </c>
      <c r="W22" s="92">
        <f t="shared" si="6"/>
        <v>180</v>
      </c>
    </row>
    <row r="23" spans="1:23" x14ac:dyDescent="0.25">
      <c r="A23" s="80">
        <v>45622</v>
      </c>
      <c r="B23" s="81">
        <v>4729</v>
      </c>
      <c r="C23" s="82">
        <v>16725</v>
      </c>
      <c r="D23" s="82">
        <v>14500</v>
      </c>
      <c r="E23" s="82">
        <v>16704.533333333333</v>
      </c>
      <c r="F23" s="82">
        <v>16425</v>
      </c>
      <c r="G23" s="82">
        <v>16725</v>
      </c>
      <c r="H23" s="41">
        <v>16350</v>
      </c>
      <c r="I23" s="83">
        <v>0.13275862068965516</v>
      </c>
      <c r="J23" s="41" t="s">
        <v>75</v>
      </c>
      <c r="K23" s="41">
        <f t="shared" si="0"/>
        <v>1</v>
      </c>
      <c r="L23" s="83">
        <v>0.57499999999999996</v>
      </c>
      <c r="M23" s="83">
        <v>1.2252163085470103E-3</v>
      </c>
      <c r="N23" s="83">
        <v>4.5871559633027525E-3</v>
      </c>
      <c r="O23" s="84">
        <v>494480</v>
      </c>
      <c r="P23" s="93">
        <f t="shared" si="1"/>
        <v>35</v>
      </c>
      <c r="Q23" s="85">
        <v>2.532</v>
      </c>
      <c r="R23" s="91">
        <f t="shared" si="2"/>
        <v>0</v>
      </c>
      <c r="S23" s="91">
        <f t="shared" si="3"/>
        <v>0</v>
      </c>
      <c r="U23" s="91">
        <f t="shared" si="4"/>
        <v>50</v>
      </c>
      <c r="V23" s="91">
        <f t="shared" si="5"/>
        <v>50</v>
      </c>
      <c r="W23" s="92">
        <f t="shared" si="6"/>
        <v>100</v>
      </c>
    </row>
    <row r="24" spans="1:23" x14ac:dyDescent="0.25">
      <c r="A24" s="80">
        <v>45624</v>
      </c>
      <c r="B24" s="81">
        <v>4872</v>
      </c>
      <c r="C24" s="82">
        <v>17000</v>
      </c>
      <c r="D24" s="82">
        <v>14500</v>
      </c>
      <c r="E24" s="82">
        <v>16718.7</v>
      </c>
      <c r="F24" s="82">
        <v>16700</v>
      </c>
      <c r="G24" s="82">
        <v>17000</v>
      </c>
      <c r="H24" s="41">
        <v>16350</v>
      </c>
      <c r="I24" s="83">
        <v>0.15172413793103448</v>
      </c>
      <c r="J24" s="41" t="s">
        <v>75</v>
      </c>
      <c r="K24" s="41">
        <f t="shared" si="0"/>
        <v>1</v>
      </c>
      <c r="L24" s="83">
        <v>0.57499999999999996</v>
      </c>
      <c r="M24" s="83">
        <v>1.6825470879912867E-2</v>
      </c>
      <c r="N24" s="83">
        <v>2.1406727828746176E-2</v>
      </c>
      <c r="O24" s="84">
        <v>480550</v>
      </c>
      <c r="P24" s="93">
        <f t="shared" si="1"/>
        <v>34</v>
      </c>
      <c r="Q24" s="85">
        <v>2.4325000000000001</v>
      </c>
      <c r="R24" s="91">
        <f t="shared" si="2"/>
        <v>0</v>
      </c>
      <c r="S24" s="91">
        <f t="shared" si="3"/>
        <v>0</v>
      </c>
      <c r="U24" s="91">
        <f t="shared" si="4"/>
        <v>50</v>
      </c>
      <c r="V24" s="91">
        <f t="shared" si="5"/>
        <v>15</v>
      </c>
      <c r="W24" s="92">
        <f t="shared" si="6"/>
        <v>65</v>
      </c>
    </row>
    <row r="25" spans="1:23" x14ac:dyDescent="0.25">
      <c r="A25" s="80">
        <v>45625</v>
      </c>
      <c r="B25" s="81">
        <v>5007</v>
      </c>
      <c r="C25" s="82">
        <v>17095</v>
      </c>
      <c r="D25" s="82">
        <v>14500</v>
      </c>
      <c r="E25" s="82">
        <v>16745.2</v>
      </c>
      <c r="F25" s="82">
        <v>16795</v>
      </c>
      <c r="G25" s="82">
        <v>17095</v>
      </c>
      <c r="H25" s="41">
        <v>16350</v>
      </c>
      <c r="I25" s="83">
        <v>0.15827586206896552</v>
      </c>
      <c r="J25" s="41" t="s">
        <v>75</v>
      </c>
      <c r="K25" s="41">
        <f t="shared" si="0"/>
        <v>1</v>
      </c>
      <c r="L25" s="83">
        <v>0.57499999999999996</v>
      </c>
      <c r="M25" s="83">
        <v>2.0889568353916303E-2</v>
      </c>
      <c r="N25" s="83">
        <v>2.7217125382262997E-2</v>
      </c>
      <c r="O25" s="84">
        <v>452580</v>
      </c>
      <c r="P25" s="93">
        <f t="shared" si="1"/>
        <v>32</v>
      </c>
      <c r="Q25" s="85">
        <v>2.2327142857142857</v>
      </c>
      <c r="R25" s="91">
        <f t="shared" si="2"/>
        <v>0</v>
      </c>
      <c r="S25" s="91">
        <f t="shared" si="3"/>
        <v>0</v>
      </c>
      <c r="U25" s="91">
        <f t="shared" si="4"/>
        <v>15</v>
      </c>
      <c r="V25" s="91">
        <f t="shared" si="5"/>
        <v>15</v>
      </c>
      <c r="W25" s="92">
        <f t="shared" si="6"/>
        <v>30</v>
      </c>
    </row>
    <row r="26" spans="1:23" x14ac:dyDescent="0.25">
      <c r="A26" s="80">
        <v>45628</v>
      </c>
      <c r="B26" s="81">
        <v>4932</v>
      </c>
      <c r="C26" s="82">
        <v>17100</v>
      </c>
      <c r="D26" s="82">
        <v>14500</v>
      </c>
      <c r="E26" s="82">
        <v>16776.133333333335</v>
      </c>
      <c r="F26" s="82">
        <v>16800</v>
      </c>
      <c r="G26" s="82">
        <v>17100</v>
      </c>
      <c r="H26" s="41">
        <v>16350</v>
      </c>
      <c r="I26" s="83">
        <v>0.15862068965517243</v>
      </c>
      <c r="J26" s="41" t="s">
        <v>75</v>
      </c>
      <c r="K26" s="41">
        <f t="shared" si="0"/>
        <v>1</v>
      </c>
      <c r="L26" s="83">
        <v>0.57499999999999996</v>
      </c>
      <c r="M26" s="83">
        <v>1.9305203423911645E-2</v>
      </c>
      <c r="N26" s="83">
        <v>2.7522935779816515E-2</v>
      </c>
      <c r="O26" s="84">
        <v>438700</v>
      </c>
      <c r="P26" s="93">
        <f t="shared" si="1"/>
        <v>31</v>
      </c>
      <c r="Q26" s="85">
        <v>2.1335714285714285</v>
      </c>
      <c r="R26" s="91">
        <f t="shared" si="2"/>
        <v>0</v>
      </c>
      <c r="S26" s="91">
        <f t="shared" si="3"/>
        <v>0</v>
      </c>
      <c r="U26" s="91">
        <f t="shared" si="4"/>
        <v>50</v>
      </c>
      <c r="V26" s="91">
        <f t="shared" si="5"/>
        <v>15</v>
      </c>
      <c r="W26" s="92">
        <f t="shared" si="6"/>
        <v>65</v>
      </c>
    </row>
    <row r="27" spans="1:23" x14ac:dyDescent="0.25">
      <c r="A27" s="80">
        <v>45629</v>
      </c>
      <c r="B27" s="81">
        <v>5024</v>
      </c>
      <c r="C27" s="82">
        <v>17100</v>
      </c>
      <c r="D27" s="82">
        <v>14500</v>
      </c>
      <c r="E27" s="82">
        <v>16813.033333333333</v>
      </c>
      <c r="F27" s="82">
        <v>16800</v>
      </c>
      <c r="G27" s="82">
        <v>17100</v>
      </c>
      <c r="H27" s="41">
        <v>16350</v>
      </c>
      <c r="I27" s="83">
        <v>0.15862068965517243</v>
      </c>
      <c r="J27" s="41" t="s">
        <v>75</v>
      </c>
      <c r="K27" s="41">
        <f t="shared" si="0"/>
        <v>1</v>
      </c>
      <c r="L27" s="83">
        <v>0.61199999999999999</v>
      </c>
      <c r="M27" s="83">
        <v>1.7068107876627488E-2</v>
      </c>
      <c r="N27" s="83">
        <v>2.7522935779816515E-2</v>
      </c>
      <c r="O27" s="84">
        <v>438700</v>
      </c>
      <c r="P27" s="93">
        <f t="shared" si="1"/>
        <v>31</v>
      </c>
      <c r="Q27" s="85">
        <v>2.1335714285714285</v>
      </c>
      <c r="R27" s="91">
        <f t="shared" si="2"/>
        <v>0</v>
      </c>
      <c r="S27" s="91">
        <f t="shared" si="3"/>
        <v>0</v>
      </c>
      <c r="U27" s="91">
        <f t="shared" si="4"/>
        <v>50</v>
      </c>
      <c r="V27" s="91">
        <f t="shared" si="5"/>
        <v>15</v>
      </c>
      <c r="W27" s="92">
        <f t="shared" si="6"/>
        <v>65</v>
      </c>
    </row>
    <row r="28" spans="1:23" x14ac:dyDescent="0.25">
      <c r="A28" s="80">
        <v>45630</v>
      </c>
      <c r="B28" s="81">
        <v>5112</v>
      </c>
      <c r="C28" s="82">
        <v>17500</v>
      </c>
      <c r="D28" s="82">
        <v>14500</v>
      </c>
      <c r="E28" s="82">
        <v>16849.2</v>
      </c>
      <c r="F28" s="82">
        <v>17200</v>
      </c>
      <c r="G28" s="82">
        <v>17500</v>
      </c>
      <c r="H28" s="41">
        <v>16350</v>
      </c>
      <c r="I28" s="83">
        <v>0.18620689655172415</v>
      </c>
      <c r="J28" s="41" t="s">
        <v>75</v>
      </c>
      <c r="K28" s="41">
        <f t="shared" si="0"/>
        <v>1</v>
      </c>
      <c r="L28" s="83">
        <v>0.61199999999999999</v>
      </c>
      <c r="M28" s="83">
        <v>3.8624979227500369E-2</v>
      </c>
      <c r="N28" s="83">
        <v>5.1987767584097858E-2</v>
      </c>
      <c r="O28" s="84">
        <v>424780</v>
      </c>
      <c r="P28" s="93">
        <f t="shared" si="1"/>
        <v>30</v>
      </c>
      <c r="Q28" s="85">
        <v>2.0341428571428573</v>
      </c>
      <c r="R28" s="91">
        <f t="shared" si="2"/>
        <v>30</v>
      </c>
      <c r="S28" s="91">
        <f t="shared" si="3"/>
        <v>0</v>
      </c>
      <c r="U28" s="91">
        <f t="shared" si="4"/>
        <v>15</v>
      </c>
      <c r="V28" s="91">
        <f t="shared" si="5"/>
        <v>0</v>
      </c>
      <c r="W28" s="92">
        <f t="shared" si="6"/>
        <v>15</v>
      </c>
    </row>
    <row r="29" spans="1:23" x14ac:dyDescent="0.25">
      <c r="A29" s="80">
        <v>45631</v>
      </c>
      <c r="B29" s="81">
        <v>5142</v>
      </c>
      <c r="C29" s="82">
        <v>17545</v>
      </c>
      <c r="D29" s="82">
        <v>14500</v>
      </c>
      <c r="E29" s="82">
        <v>16895.7</v>
      </c>
      <c r="F29" s="82">
        <v>17245</v>
      </c>
      <c r="G29" s="82">
        <v>17545</v>
      </c>
      <c r="H29" s="41">
        <v>16350</v>
      </c>
      <c r="I29" s="83">
        <v>0.18931034482758621</v>
      </c>
      <c r="J29" s="41" t="s">
        <v>75</v>
      </c>
      <c r="K29" s="41">
        <f t="shared" si="0"/>
        <v>1</v>
      </c>
      <c r="L29" s="83">
        <v>0.63100000000000001</v>
      </c>
      <c r="M29" s="83">
        <v>3.8429896364163621E-2</v>
      </c>
      <c r="N29" s="83">
        <v>5.4740061162079509E-2</v>
      </c>
      <c r="O29" s="84">
        <v>410800</v>
      </c>
      <c r="P29" s="93">
        <f t="shared" si="1"/>
        <v>29</v>
      </c>
      <c r="Q29" s="85">
        <v>1.9342857142857144</v>
      </c>
      <c r="R29" s="91">
        <f t="shared" si="2"/>
        <v>30</v>
      </c>
      <c r="S29" s="91">
        <f t="shared" si="3"/>
        <v>0</v>
      </c>
      <c r="U29" s="91">
        <f t="shared" si="4"/>
        <v>15</v>
      </c>
      <c r="V29" s="91">
        <f t="shared" si="5"/>
        <v>0</v>
      </c>
      <c r="W29" s="92">
        <f t="shared" si="6"/>
        <v>15</v>
      </c>
    </row>
    <row r="30" spans="1:23" x14ac:dyDescent="0.25">
      <c r="A30" s="80">
        <v>45632</v>
      </c>
      <c r="B30" s="81">
        <v>5138</v>
      </c>
      <c r="C30" s="82">
        <v>17800</v>
      </c>
      <c r="D30" s="82">
        <v>14500</v>
      </c>
      <c r="E30" s="82">
        <v>16940.533333333333</v>
      </c>
      <c r="F30" s="82">
        <v>17500</v>
      </c>
      <c r="G30" s="82">
        <v>17800</v>
      </c>
      <c r="H30" s="41">
        <v>16350</v>
      </c>
      <c r="I30" s="83">
        <v>0.20689655172413793</v>
      </c>
      <c r="J30" s="41" t="s">
        <v>75</v>
      </c>
      <c r="K30" s="41">
        <f t="shared" si="0"/>
        <v>1</v>
      </c>
      <c r="L30" s="83">
        <v>0.63100000000000001</v>
      </c>
      <c r="M30" s="83">
        <v>5.0734333433028508E-2</v>
      </c>
      <c r="N30" s="83">
        <v>7.0336391437308868E-2</v>
      </c>
      <c r="O30" s="84">
        <v>396870</v>
      </c>
      <c r="P30" s="93">
        <f t="shared" si="1"/>
        <v>28</v>
      </c>
      <c r="Q30" s="85">
        <v>1.8347857142857142</v>
      </c>
      <c r="R30" s="91">
        <f t="shared" si="2"/>
        <v>30</v>
      </c>
      <c r="S30" s="91">
        <f t="shared" si="3"/>
        <v>0</v>
      </c>
      <c r="U30" s="91">
        <f t="shared" si="4"/>
        <v>0</v>
      </c>
      <c r="V30" s="91">
        <f t="shared" si="5"/>
        <v>0</v>
      </c>
      <c r="W30" s="92">
        <f t="shared" si="6"/>
        <v>0</v>
      </c>
    </row>
    <row r="31" spans="1:23" x14ac:dyDescent="0.25">
      <c r="A31" s="80">
        <v>45635</v>
      </c>
      <c r="B31" s="81">
        <v>5084</v>
      </c>
      <c r="C31" s="82">
        <v>17600</v>
      </c>
      <c r="D31" s="82">
        <v>14500</v>
      </c>
      <c r="E31" s="82">
        <v>16990.533333333333</v>
      </c>
      <c r="F31" s="82">
        <v>17300</v>
      </c>
      <c r="G31" s="82">
        <v>17600</v>
      </c>
      <c r="H31" s="41">
        <v>16350</v>
      </c>
      <c r="I31" s="83">
        <v>0.19310344827586207</v>
      </c>
      <c r="J31" s="41" t="s">
        <v>76</v>
      </c>
      <c r="K31" s="41">
        <f t="shared" si="0"/>
        <v>0</v>
      </c>
      <c r="L31" s="83">
        <v>0.621</v>
      </c>
      <c r="M31" s="83">
        <v>3.5870955590956564E-2</v>
      </c>
      <c r="N31" s="83">
        <v>5.8103975535168197E-2</v>
      </c>
      <c r="O31" s="84">
        <v>382960</v>
      </c>
      <c r="P31" s="93">
        <f t="shared" si="1"/>
        <v>27</v>
      </c>
      <c r="Q31" s="85">
        <v>1.7354285714285713</v>
      </c>
      <c r="R31" s="91">
        <f t="shared" si="2"/>
        <v>30</v>
      </c>
      <c r="S31" s="91">
        <f t="shared" si="3"/>
        <v>0</v>
      </c>
      <c r="U31" s="91">
        <f t="shared" si="4"/>
        <v>15</v>
      </c>
      <c r="V31" s="91">
        <f t="shared" si="5"/>
        <v>0</v>
      </c>
      <c r="W31" s="92">
        <f t="shared" si="6"/>
        <v>15</v>
      </c>
    </row>
    <row r="32" spans="1:23" x14ac:dyDescent="0.25">
      <c r="A32" s="80">
        <v>45636</v>
      </c>
      <c r="B32" s="81">
        <v>4977</v>
      </c>
      <c r="C32" s="82">
        <v>17625</v>
      </c>
      <c r="D32" s="82">
        <v>14500</v>
      </c>
      <c r="E32" s="82">
        <v>17033.866666666665</v>
      </c>
      <c r="F32" s="82">
        <v>17325</v>
      </c>
      <c r="G32" s="82">
        <v>17625</v>
      </c>
      <c r="H32" s="41">
        <v>16350</v>
      </c>
      <c r="I32" s="83">
        <v>0.19482758620689655</v>
      </c>
      <c r="J32" s="41" t="s">
        <v>75</v>
      </c>
      <c r="K32" s="41">
        <f t="shared" si="0"/>
        <v>1</v>
      </c>
      <c r="L32" s="83">
        <v>0.59299999999999997</v>
      </c>
      <c r="M32" s="83">
        <v>3.4703414374501099E-2</v>
      </c>
      <c r="N32" s="83">
        <v>5.9633027522935783E-2</v>
      </c>
      <c r="O32" s="84">
        <v>369000</v>
      </c>
      <c r="P32" s="93">
        <f t="shared" si="1"/>
        <v>26</v>
      </c>
      <c r="Q32" s="85">
        <v>1.6357142857142857</v>
      </c>
      <c r="R32" s="91">
        <f t="shared" si="2"/>
        <v>30</v>
      </c>
      <c r="S32" s="91">
        <f t="shared" si="3"/>
        <v>0</v>
      </c>
      <c r="U32" s="91">
        <f t="shared" si="4"/>
        <v>15</v>
      </c>
      <c r="V32" s="91">
        <f t="shared" si="5"/>
        <v>0</v>
      </c>
      <c r="W32" s="92">
        <f t="shared" si="6"/>
        <v>15</v>
      </c>
    </row>
    <row r="33" spans="1:23" x14ac:dyDescent="0.25">
      <c r="A33" s="80">
        <v>45637</v>
      </c>
      <c r="B33" s="81">
        <v>4878</v>
      </c>
      <c r="C33" s="82">
        <v>17500</v>
      </c>
      <c r="D33" s="82">
        <v>14500</v>
      </c>
      <c r="E33" s="82">
        <v>17081.366666666665</v>
      </c>
      <c r="F33" s="82">
        <v>17200</v>
      </c>
      <c r="G33" s="82">
        <v>17500</v>
      </c>
      <c r="H33" s="41">
        <v>16350</v>
      </c>
      <c r="I33" s="83">
        <v>0.18620689655172415</v>
      </c>
      <c r="J33" s="41" t="s">
        <v>75</v>
      </c>
      <c r="K33" s="41">
        <f t="shared" si="0"/>
        <v>1</v>
      </c>
      <c r="L33" s="83">
        <v>0.59299999999999997</v>
      </c>
      <c r="M33" s="83">
        <v>2.4508187283999627E-2</v>
      </c>
      <c r="N33" s="83">
        <v>5.1987767584097858E-2</v>
      </c>
      <c r="O33" s="84">
        <v>341050</v>
      </c>
      <c r="P33" s="93">
        <f t="shared" si="1"/>
        <v>24</v>
      </c>
      <c r="Q33" s="85">
        <v>1.4360714285714287</v>
      </c>
      <c r="R33" s="91">
        <f t="shared" si="2"/>
        <v>50</v>
      </c>
      <c r="S33" s="91">
        <f t="shared" si="3"/>
        <v>0</v>
      </c>
      <c r="U33" s="91">
        <f t="shared" si="4"/>
        <v>15</v>
      </c>
      <c r="V33" s="91">
        <f t="shared" si="5"/>
        <v>0</v>
      </c>
      <c r="W33" s="92">
        <f t="shared" si="6"/>
        <v>15</v>
      </c>
    </row>
    <row r="34" spans="1:23" x14ac:dyDescent="0.25">
      <c r="A34" s="80">
        <v>45638</v>
      </c>
      <c r="B34" s="81">
        <v>4785</v>
      </c>
      <c r="C34" s="82">
        <v>17300</v>
      </c>
      <c r="D34" s="82">
        <v>14500</v>
      </c>
      <c r="E34" s="82">
        <v>17121.366666666665</v>
      </c>
      <c r="F34" s="82">
        <v>17000</v>
      </c>
      <c r="G34" s="82">
        <v>17300</v>
      </c>
      <c r="H34" s="41">
        <v>17100</v>
      </c>
      <c r="I34" s="83">
        <v>0.17241379310344829</v>
      </c>
      <c r="J34" s="41" t="s">
        <v>75</v>
      </c>
      <c r="K34" s="41">
        <f t="shared" si="0"/>
        <v>1</v>
      </c>
      <c r="L34" s="83">
        <v>0.80400000000000005</v>
      </c>
      <c r="M34" s="83">
        <v>1.0433357150227593E-2</v>
      </c>
      <c r="N34" s="83">
        <v>-5.8479532163742687E-3</v>
      </c>
      <c r="O34" s="84">
        <v>327090</v>
      </c>
      <c r="P34" s="93">
        <f t="shared" si="1"/>
        <v>23</v>
      </c>
      <c r="Q34" s="85">
        <v>1.3363571428571428</v>
      </c>
      <c r="R34" s="91">
        <f t="shared" si="2"/>
        <v>50</v>
      </c>
      <c r="S34" s="91">
        <f t="shared" si="3"/>
        <v>0</v>
      </c>
      <c r="U34" s="91">
        <f t="shared" si="4"/>
        <v>50</v>
      </c>
      <c r="V34" s="91">
        <f t="shared" si="5"/>
        <v>90</v>
      </c>
      <c r="W34" s="92">
        <f t="shared" si="6"/>
        <v>140</v>
      </c>
    </row>
    <row r="35" spans="1:23" x14ac:dyDescent="0.25">
      <c r="A35" s="80">
        <v>45639</v>
      </c>
      <c r="B35" s="81">
        <v>4872</v>
      </c>
      <c r="C35" s="82">
        <v>17300</v>
      </c>
      <c r="D35" s="82">
        <v>14500</v>
      </c>
      <c r="E35" s="82">
        <v>17154.7</v>
      </c>
      <c r="F35" s="82">
        <v>17000</v>
      </c>
      <c r="G35" s="82">
        <v>17300</v>
      </c>
      <c r="H35" s="41">
        <v>17100</v>
      </c>
      <c r="I35" s="83">
        <v>0.17241379310344829</v>
      </c>
      <c r="J35" s="41" t="s">
        <v>75</v>
      </c>
      <c r="K35" s="41">
        <f t="shared" si="0"/>
        <v>1</v>
      </c>
      <c r="L35" s="83">
        <v>0.80400000000000005</v>
      </c>
      <c r="M35" s="83">
        <v>8.4699819874436318E-3</v>
      </c>
      <c r="N35" s="83">
        <v>-5.8479532163742687E-3</v>
      </c>
      <c r="O35" s="84">
        <v>383120</v>
      </c>
      <c r="P35" s="93">
        <f t="shared" si="1"/>
        <v>27</v>
      </c>
      <c r="Q35" s="85">
        <v>1.7365714285714287</v>
      </c>
      <c r="R35" s="91">
        <f t="shared" si="2"/>
        <v>30</v>
      </c>
      <c r="S35" s="91">
        <f t="shared" si="3"/>
        <v>0</v>
      </c>
      <c r="U35" s="91">
        <f t="shared" si="4"/>
        <v>50</v>
      </c>
      <c r="V35" s="91">
        <f t="shared" si="5"/>
        <v>90</v>
      </c>
      <c r="W35" s="92">
        <f t="shared" si="6"/>
        <v>140</v>
      </c>
    </row>
    <row r="36" spans="1:23" x14ac:dyDescent="0.25">
      <c r="A36" s="80">
        <v>45642</v>
      </c>
      <c r="B36" s="81">
        <v>4828</v>
      </c>
      <c r="C36" s="82">
        <v>17300</v>
      </c>
      <c r="D36" s="82">
        <v>14500</v>
      </c>
      <c r="E36" s="82">
        <v>17188.033333333333</v>
      </c>
      <c r="F36" s="82">
        <v>17000</v>
      </c>
      <c r="G36" s="82">
        <v>17300</v>
      </c>
      <c r="H36" s="41">
        <v>17100</v>
      </c>
      <c r="I36" s="83">
        <v>0.17241379310344829</v>
      </c>
      <c r="J36" s="41" t="s">
        <v>75</v>
      </c>
      <c r="K36" s="41">
        <f t="shared" si="0"/>
        <v>1</v>
      </c>
      <c r="L36" s="83">
        <v>0.56399999999999995</v>
      </c>
      <c r="M36" s="83">
        <v>6.5142221041383725E-3</v>
      </c>
      <c r="N36" s="83">
        <v>-5.8479532163742687E-3</v>
      </c>
      <c r="O36" s="84">
        <v>369290</v>
      </c>
      <c r="P36" s="93">
        <f t="shared" si="1"/>
        <v>26</v>
      </c>
      <c r="Q36" s="85">
        <v>1.6377857142857142</v>
      </c>
      <c r="R36" s="91">
        <f t="shared" si="2"/>
        <v>30</v>
      </c>
      <c r="S36" s="91">
        <f t="shared" si="3"/>
        <v>0</v>
      </c>
      <c r="U36" s="91">
        <f t="shared" si="4"/>
        <v>50</v>
      </c>
      <c r="V36" s="91">
        <f t="shared" si="5"/>
        <v>90</v>
      </c>
      <c r="W36" s="92">
        <f t="shared" si="6"/>
        <v>140</v>
      </c>
    </row>
    <row r="37" spans="1:23" x14ac:dyDescent="0.25">
      <c r="A37" s="80">
        <v>45643</v>
      </c>
      <c r="B37" s="81">
        <v>4718</v>
      </c>
      <c r="C37" s="82">
        <v>17275</v>
      </c>
      <c r="D37" s="82">
        <v>14500</v>
      </c>
      <c r="E37" s="82">
        <v>17209.5</v>
      </c>
      <c r="F37" s="82">
        <v>16975</v>
      </c>
      <c r="G37" s="82">
        <v>17275</v>
      </c>
      <c r="H37" s="41">
        <v>16889</v>
      </c>
      <c r="I37" s="83">
        <v>0.1706896551724138</v>
      </c>
      <c r="J37" s="41" t="s">
        <v>75</v>
      </c>
      <c r="K37" s="41">
        <f t="shared" si="0"/>
        <v>1</v>
      </c>
      <c r="L37" s="83">
        <v>0.56399999999999995</v>
      </c>
      <c r="M37" s="83">
        <v>3.8060373630843429E-3</v>
      </c>
      <c r="N37" s="83">
        <v>5.0920717626857714E-3</v>
      </c>
      <c r="O37" s="84">
        <v>495390</v>
      </c>
      <c r="P37" s="93">
        <f t="shared" si="1"/>
        <v>35</v>
      </c>
      <c r="Q37" s="85">
        <v>2.5385</v>
      </c>
      <c r="R37" s="91">
        <f t="shared" si="2"/>
        <v>0</v>
      </c>
      <c r="S37" s="91">
        <f t="shared" si="3"/>
        <v>0</v>
      </c>
      <c r="U37" s="91">
        <f t="shared" si="4"/>
        <v>50</v>
      </c>
      <c r="V37" s="91">
        <f t="shared" si="5"/>
        <v>50</v>
      </c>
      <c r="W37" s="92">
        <f t="shared" si="6"/>
        <v>100</v>
      </c>
    </row>
    <row r="38" spans="1:23" x14ac:dyDescent="0.25">
      <c r="A38" s="80">
        <v>45644</v>
      </c>
      <c r="B38" s="81">
        <v>4513</v>
      </c>
      <c r="C38" s="82">
        <v>17000</v>
      </c>
      <c r="D38" s="82">
        <v>14500</v>
      </c>
      <c r="E38" s="82">
        <v>17218.5</v>
      </c>
      <c r="F38" s="82">
        <v>16700</v>
      </c>
      <c r="G38" s="82">
        <v>17000</v>
      </c>
      <c r="H38" s="41">
        <v>16889</v>
      </c>
      <c r="I38" s="83">
        <v>0.15172413793103448</v>
      </c>
      <c r="J38" s="41" t="s">
        <v>75</v>
      </c>
      <c r="K38" s="41">
        <f t="shared" si="0"/>
        <v>1</v>
      </c>
      <c r="L38" s="83">
        <v>0.56399999999999995</v>
      </c>
      <c r="M38" s="83">
        <v>-1.2689839416906235E-2</v>
      </c>
      <c r="N38" s="83">
        <v>-1.1190715850553614E-2</v>
      </c>
      <c r="O38" s="84">
        <v>481390</v>
      </c>
      <c r="P38" s="93">
        <f t="shared" si="1"/>
        <v>34</v>
      </c>
      <c r="Q38" s="85">
        <v>2.4384999999999999</v>
      </c>
      <c r="R38" s="91">
        <f t="shared" si="2"/>
        <v>0</v>
      </c>
      <c r="S38" s="91">
        <f t="shared" si="3"/>
        <v>0</v>
      </c>
      <c r="U38" s="91">
        <f t="shared" si="4"/>
        <v>90</v>
      </c>
      <c r="V38" s="91">
        <f t="shared" si="5"/>
        <v>90</v>
      </c>
      <c r="W38" s="92">
        <f t="shared" si="6"/>
        <v>180</v>
      </c>
    </row>
    <row r="39" spans="1:23" x14ac:dyDescent="0.25">
      <c r="A39" s="80">
        <v>45645</v>
      </c>
      <c r="B39" s="81">
        <v>4430</v>
      </c>
      <c r="C39" s="82">
        <v>16800</v>
      </c>
      <c r="D39" s="82">
        <v>14500</v>
      </c>
      <c r="E39" s="82">
        <v>17215.166666666668</v>
      </c>
      <c r="F39" s="82">
        <v>16500</v>
      </c>
      <c r="G39" s="82">
        <v>16800</v>
      </c>
      <c r="H39" s="41">
        <v>16889</v>
      </c>
      <c r="I39" s="83">
        <v>0.13793103448275862</v>
      </c>
      <c r="J39" s="41" t="s">
        <v>75</v>
      </c>
      <c r="K39" s="41">
        <f t="shared" si="0"/>
        <v>1</v>
      </c>
      <c r="L39" s="83">
        <v>0.56399999999999995</v>
      </c>
      <c r="M39" s="83">
        <v>-2.411633152936855E-2</v>
      </c>
      <c r="N39" s="83">
        <v>-2.3032743205636804E-2</v>
      </c>
      <c r="O39" s="84">
        <v>467450</v>
      </c>
      <c r="P39" s="93">
        <f t="shared" si="1"/>
        <v>33</v>
      </c>
      <c r="Q39" s="85">
        <v>2.3389285714285712</v>
      </c>
      <c r="R39" s="91">
        <f t="shared" si="2"/>
        <v>0</v>
      </c>
      <c r="S39" s="91">
        <f t="shared" si="3"/>
        <v>0</v>
      </c>
      <c r="U39" s="91">
        <f t="shared" si="4"/>
        <v>95</v>
      </c>
      <c r="V39" s="91">
        <f t="shared" si="5"/>
        <v>95</v>
      </c>
      <c r="W39" s="92">
        <f t="shared" si="6"/>
        <v>190</v>
      </c>
    </row>
    <row r="40" spans="1:23" x14ac:dyDescent="0.25">
      <c r="A40" s="80">
        <v>45646</v>
      </c>
      <c r="B40" s="81">
        <v>4428</v>
      </c>
      <c r="C40" s="82">
        <v>16825</v>
      </c>
      <c r="D40" s="82">
        <v>14500</v>
      </c>
      <c r="E40" s="82">
        <v>17205.333333333332</v>
      </c>
      <c r="F40" s="82">
        <v>16525</v>
      </c>
      <c r="G40" s="82">
        <v>16825</v>
      </c>
      <c r="H40" s="41">
        <v>16889</v>
      </c>
      <c r="I40" s="83">
        <v>0.1396551724137931</v>
      </c>
      <c r="J40" s="41" t="s">
        <v>76</v>
      </c>
      <c r="K40" s="41">
        <f t="shared" si="0"/>
        <v>0</v>
      </c>
      <c r="L40" s="83">
        <v>0.54900000000000004</v>
      </c>
      <c r="M40" s="83">
        <v>-2.2105548667079908E-2</v>
      </c>
      <c r="N40" s="83">
        <v>-2.1552489786251405E-2</v>
      </c>
      <c r="O40" s="84">
        <v>439630</v>
      </c>
      <c r="P40" s="93">
        <f t="shared" si="1"/>
        <v>31</v>
      </c>
      <c r="Q40" s="85">
        <v>2.1402142857142858</v>
      </c>
      <c r="R40" s="91">
        <f t="shared" si="2"/>
        <v>0</v>
      </c>
      <c r="S40" s="91">
        <f t="shared" si="3"/>
        <v>0</v>
      </c>
      <c r="U40" s="91">
        <f t="shared" si="4"/>
        <v>95</v>
      </c>
      <c r="V40" s="91">
        <f t="shared" si="5"/>
        <v>95</v>
      </c>
      <c r="W40" s="92">
        <f t="shared" si="6"/>
        <v>190</v>
      </c>
    </row>
    <row r="41" spans="1:23" x14ac:dyDescent="0.25">
      <c r="A41" s="80">
        <v>45649</v>
      </c>
      <c r="B41" s="81">
        <v>4500</v>
      </c>
      <c r="C41" s="82">
        <v>16825</v>
      </c>
      <c r="D41" s="82">
        <v>14500</v>
      </c>
      <c r="E41" s="82">
        <v>17196.333333333332</v>
      </c>
      <c r="F41" s="82">
        <v>16525</v>
      </c>
      <c r="G41" s="82">
        <v>16825</v>
      </c>
      <c r="H41" s="41">
        <v>16377</v>
      </c>
      <c r="I41" s="83">
        <v>0.1396551724137931</v>
      </c>
      <c r="J41" s="41" t="s">
        <v>76</v>
      </c>
      <c r="K41" s="41">
        <f t="shared" si="0"/>
        <v>0</v>
      </c>
      <c r="L41" s="83">
        <v>0.54900000000000004</v>
      </c>
      <c r="M41" s="83">
        <v>-2.159375060574922E-2</v>
      </c>
      <c r="N41" s="83">
        <v>9.0370641753678947E-3</v>
      </c>
      <c r="O41" s="84">
        <v>537700</v>
      </c>
      <c r="P41" s="93">
        <f t="shared" si="1"/>
        <v>38</v>
      </c>
      <c r="Q41" s="85">
        <v>2.8407142857142857</v>
      </c>
      <c r="R41" s="91">
        <f t="shared" si="2"/>
        <v>0</v>
      </c>
      <c r="S41" s="91">
        <f t="shared" si="3"/>
        <v>0</v>
      </c>
      <c r="U41" s="91">
        <f t="shared" si="4"/>
        <v>95</v>
      </c>
      <c r="V41" s="91">
        <f t="shared" si="5"/>
        <v>50</v>
      </c>
      <c r="W41" s="92">
        <f t="shared" si="6"/>
        <v>145</v>
      </c>
    </row>
    <row r="42" spans="1:23" x14ac:dyDescent="0.25">
      <c r="A42" s="80">
        <v>45650</v>
      </c>
      <c r="B42" s="81">
        <v>4524</v>
      </c>
      <c r="C42" s="82">
        <v>16825</v>
      </c>
      <c r="D42" s="82">
        <v>14500</v>
      </c>
      <c r="E42" s="82">
        <v>17181.333333333332</v>
      </c>
      <c r="F42" s="82">
        <v>16525</v>
      </c>
      <c r="G42" s="82">
        <v>16825</v>
      </c>
      <c r="H42" s="41">
        <v>16377</v>
      </c>
      <c r="I42" s="83">
        <v>0.1396551724137931</v>
      </c>
      <c r="J42" s="41" t="s">
        <v>76</v>
      </c>
      <c r="K42" s="41">
        <f t="shared" si="0"/>
        <v>0</v>
      </c>
      <c r="L42" s="83">
        <v>0.54900000000000004</v>
      </c>
      <c r="M42" s="83">
        <v>-2.0739562315691379E-2</v>
      </c>
      <c r="N42" s="83">
        <v>9.0370641753678947E-3</v>
      </c>
      <c r="O42" s="84">
        <v>537700</v>
      </c>
      <c r="P42" s="93">
        <f t="shared" si="1"/>
        <v>38</v>
      </c>
      <c r="Q42" s="85">
        <v>2.8407142857142857</v>
      </c>
      <c r="R42" s="91">
        <f t="shared" si="2"/>
        <v>0</v>
      </c>
      <c r="S42" s="91">
        <f t="shared" si="3"/>
        <v>0</v>
      </c>
      <c r="U42" s="91">
        <f t="shared" si="4"/>
        <v>95</v>
      </c>
      <c r="V42" s="91">
        <f t="shared" si="5"/>
        <v>50</v>
      </c>
      <c r="W42" s="92">
        <f t="shared" si="6"/>
        <v>145</v>
      </c>
    </row>
    <row r="43" spans="1:23" x14ac:dyDescent="0.25">
      <c r="A43" s="80">
        <v>45652</v>
      </c>
      <c r="B43" s="81">
        <v>4534</v>
      </c>
      <c r="C43" s="82">
        <v>16900</v>
      </c>
      <c r="D43" s="82">
        <v>14500</v>
      </c>
      <c r="E43" s="82">
        <v>17145.5</v>
      </c>
      <c r="F43" s="82">
        <v>16600</v>
      </c>
      <c r="G43" s="82">
        <v>16900</v>
      </c>
      <c r="H43" s="41">
        <v>16377</v>
      </c>
      <c r="I43" s="83">
        <v>0.14482758620689656</v>
      </c>
      <c r="J43" s="41" t="s">
        <v>76</v>
      </c>
      <c r="K43" s="41">
        <f t="shared" si="0"/>
        <v>0</v>
      </c>
      <c r="L43" s="83">
        <v>0.54900000000000004</v>
      </c>
      <c r="M43" s="83">
        <v>-1.4318625878510396E-2</v>
      </c>
      <c r="N43" s="83">
        <v>1.3616657507480003E-2</v>
      </c>
      <c r="O43" s="84">
        <v>509750</v>
      </c>
      <c r="P43" s="93">
        <f t="shared" si="1"/>
        <v>36</v>
      </c>
      <c r="Q43" s="85">
        <v>2.6410714285714287</v>
      </c>
      <c r="R43" s="91">
        <f t="shared" si="2"/>
        <v>0</v>
      </c>
      <c r="S43" s="91">
        <f t="shared" si="3"/>
        <v>0</v>
      </c>
      <c r="U43" s="91">
        <f t="shared" si="4"/>
        <v>90</v>
      </c>
      <c r="V43" s="91">
        <f t="shared" si="5"/>
        <v>50</v>
      </c>
      <c r="W43" s="92">
        <f t="shared" si="6"/>
        <v>140</v>
      </c>
    </row>
    <row r="44" spans="1:23" x14ac:dyDescent="0.25">
      <c r="A44" s="80">
        <v>45653</v>
      </c>
      <c r="B44" s="81">
        <v>4600</v>
      </c>
      <c r="C44" s="82">
        <v>16900</v>
      </c>
      <c r="D44" s="82">
        <v>14500</v>
      </c>
      <c r="E44" s="82">
        <v>17112.166666666668</v>
      </c>
      <c r="F44" s="82">
        <v>16600</v>
      </c>
      <c r="G44" s="82">
        <v>16900</v>
      </c>
      <c r="H44" s="41">
        <v>16377</v>
      </c>
      <c r="I44" s="83">
        <v>0.14482758620689656</v>
      </c>
      <c r="J44" s="41" t="s">
        <v>76</v>
      </c>
      <c r="K44" s="41">
        <f t="shared" si="0"/>
        <v>0</v>
      </c>
      <c r="L44" s="83">
        <v>0.61</v>
      </c>
      <c r="M44" s="83">
        <v>-1.2398585801525301E-2</v>
      </c>
      <c r="N44" s="83">
        <v>1.3616657507480003E-2</v>
      </c>
      <c r="O44" s="84">
        <v>481730</v>
      </c>
      <c r="P44" s="93">
        <f t="shared" si="1"/>
        <v>34</v>
      </c>
      <c r="Q44" s="85">
        <v>2.4409285714285716</v>
      </c>
      <c r="R44" s="91">
        <f t="shared" si="2"/>
        <v>0</v>
      </c>
      <c r="S44" s="91">
        <f t="shared" si="3"/>
        <v>0</v>
      </c>
      <c r="U44" s="91">
        <f t="shared" si="4"/>
        <v>90</v>
      </c>
      <c r="V44" s="91">
        <f t="shared" si="5"/>
        <v>50</v>
      </c>
      <c r="W44" s="92">
        <f t="shared" si="6"/>
        <v>140</v>
      </c>
    </row>
    <row r="45" spans="1:23" x14ac:dyDescent="0.25">
      <c r="A45" s="80">
        <v>45656</v>
      </c>
      <c r="B45" s="81">
        <v>4560</v>
      </c>
      <c r="C45" s="82">
        <v>16900</v>
      </c>
      <c r="D45" s="82">
        <v>14500</v>
      </c>
      <c r="E45" s="82">
        <v>17095.5</v>
      </c>
      <c r="F45" s="82">
        <v>16600</v>
      </c>
      <c r="G45" s="82">
        <v>16900</v>
      </c>
      <c r="H45" s="41">
        <v>16377</v>
      </c>
      <c r="I45" s="83">
        <v>0.14482758620689656</v>
      </c>
      <c r="J45" s="41" t="s">
        <v>76</v>
      </c>
      <c r="K45" s="41">
        <f t="shared" si="0"/>
        <v>0</v>
      </c>
      <c r="L45" s="83">
        <v>0.61</v>
      </c>
      <c r="M45" s="83">
        <v>-1.1435757947998011E-2</v>
      </c>
      <c r="N45" s="83">
        <v>1.3616657507480003E-2</v>
      </c>
      <c r="O45" s="84">
        <v>453830</v>
      </c>
      <c r="P45" s="93">
        <f t="shared" si="1"/>
        <v>32</v>
      </c>
      <c r="Q45" s="85">
        <v>2.2416428571428573</v>
      </c>
      <c r="R45" s="91">
        <f t="shared" si="2"/>
        <v>0</v>
      </c>
      <c r="S45" s="91">
        <f t="shared" si="3"/>
        <v>0</v>
      </c>
      <c r="U45" s="91">
        <f t="shared" si="4"/>
        <v>90</v>
      </c>
      <c r="V45" s="91">
        <f t="shared" si="5"/>
        <v>50</v>
      </c>
      <c r="W45" s="92">
        <f t="shared" si="6"/>
        <v>140</v>
      </c>
    </row>
    <row r="46" spans="1:23" x14ac:dyDescent="0.25">
      <c r="A46" s="80">
        <v>45657</v>
      </c>
      <c r="B46" s="81">
        <v>4448</v>
      </c>
      <c r="C46" s="82">
        <v>16700</v>
      </c>
      <c r="D46" s="82">
        <v>14500</v>
      </c>
      <c r="E46" s="82">
        <v>17095.5</v>
      </c>
      <c r="F46" s="82">
        <v>16400</v>
      </c>
      <c r="G46" s="82">
        <v>16700</v>
      </c>
      <c r="H46" s="41">
        <v>16377</v>
      </c>
      <c r="I46" s="83">
        <v>0.1310344827586207</v>
      </c>
      <c r="J46" s="41" t="s">
        <v>76</v>
      </c>
      <c r="K46" s="41">
        <f t="shared" si="0"/>
        <v>0</v>
      </c>
      <c r="L46" s="83">
        <v>0.61</v>
      </c>
      <c r="M46" s="83">
        <v>-2.3134743061039454E-2</v>
      </c>
      <c r="N46" s="83">
        <v>1.4044086218477133E-3</v>
      </c>
      <c r="O46" s="84">
        <v>439970</v>
      </c>
      <c r="P46" s="93">
        <f t="shared" si="1"/>
        <v>31</v>
      </c>
      <c r="Q46" s="85">
        <v>2.1426428571428571</v>
      </c>
      <c r="R46" s="91">
        <f t="shared" si="2"/>
        <v>0</v>
      </c>
      <c r="S46" s="91">
        <f t="shared" si="3"/>
        <v>0</v>
      </c>
      <c r="U46" s="91">
        <f t="shared" si="4"/>
        <v>95</v>
      </c>
      <c r="V46" s="91">
        <f t="shared" si="5"/>
        <v>50</v>
      </c>
      <c r="W46" s="92">
        <f t="shared" si="6"/>
        <v>145</v>
      </c>
    </row>
    <row r="47" spans="1:23" x14ac:dyDescent="0.25">
      <c r="A47" s="80">
        <v>45659</v>
      </c>
      <c r="B47" s="81">
        <v>4342</v>
      </c>
      <c r="C47" s="82">
        <v>16734</v>
      </c>
      <c r="D47" s="82">
        <v>17250</v>
      </c>
      <c r="E47" s="82">
        <v>17085.5</v>
      </c>
      <c r="F47" s="82">
        <v>16434</v>
      </c>
      <c r="G47" s="82">
        <v>16734</v>
      </c>
      <c r="H47" s="41">
        <v>16377</v>
      </c>
      <c r="I47" s="83">
        <v>-4.7304347826086959E-2</v>
      </c>
      <c r="J47" s="41" t="s">
        <v>76</v>
      </c>
      <c r="K47" s="41">
        <f t="shared" si="0"/>
        <v>0</v>
      </c>
      <c r="L47" s="83">
        <v>0.61</v>
      </c>
      <c r="M47" s="83">
        <v>-2.0573000497497877E-2</v>
      </c>
      <c r="N47" s="83">
        <v>3.4804909324052022E-3</v>
      </c>
      <c r="O47" s="84">
        <v>426010</v>
      </c>
      <c r="P47" s="93">
        <f t="shared" si="1"/>
        <v>30</v>
      </c>
      <c r="Q47" s="85">
        <v>2.0429285714285714</v>
      </c>
      <c r="R47" s="91">
        <f t="shared" si="2"/>
        <v>30</v>
      </c>
      <c r="S47" s="91">
        <f t="shared" si="3"/>
        <v>95</v>
      </c>
      <c r="U47" s="91">
        <f t="shared" si="4"/>
        <v>95</v>
      </c>
      <c r="V47" s="91">
        <f t="shared" si="5"/>
        <v>50</v>
      </c>
      <c r="W47" s="92">
        <f t="shared" si="6"/>
        <v>240</v>
      </c>
    </row>
    <row r="48" spans="1:23" x14ac:dyDescent="0.25">
      <c r="A48" s="80">
        <v>45660</v>
      </c>
      <c r="B48" s="81">
        <v>4380</v>
      </c>
      <c r="C48" s="82">
        <v>16700</v>
      </c>
      <c r="D48" s="82">
        <v>17250</v>
      </c>
      <c r="E48" s="82">
        <v>17076.633333333335</v>
      </c>
      <c r="F48" s="82">
        <v>16400</v>
      </c>
      <c r="G48" s="82">
        <v>16700</v>
      </c>
      <c r="H48" s="41">
        <v>16350</v>
      </c>
      <c r="I48" s="83">
        <v>-4.9275362318840582E-2</v>
      </c>
      <c r="J48" s="41" t="s">
        <v>76</v>
      </c>
      <c r="K48" s="41">
        <f t="shared" si="0"/>
        <v>0</v>
      </c>
      <c r="L48" s="83">
        <v>0.61</v>
      </c>
      <c r="M48" s="83">
        <v>-2.205547931969426E-2</v>
      </c>
      <c r="N48" s="83">
        <v>3.0581039755351682E-3</v>
      </c>
      <c r="O48" s="84">
        <v>552000</v>
      </c>
      <c r="P48" s="93">
        <f t="shared" si="1"/>
        <v>39</v>
      </c>
      <c r="Q48" s="85">
        <v>2.9428571428571431</v>
      </c>
      <c r="R48" s="91">
        <f t="shared" si="2"/>
        <v>0</v>
      </c>
      <c r="S48" s="91">
        <f t="shared" si="3"/>
        <v>95</v>
      </c>
      <c r="U48" s="91">
        <f t="shared" si="4"/>
        <v>95</v>
      </c>
      <c r="V48" s="91">
        <f t="shared" si="5"/>
        <v>50</v>
      </c>
      <c r="W48" s="92">
        <f t="shared" si="6"/>
        <v>240</v>
      </c>
    </row>
    <row r="49" spans="1:23" x14ac:dyDescent="0.25">
      <c r="A49" s="80">
        <v>45663</v>
      </c>
      <c r="B49" s="81">
        <v>4337</v>
      </c>
      <c r="C49" s="82">
        <v>16500</v>
      </c>
      <c r="D49" s="82">
        <v>17250</v>
      </c>
      <c r="E49" s="82">
        <v>17066.633333333335</v>
      </c>
      <c r="F49" s="82">
        <v>16200</v>
      </c>
      <c r="G49" s="82">
        <v>16500</v>
      </c>
      <c r="H49" s="41">
        <v>16350</v>
      </c>
      <c r="I49" s="83">
        <v>-6.0869565217391307E-2</v>
      </c>
      <c r="J49" s="41" t="s">
        <v>76</v>
      </c>
      <c r="K49" s="41">
        <f t="shared" si="0"/>
        <v>0</v>
      </c>
      <c r="L49" s="83">
        <v>0.61</v>
      </c>
      <c r="M49" s="83">
        <v>-3.3201236721165567E-2</v>
      </c>
      <c r="N49" s="83">
        <v>-9.1743119266055051E-3</v>
      </c>
      <c r="O49" s="84">
        <v>538080</v>
      </c>
      <c r="P49" s="93">
        <f t="shared" si="1"/>
        <v>38</v>
      </c>
      <c r="Q49" s="85">
        <v>2.8434285714285714</v>
      </c>
      <c r="R49" s="91">
        <f t="shared" si="2"/>
        <v>0</v>
      </c>
      <c r="S49" s="91">
        <f t="shared" si="3"/>
        <v>100</v>
      </c>
      <c r="U49" s="91">
        <f t="shared" si="4"/>
        <v>95</v>
      </c>
      <c r="V49" s="91">
        <f t="shared" si="5"/>
        <v>90</v>
      </c>
      <c r="W49" s="92">
        <f t="shared" si="6"/>
        <v>285</v>
      </c>
    </row>
    <row r="50" spans="1:23" x14ac:dyDescent="0.25">
      <c r="A50" s="80">
        <v>45664</v>
      </c>
      <c r="B50" s="81">
        <v>4360</v>
      </c>
      <c r="C50" s="82">
        <v>16500</v>
      </c>
      <c r="D50" s="82">
        <v>17250</v>
      </c>
      <c r="E50" s="82">
        <v>17053.3</v>
      </c>
      <c r="F50" s="82">
        <v>16200</v>
      </c>
      <c r="G50" s="82">
        <v>16500</v>
      </c>
      <c r="H50" s="41">
        <v>16350</v>
      </c>
      <c r="I50" s="83">
        <v>-6.0869565217391307E-2</v>
      </c>
      <c r="J50" s="41" t="s">
        <v>76</v>
      </c>
      <c r="K50" s="41">
        <f t="shared" si="0"/>
        <v>0</v>
      </c>
      <c r="L50" s="83">
        <v>0.61</v>
      </c>
      <c r="M50" s="83">
        <v>-3.2445333161323572E-2</v>
      </c>
      <c r="N50" s="83">
        <v>-9.1743119266055051E-3</v>
      </c>
      <c r="O50" s="84">
        <v>524230</v>
      </c>
      <c r="P50" s="93">
        <f t="shared" si="1"/>
        <v>37</v>
      </c>
      <c r="Q50" s="85">
        <v>2.7444999999999999</v>
      </c>
      <c r="R50" s="91">
        <f t="shared" si="2"/>
        <v>0</v>
      </c>
      <c r="S50" s="91">
        <f t="shared" si="3"/>
        <v>100</v>
      </c>
      <c r="U50" s="91">
        <f t="shared" si="4"/>
        <v>95</v>
      </c>
      <c r="V50" s="91">
        <f t="shared" si="5"/>
        <v>90</v>
      </c>
      <c r="W50" s="92">
        <f t="shared" si="6"/>
        <v>285</v>
      </c>
    </row>
    <row r="51" spans="1:23" x14ac:dyDescent="0.25">
      <c r="A51" s="80">
        <v>45665</v>
      </c>
      <c r="B51" s="81">
        <v>4330</v>
      </c>
      <c r="C51" s="82">
        <v>16464</v>
      </c>
      <c r="D51" s="82">
        <v>17250</v>
      </c>
      <c r="E51" s="82">
        <v>17042.466666666667</v>
      </c>
      <c r="F51" s="82">
        <v>16164</v>
      </c>
      <c r="G51" s="82">
        <v>16464</v>
      </c>
      <c r="H51" s="41">
        <v>16350</v>
      </c>
      <c r="I51" s="83">
        <v>-6.2956521739130439E-2</v>
      </c>
      <c r="J51" s="41" t="s">
        <v>76</v>
      </c>
      <c r="K51" s="41">
        <f t="shared" si="0"/>
        <v>0</v>
      </c>
      <c r="L51" s="83">
        <v>0.61</v>
      </c>
      <c r="M51" s="83">
        <v>-3.3942660882423148E-2</v>
      </c>
      <c r="N51" s="83">
        <v>-1.1376146788990826E-2</v>
      </c>
      <c r="O51" s="84">
        <v>496350</v>
      </c>
      <c r="P51" s="93">
        <f t="shared" si="1"/>
        <v>35</v>
      </c>
      <c r="Q51" s="85">
        <v>2.5453571428571427</v>
      </c>
      <c r="R51" s="91">
        <f t="shared" si="2"/>
        <v>0</v>
      </c>
      <c r="S51" s="91">
        <f t="shared" si="3"/>
        <v>100</v>
      </c>
      <c r="U51" s="91">
        <f t="shared" si="4"/>
        <v>95</v>
      </c>
      <c r="V51" s="91">
        <f t="shared" si="5"/>
        <v>90</v>
      </c>
      <c r="W51" s="92">
        <f t="shared" si="6"/>
        <v>285</v>
      </c>
    </row>
    <row r="52" spans="1:23" x14ac:dyDescent="0.25">
      <c r="A52" s="80">
        <v>45666</v>
      </c>
      <c r="B52" s="81">
        <v>4264</v>
      </c>
      <c r="C52" s="82">
        <v>16400</v>
      </c>
      <c r="D52" s="82">
        <v>17250</v>
      </c>
      <c r="E52" s="82">
        <v>17031.266666666666</v>
      </c>
      <c r="F52" s="82">
        <v>16100</v>
      </c>
      <c r="G52" s="82">
        <v>16400</v>
      </c>
      <c r="H52" s="41">
        <v>16350</v>
      </c>
      <c r="I52" s="83">
        <v>-6.6666666666666666E-2</v>
      </c>
      <c r="J52" s="41" t="s">
        <v>76</v>
      </c>
      <c r="K52" s="41">
        <f t="shared" si="0"/>
        <v>0</v>
      </c>
      <c r="L52" s="83">
        <v>0.61</v>
      </c>
      <c r="M52" s="83">
        <v>-3.7065162505039738E-2</v>
      </c>
      <c r="N52" s="83">
        <v>-1.5290519877675841E-2</v>
      </c>
      <c r="O52" s="84">
        <v>496350</v>
      </c>
      <c r="P52" s="93">
        <f t="shared" si="1"/>
        <v>35</v>
      </c>
      <c r="Q52" s="85">
        <v>2.5453571428571427</v>
      </c>
      <c r="R52" s="91">
        <f t="shared" si="2"/>
        <v>0</v>
      </c>
      <c r="S52" s="91">
        <f t="shared" si="3"/>
        <v>100</v>
      </c>
      <c r="U52" s="91">
        <f t="shared" si="4"/>
        <v>95</v>
      </c>
      <c r="V52" s="91">
        <f t="shared" si="5"/>
        <v>90</v>
      </c>
      <c r="W52" s="92">
        <f t="shared" si="6"/>
        <v>285</v>
      </c>
    </row>
    <row r="53" spans="1:23" x14ac:dyDescent="0.25">
      <c r="A53" s="80">
        <v>45667</v>
      </c>
      <c r="B53" s="81">
        <v>4340</v>
      </c>
      <c r="C53" s="82">
        <v>16300</v>
      </c>
      <c r="D53" s="82">
        <v>17250</v>
      </c>
      <c r="E53" s="82">
        <v>17024.599999999999</v>
      </c>
      <c r="F53" s="82">
        <v>16000</v>
      </c>
      <c r="G53" s="82">
        <v>16300</v>
      </c>
      <c r="H53" s="41">
        <v>15875</v>
      </c>
      <c r="I53" s="83">
        <v>-7.2463768115942032E-2</v>
      </c>
      <c r="J53" s="41" t="s">
        <v>76</v>
      </c>
      <c r="K53" s="41">
        <f t="shared" si="0"/>
        <v>0</v>
      </c>
      <c r="L53" s="83">
        <v>0.5</v>
      </c>
      <c r="M53" s="83">
        <v>-4.2561939781257628E-2</v>
      </c>
      <c r="N53" s="83">
        <v>7.874015748031496E-3</v>
      </c>
      <c r="O53" s="84">
        <v>510480</v>
      </c>
      <c r="P53" s="93">
        <f t="shared" si="1"/>
        <v>36</v>
      </c>
      <c r="Q53" s="85">
        <v>2.6462857142857144</v>
      </c>
      <c r="R53" s="91">
        <f t="shared" si="2"/>
        <v>0</v>
      </c>
      <c r="S53" s="91">
        <f t="shared" si="3"/>
        <v>100</v>
      </c>
      <c r="U53" s="91">
        <f t="shared" si="4"/>
        <v>95</v>
      </c>
      <c r="V53" s="91">
        <f t="shared" si="5"/>
        <v>50</v>
      </c>
      <c r="W53" s="92">
        <f t="shared" si="6"/>
        <v>245</v>
      </c>
    </row>
    <row r="54" spans="1:23" x14ac:dyDescent="0.25">
      <c r="A54" s="80">
        <v>45670</v>
      </c>
      <c r="B54" s="81">
        <v>4500</v>
      </c>
      <c r="C54" s="82">
        <v>16500</v>
      </c>
      <c r="D54" s="82">
        <v>17250</v>
      </c>
      <c r="E54" s="82">
        <v>17010.433333333334</v>
      </c>
      <c r="F54" s="82">
        <v>16200</v>
      </c>
      <c r="G54" s="82">
        <v>16500</v>
      </c>
      <c r="H54" s="41">
        <v>15875</v>
      </c>
      <c r="I54" s="83">
        <v>-6.0869565217391307E-2</v>
      </c>
      <c r="J54" s="41" t="s">
        <v>76</v>
      </c>
      <c r="K54" s="41">
        <f t="shared" si="0"/>
        <v>0</v>
      </c>
      <c r="L54" s="83">
        <v>0.5</v>
      </c>
      <c r="M54" s="83">
        <v>-3.0007074089823359E-2</v>
      </c>
      <c r="N54" s="83">
        <v>2.0472440944881889E-2</v>
      </c>
      <c r="O54" s="84">
        <v>482550</v>
      </c>
      <c r="P54" s="93">
        <f t="shared" si="1"/>
        <v>34</v>
      </c>
      <c r="Q54" s="85">
        <v>2.4467857142857143</v>
      </c>
      <c r="R54" s="91">
        <f t="shared" si="2"/>
        <v>0</v>
      </c>
      <c r="S54" s="91">
        <f t="shared" si="3"/>
        <v>100</v>
      </c>
      <c r="U54" s="91">
        <f t="shared" si="4"/>
        <v>95</v>
      </c>
      <c r="V54" s="91">
        <f t="shared" si="5"/>
        <v>15</v>
      </c>
      <c r="W54" s="92">
        <f t="shared" si="6"/>
        <v>210</v>
      </c>
    </row>
    <row r="55" spans="1:23" x14ac:dyDescent="0.25">
      <c r="A55" s="80">
        <v>45671</v>
      </c>
      <c r="B55" s="81">
        <v>4496</v>
      </c>
      <c r="C55" s="82">
        <v>16500</v>
      </c>
      <c r="D55" s="82">
        <v>17250</v>
      </c>
      <c r="E55" s="82">
        <v>16993.766666666666</v>
      </c>
      <c r="F55" s="82">
        <v>16200</v>
      </c>
      <c r="G55" s="82">
        <v>16500</v>
      </c>
      <c r="H55" s="41">
        <v>15875</v>
      </c>
      <c r="I55" s="83">
        <v>-6.0869565217391307E-2</v>
      </c>
      <c r="J55" s="41" t="s">
        <v>76</v>
      </c>
      <c r="K55" s="41">
        <f t="shared" si="0"/>
        <v>0</v>
      </c>
      <c r="L55" s="83">
        <v>0.5</v>
      </c>
      <c r="M55" s="83">
        <v>-2.9055751814881129E-2</v>
      </c>
      <c r="N55" s="83">
        <v>2.0472440944881889E-2</v>
      </c>
      <c r="O55" s="84">
        <v>468520</v>
      </c>
      <c r="P55" s="93">
        <f t="shared" si="1"/>
        <v>33</v>
      </c>
      <c r="Q55" s="85">
        <v>2.3465714285714285</v>
      </c>
      <c r="R55" s="91">
        <f t="shared" si="2"/>
        <v>0</v>
      </c>
      <c r="S55" s="91">
        <f t="shared" si="3"/>
        <v>100</v>
      </c>
      <c r="U55" s="91">
        <f t="shared" si="4"/>
        <v>95</v>
      </c>
      <c r="V55" s="91">
        <f t="shared" si="5"/>
        <v>15</v>
      </c>
      <c r="W55" s="92">
        <f t="shared" si="6"/>
        <v>210</v>
      </c>
    </row>
    <row r="56" spans="1:23" x14ac:dyDescent="0.25">
      <c r="A56" s="80">
        <v>45672</v>
      </c>
      <c r="B56" s="81">
        <v>4388</v>
      </c>
      <c r="C56" s="82">
        <v>16300</v>
      </c>
      <c r="D56" s="82">
        <v>17250</v>
      </c>
      <c r="E56" s="82">
        <v>16973.933333333334</v>
      </c>
      <c r="F56" s="82">
        <v>16000</v>
      </c>
      <c r="G56" s="82">
        <v>16300</v>
      </c>
      <c r="H56" s="41">
        <v>15875</v>
      </c>
      <c r="I56" s="83">
        <v>-7.2463768115942032E-2</v>
      </c>
      <c r="J56" s="41" t="s">
        <v>76</v>
      </c>
      <c r="K56" s="41">
        <f t="shared" si="0"/>
        <v>0</v>
      </c>
      <c r="L56" s="83">
        <v>0.5</v>
      </c>
      <c r="M56" s="83">
        <v>-3.9704016747247793E-2</v>
      </c>
      <c r="N56" s="83">
        <v>7.874015748031496E-3</v>
      </c>
      <c r="O56" s="84">
        <v>454490</v>
      </c>
      <c r="P56" s="93">
        <f t="shared" si="1"/>
        <v>32</v>
      </c>
      <c r="Q56" s="85">
        <v>2.2463571428571427</v>
      </c>
      <c r="R56" s="91">
        <f t="shared" si="2"/>
        <v>0</v>
      </c>
      <c r="S56" s="91">
        <f t="shared" si="3"/>
        <v>100</v>
      </c>
      <c r="U56" s="91">
        <f t="shared" si="4"/>
        <v>95</v>
      </c>
      <c r="V56" s="91">
        <f t="shared" si="5"/>
        <v>50</v>
      </c>
      <c r="W56" s="92">
        <f t="shared" si="6"/>
        <v>245</v>
      </c>
    </row>
    <row r="57" spans="1:23" x14ac:dyDescent="0.25">
      <c r="A57" s="80">
        <v>45673</v>
      </c>
      <c r="B57" s="81">
        <v>4225</v>
      </c>
      <c r="C57" s="82">
        <v>16200</v>
      </c>
      <c r="D57" s="82">
        <v>17250</v>
      </c>
      <c r="E57" s="82">
        <v>16947.266666666666</v>
      </c>
      <c r="F57" s="82">
        <v>15900</v>
      </c>
      <c r="G57" s="82">
        <v>16200</v>
      </c>
      <c r="H57" s="41">
        <v>15875</v>
      </c>
      <c r="I57" s="83">
        <v>-7.8260869565217397E-2</v>
      </c>
      <c r="J57" s="41" t="s">
        <v>76</v>
      </c>
      <c r="K57" s="41">
        <f t="shared" si="0"/>
        <v>0</v>
      </c>
      <c r="L57" s="83">
        <v>0.92500000000000004</v>
      </c>
      <c r="M57" s="83">
        <v>-4.409363948562009E-2</v>
      </c>
      <c r="N57" s="83">
        <v>1.5748031496062992E-3</v>
      </c>
      <c r="O57" s="84">
        <v>440450</v>
      </c>
      <c r="P57" s="93">
        <f t="shared" si="1"/>
        <v>31</v>
      </c>
      <c r="Q57" s="85">
        <v>2.1460714285714286</v>
      </c>
      <c r="R57" s="91">
        <f t="shared" si="2"/>
        <v>0</v>
      </c>
      <c r="S57" s="91">
        <f t="shared" si="3"/>
        <v>100</v>
      </c>
      <c r="U57" s="91">
        <f t="shared" si="4"/>
        <v>95</v>
      </c>
      <c r="V57" s="91">
        <f t="shared" si="5"/>
        <v>50</v>
      </c>
      <c r="W57" s="92">
        <f t="shared" si="6"/>
        <v>245</v>
      </c>
    </row>
    <row r="58" spans="1:23" x14ac:dyDescent="0.25">
      <c r="A58" s="80">
        <v>45674</v>
      </c>
      <c r="B58" s="81">
        <v>4145</v>
      </c>
      <c r="C58" s="82">
        <v>16100</v>
      </c>
      <c r="D58" s="82">
        <v>17250</v>
      </c>
      <c r="E58" s="82">
        <v>16917.266666666666</v>
      </c>
      <c r="F58" s="82">
        <v>15800</v>
      </c>
      <c r="G58" s="82">
        <v>16100</v>
      </c>
      <c r="H58" s="41">
        <v>15875</v>
      </c>
      <c r="I58" s="83">
        <v>-8.4057971014492749E-2</v>
      </c>
      <c r="J58" s="41" t="s">
        <v>76</v>
      </c>
      <c r="K58" s="41">
        <f t="shared" si="0"/>
        <v>0</v>
      </c>
      <c r="L58" s="83">
        <v>0.92500000000000004</v>
      </c>
      <c r="M58" s="83">
        <v>-4.8309616604731244E-2</v>
      </c>
      <c r="N58" s="83">
        <v>-4.7244094488188976E-3</v>
      </c>
      <c r="O58" s="84">
        <v>413790</v>
      </c>
      <c r="P58" s="93">
        <f t="shared" si="1"/>
        <v>29</v>
      </c>
      <c r="Q58" s="85">
        <v>1.9556428571428572</v>
      </c>
      <c r="R58" s="91">
        <f t="shared" si="2"/>
        <v>30</v>
      </c>
      <c r="S58" s="91">
        <f t="shared" si="3"/>
        <v>100</v>
      </c>
      <c r="U58" s="91">
        <f t="shared" si="4"/>
        <v>95</v>
      </c>
      <c r="V58" s="91">
        <f t="shared" si="5"/>
        <v>90</v>
      </c>
      <c r="W58" s="92">
        <f t="shared" si="6"/>
        <v>285</v>
      </c>
    </row>
    <row r="59" spans="1:23" x14ac:dyDescent="0.25">
      <c r="A59" s="80">
        <v>45677</v>
      </c>
      <c r="B59" s="81">
        <v>4190</v>
      </c>
      <c r="C59" s="82">
        <v>16200</v>
      </c>
      <c r="D59" s="82">
        <v>17250</v>
      </c>
      <c r="E59" s="82">
        <v>16870.599999999999</v>
      </c>
      <c r="F59" s="82">
        <v>15900</v>
      </c>
      <c r="G59" s="82">
        <v>16200</v>
      </c>
      <c r="H59" s="41">
        <v>15875</v>
      </c>
      <c r="I59" s="83">
        <v>-7.8260869565217397E-2</v>
      </c>
      <c r="J59" s="41" t="s">
        <v>76</v>
      </c>
      <c r="K59" s="41">
        <f t="shared" si="0"/>
        <v>0</v>
      </c>
      <c r="L59" s="83">
        <v>0.92500000000000004</v>
      </c>
      <c r="M59" s="83">
        <v>-3.9749623605562258E-2</v>
      </c>
      <c r="N59" s="83">
        <v>1.5748031496062992E-3</v>
      </c>
      <c r="O59" s="84">
        <v>399780</v>
      </c>
      <c r="P59" s="93">
        <f t="shared" si="1"/>
        <v>28</v>
      </c>
      <c r="Q59" s="85">
        <v>1.8555714285714286</v>
      </c>
      <c r="R59" s="91">
        <f t="shared" si="2"/>
        <v>30</v>
      </c>
      <c r="S59" s="91">
        <f t="shared" si="3"/>
        <v>100</v>
      </c>
      <c r="U59" s="91">
        <f t="shared" si="4"/>
        <v>95</v>
      </c>
      <c r="V59" s="91">
        <f t="shared" si="5"/>
        <v>50</v>
      </c>
      <c r="W59" s="92">
        <f t="shared" si="6"/>
        <v>245</v>
      </c>
    </row>
    <row r="60" spans="1:23" x14ac:dyDescent="0.25">
      <c r="A60" s="80">
        <v>45678</v>
      </c>
      <c r="B60" s="81">
        <v>4257</v>
      </c>
      <c r="C60" s="82">
        <v>16100</v>
      </c>
      <c r="D60" s="82">
        <v>17250</v>
      </c>
      <c r="E60" s="82">
        <v>16825.766666666666</v>
      </c>
      <c r="F60" s="82">
        <v>15800</v>
      </c>
      <c r="G60" s="82">
        <v>16100</v>
      </c>
      <c r="H60" s="41">
        <v>15800</v>
      </c>
      <c r="I60" s="83">
        <v>-8.4057971014492749E-2</v>
      </c>
      <c r="J60" s="41" t="s">
        <v>76</v>
      </c>
      <c r="K60" s="41">
        <f t="shared" si="0"/>
        <v>0</v>
      </c>
      <c r="L60" s="83">
        <v>0.84199999999999997</v>
      </c>
      <c r="M60" s="83">
        <v>-4.3134240539806988E-2</v>
      </c>
      <c r="N60" s="83">
        <v>0</v>
      </c>
      <c r="O60" s="84">
        <v>525760</v>
      </c>
      <c r="P60" s="93">
        <f t="shared" si="1"/>
        <v>37</v>
      </c>
      <c r="Q60" s="85">
        <v>2.7554285714285713</v>
      </c>
      <c r="R60" s="91">
        <f t="shared" si="2"/>
        <v>0</v>
      </c>
      <c r="S60" s="91">
        <f t="shared" si="3"/>
        <v>100</v>
      </c>
      <c r="U60" s="91">
        <f t="shared" si="4"/>
        <v>95</v>
      </c>
      <c r="V60" s="91">
        <f t="shared" si="5"/>
        <v>90</v>
      </c>
      <c r="W60" s="92">
        <f t="shared" si="6"/>
        <v>285</v>
      </c>
    </row>
    <row r="61" spans="1:23" x14ac:dyDescent="0.25">
      <c r="A61" s="80">
        <v>45679</v>
      </c>
      <c r="B61" s="81">
        <v>4178</v>
      </c>
      <c r="C61" s="82">
        <v>16100</v>
      </c>
      <c r="D61" s="82">
        <v>17250</v>
      </c>
      <c r="E61" s="82">
        <v>16769.099999999999</v>
      </c>
      <c r="F61" s="82">
        <v>15800</v>
      </c>
      <c r="G61" s="82">
        <v>16100</v>
      </c>
      <c r="H61" s="41">
        <v>15800</v>
      </c>
      <c r="I61" s="83">
        <v>-8.4057971014492749E-2</v>
      </c>
      <c r="J61" s="41" t="s">
        <v>76</v>
      </c>
      <c r="K61" s="41">
        <f t="shared" si="0"/>
        <v>0</v>
      </c>
      <c r="L61" s="83">
        <v>0.84199999999999997</v>
      </c>
      <c r="M61" s="83">
        <v>-3.9900769868388801E-2</v>
      </c>
      <c r="N61" s="83">
        <v>0</v>
      </c>
      <c r="O61" s="84">
        <v>496210</v>
      </c>
      <c r="P61" s="93">
        <f t="shared" si="1"/>
        <v>35</v>
      </c>
      <c r="Q61" s="85">
        <v>2.5443571428571428</v>
      </c>
      <c r="R61" s="91">
        <f t="shared" si="2"/>
        <v>0</v>
      </c>
      <c r="S61" s="91">
        <f t="shared" si="3"/>
        <v>100</v>
      </c>
      <c r="U61" s="91">
        <f t="shared" si="4"/>
        <v>95</v>
      </c>
      <c r="V61" s="91">
        <f t="shared" si="5"/>
        <v>90</v>
      </c>
      <c r="W61" s="92">
        <f t="shared" si="6"/>
        <v>285</v>
      </c>
    </row>
    <row r="62" spans="1:23" x14ac:dyDescent="0.25">
      <c r="A62" s="80">
        <v>45680</v>
      </c>
      <c r="B62" s="81">
        <v>4148</v>
      </c>
      <c r="C62" s="82">
        <v>16100</v>
      </c>
      <c r="D62" s="82">
        <v>17250</v>
      </c>
      <c r="E62" s="82">
        <v>16719.099999999999</v>
      </c>
      <c r="F62" s="82">
        <v>15800</v>
      </c>
      <c r="G62" s="82">
        <v>16100</v>
      </c>
      <c r="H62" s="41">
        <v>15800</v>
      </c>
      <c r="I62" s="83">
        <v>-8.4057971014492749E-2</v>
      </c>
      <c r="J62" s="41" t="s">
        <v>76</v>
      </c>
      <c r="K62" s="41">
        <f t="shared" si="0"/>
        <v>0</v>
      </c>
      <c r="L62" s="83">
        <v>0.84199999999999997</v>
      </c>
      <c r="M62" s="83">
        <v>-3.7029505176713974E-2</v>
      </c>
      <c r="N62" s="83">
        <v>0</v>
      </c>
      <c r="O62" s="84">
        <v>482170</v>
      </c>
      <c r="P62" s="93">
        <f t="shared" si="1"/>
        <v>34</v>
      </c>
      <c r="Q62" s="85">
        <v>2.4440714285714287</v>
      </c>
      <c r="R62" s="91">
        <f t="shared" si="2"/>
        <v>0</v>
      </c>
      <c r="S62" s="91">
        <f t="shared" si="3"/>
        <v>100</v>
      </c>
      <c r="U62" s="91">
        <f t="shared" si="4"/>
        <v>95</v>
      </c>
      <c r="V62" s="91">
        <f t="shared" si="5"/>
        <v>90</v>
      </c>
      <c r="W62" s="92">
        <f t="shared" si="6"/>
        <v>285</v>
      </c>
    </row>
    <row r="63" spans="1:23" x14ac:dyDescent="0.25">
      <c r="A63" s="80">
        <v>45681</v>
      </c>
      <c r="B63" s="81">
        <v>4175</v>
      </c>
      <c r="C63" s="82">
        <v>15900</v>
      </c>
      <c r="D63" s="82">
        <v>17250</v>
      </c>
      <c r="E63" s="82">
        <v>16668.266666666666</v>
      </c>
      <c r="F63" s="82">
        <v>15600</v>
      </c>
      <c r="G63" s="82">
        <v>15900</v>
      </c>
      <c r="H63" s="41">
        <v>15800</v>
      </c>
      <c r="I63" s="83">
        <v>-9.5652173913043481E-2</v>
      </c>
      <c r="J63" s="41" t="s">
        <v>76</v>
      </c>
      <c r="K63" s="41">
        <f t="shared" si="0"/>
        <v>0</v>
      </c>
      <c r="L63" s="83">
        <v>0.84199999999999997</v>
      </c>
      <c r="M63" s="83">
        <v>-4.609157520877994E-2</v>
      </c>
      <c r="N63" s="83">
        <v>-1.2658227848101266E-2</v>
      </c>
      <c r="O63" s="84">
        <v>468150</v>
      </c>
      <c r="P63" s="93">
        <f t="shared" si="1"/>
        <v>33</v>
      </c>
      <c r="Q63" s="85">
        <v>2.3439285714285716</v>
      </c>
      <c r="R63" s="91">
        <f t="shared" si="2"/>
        <v>0</v>
      </c>
      <c r="S63" s="91">
        <f t="shared" si="3"/>
        <v>100</v>
      </c>
      <c r="U63" s="91">
        <f t="shared" si="4"/>
        <v>95</v>
      </c>
      <c r="V63" s="91">
        <f t="shared" si="5"/>
        <v>90</v>
      </c>
      <c r="W63" s="92">
        <f t="shared" si="6"/>
        <v>285</v>
      </c>
    </row>
    <row r="64" spans="1:23" x14ac:dyDescent="0.25">
      <c r="A64" s="80">
        <v>45687</v>
      </c>
      <c r="B64" s="81">
        <v>4275</v>
      </c>
      <c r="C64" s="82">
        <v>16100</v>
      </c>
      <c r="D64" s="82">
        <v>17250</v>
      </c>
      <c r="E64" s="82">
        <v>16614.933333333334</v>
      </c>
      <c r="F64" s="82">
        <v>15800</v>
      </c>
      <c r="G64" s="82">
        <v>16100</v>
      </c>
      <c r="H64" s="41">
        <v>15800</v>
      </c>
      <c r="I64" s="83">
        <v>-8.4057971014492749E-2</v>
      </c>
      <c r="J64" s="41" t="s">
        <v>76</v>
      </c>
      <c r="K64" s="41">
        <f t="shared" si="0"/>
        <v>0</v>
      </c>
      <c r="L64" s="83">
        <v>0.84199999999999997</v>
      </c>
      <c r="M64" s="83">
        <v>-3.0992199788142452E-2</v>
      </c>
      <c r="N64" s="83">
        <v>0</v>
      </c>
      <c r="O64" s="84">
        <v>454120</v>
      </c>
      <c r="P64" s="93">
        <f t="shared" si="1"/>
        <v>32</v>
      </c>
      <c r="Q64" s="85">
        <v>2.2437142857142858</v>
      </c>
      <c r="R64" s="91">
        <f t="shared" si="2"/>
        <v>0</v>
      </c>
      <c r="S64" s="91">
        <f t="shared" si="3"/>
        <v>100</v>
      </c>
      <c r="U64" s="91">
        <f t="shared" si="4"/>
        <v>95</v>
      </c>
      <c r="V64" s="91">
        <f t="shared" si="5"/>
        <v>90</v>
      </c>
      <c r="W64" s="92">
        <f t="shared" si="6"/>
        <v>285</v>
      </c>
    </row>
    <row r="65" spans="1:23" x14ac:dyDescent="0.25">
      <c r="A65" s="80">
        <v>45688</v>
      </c>
      <c r="B65" s="81">
        <v>4260</v>
      </c>
      <c r="C65" s="82">
        <v>16200</v>
      </c>
      <c r="D65" s="82">
        <v>17250</v>
      </c>
      <c r="E65" s="82">
        <v>16574.933333333334</v>
      </c>
      <c r="F65" s="82">
        <v>15900</v>
      </c>
      <c r="G65" s="82">
        <v>16200</v>
      </c>
      <c r="H65" s="41">
        <v>15800</v>
      </c>
      <c r="I65" s="83">
        <v>-7.8260869565217397E-2</v>
      </c>
      <c r="J65" s="41" t="s">
        <v>76</v>
      </c>
      <c r="K65" s="41">
        <f t="shared" si="0"/>
        <v>0</v>
      </c>
      <c r="L65" s="83">
        <v>0.84199999999999997</v>
      </c>
      <c r="M65" s="83">
        <v>-2.2620503249887437E-2</v>
      </c>
      <c r="N65" s="83">
        <v>6.3291139240506328E-3</v>
      </c>
      <c r="O65" s="84">
        <v>440110</v>
      </c>
      <c r="P65" s="93">
        <f t="shared" si="1"/>
        <v>31</v>
      </c>
      <c r="Q65" s="85">
        <v>2.143642857142857</v>
      </c>
      <c r="R65" s="91">
        <f t="shared" si="2"/>
        <v>0</v>
      </c>
      <c r="S65" s="91">
        <f t="shared" si="3"/>
        <v>100</v>
      </c>
      <c r="U65" s="91">
        <f t="shared" si="4"/>
        <v>95</v>
      </c>
      <c r="V65" s="91">
        <f t="shared" si="5"/>
        <v>50</v>
      </c>
      <c r="W65" s="92">
        <f t="shared" si="6"/>
        <v>245</v>
      </c>
    </row>
    <row r="66" spans="1:23" x14ac:dyDescent="0.25">
      <c r="A66" s="80">
        <v>45691</v>
      </c>
      <c r="B66" s="81">
        <v>4380</v>
      </c>
      <c r="C66" s="82">
        <v>16100</v>
      </c>
      <c r="D66" s="82">
        <v>17250</v>
      </c>
      <c r="E66" s="82">
        <v>16538.266666666666</v>
      </c>
      <c r="F66" s="82">
        <v>15800</v>
      </c>
      <c r="G66" s="82">
        <v>16100</v>
      </c>
      <c r="H66" s="41">
        <v>15800</v>
      </c>
      <c r="I66" s="83">
        <v>-8.4057971014492749E-2</v>
      </c>
      <c r="J66" s="41" t="s">
        <v>76</v>
      </c>
      <c r="K66" s="41">
        <f t="shared" si="0"/>
        <v>0</v>
      </c>
      <c r="L66" s="83">
        <v>0.84199999999999997</v>
      </c>
      <c r="M66" s="83">
        <v>-2.6500157211154722E-2</v>
      </c>
      <c r="N66" s="83">
        <v>0</v>
      </c>
      <c r="O66" s="84">
        <v>636050</v>
      </c>
      <c r="P66" s="93">
        <f t="shared" si="1"/>
        <v>45</v>
      </c>
      <c r="Q66" s="85">
        <v>3.5432142857142859</v>
      </c>
      <c r="R66" s="91">
        <f t="shared" si="2"/>
        <v>0</v>
      </c>
      <c r="S66" s="91">
        <f t="shared" si="3"/>
        <v>100</v>
      </c>
      <c r="U66" s="91">
        <f t="shared" si="4"/>
        <v>95</v>
      </c>
      <c r="V66" s="91">
        <f t="shared" si="5"/>
        <v>90</v>
      </c>
      <c r="W66" s="92">
        <f t="shared" si="6"/>
        <v>285</v>
      </c>
    </row>
    <row r="67" spans="1:23" x14ac:dyDescent="0.25">
      <c r="A67" s="80">
        <v>45692</v>
      </c>
      <c r="B67" s="81">
        <v>4287</v>
      </c>
      <c r="C67" s="82">
        <v>16000</v>
      </c>
      <c r="D67" s="82">
        <v>17250</v>
      </c>
      <c r="E67" s="82">
        <v>16498.266666666666</v>
      </c>
      <c r="F67" s="82">
        <v>15700</v>
      </c>
      <c r="G67" s="82">
        <v>16000</v>
      </c>
      <c r="H67" s="41">
        <v>15800</v>
      </c>
      <c r="I67" s="83">
        <v>-8.9855072463768115E-2</v>
      </c>
      <c r="J67" s="41" t="s">
        <v>76</v>
      </c>
      <c r="K67" s="41">
        <f t="shared" ref="K67:K107" si="7">IF(J67="NAIK",1,0)</f>
        <v>0</v>
      </c>
      <c r="L67" s="83">
        <v>0.84199999999999997</v>
      </c>
      <c r="M67" s="83">
        <v>-3.0201152444297164E-2</v>
      </c>
      <c r="N67" s="83">
        <v>-6.3291139240506328E-3</v>
      </c>
      <c r="O67" s="84">
        <v>622020</v>
      </c>
      <c r="P67" s="93">
        <f t="shared" ref="P67:P107" si="8">_xlfn.FLOOR.MATH(O67/14000)</f>
        <v>44</v>
      </c>
      <c r="Q67" s="85">
        <v>3.4430000000000001</v>
      </c>
      <c r="R67" s="91">
        <f t="shared" ref="R67:R107" si="9">IF(P67=10,90,IF(P67&gt;30,0,IF(P67&gt;25,30,IF(P67&gt;20,50,IF(P67&gt;15,60,IF(P67&gt;10,80,100))))))</f>
        <v>0</v>
      </c>
      <c r="S67" s="91">
        <f t="shared" ref="S67:S107" si="10">IF(I67&gt;5%,0,IF(I67&gt;2%,15,IF(I67&gt;0%,50,IF(I67&gt;-2%,90,IF(I67&gt;-5%,95,100)))))</f>
        <v>100</v>
      </c>
      <c r="U67" s="91">
        <f t="shared" ref="U67:U107" si="11">IF(M67&gt;5%,0,IF(M67&gt;2%,15,IF(M67&gt;0%,50,IF(M67&gt;-2%,90,IF(M67&gt;-5%,95,100)))))</f>
        <v>95</v>
      </c>
      <c r="V67" s="91">
        <f t="shared" ref="V67:V107" si="12">IF(N67&gt;5%,0,IF(N67&gt;2%,15,IF(N67&gt;0%,50,IF(N67&gt;-2%,90,IF(N67&gt;-5%,95,100)))))</f>
        <v>90</v>
      </c>
      <c r="W67" s="92">
        <f t="shared" ref="W67:W107" si="13">SUM(S67:V67)</f>
        <v>285</v>
      </c>
    </row>
    <row r="68" spans="1:23" x14ac:dyDescent="0.25">
      <c r="A68" s="80">
        <v>45693</v>
      </c>
      <c r="B68" s="81">
        <v>4347</v>
      </c>
      <c r="C68" s="82">
        <v>16000</v>
      </c>
      <c r="D68" s="82">
        <v>17250</v>
      </c>
      <c r="E68" s="82">
        <v>16455.766666666666</v>
      </c>
      <c r="F68" s="82">
        <v>15700</v>
      </c>
      <c r="G68" s="82">
        <v>16000</v>
      </c>
      <c r="H68" s="41">
        <v>15800</v>
      </c>
      <c r="I68" s="83">
        <v>-8.9855072463768115E-2</v>
      </c>
      <c r="J68" s="41" t="s">
        <v>76</v>
      </c>
      <c r="K68" s="41">
        <f t="shared" si="7"/>
        <v>0</v>
      </c>
      <c r="L68" s="83">
        <v>0.84199999999999997</v>
      </c>
      <c r="M68" s="83">
        <v>-2.7696471145879951E-2</v>
      </c>
      <c r="N68" s="83">
        <v>-6.3291139240506302E-3</v>
      </c>
      <c r="O68" s="84">
        <v>593960</v>
      </c>
      <c r="P68" s="93">
        <f t="shared" si="8"/>
        <v>42</v>
      </c>
      <c r="Q68" s="85">
        <v>3.2425714285714284</v>
      </c>
      <c r="R68" s="91">
        <f t="shared" si="9"/>
        <v>0</v>
      </c>
      <c r="S68" s="91">
        <f t="shared" si="10"/>
        <v>100</v>
      </c>
      <c r="U68" s="91">
        <f t="shared" si="11"/>
        <v>95</v>
      </c>
      <c r="V68" s="91">
        <f t="shared" si="12"/>
        <v>90</v>
      </c>
      <c r="W68" s="92">
        <f t="shared" si="13"/>
        <v>285</v>
      </c>
    </row>
    <row r="69" spans="1:23" x14ac:dyDescent="0.25">
      <c r="A69" s="80">
        <v>45694</v>
      </c>
      <c r="B69" s="81">
        <v>4366</v>
      </c>
      <c r="C69" s="82">
        <v>16000</v>
      </c>
      <c r="D69" s="82">
        <v>17250</v>
      </c>
      <c r="E69" s="82">
        <v>16422.433333333334</v>
      </c>
      <c r="F69" s="82">
        <v>15700</v>
      </c>
      <c r="G69" s="82">
        <v>16000</v>
      </c>
      <c r="H69" s="41">
        <v>15800</v>
      </c>
      <c r="I69" s="83">
        <v>-8.9855072463768115E-2</v>
      </c>
      <c r="J69" s="41" t="s">
        <v>75</v>
      </c>
      <c r="K69" s="41">
        <f t="shared" si="7"/>
        <v>1</v>
      </c>
      <c r="L69" s="83">
        <v>0.51300000000000001</v>
      </c>
      <c r="M69" s="83">
        <v>-2.572294402169396E-2</v>
      </c>
      <c r="N69" s="83">
        <v>-6.3291139240506328E-3</v>
      </c>
      <c r="O69" s="84">
        <v>579920</v>
      </c>
      <c r="P69" s="93">
        <f t="shared" si="8"/>
        <v>41</v>
      </c>
      <c r="Q69" s="85">
        <v>3.1422857142857143</v>
      </c>
      <c r="R69" s="91">
        <f t="shared" si="9"/>
        <v>0</v>
      </c>
      <c r="S69" s="91">
        <f t="shared" si="10"/>
        <v>100</v>
      </c>
      <c r="U69" s="91">
        <f t="shared" si="11"/>
        <v>95</v>
      </c>
      <c r="V69" s="91">
        <f t="shared" si="12"/>
        <v>90</v>
      </c>
      <c r="W69" s="92">
        <f t="shared" si="13"/>
        <v>285</v>
      </c>
    </row>
    <row r="70" spans="1:23" x14ac:dyDescent="0.25">
      <c r="A70" s="80">
        <v>45695</v>
      </c>
      <c r="B70" s="81">
        <v>4485</v>
      </c>
      <c r="C70" s="82">
        <v>16300</v>
      </c>
      <c r="D70" s="82">
        <v>17250</v>
      </c>
      <c r="E70" s="82">
        <v>16395.766666666666</v>
      </c>
      <c r="F70" s="82">
        <v>16000</v>
      </c>
      <c r="G70" s="82">
        <v>16300</v>
      </c>
      <c r="H70" s="41">
        <v>15800</v>
      </c>
      <c r="I70" s="83">
        <v>-7.2463768115942032E-2</v>
      </c>
      <c r="J70" s="41" t="s">
        <v>75</v>
      </c>
      <c r="K70" s="41">
        <f t="shared" si="7"/>
        <v>1</v>
      </c>
      <c r="L70" s="83">
        <v>0.51300000000000001</v>
      </c>
      <c r="M70" s="83">
        <v>-5.8409386162688193E-3</v>
      </c>
      <c r="N70" s="83">
        <v>1.26582278481013E-2</v>
      </c>
      <c r="O70" s="84">
        <v>565910</v>
      </c>
      <c r="P70" s="93">
        <f t="shared" si="8"/>
        <v>40</v>
      </c>
      <c r="Q70" s="85">
        <v>3.0422142857142855</v>
      </c>
      <c r="R70" s="91">
        <f t="shared" si="9"/>
        <v>0</v>
      </c>
      <c r="S70" s="91">
        <f t="shared" si="10"/>
        <v>100</v>
      </c>
      <c r="U70" s="91">
        <f t="shared" si="11"/>
        <v>90</v>
      </c>
      <c r="V70" s="91">
        <f t="shared" si="12"/>
        <v>50</v>
      </c>
      <c r="W70" s="92">
        <f t="shared" si="13"/>
        <v>240</v>
      </c>
    </row>
    <row r="71" spans="1:23" x14ac:dyDescent="0.25">
      <c r="A71" s="80">
        <v>45698</v>
      </c>
      <c r="B71" s="81">
        <v>4530</v>
      </c>
      <c r="C71" s="82">
        <v>16300</v>
      </c>
      <c r="D71" s="82">
        <v>17250</v>
      </c>
      <c r="E71" s="82">
        <v>16378.266666666666</v>
      </c>
      <c r="F71" s="82">
        <v>16000</v>
      </c>
      <c r="G71" s="82">
        <v>16300</v>
      </c>
      <c r="H71" s="41">
        <v>15800</v>
      </c>
      <c r="I71" s="83">
        <v>-7.2463768115942032E-2</v>
      </c>
      <c r="J71" s="41" t="s">
        <v>75</v>
      </c>
      <c r="K71" s="41">
        <f t="shared" si="7"/>
        <v>1</v>
      </c>
      <c r="L71" s="83">
        <v>0.51300000000000001</v>
      </c>
      <c r="M71" s="83">
        <v>-4.7786904597148924E-3</v>
      </c>
      <c r="N71" s="83">
        <v>1.2658227848101266E-2</v>
      </c>
      <c r="O71" s="84">
        <v>551880</v>
      </c>
      <c r="P71" s="93">
        <f t="shared" si="8"/>
        <v>39</v>
      </c>
      <c r="Q71" s="85">
        <v>2.9420000000000002</v>
      </c>
      <c r="R71" s="91">
        <f t="shared" si="9"/>
        <v>0</v>
      </c>
      <c r="S71" s="91">
        <f t="shared" si="10"/>
        <v>100</v>
      </c>
      <c r="U71" s="91">
        <f t="shared" si="11"/>
        <v>90</v>
      </c>
      <c r="V71" s="91">
        <f t="shared" si="12"/>
        <v>50</v>
      </c>
      <c r="W71" s="92">
        <f t="shared" si="13"/>
        <v>240</v>
      </c>
    </row>
    <row r="72" spans="1:23" x14ac:dyDescent="0.25">
      <c r="A72" s="80">
        <v>45699</v>
      </c>
      <c r="B72" s="81">
        <v>4590</v>
      </c>
      <c r="C72" s="82">
        <v>16400</v>
      </c>
      <c r="D72" s="82">
        <v>17250</v>
      </c>
      <c r="E72" s="82">
        <v>16360.766666666666</v>
      </c>
      <c r="F72" s="82">
        <v>16100</v>
      </c>
      <c r="G72" s="82">
        <v>16400</v>
      </c>
      <c r="H72" s="41">
        <v>15800</v>
      </c>
      <c r="I72" s="83">
        <v>-6.6666666666666666E-2</v>
      </c>
      <c r="J72" s="41" t="s">
        <v>75</v>
      </c>
      <c r="K72" s="41">
        <f t="shared" si="7"/>
        <v>1</v>
      </c>
      <c r="L72" s="83">
        <v>0.51300000000000001</v>
      </c>
      <c r="M72" s="83">
        <v>2.3980131330439023E-3</v>
      </c>
      <c r="N72" s="83">
        <v>1.8987341772151899E-2</v>
      </c>
      <c r="O72" s="84">
        <v>537840</v>
      </c>
      <c r="P72" s="93">
        <f t="shared" si="8"/>
        <v>38</v>
      </c>
      <c r="Q72" s="85">
        <v>2.8417142857142856</v>
      </c>
      <c r="R72" s="91">
        <f t="shared" si="9"/>
        <v>0</v>
      </c>
      <c r="S72" s="91">
        <f t="shared" si="10"/>
        <v>100</v>
      </c>
      <c r="U72" s="91">
        <f t="shared" si="11"/>
        <v>50</v>
      </c>
      <c r="V72" s="91">
        <f t="shared" si="12"/>
        <v>50</v>
      </c>
      <c r="W72" s="92">
        <f t="shared" si="13"/>
        <v>200</v>
      </c>
    </row>
    <row r="73" spans="1:23" x14ac:dyDescent="0.25">
      <c r="A73" s="80">
        <v>45700</v>
      </c>
      <c r="B73" s="81">
        <v>4690</v>
      </c>
      <c r="C73" s="82">
        <v>16600</v>
      </c>
      <c r="D73" s="82">
        <v>17250</v>
      </c>
      <c r="E73" s="82">
        <v>16346.6</v>
      </c>
      <c r="F73" s="82">
        <v>16300</v>
      </c>
      <c r="G73" s="82">
        <v>16600</v>
      </c>
      <c r="H73" s="41">
        <v>15800</v>
      </c>
      <c r="I73" s="83">
        <v>-5.5072463768115941E-2</v>
      </c>
      <c r="J73" s="41" t="s">
        <v>75</v>
      </c>
      <c r="K73" s="41">
        <f t="shared" si="7"/>
        <v>1</v>
      </c>
      <c r="L73" s="83">
        <v>0.51300000000000001</v>
      </c>
      <c r="M73" s="83">
        <v>1.5501694541984244E-2</v>
      </c>
      <c r="N73" s="83">
        <v>3.1645569620253167E-2</v>
      </c>
      <c r="O73" s="84">
        <v>523820</v>
      </c>
      <c r="P73" s="93">
        <f t="shared" si="8"/>
        <v>37</v>
      </c>
      <c r="Q73" s="85">
        <v>2.7415714285714285</v>
      </c>
      <c r="R73" s="91">
        <f t="shared" si="9"/>
        <v>0</v>
      </c>
      <c r="S73" s="91">
        <f t="shared" si="10"/>
        <v>100</v>
      </c>
      <c r="U73" s="91">
        <f t="shared" si="11"/>
        <v>50</v>
      </c>
      <c r="V73" s="91">
        <f t="shared" si="12"/>
        <v>15</v>
      </c>
      <c r="W73" s="92">
        <f t="shared" si="13"/>
        <v>165</v>
      </c>
    </row>
    <row r="74" spans="1:23" x14ac:dyDescent="0.25">
      <c r="A74" s="80">
        <v>45701</v>
      </c>
      <c r="B74" s="81">
        <v>4560</v>
      </c>
      <c r="C74" s="82">
        <v>16500</v>
      </c>
      <c r="D74" s="82">
        <v>17250</v>
      </c>
      <c r="E74" s="82">
        <v>16336.6</v>
      </c>
      <c r="F74" s="82">
        <v>16200</v>
      </c>
      <c r="G74" s="82">
        <v>16500</v>
      </c>
      <c r="H74" s="41">
        <v>15800</v>
      </c>
      <c r="I74" s="83">
        <v>-6.0869565217391307E-2</v>
      </c>
      <c r="J74" s="41" t="s">
        <v>75</v>
      </c>
      <c r="K74" s="41">
        <f t="shared" si="7"/>
        <v>1</v>
      </c>
      <c r="L74" s="83">
        <v>0.51300000000000001</v>
      </c>
      <c r="M74" s="83">
        <v>1.0002081216409758E-2</v>
      </c>
      <c r="N74" s="83">
        <v>2.5316455696202531E-2</v>
      </c>
      <c r="O74" s="84">
        <v>509810</v>
      </c>
      <c r="P74" s="93">
        <f t="shared" si="8"/>
        <v>36</v>
      </c>
      <c r="Q74" s="85">
        <v>2.6415000000000002</v>
      </c>
      <c r="R74" s="91">
        <f t="shared" si="9"/>
        <v>0</v>
      </c>
      <c r="S74" s="91">
        <f t="shared" si="10"/>
        <v>100</v>
      </c>
      <c r="U74" s="91">
        <f t="shared" si="11"/>
        <v>50</v>
      </c>
      <c r="V74" s="91">
        <f t="shared" si="12"/>
        <v>15</v>
      </c>
      <c r="W74" s="92">
        <f t="shared" si="13"/>
        <v>165</v>
      </c>
    </row>
    <row r="75" spans="1:23" x14ac:dyDescent="0.25">
      <c r="A75" s="80">
        <v>45702</v>
      </c>
      <c r="B75" s="81">
        <v>4589</v>
      </c>
      <c r="C75" s="82">
        <v>16400</v>
      </c>
      <c r="D75" s="82">
        <v>17250</v>
      </c>
      <c r="E75" s="82">
        <v>16323.266666666666</v>
      </c>
      <c r="F75" s="82">
        <v>16100</v>
      </c>
      <c r="G75" s="82">
        <v>16400</v>
      </c>
      <c r="H75" s="41">
        <v>15800</v>
      </c>
      <c r="I75" s="83">
        <v>-6.6666666666666666E-2</v>
      </c>
      <c r="J75" s="41" t="s">
        <v>75</v>
      </c>
      <c r="K75" s="41">
        <f t="shared" si="7"/>
        <v>1</v>
      </c>
      <c r="L75" s="83">
        <v>0.51300000000000001</v>
      </c>
      <c r="M75" s="83">
        <v>4.7008564462178879E-3</v>
      </c>
      <c r="N75" s="83">
        <v>1.8987341772151899E-2</v>
      </c>
      <c r="O75" s="84">
        <v>495800</v>
      </c>
      <c r="P75" s="93">
        <f t="shared" si="8"/>
        <v>35</v>
      </c>
      <c r="Q75" s="85">
        <v>2.5414285714285714</v>
      </c>
      <c r="R75" s="91">
        <f t="shared" si="9"/>
        <v>0</v>
      </c>
      <c r="S75" s="91">
        <f t="shared" si="10"/>
        <v>100</v>
      </c>
      <c r="U75" s="91">
        <f t="shared" si="11"/>
        <v>50</v>
      </c>
      <c r="V75" s="91">
        <f t="shared" si="12"/>
        <v>50</v>
      </c>
      <c r="W75" s="92">
        <f t="shared" si="13"/>
        <v>200</v>
      </c>
    </row>
    <row r="76" spans="1:23" x14ac:dyDescent="0.25">
      <c r="A76" s="80">
        <v>45705</v>
      </c>
      <c r="B76" s="81">
        <v>4542</v>
      </c>
      <c r="C76" s="82">
        <v>16400</v>
      </c>
      <c r="D76" s="82">
        <v>17250</v>
      </c>
      <c r="E76" s="82">
        <v>16306.6</v>
      </c>
      <c r="F76" s="82">
        <v>16100</v>
      </c>
      <c r="G76" s="82">
        <v>16400</v>
      </c>
      <c r="H76" s="41">
        <v>15800</v>
      </c>
      <c r="I76" s="83">
        <v>-6.6666666666666666E-2</v>
      </c>
      <c r="J76" s="41" t="s">
        <v>75</v>
      </c>
      <c r="K76" s="41">
        <f t="shared" si="7"/>
        <v>1</v>
      </c>
      <c r="L76" s="83">
        <v>0.51300000000000001</v>
      </c>
      <c r="M76" s="83">
        <v>5.7277421412188709E-3</v>
      </c>
      <c r="N76" s="83">
        <v>1.8987341772151899E-2</v>
      </c>
      <c r="O76" s="84">
        <v>481860</v>
      </c>
      <c r="P76" s="93">
        <f t="shared" si="8"/>
        <v>34</v>
      </c>
      <c r="Q76" s="85">
        <v>2.4418571428571427</v>
      </c>
      <c r="R76" s="91">
        <f t="shared" si="9"/>
        <v>0</v>
      </c>
      <c r="S76" s="91">
        <f t="shared" si="10"/>
        <v>100</v>
      </c>
      <c r="U76" s="91">
        <f t="shared" si="11"/>
        <v>50</v>
      </c>
      <c r="V76" s="91">
        <f t="shared" si="12"/>
        <v>50</v>
      </c>
      <c r="W76" s="92">
        <f t="shared" si="13"/>
        <v>200</v>
      </c>
    </row>
    <row r="77" spans="1:23" x14ac:dyDescent="0.25">
      <c r="A77" s="80">
        <v>45706</v>
      </c>
      <c r="B77" s="81">
        <v>4533</v>
      </c>
      <c r="C77" s="82">
        <v>16500</v>
      </c>
      <c r="D77" s="82">
        <v>17250</v>
      </c>
      <c r="E77" s="82">
        <v>16296.6</v>
      </c>
      <c r="F77" s="82">
        <v>16200</v>
      </c>
      <c r="G77" s="82">
        <v>16500</v>
      </c>
      <c r="H77" s="41">
        <v>15800</v>
      </c>
      <c r="I77" s="83">
        <v>-6.0869565217391307E-2</v>
      </c>
      <c r="J77" s="41" t="s">
        <v>75</v>
      </c>
      <c r="K77" s="41">
        <f t="shared" si="7"/>
        <v>1</v>
      </c>
      <c r="L77" s="83">
        <v>0.51300000000000001</v>
      </c>
      <c r="M77" s="83">
        <v>1.2481131033467081E-2</v>
      </c>
      <c r="N77" s="83">
        <v>2.5316455696202531E-2</v>
      </c>
      <c r="O77" s="84">
        <v>467880</v>
      </c>
      <c r="P77" s="93">
        <f t="shared" si="8"/>
        <v>33</v>
      </c>
      <c r="Q77" s="85">
        <v>2.3420000000000001</v>
      </c>
      <c r="R77" s="91">
        <f t="shared" si="9"/>
        <v>0</v>
      </c>
      <c r="S77" s="91">
        <f t="shared" si="10"/>
        <v>100</v>
      </c>
      <c r="U77" s="91">
        <f t="shared" si="11"/>
        <v>50</v>
      </c>
      <c r="V77" s="91">
        <f t="shared" si="12"/>
        <v>15</v>
      </c>
      <c r="W77" s="92">
        <f t="shared" si="13"/>
        <v>165</v>
      </c>
    </row>
    <row r="78" spans="1:23" x14ac:dyDescent="0.25">
      <c r="A78" s="80">
        <v>45707</v>
      </c>
      <c r="B78" s="81">
        <v>4637</v>
      </c>
      <c r="C78" s="82">
        <v>16700</v>
      </c>
      <c r="D78" s="82">
        <v>17250</v>
      </c>
      <c r="E78" s="82">
        <v>16288.8</v>
      </c>
      <c r="F78" s="82">
        <v>16400</v>
      </c>
      <c r="G78" s="82">
        <v>16700</v>
      </c>
      <c r="H78" s="41">
        <v>15800</v>
      </c>
      <c r="I78" s="83">
        <v>-4.9275362318840582E-2</v>
      </c>
      <c r="J78" s="41" t="s">
        <v>76</v>
      </c>
      <c r="K78" s="41">
        <f t="shared" si="7"/>
        <v>0</v>
      </c>
      <c r="L78" s="83">
        <v>0.54100000000000004</v>
      </c>
      <c r="M78" s="83">
        <v>2.5244339668975047E-2</v>
      </c>
      <c r="N78" s="83">
        <v>3.7974683544303799E-2</v>
      </c>
      <c r="O78" s="84">
        <v>453950</v>
      </c>
      <c r="P78" s="93">
        <f t="shared" si="8"/>
        <v>32</v>
      </c>
      <c r="Q78" s="85">
        <v>2.2425000000000002</v>
      </c>
      <c r="R78" s="91">
        <f t="shared" si="9"/>
        <v>0</v>
      </c>
      <c r="S78" s="91">
        <f t="shared" si="10"/>
        <v>95</v>
      </c>
      <c r="U78" s="91">
        <f t="shared" si="11"/>
        <v>15</v>
      </c>
      <c r="V78" s="91">
        <f t="shared" si="12"/>
        <v>15</v>
      </c>
      <c r="W78" s="92">
        <f t="shared" si="13"/>
        <v>125</v>
      </c>
    </row>
    <row r="79" spans="1:23" x14ac:dyDescent="0.25">
      <c r="A79" s="80">
        <v>45708</v>
      </c>
      <c r="B79" s="81">
        <v>4655</v>
      </c>
      <c r="C79" s="82">
        <v>17095</v>
      </c>
      <c r="D79" s="82">
        <v>17250</v>
      </c>
      <c r="E79" s="82">
        <v>16288.8</v>
      </c>
      <c r="F79" s="82">
        <v>16795</v>
      </c>
      <c r="G79" s="82">
        <v>17095</v>
      </c>
      <c r="H79" s="41">
        <v>15800</v>
      </c>
      <c r="I79" s="83">
        <v>-2.6376811594202899E-2</v>
      </c>
      <c r="J79" s="41" t="s">
        <v>76</v>
      </c>
      <c r="K79" s="41">
        <f t="shared" si="7"/>
        <v>0</v>
      </c>
      <c r="L79" s="83">
        <v>0.54100000000000004</v>
      </c>
      <c r="M79" s="83">
        <v>4.9494130936594515E-2</v>
      </c>
      <c r="N79" s="83">
        <v>6.29746835443038E-2</v>
      </c>
      <c r="O79" s="84">
        <v>439970</v>
      </c>
      <c r="P79" s="93">
        <f t="shared" si="8"/>
        <v>31</v>
      </c>
      <c r="Q79" s="85">
        <v>2.1426428571428571</v>
      </c>
      <c r="R79" s="91">
        <f t="shared" si="9"/>
        <v>0</v>
      </c>
      <c r="S79" s="91">
        <f t="shared" si="10"/>
        <v>95</v>
      </c>
      <c r="U79" s="91">
        <f t="shared" si="11"/>
        <v>15</v>
      </c>
      <c r="V79" s="91">
        <f t="shared" si="12"/>
        <v>0</v>
      </c>
      <c r="W79" s="92">
        <f t="shared" si="13"/>
        <v>110</v>
      </c>
    </row>
    <row r="80" spans="1:23" x14ac:dyDescent="0.25">
      <c r="A80" s="80">
        <v>45709</v>
      </c>
      <c r="B80" s="81">
        <v>4680</v>
      </c>
      <c r="C80" s="82">
        <v>17095</v>
      </c>
      <c r="D80" s="82">
        <v>17250</v>
      </c>
      <c r="E80" s="82">
        <v>16308.633333333333</v>
      </c>
      <c r="F80" s="82">
        <v>16795</v>
      </c>
      <c r="G80" s="82">
        <v>17095</v>
      </c>
      <c r="H80" s="41">
        <v>15800</v>
      </c>
      <c r="I80" s="83">
        <v>-2.6376811594202899E-2</v>
      </c>
      <c r="J80" s="41" t="s">
        <v>76</v>
      </c>
      <c r="K80" s="41">
        <f t="shared" si="7"/>
        <v>0</v>
      </c>
      <c r="L80" s="83">
        <v>0.54100000000000004</v>
      </c>
      <c r="M80" s="83">
        <v>4.8217815104065545E-2</v>
      </c>
      <c r="N80" s="83">
        <v>6.29746835443038E-2</v>
      </c>
      <c r="O80" s="84">
        <v>411980</v>
      </c>
      <c r="P80" s="93">
        <f t="shared" si="8"/>
        <v>29</v>
      </c>
      <c r="Q80" s="85">
        <v>1.9427142857142856</v>
      </c>
      <c r="R80" s="91">
        <f t="shared" si="9"/>
        <v>30</v>
      </c>
      <c r="S80" s="91">
        <f t="shared" si="10"/>
        <v>95</v>
      </c>
      <c r="U80" s="91">
        <f t="shared" si="11"/>
        <v>15</v>
      </c>
      <c r="V80" s="91">
        <f t="shared" si="12"/>
        <v>0</v>
      </c>
      <c r="W80" s="92">
        <f t="shared" si="13"/>
        <v>110</v>
      </c>
    </row>
    <row r="81" spans="1:23" x14ac:dyDescent="0.25">
      <c r="A81" s="80">
        <v>45712</v>
      </c>
      <c r="B81" s="81">
        <v>4593</v>
      </c>
      <c r="C81" s="82">
        <v>17000</v>
      </c>
      <c r="D81" s="82">
        <v>17250</v>
      </c>
      <c r="E81" s="82">
        <v>16328.466666666667</v>
      </c>
      <c r="F81" s="82">
        <v>16700</v>
      </c>
      <c r="G81" s="82">
        <v>17000</v>
      </c>
      <c r="H81" s="41">
        <v>15800</v>
      </c>
      <c r="I81" s="83">
        <v>-3.1884057971014491E-2</v>
      </c>
      <c r="J81" s="41" t="s">
        <v>76</v>
      </c>
      <c r="K81" s="41">
        <f t="shared" si="7"/>
        <v>0</v>
      </c>
      <c r="L81" s="83">
        <v>0.54100000000000004</v>
      </c>
      <c r="M81" s="83">
        <v>4.1126539744495268E-2</v>
      </c>
      <c r="N81" s="83">
        <v>5.6962025316455694E-2</v>
      </c>
      <c r="O81" s="84">
        <v>398050</v>
      </c>
      <c r="P81" s="93">
        <f t="shared" si="8"/>
        <v>28</v>
      </c>
      <c r="Q81" s="85">
        <v>1.8432142857142857</v>
      </c>
      <c r="R81" s="91">
        <f t="shared" si="9"/>
        <v>30</v>
      </c>
      <c r="S81" s="91">
        <f t="shared" si="10"/>
        <v>95</v>
      </c>
      <c r="U81" s="91">
        <f t="shared" si="11"/>
        <v>15</v>
      </c>
      <c r="V81" s="91">
        <f t="shared" si="12"/>
        <v>0</v>
      </c>
      <c r="W81" s="92">
        <f t="shared" si="13"/>
        <v>110</v>
      </c>
    </row>
    <row r="82" spans="1:23" x14ac:dyDescent="0.25">
      <c r="A82" s="80">
        <v>45713</v>
      </c>
      <c r="B82" s="81">
        <v>4570</v>
      </c>
      <c r="C82" s="82">
        <v>16900</v>
      </c>
      <c r="D82" s="82">
        <v>17250</v>
      </c>
      <c r="E82" s="82">
        <v>16346.333333333334</v>
      </c>
      <c r="F82" s="82">
        <v>16600</v>
      </c>
      <c r="G82" s="82">
        <v>16900</v>
      </c>
      <c r="H82" s="41">
        <v>15800</v>
      </c>
      <c r="I82" s="83">
        <v>-3.7681159420289857E-2</v>
      </c>
      <c r="J82" s="41" t="s">
        <v>76</v>
      </c>
      <c r="K82" s="41">
        <f t="shared" si="7"/>
        <v>0</v>
      </c>
      <c r="L82" s="83">
        <v>0.54100000000000004</v>
      </c>
      <c r="M82" s="83">
        <v>3.3871000632149886E-2</v>
      </c>
      <c r="N82" s="83">
        <v>5.0632911392405063E-2</v>
      </c>
      <c r="O82" s="84">
        <v>384060</v>
      </c>
      <c r="P82" s="93">
        <f t="shared" si="8"/>
        <v>27</v>
      </c>
      <c r="Q82" s="85">
        <v>1.7432857142857143</v>
      </c>
      <c r="R82" s="91">
        <f t="shared" si="9"/>
        <v>30</v>
      </c>
      <c r="S82" s="91">
        <f t="shared" si="10"/>
        <v>95</v>
      </c>
      <c r="U82" s="91">
        <f t="shared" si="11"/>
        <v>15</v>
      </c>
      <c r="V82" s="91">
        <f t="shared" si="12"/>
        <v>0</v>
      </c>
      <c r="W82" s="92">
        <f t="shared" si="13"/>
        <v>110</v>
      </c>
    </row>
    <row r="83" spans="1:23" x14ac:dyDescent="0.25">
      <c r="A83" s="80">
        <v>45714</v>
      </c>
      <c r="B83" s="81">
        <v>4560</v>
      </c>
      <c r="C83" s="82">
        <v>16900</v>
      </c>
      <c r="D83" s="82">
        <v>17250</v>
      </c>
      <c r="E83" s="82">
        <v>16363</v>
      </c>
      <c r="F83" s="82">
        <v>16600</v>
      </c>
      <c r="G83" s="82">
        <v>16900</v>
      </c>
      <c r="H83" s="41">
        <v>15800</v>
      </c>
      <c r="I83" s="83">
        <v>-3.7681159420289857E-2</v>
      </c>
      <c r="J83" s="41" t="s">
        <v>76</v>
      </c>
      <c r="K83" s="41">
        <f t="shared" si="7"/>
        <v>0</v>
      </c>
      <c r="L83" s="83">
        <v>0.54100000000000004</v>
      </c>
      <c r="M83" s="83">
        <v>3.2817942920002445E-2</v>
      </c>
      <c r="N83" s="83">
        <v>5.0632911392405063E-2</v>
      </c>
      <c r="O83" s="84">
        <v>356110</v>
      </c>
      <c r="P83" s="93">
        <f t="shared" si="8"/>
        <v>25</v>
      </c>
      <c r="Q83" s="85">
        <v>1.5436428571428571</v>
      </c>
      <c r="R83" s="91">
        <f t="shared" si="9"/>
        <v>50</v>
      </c>
      <c r="S83" s="91">
        <f t="shared" si="10"/>
        <v>95</v>
      </c>
      <c r="U83" s="91">
        <f t="shared" si="11"/>
        <v>15</v>
      </c>
      <c r="V83" s="91">
        <f t="shared" si="12"/>
        <v>0</v>
      </c>
      <c r="W83" s="92">
        <f t="shared" si="13"/>
        <v>110</v>
      </c>
    </row>
    <row r="84" spans="1:23" x14ac:dyDescent="0.25">
      <c r="A84" s="80">
        <v>45715</v>
      </c>
      <c r="B84" s="81">
        <v>4500</v>
      </c>
      <c r="C84" s="82">
        <v>16800</v>
      </c>
      <c r="D84" s="82">
        <v>17250</v>
      </c>
      <c r="E84" s="82">
        <v>16383</v>
      </c>
      <c r="F84" s="82">
        <v>16500</v>
      </c>
      <c r="G84" s="82">
        <v>16800</v>
      </c>
      <c r="H84" s="41">
        <v>15800</v>
      </c>
      <c r="I84" s="83">
        <v>-4.3478260869565216E-2</v>
      </c>
      <c r="J84" s="41" t="s">
        <v>76</v>
      </c>
      <c r="K84" s="41">
        <f t="shared" si="7"/>
        <v>0</v>
      </c>
      <c r="L84" s="83">
        <v>0.59299999999999997</v>
      </c>
      <c r="M84" s="83">
        <v>2.5453213697125068E-2</v>
      </c>
      <c r="N84" s="83">
        <v>4.4303797468354431E-2</v>
      </c>
      <c r="O84" s="84">
        <v>342210</v>
      </c>
      <c r="P84" s="93">
        <f t="shared" si="8"/>
        <v>24</v>
      </c>
      <c r="Q84" s="85">
        <v>1.4443571428571429</v>
      </c>
      <c r="R84" s="91">
        <f t="shared" si="9"/>
        <v>50</v>
      </c>
      <c r="S84" s="91">
        <f t="shared" si="10"/>
        <v>95</v>
      </c>
      <c r="U84" s="91">
        <f t="shared" si="11"/>
        <v>15</v>
      </c>
      <c r="V84" s="91">
        <f t="shared" si="12"/>
        <v>15</v>
      </c>
      <c r="W84" s="92">
        <f t="shared" si="13"/>
        <v>125</v>
      </c>
    </row>
    <row r="85" spans="1:23" x14ac:dyDescent="0.25">
      <c r="A85" s="80">
        <v>45716</v>
      </c>
      <c r="B85" s="81">
        <v>4534</v>
      </c>
      <c r="C85" s="82">
        <v>16800</v>
      </c>
      <c r="D85" s="82">
        <v>17250</v>
      </c>
      <c r="E85" s="82">
        <v>16393</v>
      </c>
      <c r="F85" s="82">
        <v>16500</v>
      </c>
      <c r="G85" s="82">
        <v>16800</v>
      </c>
      <c r="H85" s="41">
        <v>15800</v>
      </c>
      <c r="I85" s="83">
        <v>-4.3478260869565216E-2</v>
      </c>
      <c r="J85" s="41" t="s">
        <v>76</v>
      </c>
      <c r="K85" s="41">
        <f t="shared" si="7"/>
        <v>0</v>
      </c>
      <c r="L85" s="83">
        <v>0.59299999999999997</v>
      </c>
      <c r="M85" s="83">
        <v>2.4827670347099373E-2</v>
      </c>
      <c r="N85" s="83">
        <v>4.4303797468354431E-2</v>
      </c>
      <c r="O85" s="84">
        <v>328280</v>
      </c>
      <c r="P85" s="93">
        <f t="shared" si="8"/>
        <v>23</v>
      </c>
      <c r="Q85" s="85">
        <v>1.3448571428571428</v>
      </c>
      <c r="R85" s="91">
        <f t="shared" si="9"/>
        <v>50</v>
      </c>
      <c r="S85" s="91">
        <f t="shared" si="10"/>
        <v>95</v>
      </c>
      <c r="U85" s="91">
        <f t="shared" si="11"/>
        <v>15</v>
      </c>
      <c r="V85" s="91">
        <f t="shared" si="12"/>
        <v>15</v>
      </c>
      <c r="W85" s="92">
        <f t="shared" si="13"/>
        <v>125</v>
      </c>
    </row>
    <row r="86" spans="1:23" x14ac:dyDescent="0.25">
      <c r="A86" s="80">
        <v>45719</v>
      </c>
      <c r="B86" s="81">
        <v>4480</v>
      </c>
      <c r="C86" s="82">
        <v>16700</v>
      </c>
      <c r="D86" s="82">
        <v>16500</v>
      </c>
      <c r="E86" s="82">
        <v>16403</v>
      </c>
      <c r="F86" s="82">
        <v>16400</v>
      </c>
      <c r="G86" s="82">
        <v>16700</v>
      </c>
      <c r="H86" s="41">
        <v>15800</v>
      </c>
      <c r="I86" s="83">
        <v>-6.0606060606060606E-3</v>
      </c>
      <c r="J86" s="41" t="s">
        <v>76</v>
      </c>
      <c r="K86" s="41">
        <f t="shared" si="7"/>
        <v>0</v>
      </c>
      <c r="L86" s="83">
        <v>0.59299999999999997</v>
      </c>
      <c r="M86" s="83">
        <v>1.8106443943181127E-2</v>
      </c>
      <c r="N86" s="83">
        <v>3.7974683544303799E-2</v>
      </c>
      <c r="O86" s="84">
        <v>314260</v>
      </c>
      <c r="P86" s="93">
        <f t="shared" si="8"/>
        <v>22</v>
      </c>
      <c r="Q86" s="85">
        <v>1.2447142857142857</v>
      </c>
      <c r="R86" s="91">
        <f t="shared" si="9"/>
        <v>50</v>
      </c>
      <c r="S86" s="91">
        <f t="shared" si="10"/>
        <v>90</v>
      </c>
      <c r="U86" s="91">
        <f t="shared" si="11"/>
        <v>50</v>
      </c>
      <c r="V86" s="91">
        <f t="shared" si="12"/>
        <v>15</v>
      </c>
      <c r="W86" s="92">
        <f t="shared" si="13"/>
        <v>155</v>
      </c>
    </row>
    <row r="87" spans="1:23" x14ac:dyDescent="0.25">
      <c r="A87" s="80">
        <v>45720</v>
      </c>
      <c r="B87" s="81">
        <v>4378</v>
      </c>
      <c r="C87" s="82">
        <v>16600</v>
      </c>
      <c r="D87" s="82">
        <v>16500</v>
      </c>
      <c r="E87" s="82">
        <v>16416.333333333332</v>
      </c>
      <c r="F87" s="82">
        <v>16300</v>
      </c>
      <c r="G87" s="82">
        <v>16600</v>
      </c>
      <c r="H87" s="41">
        <v>15800</v>
      </c>
      <c r="I87" s="83">
        <v>-1.2121212121212121E-2</v>
      </c>
      <c r="J87" s="41" t="s">
        <v>76</v>
      </c>
      <c r="K87" s="41">
        <f t="shared" si="7"/>
        <v>0</v>
      </c>
      <c r="L87" s="83">
        <v>0.59299999999999997</v>
      </c>
      <c r="M87" s="83">
        <v>1.118804442729809E-2</v>
      </c>
      <c r="N87" s="83">
        <v>3.1645569620253167E-2</v>
      </c>
      <c r="O87" s="84">
        <v>300360</v>
      </c>
      <c r="P87" s="93">
        <f t="shared" si="8"/>
        <v>21</v>
      </c>
      <c r="Q87" s="85">
        <v>1.1454285714285715</v>
      </c>
      <c r="R87" s="91">
        <f t="shared" si="9"/>
        <v>50</v>
      </c>
      <c r="S87" s="91">
        <f t="shared" si="10"/>
        <v>90</v>
      </c>
      <c r="U87" s="91">
        <f t="shared" si="11"/>
        <v>50</v>
      </c>
      <c r="V87" s="91">
        <f t="shared" si="12"/>
        <v>15</v>
      </c>
      <c r="W87" s="92">
        <f t="shared" si="13"/>
        <v>155</v>
      </c>
    </row>
    <row r="88" spans="1:23" x14ac:dyDescent="0.25">
      <c r="A88" s="80">
        <v>45721</v>
      </c>
      <c r="B88" s="81">
        <v>4354</v>
      </c>
      <c r="C88" s="82">
        <v>16600</v>
      </c>
      <c r="D88" s="82">
        <v>16500</v>
      </c>
      <c r="E88" s="82">
        <v>16429.666666666668</v>
      </c>
      <c r="F88" s="82">
        <v>16300</v>
      </c>
      <c r="G88" s="82">
        <v>16600</v>
      </c>
      <c r="H88" s="41">
        <v>15800</v>
      </c>
      <c r="I88" s="83">
        <v>-1.2121212121212121E-2</v>
      </c>
      <c r="J88" s="41" t="s">
        <v>75</v>
      </c>
      <c r="K88" s="41">
        <f t="shared" si="7"/>
        <v>1</v>
      </c>
      <c r="L88" s="83">
        <v>0.60299999999999998</v>
      </c>
      <c r="M88" s="83">
        <v>1.0367424780376886E-2</v>
      </c>
      <c r="N88" s="83">
        <v>3.1645569620253167E-2</v>
      </c>
      <c r="O88" s="84">
        <v>272560</v>
      </c>
      <c r="P88" s="93">
        <f t="shared" si="8"/>
        <v>19</v>
      </c>
      <c r="Q88" s="85">
        <v>0.94685714285714284</v>
      </c>
      <c r="R88" s="91">
        <f t="shared" si="9"/>
        <v>60</v>
      </c>
      <c r="S88" s="91">
        <f t="shared" si="10"/>
        <v>90</v>
      </c>
      <c r="U88" s="91">
        <f t="shared" si="11"/>
        <v>50</v>
      </c>
      <c r="V88" s="91">
        <f t="shared" si="12"/>
        <v>15</v>
      </c>
      <c r="W88" s="92">
        <f t="shared" si="13"/>
        <v>155</v>
      </c>
    </row>
    <row r="89" spans="1:23" x14ac:dyDescent="0.25">
      <c r="A89" s="80">
        <v>45722</v>
      </c>
      <c r="B89" s="81">
        <v>4410</v>
      </c>
      <c r="C89" s="82">
        <v>16500</v>
      </c>
      <c r="D89" s="82">
        <v>16500</v>
      </c>
      <c r="E89" s="82">
        <v>16446.333333333332</v>
      </c>
      <c r="F89" s="82">
        <v>16200</v>
      </c>
      <c r="G89" s="82">
        <v>16500</v>
      </c>
      <c r="H89" s="41">
        <v>16200</v>
      </c>
      <c r="I89" s="83">
        <v>-1.8181818181818181E-2</v>
      </c>
      <c r="J89" s="41" t="s">
        <v>75</v>
      </c>
      <c r="K89" s="41">
        <f t="shared" si="7"/>
        <v>1</v>
      </c>
      <c r="L89" s="83">
        <v>0.60299999999999998</v>
      </c>
      <c r="M89" s="83">
        <v>3.2631386935285198E-3</v>
      </c>
      <c r="N89" s="83">
        <v>0</v>
      </c>
      <c r="O89" s="84">
        <v>398670</v>
      </c>
      <c r="P89" s="93">
        <f t="shared" si="8"/>
        <v>28</v>
      </c>
      <c r="Q89" s="85">
        <v>1.8476428571428571</v>
      </c>
      <c r="R89" s="91">
        <f t="shared" si="9"/>
        <v>30</v>
      </c>
      <c r="S89" s="91">
        <f t="shared" si="10"/>
        <v>90</v>
      </c>
      <c r="U89" s="91">
        <f t="shared" si="11"/>
        <v>50</v>
      </c>
      <c r="V89" s="91">
        <f t="shared" si="12"/>
        <v>90</v>
      </c>
      <c r="W89" s="92">
        <f t="shared" si="13"/>
        <v>230</v>
      </c>
    </row>
    <row r="90" spans="1:23" x14ac:dyDescent="0.25">
      <c r="A90" s="80">
        <v>45723</v>
      </c>
      <c r="B90" s="81">
        <v>4580</v>
      </c>
      <c r="C90" s="82">
        <v>16800</v>
      </c>
      <c r="D90" s="82">
        <v>16500</v>
      </c>
      <c r="E90" s="82">
        <v>16456.333333333332</v>
      </c>
      <c r="F90" s="82">
        <v>16500</v>
      </c>
      <c r="G90" s="82">
        <v>16800</v>
      </c>
      <c r="H90" s="41">
        <v>16200</v>
      </c>
      <c r="I90" s="83">
        <v>0</v>
      </c>
      <c r="J90" s="41" t="s">
        <v>75</v>
      </c>
      <c r="K90" s="41">
        <f t="shared" si="7"/>
        <v>1</v>
      </c>
      <c r="L90" s="83">
        <v>0.60299999999999998</v>
      </c>
      <c r="M90" s="83">
        <v>2.0883550406125377E-2</v>
      </c>
      <c r="N90" s="83">
        <v>1.8518518518518517E-2</v>
      </c>
      <c r="O90" s="84">
        <v>370810</v>
      </c>
      <c r="P90" s="93">
        <f t="shared" si="8"/>
        <v>26</v>
      </c>
      <c r="Q90" s="85">
        <v>1.6486428571428571</v>
      </c>
      <c r="R90" s="91">
        <f t="shared" si="9"/>
        <v>30</v>
      </c>
      <c r="S90" s="91">
        <f t="shared" si="10"/>
        <v>90</v>
      </c>
      <c r="U90" s="91">
        <f t="shared" si="11"/>
        <v>15</v>
      </c>
      <c r="V90" s="91">
        <f t="shared" si="12"/>
        <v>50</v>
      </c>
      <c r="W90" s="92">
        <f t="shared" si="13"/>
        <v>155</v>
      </c>
    </row>
    <row r="91" spans="1:23" x14ac:dyDescent="0.25">
      <c r="A91" s="80">
        <v>45726</v>
      </c>
      <c r="B91" s="81">
        <v>4510</v>
      </c>
      <c r="C91" s="82">
        <v>16700</v>
      </c>
      <c r="D91" s="82">
        <v>16500</v>
      </c>
      <c r="E91" s="82">
        <v>16479.666666666668</v>
      </c>
      <c r="F91" s="82">
        <v>16400</v>
      </c>
      <c r="G91" s="82">
        <v>16700</v>
      </c>
      <c r="H91" s="41">
        <v>16200</v>
      </c>
      <c r="I91" s="83">
        <v>-6.0606060606060606E-3</v>
      </c>
      <c r="J91" s="41" t="s">
        <v>75</v>
      </c>
      <c r="K91" s="41">
        <f t="shared" si="7"/>
        <v>1</v>
      </c>
      <c r="L91" s="83">
        <v>0.60299999999999998</v>
      </c>
      <c r="M91" s="83">
        <v>1.3370011529359339E-2</v>
      </c>
      <c r="N91" s="83">
        <v>1.2345679012345678E-2</v>
      </c>
      <c r="O91" s="84">
        <v>356930</v>
      </c>
      <c r="P91" s="93">
        <f t="shared" si="8"/>
        <v>25</v>
      </c>
      <c r="Q91" s="85">
        <v>1.5495000000000001</v>
      </c>
      <c r="R91" s="91">
        <f t="shared" si="9"/>
        <v>50</v>
      </c>
      <c r="S91" s="91">
        <f t="shared" si="10"/>
        <v>90</v>
      </c>
      <c r="U91" s="91">
        <f t="shared" si="11"/>
        <v>50</v>
      </c>
      <c r="V91" s="91">
        <f t="shared" si="12"/>
        <v>50</v>
      </c>
      <c r="W91" s="92">
        <f t="shared" si="13"/>
        <v>190</v>
      </c>
    </row>
    <row r="92" spans="1:23" x14ac:dyDescent="0.25">
      <c r="A92" s="80">
        <v>45727</v>
      </c>
      <c r="B92" s="81">
        <v>4488</v>
      </c>
      <c r="C92" s="82">
        <v>16900</v>
      </c>
      <c r="D92" s="82">
        <v>16500</v>
      </c>
      <c r="E92" s="82">
        <v>16499.666666666668</v>
      </c>
      <c r="F92" s="82">
        <v>16600</v>
      </c>
      <c r="G92" s="82">
        <v>16900</v>
      </c>
      <c r="H92" s="41">
        <v>16200</v>
      </c>
      <c r="I92" s="83">
        <v>6.0606060606060606E-3</v>
      </c>
      <c r="J92" s="41" t="s">
        <v>75</v>
      </c>
      <c r="K92" s="41">
        <f t="shared" si="7"/>
        <v>1</v>
      </c>
      <c r="L92" s="83">
        <v>0.60299999999999998</v>
      </c>
      <c r="M92" s="83">
        <v>2.42631164265944E-2</v>
      </c>
      <c r="N92" s="83">
        <v>2.4691358024691357E-2</v>
      </c>
      <c r="O92" s="84">
        <v>342980</v>
      </c>
      <c r="P92" s="93">
        <f t="shared" si="8"/>
        <v>24</v>
      </c>
      <c r="Q92" s="85">
        <v>1.449857142857143</v>
      </c>
      <c r="R92" s="91">
        <f t="shared" si="9"/>
        <v>50</v>
      </c>
      <c r="S92" s="91">
        <f t="shared" si="10"/>
        <v>50</v>
      </c>
      <c r="U92" s="91">
        <f t="shared" si="11"/>
        <v>15</v>
      </c>
      <c r="V92" s="91">
        <f t="shared" si="12"/>
        <v>15</v>
      </c>
      <c r="W92" s="92">
        <f t="shared" si="13"/>
        <v>80</v>
      </c>
    </row>
    <row r="93" spans="1:23" x14ac:dyDescent="0.25">
      <c r="A93" s="80">
        <v>45728</v>
      </c>
      <c r="B93" s="81">
        <v>4521</v>
      </c>
      <c r="C93" s="82">
        <v>16900</v>
      </c>
      <c r="D93" s="82">
        <v>16500</v>
      </c>
      <c r="E93" s="82">
        <v>16526.333333333332</v>
      </c>
      <c r="F93" s="82">
        <v>16600</v>
      </c>
      <c r="G93" s="82">
        <v>16900</v>
      </c>
      <c r="H93" s="41">
        <v>16200</v>
      </c>
      <c r="I93" s="83">
        <v>6.0606060606060606E-3</v>
      </c>
      <c r="J93" s="41" t="s">
        <v>75</v>
      </c>
      <c r="K93" s="41">
        <f t="shared" si="7"/>
        <v>1</v>
      </c>
      <c r="L93" s="83">
        <v>0.60299999999999998</v>
      </c>
      <c r="M93" s="83">
        <v>2.2610379394501778E-2</v>
      </c>
      <c r="N93" s="83">
        <v>2.4691358024691357E-2</v>
      </c>
      <c r="O93" s="84">
        <v>315040</v>
      </c>
      <c r="P93" s="93">
        <f t="shared" si="8"/>
        <v>22</v>
      </c>
      <c r="Q93" s="85">
        <v>1.2502857142857142</v>
      </c>
      <c r="R93" s="91">
        <f t="shared" si="9"/>
        <v>50</v>
      </c>
      <c r="S93" s="91">
        <f t="shared" si="10"/>
        <v>50</v>
      </c>
      <c r="U93" s="91">
        <f t="shared" si="11"/>
        <v>15</v>
      </c>
      <c r="V93" s="91">
        <f t="shared" si="12"/>
        <v>15</v>
      </c>
      <c r="W93" s="92">
        <f t="shared" si="13"/>
        <v>80</v>
      </c>
    </row>
    <row r="94" spans="1:23" x14ac:dyDescent="0.25">
      <c r="A94" s="80">
        <v>45729</v>
      </c>
      <c r="B94" s="81">
        <v>4539</v>
      </c>
      <c r="C94" s="82">
        <v>17000</v>
      </c>
      <c r="D94" s="82">
        <v>16500</v>
      </c>
      <c r="E94" s="82">
        <v>16559.666666666668</v>
      </c>
      <c r="F94" s="82">
        <v>16700</v>
      </c>
      <c r="G94" s="82">
        <v>17000</v>
      </c>
      <c r="H94" s="41">
        <v>16200</v>
      </c>
      <c r="I94" s="83">
        <v>1.2121212121212121E-2</v>
      </c>
      <c r="J94" s="41" t="s">
        <v>75</v>
      </c>
      <c r="K94" s="41">
        <f t="shared" si="7"/>
        <v>1</v>
      </c>
      <c r="L94" s="83">
        <v>0.60299999999999998</v>
      </c>
      <c r="M94" s="83">
        <v>2.6590712373437395E-2</v>
      </c>
      <c r="N94" s="83">
        <v>3.0864197530864196E-2</v>
      </c>
      <c r="O94" s="84">
        <v>301100</v>
      </c>
      <c r="P94" s="93">
        <f t="shared" si="8"/>
        <v>21</v>
      </c>
      <c r="Q94" s="85">
        <v>1.1507142857142858</v>
      </c>
      <c r="R94" s="91">
        <f t="shared" si="9"/>
        <v>50</v>
      </c>
      <c r="S94" s="91">
        <f t="shared" si="10"/>
        <v>50</v>
      </c>
      <c r="U94" s="91">
        <f t="shared" si="11"/>
        <v>15</v>
      </c>
      <c r="V94" s="91">
        <f t="shared" si="12"/>
        <v>15</v>
      </c>
      <c r="W94" s="92">
        <f t="shared" si="13"/>
        <v>80</v>
      </c>
    </row>
    <row r="95" spans="1:23" x14ac:dyDescent="0.25">
      <c r="A95" s="80">
        <v>45730</v>
      </c>
      <c r="B95" s="81">
        <v>4552</v>
      </c>
      <c r="C95" s="82">
        <v>17000</v>
      </c>
      <c r="D95" s="82">
        <v>16500</v>
      </c>
      <c r="E95" s="82">
        <v>16589.666666666668</v>
      </c>
      <c r="F95" s="82">
        <v>16700</v>
      </c>
      <c r="G95" s="82">
        <v>17000</v>
      </c>
      <c r="H95" s="41">
        <v>16200</v>
      </c>
      <c r="I95" s="83">
        <v>1.2121212121212121E-2</v>
      </c>
      <c r="J95" s="41" t="s">
        <v>75</v>
      </c>
      <c r="K95" s="41">
        <f t="shared" si="7"/>
        <v>1</v>
      </c>
      <c r="L95" s="83">
        <v>0.60299999999999998</v>
      </c>
      <c r="M95" s="83">
        <v>2.4734272338202419E-2</v>
      </c>
      <c r="N95" s="83">
        <v>3.0864197530864196E-2</v>
      </c>
      <c r="O95" s="84">
        <v>273160</v>
      </c>
      <c r="P95" s="93">
        <f t="shared" si="8"/>
        <v>19</v>
      </c>
      <c r="Q95" s="85">
        <v>0.95114285714285718</v>
      </c>
      <c r="R95" s="91">
        <f t="shared" si="9"/>
        <v>60</v>
      </c>
      <c r="S95" s="91">
        <f t="shared" si="10"/>
        <v>50</v>
      </c>
      <c r="U95" s="91">
        <f t="shared" si="11"/>
        <v>15</v>
      </c>
      <c r="V95" s="91">
        <f t="shared" si="12"/>
        <v>15</v>
      </c>
      <c r="W95" s="92">
        <f t="shared" si="13"/>
        <v>80</v>
      </c>
    </row>
    <row r="96" spans="1:23" x14ac:dyDescent="0.25">
      <c r="A96" s="80">
        <v>45733</v>
      </c>
      <c r="B96" s="81">
        <v>4430</v>
      </c>
      <c r="C96" s="82">
        <v>16750</v>
      </c>
      <c r="D96" s="82">
        <v>16500</v>
      </c>
      <c r="E96" s="82">
        <v>16616.333333333332</v>
      </c>
      <c r="F96" s="82">
        <v>16450</v>
      </c>
      <c r="G96" s="82">
        <v>16750</v>
      </c>
      <c r="H96" s="41">
        <v>16200</v>
      </c>
      <c r="I96" s="83">
        <v>-3.0303030303030303E-3</v>
      </c>
      <c r="J96" s="41" t="s">
        <v>75</v>
      </c>
      <c r="K96" s="41">
        <f t="shared" si="7"/>
        <v>1</v>
      </c>
      <c r="L96" s="83">
        <v>0.60299999999999998</v>
      </c>
      <c r="M96" s="83">
        <v>8.0442937671769479E-3</v>
      </c>
      <c r="N96" s="83">
        <v>1.5432098765432098E-2</v>
      </c>
      <c r="O96" s="84">
        <v>259310</v>
      </c>
      <c r="P96" s="93">
        <f t="shared" si="8"/>
        <v>18</v>
      </c>
      <c r="Q96" s="85">
        <v>0.8522142857142857</v>
      </c>
      <c r="R96" s="91">
        <f t="shared" si="9"/>
        <v>60</v>
      </c>
      <c r="S96" s="91">
        <f t="shared" si="10"/>
        <v>90</v>
      </c>
      <c r="U96" s="91">
        <f t="shared" si="11"/>
        <v>50</v>
      </c>
      <c r="V96" s="91">
        <f t="shared" si="12"/>
        <v>50</v>
      </c>
      <c r="W96" s="92">
        <f t="shared" si="13"/>
        <v>190</v>
      </c>
    </row>
    <row r="97" spans="1:23" x14ac:dyDescent="0.25">
      <c r="A97" s="80">
        <v>45734</v>
      </c>
      <c r="B97" s="81">
        <v>4366</v>
      </c>
      <c r="C97" s="82">
        <v>16750</v>
      </c>
      <c r="D97" s="82">
        <v>16500</v>
      </c>
      <c r="E97" s="82">
        <v>16638</v>
      </c>
      <c r="F97" s="82">
        <v>16450</v>
      </c>
      <c r="G97" s="82">
        <v>16750</v>
      </c>
      <c r="H97" s="41">
        <v>16200</v>
      </c>
      <c r="I97" s="83">
        <v>-3.0303030303030303E-3</v>
      </c>
      <c r="J97" s="41" t="s">
        <v>75</v>
      </c>
      <c r="K97" s="41">
        <f t="shared" si="7"/>
        <v>1</v>
      </c>
      <c r="L97" s="83">
        <v>0.60299999999999998</v>
      </c>
      <c r="M97" s="83">
        <v>6.7315783147012861E-3</v>
      </c>
      <c r="N97" s="83">
        <v>1.5432098765432098E-2</v>
      </c>
      <c r="O97" s="84">
        <v>245280</v>
      </c>
      <c r="P97" s="93">
        <f t="shared" si="8"/>
        <v>17</v>
      </c>
      <c r="Q97" s="85">
        <v>0.752</v>
      </c>
      <c r="R97" s="91">
        <f t="shared" si="9"/>
        <v>60</v>
      </c>
      <c r="S97" s="91">
        <f t="shared" si="10"/>
        <v>90</v>
      </c>
      <c r="U97" s="91">
        <f t="shared" si="11"/>
        <v>50</v>
      </c>
      <c r="V97" s="91">
        <f t="shared" si="12"/>
        <v>50</v>
      </c>
      <c r="W97" s="92">
        <f t="shared" si="13"/>
        <v>190</v>
      </c>
    </row>
    <row r="98" spans="1:23" x14ac:dyDescent="0.25">
      <c r="A98" s="80">
        <v>45735</v>
      </c>
      <c r="B98" s="81">
        <v>4367</v>
      </c>
      <c r="C98" s="82">
        <v>16800</v>
      </c>
      <c r="D98" s="82">
        <v>16500</v>
      </c>
      <c r="E98" s="82">
        <v>16663</v>
      </c>
      <c r="F98" s="82">
        <v>16500</v>
      </c>
      <c r="G98" s="82">
        <v>16800</v>
      </c>
      <c r="H98" s="41">
        <v>16200</v>
      </c>
      <c r="I98" s="83">
        <v>0</v>
      </c>
      <c r="J98" s="41" t="s">
        <v>75</v>
      </c>
      <c r="K98" s="41">
        <f t="shared" si="7"/>
        <v>1</v>
      </c>
      <c r="L98" s="83">
        <v>0.60299999999999998</v>
      </c>
      <c r="M98" s="83">
        <v>8.2218087979355464E-3</v>
      </c>
      <c r="N98" s="83">
        <v>1.8518518518518517E-2</v>
      </c>
      <c r="O98" s="84">
        <v>217220</v>
      </c>
      <c r="P98" s="93">
        <f t="shared" si="8"/>
        <v>15</v>
      </c>
      <c r="Q98" s="85">
        <v>0.5515714285714286</v>
      </c>
      <c r="R98" s="91">
        <f t="shared" si="9"/>
        <v>80</v>
      </c>
      <c r="S98" s="91">
        <f t="shared" si="10"/>
        <v>90</v>
      </c>
      <c r="U98" s="91">
        <f t="shared" si="11"/>
        <v>50</v>
      </c>
      <c r="V98" s="91">
        <f t="shared" si="12"/>
        <v>50</v>
      </c>
      <c r="W98" s="92">
        <f t="shared" si="13"/>
        <v>190</v>
      </c>
    </row>
    <row r="99" spans="1:23" x14ac:dyDescent="0.25">
      <c r="A99" s="80">
        <v>45736</v>
      </c>
      <c r="B99" s="81">
        <v>4420</v>
      </c>
      <c r="C99" s="82">
        <v>16900</v>
      </c>
      <c r="D99" s="82">
        <v>16500</v>
      </c>
      <c r="E99" s="82">
        <v>16689.666666666668</v>
      </c>
      <c r="F99" s="82">
        <v>16600</v>
      </c>
      <c r="G99" s="82">
        <v>16900</v>
      </c>
      <c r="H99" s="41">
        <v>16200</v>
      </c>
      <c r="I99" s="83">
        <v>6.0606060606060606E-3</v>
      </c>
      <c r="J99" s="41" t="s">
        <v>75</v>
      </c>
      <c r="K99" s="41">
        <f t="shared" si="7"/>
        <v>1</v>
      </c>
      <c r="L99" s="83">
        <v>0.60299999999999998</v>
      </c>
      <c r="M99" s="83">
        <v>1.2602608400407365E-2</v>
      </c>
      <c r="N99" s="83">
        <v>2.4691358024691357E-2</v>
      </c>
      <c r="O99" s="84">
        <v>203220</v>
      </c>
      <c r="P99" s="93">
        <f t="shared" si="8"/>
        <v>14</v>
      </c>
      <c r="Q99" s="85">
        <v>0.45157142857142857</v>
      </c>
      <c r="R99" s="91">
        <f t="shared" si="9"/>
        <v>80</v>
      </c>
      <c r="S99" s="91">
        <f t="shared" si="10"/>
        <v>50</v>
      </c>
      <c r="U99" s="91">
        <f t="shared" si="11"/>
        <v>50</v>
      </c>
      <c r="V99" s="91">
        <f t="shared" si="12"/>
        <v>15</v>
      </c>
      <c r="W99" s="92">
        <f t="shared" si="13"/>
        <v>115</v>
      </c>
    </row>
    <row r="100" spans="1:23" x14ac:dyDescent="0.25">
      <c r="A100" s="80">
        <v>45737</v>
      </c>
      <c r="B100" s="81">
        <v>4381</v>
      </c>
      <c r="C100" s="82">
        <v>16900</v>
      </c>
      <c r="D100" s="82">
        <v>16500</v>
      </c>
      <c r="E100" s="82">
        <v>16719.666666666668</v>
      </c>
      <c r="F100" s="82">
        <v>16600</v>
      </c>
      <c r="G100" s="82">
        <v>16900</v>
      </c>
      <c r="H100" s="41">
        <v>16200</v>
      </c>
      <c r="I100" s="83">
        <v>6.0606060606060606E-3</v>
      </c>
      <c r="J100" s="41" t="s">
        <v>75</v>
      </c>
      <c r="K100" s="41">
        <f t="shared" si="7"/>
        <v>1</v>
      </c>
      <c r="L100" s="83">
        <v>0.60299999999999998</v>
      </c>
      <c r="M100" s="83">
        <v>1.0785701469327466E-2</v>
      </c>
      <c r="N100" s="83">
        <v>2.4691358024691357E-2</v>
      </c>
      <c r="O100" s="84">
        <v>161190</v>
      </c>
      <c r="P100" s="93">
        <f t="shared" si="8"/>
        <v>11</v>
      </c>
      <c r="Q100" s="85">
        <v>0.15135714285714286</v>
      </c>
      <c r="R100" s="91">
        <f t="shared" si="9"/>
        <v>80</v>
      </c>
      <c r="S100" s="91">
        <f t="shared" si="10"/>
        <v>50</v>
      </c>
      <c r="U100" s="91">
        <f t="shared" si="11"/>
        <v>50</v>
      </c>
      <c r="V100" s="91">
        <f t="shared" si="12"/>
        <v>15</v>
      </c>
      <c r="W100" s="92">
        <f t="shared" si="13"/>
        <v>115</v>
      </c>
    </row>
    <row r="101" spans="1:23" x14ac:dyDescent="0.25">
      <c r="A101" s="80">
        <v>45740</v>
      </c>
      <c r="B101" s="81">
        <v>4340</v>
      </c>
      <c r="C101" s="82">
        <v>16823</v>
      </c>
      <c r="D101" s="82">
        <v>16500</v>
      </c>
      <c r="E101" s="82">
        <v>16739.666666666668</v>
      </c>
      <c r="F101" s="82">
        <v>16523</v>
      </c>
      <c r="G101" s="82">
        <v>16823</v>
      </c>
      <c r="H101" s="41">
        <v>16200</v>
      </c>
      <c r="I101" s="83">
        <v>1.393939393939394E-3</v>
      </c>
      <c r="J101" s="41" t="s">
        <v>75</v>
      </c>
      <c r="K101" s="41">
        <f t="shared" si="7"/>
        <v>1</v>
      </c>
      <c r="L101" s="83">
        <v>0.60299999999999998</v>
      </c>
      <c r="M101" s="83">
        <v>4.9781955036937485E-3</v>
      </c>
      <c r="N101" s="83">
        <v>1.993827160493827E-2</v>
      </c>
      <c r="O101" s="84">
        <v>133200</v>
      </c>
      <c r="P101" s="93">
        <f t="shared" si="8"/>
        <v>9</v>
      </c>
      <c r="Q101" s="85">
        <v>-4.8571428571428571E-2</v>
      </c>
      <c r="R101" s="91">
        <f t="shared" si="9"/>
        <v>100</v>
      </c>
      <c r="S101" s="91">
        <f t="shared" si="10"/>
        <v>50</v>
      </c>
      <c r="U101" s="91">
        <f t="shared" si="11"/>
        <v>50</v>
      </c>
      <c r="V101" s="91">
        <f t="shared" si="12"/>
        <v>50</v>
      </c>
      <c r="W101" s="92">
        <f t="shared" si="13"/>
        <v>150</v>
      </c>
    </row>
    <row r="102" spans="1:23" x14ac:dyDescent="0.25">
      <c r="A102" s="80">
        <v>45741</v>
      </c>
      <c r="B102" s="81">
        <v>4240</v>
      </c>
      <c r="C102" s="82">
        <v>16734</v>
      </c>
      <c r="D102" s="82">
        <v>16500</v>
      </c>
      <c r="E102" s="82">
        <v>16757.099999999999</v>
      </c>
      <c r="F102" s="82">
        <v>16434</v>
      </c>
      <c r="G102" s="82">
        <v>16734</v>
      </c>
      <c r="H102" s="41">
        <v>16200</v>
      </c>
      <c r="I102" s="83">
        <v>-4.0000000000000001E-3</v>
      </c>
      <c r="J102" s="41" t="s">
        <v>75</v>
      </c>
      <c r="K102" s="41">
        <f t="shared" si="7"/>
        <v>1</v>
      </c>
      <c r="L102" s="83">
        <v>0.52800000000000002</v>
      </c>
      <c r="M102" s="83">
        <v>-1.3785201496678153E-3</v>
      </c>
      <c r="N102" s="83">
        <v>1.4444444444444444E-2</v>
      </c>
      <c r="O102" s="84">
        <v>119260</v>
      </c>
      <c r="P102" s="93">
        <f t="shared" si="8"/>
        <v>8</v>
      </c>
      <c r="Q102" s="85">
        <v>-0.14814285714285713</v>
      </c>
      <c r="R102" s="91">
        <f t="shared" si="9"/>
        <v>100</v>
      </c>
      <c r="S102" s="91">
        <f t="shared" si="10"/>
        <v>90</v>
      </c>
      <c r="U102" s="91">
        <f t="shared" si="11"/>
        <v>90</v>
      </c>
      <c r="V102" s="91">
        <f t="shared" si="12"/>
        <v>50</v>
      </c>
      <c r="W102" s="92">
        <f t="shared" si="13"/>
        <v>230</v>
      </c>
    </row>
    <row r="103" spans="1:23" x14ac:dyDescent="0.25">
      <c r="A103" s="80">
        <v>45742</v>
      </c>
      <c r="B103" s="81">
        <v>4260</v>
      </c>
      <c r="C103" s="82">
        <v>16734</v>
      </c>
      <c r="D103" s="82">
        <v>16500</v>
      </c>
      <c r="E103" s="82">
        <v>16768.233333333334</v>
      </c>
      <c r="F103" s="82">
        <v>16434</v>
      </c>
      <c r="G103" s="82">
        <v>16734</v>
      </c>
      <c r="H103" s="41">
        <v>16200</v>
      </c>
      <c r="I103" s="83">
        <v>-4.0000000000000001E-3</v>
      </c>
      <c r="J103" s="41" t="s">
        <v>75</v>
      </c>
      <c r="K103" s="41">
        <f t="shared" si="7"/>
        <v>1</v>
      </c>
      <c r="L103" s="83">
        <v>0.52800000000000002</v>
      </c>
      <c r="M103" s="83">
        <v>-2.0415587410321646E-3</v>
      </c>
      <c r="N103" s="83">
        <v>1.4444444444444444E-2</v>
      </c>
      <c r="O103" s="84">
        <v>105360</v>
      </c>
      <c r="P103" s="93">
        <f t="shared" si="8"/>
        <v>7</v>
      </c>
      <c r="Q103" s="85">
        <v>-0.24742857142857144</v>
      </c>
      <c r="R103" s="91">
        <f t="shared" si="9"/>
        <v>100</v>
      </c>
      <c r="S103" s="91">
        <f t="shared" si="10"/>
        <v>90</v>
      </c>
      <c r="U103" s="91">
        <f t="shared" si="11"/>
        <v>90</v>
      </c>
      <c r="V103" s="91">
        <f t="shared" si="12"/>
        <v>50</v>
      </c>
      <c r="W103" s="92">
        <f t="shared" si="13"/>
        <v>230</v>
      </c>
    </row>
    <row r="104" spans="1:23" x14ac:dyDescent="0.25">
      <c r="A104" s="80">
        <v>45743</v>
      </c>
      <c r="B104" s="81">
        <v>4280</v>
      </c>
      <c r="C104" s="82">
        <v>16643</v>
      </c>
      <c r="D104" s="82">
        <v>16500</v>
      </c>
      <c r="E104" s="82">
        <v>16772.7</v>
      </c>
      <c r="F104" s="82">
        <v>16343</v>
      </c>
      <c r="G104" s="82">
        <v>16643</v>
      </c>
      <c r="H104" s="41">
        <v>16200</v>
      </c>
      <c r="I104" s="83">
        <v>-9.5151515151515147E-3</v>
      </c>
      <c r="J104" s="41" t="s">
        <v>76</v>
      </c>
      <c r="K104" s="41">
        <f t="shared" si="7"/>
        <v>0</v>
      </c>
      <c r="L104" s="83">
        <v>0.59299999999999997</v>
      </c>
      <c r="M104" s="83">
        <v>-7.7328039015782026E-3</v>
      </c>
      <c r="N104" s="83">
        <v>8.8271604938271603E-3</v>
      </c>
      <c r="O104" s="84">
        <v>105360</v>
      </c>
      <c r="P104" s="93">
        <f t="shared" si="8"/>
        <v>7</v>
      </c>
      <c r="Q104" s="85">
        <v>-0.24742857142857144</v>
      </c>
      <c r="R104" s="91">
        <f t="shared" si="9"/>
        <v>100</v>
      </c>
      <c r="S104" s="91">
        <f t="shared" si="10"/>
        <v>90</v>
      </c>
      <c r="U104" s="91">
        <f t="shared" si="11"/>
        <v>90</v>
      </c>
      <c r="V104" s="91">
        <f t="shared" si="12"/>
        <v>50</v>
      </c>
      <c r="W104" s="92">
        <f t="shared" si="13"/>
        <v>230</v>
      </c>
    </row>
    <row r="105" spans="1:23" x14ac:dyDescent="0.25">
      <c r="A105" s="80">
        <v>45755</v>
      </c>
      <c r="B105" s="81">
        <v>4224</v>
      </c>
      <c r="C105" s="82">
        <v>16743</v>
      </c>
      <c r="D105" s="82">
        <v>16500</v>
      </c>
      <c r="E105" s="82">
        <v>16777.466666666667</v>
      </c>
      <c r="F105" s="82">
        <v>16443</v>
      </c>
      <c r="G105" s="82">
        <v>16743</v>
      </c>
      <c r="H105" s="41">
        <v>16200</v>
      </c>
      <c r="I105" s="83">
        <v>-3.4545454545454545E-3</v>
      </c>
      <c r="J105" s="41" t="s">
        <v>76</v>
      </c>
      <c r="K105" s="41">
        <f t="shared" si="7"/>
        <v>0</v>
      </c>
      <c r="L105" s="83">
        <v>0.65400000000000003</v>
      </c>
      <c r="M105" s="83">
        <v>-2.0543427295340866E-3</v>
      </c>
      <c r="N105" s="83">
        <v>1.4999999999999999E-2</v>
      </c>
      <c r="O105" s="84">
        <v>77360</v>
      </c>
      <c r="P105" s="93">
        <f t="shared" si="8"/>
        <v>5</v>
      </c>
      <c r="Q105" s="85">
        <v>-0.44742857142857145</v>
      </c>
      <c r="R105" s="91">
        <f t="shared" si="9"/>
        <v>100</v>
      </c>
      <c r="S105" s="91">
        <f t="shared" si="10"/>
        <v>90</v>
      </c>
      <c r="U105" s="91">
        <f t="shared" si="11"/>
        <v>90</v>
      </c>
      <c r="V105" s="91">
        <f t="shared" si="12"/>
        <v>50</v>
      </c>
      <c r="W105" s="92">
        <f t="shared" si="13"/>
        <v>230</v>
      </c>
    </row>
    <row r="106" spans="1:23" x14ac:dyDescent="0.25">
      <c r="A106" s="80">
        <v>45756</v>
      </c>
      <c r="B106" s="81">
        <v>4108</v>
      </c>
      <c r="C106" s="82">
        <v>16500</v>
      </c>
      <c r="D106" s="82">
        <v>16500</v>
      </c>
      <c r="E106" s="82">
        <v>16788.900000000001</v>
      </c>
      <c r="F106" s="82">
        <v>16200</v>
      </c>
      <c r="G106" s="82">
        <v>16500</v>
      </c>
      <c r="H106" s="41">
        <v>16200</v>
      </c>
      <c r="I106" s="83">
        <v>-1.8181818181818181E-2</v>
      </c>
      <c r="J106" s="41" t="s">
        <v>76</v>
      </c>
      <c r="K106" s="41">
        <f t="shared" si="7"/>
        <v>0</v>
      </c>
      <c r="L106" s="83">
        <v>0.65400000000000003</v>
      </c>
      <c r="M106" s="83">
        <v>-1.7207798009399151E-2</v>
      </c>
      <c r="N106" s="83">
        <v>0</v>
      </c>
      <c r="O106" s="84">
        <v>203360</v>
      </c>
      <c r="P106" s="93">
        <f t="shared" si="8"/>
        <v>14</v>
      </c>
      <c r="Q106" s="85">
        <v>0.45257142857142857</v>
      </c>
      <c r="R106" s="91">
        <f t="shared" si="9"/>
        <v>80</v>
      </c>
      <c r="S106" s="91">
        <f t="shared" si="10"/>
        <v>90</v>
      </c>
      <c r="U106" s="91">
        <f t="shared" si="11"/>
        <v>90</v>
      </c>
      <c r="V106" s="91">
        <f t="shared" si="12"/>
        <v>90</v>
      </c>
      <c r="W106" s="92">
        <f t="shared" si="13"/>
        <v>270</v>
      </c>
    </row>
    <row r="107" spans="1:23" x14ac:dyDescent="0.25">
      <c r="A107" s="80">
        <v>45757</v>
      </c>
      <c r="B107" s="41"/>
      <c r="C107" s="41"/>
      <c r="D107" s="41"/>
      <c r="E107" s="41"/>
      <c r="F107" s="41"/>
      <c r="G107" s="41"/>
      <c r="H107" s="41"/>
      <c r="I107" s="83">
        <v>-3.6727272727272699E-2</v>
      </c>
      <c r="J107" s="41" t="s">
        <v>76</v>
      </c>
      <c r="K107" s="41">
        <f t="shared" si="7"/>
        <v>0</v>
      </c>
      <c r="L107" s="83">
        <v>0.65400000000000003</v>
      </c>
      <c r="M107" s="83">
        <v>-3.5625596754054967E-2</v>
      </c>
      <c r="N107" s="83">
        <v>5.838509316770186E-3</v>
      </c>
      <c r="O107" s="84">
        <v>189360</v>
      </c>
      <c r="P107" s="93">
        <f t="shared" si="8"/>
        <v>13</v>
      </c>
      <c r="Q107" s="85">
        <v>0.35257142857142859</v>
      </c>
      <c r="R107" s="91">
        <f t="shared" si="9"/>
        <v>80</v>
      </c>
      <c r="S107" s="91">
        <f t="shared" si="10"/>
        <v>95</v>
      </c>
      <c r="U107" s="91">
        <f t="shared" si="11"/>
        <v>95</v>
      </c>
      <c r="V107" s="91">
        <f t="shared" si="12"/>
        <v>50</v>
      </c>
      <c r="W107" s="92">
        <f t="shared" si="13"/>
        <v>240</v>
      </c>
    </row>
  </sheetData>
  <conditionalFormatting sqref="N2:N107">
    <cfRule type="cellIs" dxfId="9" priority="8" operator="lessThan">
      <formula>0</formula>
    </cfRule>
    <cfRule type="cellIs" dxfId="8" priority="9" operator="greaterThan">
      <formula>0</formula>
    </cfRule>
  </conditionalFormatting>
  <conditionalFormatting sqref="M2:M107">
    <cfRule type="cellIs" dxfId="7" priority="6" operator="lessThan">
      <formula>0</formula>
    </cfRule>
    <cfRule type="cellIs" dxfId="6" priority="7" operator="greaterThan">
      <formula>0</formula>
    </cfRule>
  </conditionalFormatting>
  <conditionalFormatting sqref="L2:L107">
    <cfRule type="colorScale" priority="5">
      <colorScale>
        <cfvo type="min"/>
        <cfvo type="max"/>
        <color rgb="FFFCFCFF"/>
        <color rgb="FF63BE7B"/>
      </colorScale>
    </cfRule>
  </conditionalFormatting>
  <conditionalFormatting sqref="I2:I107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Q2:Q107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09E0-BAB1-45F2-B382-326C263490F8}">
  <dimension ref="A1:Q540"/>
  <sheetViews>
    <sheetView tabSelected="1" topLeftCell="F1"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1" max="1" width="10.42578125" bestFit="1" customWidth="1"/>
    <col min="2" max="2" width="11.42578125" hidden="1" customWidth="1"/>
    <col min="3" max="4" width="12.85546875" hidden="1" customWidth="1"/>
    <col min="5" max="5" width="18.140625" bestFit="1" customWidth="1"/>
    <col min="6" max="6" width="12.85546875" customWidth="1"/>
    <col min="7" max="7" width="14.28515625" bestFit="1" customWidth="1"/>
    <col min="8" max="8" width="27.42578125" bestFit="1" customWidth="1"/>
    <col min="9" max="9" width="23.5703125" bestFit="1" customWidth="1"/>
    <col min="10" max="10" width="18.85546875" customWidth="1"/>
    <col min="11" max="11" width="25.7109375" customWidth="1"/>
    <col min="12" max="12" width="13.42578125" customWidth="1"/>
    <col min="13" max="13" width="21.7109375" customWidth="1"/>
    <col min="14" max="14" width="22" customWidth="1"/>
    <col min="15" max="15" width="21.140625" bestFit="1" customWidth="1"/>
    <col min="16" max="16" width="11.5703125" bestFit="1" customWidth="1"/>
    <col min="17" max="17" width="10.85546875" customWidth="1"/>
  </cols>
  <sheetData>
    <row r="1" spans="1:17" x14ac:dyDescent="0.25">
      <c r="A1" s="78" t="s">
        <v>0</v>
      </c>
      <c r="B1" s="79" t="s">
        <v>1</v>
      </c>
      <c r="C1" s="78" t="s">
        <v>2</v>
      </c>
      <c r="D1" s="78" t="s">
        <v>3</v>
      </c>
      <c r="E1" s="78" t="s">
        <v>6</v>
      </c>
      <c r="F1" s="78" t="s">
        <v>4</v>
      </c>
      <c r="G1" s="78" t="s">
        <v>7</v>
      </c>
      <c r="H1" s="78" t="s">
        <v>63</v>
      </c>
      <c r="I1" s="78" t="s">
        <v>5</v>
      </c>
      <c r="J1" s="78" t="s">
        <v>62</v>
      </c>
      <c r="K1" s="78" t="s">
        <v>64</v>
      </c>
      <c r="L1" s="78" t="s">
        <v>65</v>
      </c>
      <c r="M1" s="78" t="s">
        <v>79</v>
      </c>
      <c r="N1" s="78" t="s">
        <v>80</v>
      </c>
      <c r="O1" s="78" t="s">
        <v>81</v>
      </c>
      <c r="P1" s="78" t="s">
        <v>17</v>
      </c>
      <c r="Q1" s="78" t="s">
        <v>103</v>
      </c>
    </row>
    <row r="2" spans="1:17" x14ac:dyDescent="0.25">
      <c r="A2" s="80">
        <v>44929</v>
      </c>
      <c r="B2" s="81">
        <f>VLOOKUP([1]!Table1[[#This Row],[TANGGAL]],[1]!Table2[#Data],2,FALSE)</f>
        <v>4254</v>
      </c>
      <c r="C2" s="82">
        <v>14018.918918918918</v>
      </c>
      <c r="D2" s="82">
        <v>14199.999999999998</v>
      </c>
      <c r="E2" s="82">
        <f>MIN(C2:D2)</f>
        <v>14018.918918918918</v>
      </c>
      <c r="F2" s="82">
        <f>13500</f>
        <v>13500</v>
      </c>
      <c r="G2" s="82"/>
      <c r="H2" s="82">
        <f>E2-300</f>
        <v>13718.918918918918</v>
      </c>
      <c r="I2" s="82">
        <v>14018.918918918918</v>
      </c>
      <c r="J2" s="41" t="e">
        <f>VLOOKUP(A2,Table8[[Tanggal PO]:[Harga]],4,FALSE)</f>
        <v>#N/A</v>
      </c>
      <c r="K2" s="83">
        <f>(H2-F2)/F2</f>
        <v>1.6216216216216169E-2</v>
      </c>
      <c r="L2" s="41" t="e">
        <f>VLOOKUP(A2,Sheet3!$A$2:$I$26,9,FALSE)</f>
        <v>#N/A</v>
      </c>
      <c r="M2" s="83" t="e">
        <f>VLOOKUP(A2,Sheet3!$A$2:$K$26,11,FALSE)</f>
        <v>#N/A</v>
      </c>
      <c r="N2" s="83" t="e">
        <f>(E2-G2)/G2</f>
        <v>#DIV/0!</v>
      </c>
      <c r="O2" s="83" t="e">
        <f>(H2-J2)/J2</f>
        <v>#N/A</v>
      </c>
      <c r="P2" s="84" t="e">
        <f>VLOOKUP(A2,OEM!$Q$2:$T$394,4,FALSE)</f>
        <v>#N/A</v>
      </c>
      <c r="Q2" s="85" t="e">
        <f>(P2-140000)/140000</f>
        <v>#N/A</v>
      </c>
    </row>
    <row r="3" spans="1:17" x14ac:dyDescent="0.25">
      <c r="A3" s="80">
        <v>44930</v>
      </c>
      <c r="B3" s="81">
        <f>VLOOKUP([1]!Table1[[#This Row],[TANGGAL]],[1]!Table2[#Data],2,FALSE)</f>
        <v>4173</v>
      </c>
      <c r="C3" s="82">
        <v>14302.702702702702</v>
      </c>
      <c r="D3" s="82">
        <v>14899.999999999998</v>
      </c>
      <c r="E3" s="82">
        <f t="shared" ref="E3:E66" si="0">MIN(C3:D3)</f>
        <v>14302.702702702702</v>
      </c>
      <c r="F3" s="82">
        <f>13500</f>
        <v>13500</v>
      </c>
      <c r="G3" s="82"/>
      <c r="H3" s="82">
        <f t="shared" ref="H3:H66" si="1">E3-300</f>
        <v>14002.702702702702</v>
      </c>
      <c r="I3" s="82">
        <v>14302.702702702702</v>
      </c>
      <c r="J3" s="41" t="e">
        <f>VLOOKUP(A3,Table8[[Tanggal PO]:[Harga]],4,FALSE)</f>
        <v>#N/A</v>
      </c>
      <c r="K3" s="83">
        <f t="shared" ref="K3:K66" si="2">(H3-F3)/F3</f>
        <v>3.7237237237237153E-2</v>
      </c>
      <c r="L3" s="41" t="e">
        <f>VLOOKUP(A3,Sheet3!$A$2:$I$26,9,FALSE)</f>
        <v>#N/A</v>
      </c>
      <c r="M3" s="83" t="e">
        <f>VLOOKUP(A3,Sheet3!$A$2:$K$26,11,FALSE)</f>
        <v>#N/A</v>
      </c>
      <c r="N3" s="83" t="e">
        <f t="shared" ref="N3:N66" si="3">(E3-G3)/G3</f>
        <v>#DIV/0!</v>
      </c>
      <c r="O3" s="83" t="e">
        <f t="shared" ref="O3:O66" si="4">(H3-J3)/J3</f>
        <v>#N/A</v>
      </c>
      <c r="P3" s="84" t="e">
        <f>VLOOKUP(A3,OEM!$Q$2:$T$394,4,FALSE)</f>
        <v>#N/A</v>
      </c>
      <c r="Q3" s="85" t="e">
        <f>(P3-140000)/140000</f>
        <v>#N/A</v>
      </c>
    </row>
    <row r="4" spans="1:17" x14ac:dyDescent="0.25">
      <c r="A4" s="80">
        <v>44931</v>
      </c>
      <c r="B4" s="81">
        <f>VLOOKUP([1]!Table1[[#This Row],[TANGGAL]],[1]!Table2[#Data],2,FALSE)</f>
        <v>4083</v>
      </c>
      <c r="C4" s="82">
        <v>14099.999999999998</v>
      </c>
      <c r="D4" s="82">
        <v>14699.999999999998</v>
      </c>
      <c r="E4" s="82">
        <f t="shared" si="0"/>
        <v>14099.999999999998</v>
      </c>
      <c r="F4" s="82">
        <f>13500</f>
        <v>13500</v>
      </c>
      <c r="G4" s="82"/>
      <c r="H4" s="82">
        <f t="shared" si="1"/>
        <v>13799.999999999998</v>
      </c>
      <c r="I4" s="82">
        <v>14099.999999999998</v>
      </c>
      <c r="J4" s="41" t="e">
        <f>VLOOKUP(A4,Table8[[Tanggal PO]:[Harga]],4,FALSE)</f>
        <v>#N/A</v>
      </c>
      <c r="K4" s="83">
        <f t="shared" si="2"/>
        <v>2.2222222222222088E-2</v>
      </c>
      <c r="L4" s="41" t="e">
        <f>VLOOKUP(A4,Sheet3!$A$2:$I$26,9,FALSE)</f>
        <v>#N/A</v>
      </c>
      <c r="M4" s="83" t="e">
        <f>VLOOKUP(A4,Sheet3!$A$2:$K$26,11,FALSE)</f>
        <v>#N/A</v>
      </c>
      <c r="N4" s="83" t="e">
        <f t="shared" si="3"/>
        <v>#DIV/0!</v>
      </c>
      <c r="O4" s="83" t="e">
        <f t="shared" si="4"/>
        <v>#N/A</v>
      </c>
      <c r="P4" s="84" t="e">
        <f>VLOOKUP(A4,OEM!$Q$2:$T$394,4,FALSE)</f>
        <v>#N/A</v>
      </c>
      <c r="Q4" s="85" t="e">
        <f>(P4-140000)/140000</f>
        <v>#N/A</v>
      </c>
    </row>
    <row r="5" spans="1:17" x14ac:dyDescent="0.25">
      <c r="A5" s="80">
        <v>44932</v>
      </c>
      <c r="B5" s="81">
        <f>VLOOKUP([1]!Table1[[#This Row],[TANGGAL]],[1]!Table2[#Data],2,FALSE)</f>
        <v>4038</v>
      </c>
      <c r="C5" s="82">
        <v>13924.999999999998</v>
      </c>
      <c r="D5" s="82">
        <v>14599.999999999998</v>
      </c>
      <c r="E5" s="82">
        <f t="shared" si="0"/>
        <v>13924.999999999998</v>
      </c>
      <c r="F5" s="82">
        <f>13500</f>
        <v>13500</v>
      </c>
      <c r="G5" s="82"/>
      <c r="H5" s="82">
        <f t="shared" si="1"/>
        <v>13624.999999999998</v>
      </c>
      <c r="I5" s="82">
        <v>13924.999999999998</v>
      </c>
      <c r="J5" s="41" t="e">
        <f>VLOOKUP(A5,Table8[[Tanggal PO]:[Harga]],4,FALSE)</f>
        <v>#N/A</v>
      </c>
      <c r="K5" s="83">
        <f t="shared" si="2"/>
        <v>9.2592592592591252E-3</v>
      </c>
      <c r="L5" s="41" t="e">
        <f>VLOOKUP(A5,Sheet3!$A$2:$I$26,9,FALSE)</f>
        <v>#N/A</v>
      </c>
      <c r="M5" s="83" t="e">
        <f>VLOOKUP(A5,Sheet3!$A$2:$K$26,11,FALSE)</f>
        <v>#N/A</v>
      </c>
      <c r="N5" s="83" t="e">
        <f t="shared" si="3"/>
        <v>#DIV/0!</v>
      </c>
      <c r="O5" s="83" t="e">
        <f t="shared" si="4"/>
        <v>#N/A</v>
      </c>
      <c r="P5" s="84" t="e">
        <f>VLOOKUP(A5,OEM!$Q$2:$T$394,4,FALSE)</f>
        <v>#N/A</v>
      </c>
      <c r="Q5" s="85" t="e">
        <f>(P5-140000)/140000</f>
        <v>#N/A</v>
      </c>
    </row>
    <row r="6" spans="1:17" x14ac:dyDescent="0.25">
      <c r="A6" s="80">
        <v>44935</v>
      </c>
      <c r="B6" s="81">
        <f>VLOOKUP([1]!Table1[[#This Row],[TANGGAL]],[1]!Table2[#Data],2,FALSE)</f>
        <v>4094</v>
      </c>
      <c r="C6" s="82">
        <v>13924.999999999998</v>
      </c>
      <c r="D6" s="82">
        <v>14599.999999999998</v>
      </c>
      <c r="E6" s="82">
        <f t="shared" si="0"/>
        <v>13924.999999999998</v>
      </c>
      <c r="F6" s="82">
        <f>13500</f>
        <v>13500</v>
      </c>
      <c r="G6" s="82"/>
      <c r="H6" s="82">
        <f t="shared" si="1"/>
        <v>13624.999999999998</v>
      </c>
      <c r="I6" s="82">
        <v>13924.999999999998</v>
      </c>
      <c r="J6" s="41" t="e">
        <f>VLOOKUP(A6,Table8[[Tanggal PO]:[Harga]],4,FALSE)</f>
        <v>#N/A</v>
      </c>
      <c r="K6" s="83">
        <f t="shared" si="2"/>
        <v>9.2592592592591252E-3</v>
      </c>
      <c r="L6" s="41" t="e">
        <f>VLOOKUP(A6,Sheet3!$A$2:$I$26,9,FALSE)</f>
        <v>#N/A</v>
      </c>
      <c r="M6" s="83" t="e">
        <f>VLOOKUP(A6,Sheet3!$A$2:$K$26,11,FALSE)</f>
        <v>#N/A</v>
      </c>
      <c r="N6" s="83" t="e">
        <f t="shared" si="3"/>
        <v>#DIV/0!</v>
      </c>
      <c r="O6" s="83" t="e">
        <f t="shared" si="4"/>
        <v>#N/A</v>
      </c>
      <c r="P6" s="84" t="e">
        <f>VLOOKUP(A6,OEM!$Q$2:$T$394,4,FALSE)</f>
        <v>#N/A</v>
      </c>
      <c r="Q6" s="85" t="e">
        <f>(P6-140000)/140000</f>
        <v>#N/A</v>
      </c>
    </row>
    <row r="7" spans="1:17" x14ac:dyDescent="0.25">
      <c r="A7" s="80">
        <v>44936</v>
      </c>
      <c r="B7" s="81">
        <f>VLOOKUP([1]!Table1[[#This Row],[TANGGAL]],[1]!Table2[#Data],2,FALSE)</f>
        <v>3961</v>
      </c>
      <c r="C7" s="82">
        <v>13924.999999999998</v>
      </c>
      <c r="D7" s="82">
        <v>13699.999999999998</v>
      </c>
      <c r="E7" s="82">
        <f t="shared" si="0"/>
        <v>13699.999999999998</v>
      </c>
      <c r="F7" s="82">
        <f>13500</f>
        <v>13500</v>
      </c>
      <c r="G7" s="82"/>
      <c r="H7" s="82">
        <f t="shared" si="1"/>
        <v>13399.999999999998</v>
      </c>
      <c r="I7" s="82">
        <v>13699.999999999998</v>
      </c>
      <c r="J7" s="41" t="e">
        <f>VLOOKUP(A7,Table8[[Tanggal PO]:[Harga]],4,FALSE)</f>
        <v>#N/A</v>
      </c>
      <c r="K7" s="83">
        <f t="shared" si="2"/>
        <v>-7.4074074074075421E-3</v>
      </c>
      <c r="L7" s="41" t="e">
        <f>VLOOKUP(A7,Sheet3!$A$2:$I$26,9,FALSE)</f>
        <v>#N/A</v>
      </c>
      <c r="M7" s="83" t="e">
        <f>VLOOKUP(A7,Sheet3!$A$2:$K$26,11,FALSE)</f>
        <v>#N/A</v>
      </c>
      <c r="N7" s="83" t="e">
        <f t="shared" si="3"/>
        <v>#DIV/0!</v>
      </c>
      <c r="O7" s="83" t="e">
        <f t="shared" si="4"/>
        <v>#N/A</v>
      </c>
      <c r="P7" s="84" t="e">
        <f>VLOOKUP(A7,OEM!$Q$2:$T$394,4,FALSE)</f>
        <v>#N/A</v>
      </c>
      <c r="Q7" s="85" t="e">
        <f>(P7-140000)/140000</f>
        <v>#N/A</v>
      </c>
    </row>
    <row r="8" spans="1:17" x14ac:dyDescent="0.25">
      <c r="A8" s="80">
        <v>44937</v>
      </c>
      <c r="B8" s="81">
        <f>VLOOKUP([1]!Table1[[#This Row],[TANGGAL]],[1]!Table2[#Data],2,FALSE)</f>
        <v>3897</v>
      </c>
      <c r="C8" s="82">
        <v>13749.999999999998</v>
      </c>
      <c r="D8" s="82">
        <v>13799.999999999998</v>
      </c>
      <c r="E8" s="82">
        <f t="shared" si="0"/>
        <v>13749.999999999998</v>
      </c>
      <c r="F8" s="82">
        <f>13500</f>
        <v>13500</v>
      </c>
      <c r="G8" s="82"/>
      <c r="H8" s="82">
        <f t="shared" si="1"/>
        <v>13449.999999999998</v>
      </c>
      <c r="I8" s="82">
        <v>13749.999999999998</v>
      </c>
      <c r="J8" s="41" t="e">
        <f>VLOOKUP(A8,Table8[[Tanggal PO]:[Harga]],4,FALSE)</f>
        <v>#N/A</v>
      </c>
      <c r="K8" s="83">
        <f t="shared" si="2"/>
        <v>-3.7037037037038383E-3</v>
      </c>
      <c r="L8" s="41" t="e">
        <f>VLOOKUP(A8,Sheet3!$A$2:$I$26,9,FALSE)</f>
        <v>#N/A</v>
      </c>
      <c r="M8" s="83" t="e">
        <f>VLOOKUP(A8,Sheet3!$A$2:$K$26,11,FALSE)</f>
        <v>#N/A</v>
      </c>
      <c r="N8" s="83" t="e">
        <f t="shared" si="3"/>
        <v>#DIV/0!</v>
      </c>
      <c r="O8" s="83" t="e">
        <f t="shared" si="4"/>
        <v>#N/A</v>
      </c>
      <c r="P8" s="84" t="e">
        <f>VLOOKUP(A8,OEM!$Q$2:$T$394,4,FALSE)</f>
        <v>#N/A</v>
      </c>
      <c r="Q8" s="85" t="e">
        <f>(P8-140000)/140000</f>
        <v>#N/A</v>
      </c>
    </row>
    <row r="9" spans="1:17" x14ac:dyDescent="0.25">
      <c r="A9" s="80">
        <v>44938</v>
      </c>
      <c r="B9" s="81">
        <f>VLOOKUP([1]!Table1[[#This Row],[TANGGAL]],[1]!Table2[#Data],2,FALSE)</f>
        <v>3897</v>
      </c>
      <c r="C9" s="82">
        <v>13349.999999999998</v>
      </c>
      <c r="D9" s="82">
        <v>13799.999999999998</v>
      </c>
      <c r="E9" s="82">
        <f t="shared" si="0"/>
        <v>13349.999999999998</v>
      </c>
      <c r="F9" s="82">
        <f>13500</f>
        <v>13500</v>
      </c>
      <c r="G9" s="82"/>
      <c r="H9" s="82">
        <f t="shared" si="1"/>
        <v>13049.999999999998</v>
      </c>
      <c r="I9" s="82">
        <v>13349.999999999998</v>
      </c>
      <c r="J9" s="41" t="e">
        <f>VLOOKUP(A9,Table8[[Tanggal PO]:[Harga]],4,FALSE)</f>
        <v>#N/A</v>
      </c>
      <c r="K9" s="83">
        <f t="shared" si="2"/>
        <v>-3.3333333333333465E-2</v>
      </c>
      <c r="L9" s="41" t="e">
        <f>VLOOKUP(A9,Sheet3!$A$2:$I$26,9,FALSE)</f>
        <v>#N/A</v>
      </c>
      <c r="M9" s="83" t="e">
        <f>VLOOKUP(A9,Sheet3!$A$2:$K$26,11,FALSE)</f>
        <v>#N/A</v>
      </c>
      <c r="N9" s="83" t="e">
        <f t="shared" si="3"/>
        <v>#DIV/0!</v>
      </c>
      <c r="O9" s="83" t="e">
        <f t="shared" si="4"/>
        <v>#N/A</v>
      </c>
      <c r="P9" s="84" t="e">
        <f>VLOOKUP(A9,OEM!$Q$2:$T$394,4,FALSE)</f>
        <v>#N/A</v>
      </c>
      <c r="Q9" s="85" t="e">
        <f>(P9-140000)/140000</f>
        <v>#N/A</v>
      </c>
    </row>
    <row r="10" spans="1:17" x14ac:dyDescent="0.25">
      <c r="A10" s="80">
        <v>44939</v>
      </c>
      <c r="B10" s="81">
        <f>VLOOKUP([1]!Table1[[#This Row],[TANGGAL]],[1]!Table2[#Data],2,FALSE)</f>
        <v>3833</v>
      </c>
      <c r="C10" s="82">
        <v>13349.999999999998</v>
      </c>
      <c r="D10" s="82">
        <v>13299.999999999998</v>
      </c>
      <c r="E10" s="82">
        <f t="shared" si="0"/>
        <v>13299.999999999998</v>
      </c>
      <c r="F10" s="82">
        <f>13500</f>
        <v>13500</v>
      </c>
      <c r="G10" s="82"/>
      <c r="H10" s="82">
        <f t="shared" si="1"/>
        <v>12999.999999999998</v>
      </c>
      <c r="I10" s="82">
        <v>13299.999999999998</v>
      </c>
      <c r="J10" s="41" t="e">
        <f>VLOOKUP(A10,Table8[[Tanggal PO]:[Harga]],4,FALSE)</f>
        <v>#N/A</v>
      </c>
      <c r="K10" s="83">
        <f t="shared" si="2"/>
        <v>-3.7037037037037174E-2</v>
      </c>
      <c r="L10" s="41" t="e">
        <f>VLOOKUP(A10,Sheet3!$A$2:$I$26,9,FALSE)</f>
        <v>#N/A</v>
      </c>
      <c r="M10" s="83" t="e">
        <f>VLOOKUP(A10,Sheet3!$A$2:$K$26,11,FALSE)</f>
        <v>#N/A</v>
      </c>
      <c r="N10" s="83" t="e">
        <f t="shared" si="3"/>
        <v>#DIV/0!</v>
      </c>
      <c r="O10" s="83" t="e">
        <f t="shared" si="4"/>
        <v>#N/A</v>
      </c>
      <c r="P10" s="84" t="e">
        <f>VLOOKUP(A10,OEM!$Q$2:$T$394,4,FALSE)</f>
        <v>#N/A</v>
      </c>
      <c r="Q10" s="85" t="e">
        <f>(P10-140000)/140000</f>
        <v>#N/A</v>
      </c>
    </row>
    <row r="11" spans="1:17" x14ac:dyDescent="0.25">
      <c r="A11" s="80">
        <v>44942</v>
      </c>
      <c r="B11" s="81">
        <f>VLOOKUP([1]!Table1[[#This Row],[TANGGAL]],[1]!Table2[#Data],2,FALSE)</f>
        <v>3850</v>
      </c>
      <c r="C11" s="82">
        <v>13349.999999999998</v>
      </c>
      <c r="D11" s="82">
        <v>13299.999999999998</v>
      </c>
      <c r="E11" s="82">
        <f t="shared" si="0"/>
        <v>13299.999999999998</v>
      </c>
      <c r="F11" s="82">
        <f>13500</f>
        <v>13500</v>
      </c>
      <c r="G11" s="82"/>
      <c r="H11" s="82">
        <f t="shared" si="1"/>
        <v>12999.999999999998</v>
      </c>
      <c r="I11" s="82">
        <v>13299.999999999998</v>
      </c>
      <c r="J11" s="41" t="e">
        <f>VLOOKUP(A11,Table8[[Tanggal PO]:[Harga]],4,FALSE)</f>
        <v>#N/A</v>
      </c>
      <c r="K11" s="83">
        <f t="shared" si="2"/>
        <v>-3.7037037037037174E-2</v>
      </c>
      <c r="L11" s="41" t="e">
        <f>VLOOKUP(A11,Sheet3!$A$2:$I$26,9,FALSE)</f>
        <v>#N/A</v>
      </c>
      <c r="M11" s="83" t="e">
        <f>VLOOKUP(A11,Sheet3!$A$2:$K$26,11,FALSE)</f>
        <v>#N/A</v>
      </c>
      <c r="N11" s="83" t="e">
        <f t="shared" si="3"/>
        <v>#DIV/0!</v>
      </c>
      <c r="O11" s="83" t="e">
        <f t="shared" si="4"/>
        <v>#N/A</v>
      </c>
      <c r="P11" s="84" t="e">
        <f>VLOOKUP(A11,OEM!$Q$2:$T$394,4,FALSE)</f>
        <v>#N/A</v>
      </c>
      <c r="Q11" s="85" t="e">
        <f>(P11-140000)/140000</f>
        <v>#N/A</v>
      </c>
    </row>
    <row r="12" spans="1:17" x14ac:dyDescent="0.25">
      <c r="A12" s="80">
        <v>44943</v>
      </c>
      <c r="B12" s="81">
        <f>VLOOKUP([1]!Table1[[#This Row],[TANGGAL]],[1]!Table2[#Data],2,FALSE)</f>
        <v>3788</v>
      </c>
      <c r="C12" s="82">
        <v>13149.999999999998</v>
      </c>
      <c r="D12" s="82">
        <v>13299.999999999998</v>
      </c>
      <c r="E12" s="82">
        <f t="shared" si="0"/>
        <v>13149.999999999998</v>
      </c>
      <c r="F12" s="82">
        <f>13500</f>
        <v>13500</v>
      </c>
      <c r="G12" s="82"/>
      <c r="H12" s="82">
        <f t="shared" si="1"/>
        <v>12849.999999999998</v>
      </c>
      <c r="I12" s="82">
        <v>13149.999999999998</v>
      </c>
      <c r="J12" s="41" t="e">
        <f>VLOOKUP(A12,Table8[[Tanggal PO]:[Harga]],4,FALSE)</f>
        <v>#N/A</v>
      </c>
      <c r="K12" s="83">
        <f t="shared" si="2"/>
        <v>-4.814814814814828E-2</v>
      </c>
      <c r="L12" s="41" t="e">
        <f>VLOOKUP(A12,Sheet3!$A$2:$I$26,9,FALSE)</f>
        <v>#N/A</v>
      </c>
      <c r="M12" s="83" t="e">
        <f>VLOOKUP(A12,Sheet3!$A$2:$K$26,11,FALSE)</f>
        <v>#N/A</v>
      </c>
      <c r="N12" s="83" t="e">
        <f t="shared" si="3"/>
        <v>#DIV/0!</v>
      </c>
      <c r="O12" s="83" t="e">
        <f t="shared" si="4"/>
        <v>#N/A</v>
      </c>
      <c r="P12" s="84" t="e">
        <f>VLOOKUP(A12,OEM!$Q$2:$T$394,4,FALSE)</f>
        <v>#N/A</v>
      </c>
      <c r="Q12" s="85" t="e">
        <f>(P12-140000)/140000</f>
        <v>#N/A</v>
      </c>
    </row>
    <row r="13" spans="1:17" x14ac:dyDescent="0.25">
      <c r="A13" s="80">
        <v>44944</v>
      </c>
      <c r="B13" s="81">
        <f>VLOOKUP([1]!Table1[[#This Row],[TANGGAL]],[1]!Table2[#Data],2,FALSE)</f>
        <v>3859</v>
      </c>
      <c r="C13" s="82">
        <v>13099.999999999998</v>
      </c>
      <c r="D13" s="82">
        <v>13299.999999999998</v>
      </c>
      <c r="E13" s="82">
        <f t="shared" si="0"/>
        <v>13099.999999999998</v>
      </c>
      <c r="F13" s="82">
        <f>13500</f>
        <v>13500</v>
      </c>
      <c r="G13" s="82"/>
      <c r="H13" s="82">
        <f t="shared" si="1"/>
        <v>12799.999999999998</v>
      </c>
      <c r="I13" s="82">
        <v>13099.999999999998</v>
      </c>
      <c r="J13" s="41" t="e">
        <f>VLOOKUP(A13,Table8[[Tanggal PO]:[Harga]],4,FALSE)</f>
        <v>#N/A</v>
      </c>
      <c r="K13" s="83">
        <f t="shared" si="2"/>
        <v>-5.1851851851851989E-2</v>
      </c>
      <c r="L13" s="41" t="e">
        <f>VLOOKUP(A13,Sheet3!$A$2:$I$26,9,FALSE)</f>
        <v>#N/A</v>
      </c>
      <c r="M13" s="83" t="e">
        <f>VLOOKUP(A13,Sheet3!$A$2:$K$26,11,FALSE)</f>
        <v>#N/A</v>
      </c>
      <c r="N13" s="83" t="e">
        <f t="shared" si="3"/>
        <v>#DIV/0!</v>
      </c>
      <c r="O13" s="83" t="e">
        <f t="shared" si="4"/>
        <v>#N/A</v>
      </c>
      <c r="P13" s="84" t="e">
        <f>VLOOKUP(A13,OEM!$Q$2:$T$394,4,FALSE)</f>
        <v>#N/A</v>
      </c>
      <c r="Q13" s="85" t="e">
        <f>(P13-140000)/140000</f>
        <v>#N/A</v>
      </c>
    </row>
    <row r="14" spans="1:17" x14ac:dyDescent="0.25">
      <c r="A14" s="80">
        <v>44945</v>
      </c>
      <c r="B14" s="81">
        <f>VLOOKUP([1]!Table1[[#This Row],[TANGGAL]],[1]!Table2[#Data],2,FALSE)</f>
        <v>3888</v>
      </c>
      <c r="C14" s="82">
        <v>13199.999999999998</v>
      </c>
      <c r="D14" s="82">
        <v>13499.999999999998</v>
      </c>
      <c r="E14" s="82">
        <f t="shared" si="0"/>
        <v>13199.999999999998</v>
      </c>
      <c r="F14" s="82">
        <f>13500</f>
        <v>13500</v>
      </c>
      <c r="G14" s="82"/>
      <c r="H14" s="82">
        <f t="shared" si="1"/>
        <v>12899.999999999998</v>
      </c>
      <c r="I14" s="82">
        <v>13199.999999999998</v>
      </c>
      <c r="J14" s="41" t="e">
        <f>VLOOKUP(A14,Table8[[Tanggal PO]:[Harga]],4,FALSE)</f>
        <v>#N/A</v>
      </c>
      <c r="K14" s="83">
        <f t="shared" si="2"/>
        <v>-4.4444444444444578E-2</v>
      </c>
      <c r="L14" s="41" t="e">
        <f>VLOOKUP(A14,Sheet3!$A$2:$I$26,9,FALSE)</f>
        <v>#N/A</v>
      </c>
      <c r="M14" s="83" t="e">
        <f>VLOOKUP(A14,Sheet3!$A$2:$K$26,11,FALSE)</f>
        <v>#N/A</v>
      </c>
      <c r="N14" s="83" t="e">
        <f t="shared" si="3"/>
        <v>#DIV/0!</v>
      </c>
      <c r="O14" s="83" t="e">
        <f t="shared" si="4"/>
        <v>#N/A</v>
      </c>
      <c r="P14" s="84" t="e">
        <f>VLOOKUP(A14,OEM!$Q$2:$T$394,4,FALSE)</f>
        <v>#N/A</v>
      </c>
      <c r="Q14" s="85" t="e">
        <f>(P14-140000)/140000</f>
        <v>#N/A</v>
      </c>
    </row>
    <row r="15" spans="1:17" x14ac:dyDescent="0.25">
      <c r="A15" s="80">
        <v>44946</v>
      </c>
      <c r="B15" s="81">
        <f>VLOOKUP([1]!Table1[[#This Row],[TANGGAL]],[1]!Table2[#Data],2,FALSE)</f>
        <v>3887</v>
      </c>
      <c r="C15" s="82">
        <v>13130.630630630629</v>
      </c>
      <c r="D15" s="82">
        <v>13399.999999999998</v>
      </c>
      <c r="E15" s="82">
        <f t="shared" si="0"/>
        <v>13130.630630630629</v>
      </c>
      <c r="F15" s="82">
        <f>13500</f>
        <v>13500</v>
      </c>
      <c r="G15" s="82"/>
      <c r="H15" s="82">
        <f t="shared" si="1"/>
        <v>12830.630630630629</v>
      </c>
      <c r="I15" s="82">
        <v>13130.630630630629</v>
      </c>
      <c r="J15" s="41" t="e">
        <f>VLOOKUP(A15,Table8[[Tanggal PO]:[Harga]],4,FALSE)</f>
        <v>#N/A</v>
      </c>
      <c r="K15" s="83">
        <f t="shared" si="2"/>
        <v>-4.958291624958306E-2</v>
      </c>
      <c r="L15" s="41" t="e">
        <f>VLOOKUP(A15,Sheet3!$A$2:$I$26,9,FALSE)</f>
        <v>#N/A</v>
      </c>
      <c r="M15" s="83" t="e">
        <f>VLOOKUP(A15,Sheet3!$A$2:$K$26,11,FALSE)</f>
        <v>#N/A</v>
      </c>
      <c r="N15" s="83" t="e">
        <f t="shared" si="3"/>
        <v>#DIV/0!</v>
      </c>
      <c r="O15" s="83" t="e">
        <f t="shared" si="4"/>
        <v>#N/A</v>
      </c>
      <c r="P15" s="84" t="e">
        <f>VLOOKUP(A15,OEM!$Q$2:$T$394,4,FALSE)</f>
        <v>#N/A</v>
      </c>
      <c r="Q15" s="85" t="e">
        <f>(P15-140000)/140000</f>
        <v>#N/A</v>
      </c>
    </row>
    <row r="16" spans="1:17" x14ac:dyDescent="0.25">
      <c r="A16" s="80">
        <v>44951</v>
      </c>
      <c r="B16" s="81">
        <f>VLOOKUP([1]!Table1[[#This Row],[TANGGAL]],[1]!Table2[#Data],2,FALSE)</f>
        <v>3754</v>
      </c>
      <c r="C16" s="82">
        <v>13349.999999999998</v>
      </c>
      <c r="D16" s="82">
        <v>12999.999999999998</v>
      </c>
      <c r="E16" s="82">
        <f t="shared" si="0"/>
        <v>12999.999999999998</v>
      </c>
      <c r="F16" s="82">
        <f>13500</f>
        <v>13500</v>
      </c>
      <c r="G16" s="82"/>
      <c r="H16" s="82">
        <f t="shared" si="1"/>
        <v>12699.999999999998</v>
      </c>
      <c r="I16" s="82">
        <v>12999.999999999998</v>
      </c>
      <c r="J16" s="41" t="e">
        <f>VLOOKUP(A16,Table8[[Tanggal PO]:[Harga]],4,FALSE)</f>
        <v>#N/A</v>
      </c>
      <c r="K16" s="83">
        <f t="shared" si="2"/>
        <v>-5.9259259259259393E-2</v>
      </c>
      <c r="L16" s="41" t="e">
        <f>VLOOKUP(A16,Sheet3!$A$2:$I$26,9,FALSE)</f>
        <v>#N/A</v>
      </c>
      <c r="M16" s="83" t="e">
        <f>VLOOKUP(A16,Sheet3!$A$2:$K$26,11,FALSE)</f>
        <v>#N/A</v>
      </c>
      <c r="N16" s="83" t="e">
        <f t="shared" si="3"/>
        <v>#DIV/0!</v>
      </c>
      <c r="O16" s="83" t="e">
        <f t="shared" si="4"/>
        <v>#N/A</v>
      </c>
      <c r="P16" s="84" t="e">
        <f>VLOOKUP(A16,OEM!$Q$2:$T$394,4,FALSE)</f>
        <v>#N/A</v>
      </c>
      <c r="Q16" s="85" t="e">
        <f>(P16-140000)/140000</f>
        <v>#N/A</v>
      </c>
    </row>
    <row r="17" spans="1:17" x14ac:dyDescent="0.25">
      <c r="A17" s="80">
        <v>44952</v>
      </c>
      <c r="B17" s="81">
        <f>VLOOKUP([1]!Table1[[#This Row],[TANGGAL]],[1]!Table2[#Data],2,FALSE)</f>
        <v>3783</v>
      </c>
      <c r="C17" s="82">
        <v>13349.999999999998</v>
      </c>
      <c r="D17" s="82">
        <v>13499.999999999998</v>
      </c>
      <c r="E17" s="82">
        <f t="shared" si="0"/>
        <v>13349.999999999998</v>
      </c>
      <c r="F17" s="82">
        <f>13500</f>
        <v>13500</v>
      </c>
      <c r="G17" s="82"/>
      <c r="H17" s="82">
        <f t="shared" si="1"/>
        <v>13049.999999999998</v>
      </c>
      <c r="I17" s="82">
        <v>13349.999999999998</v>
      </c>
      <c r="J17" s="41" t="e">
        <f>VLOOKUP(A17,Table8[[Tanggal PO]:[Harga]],4,FALSE)</f>
        <v>#N/A</v>
      </c>
      <c r="K17" s="83">
        <f t="shared" si="2"/>
        <v>-3.3333333333333465E-2</v>
      </c>
      <c r="L17" s="41" t="e">
        <f>VLOOKUP(A17,Sheet3!$A$2:$I$26,9,FALSE)</f>
        <v>#N/A</v>
      </c>
      <c r="M17" s="83" t="e">
        <f>VLOOKUP(A17,Sheet3!$A$2:$K$26,11,FALSE)</f>
        <v>#N/A</v>
      </c>
      <c r="N17" s="83" t="e">
        <f t="shared" si="3"/>
        <v>#DIV/0!</v>
      </c>
      <c r="O17" s="83" t="e">
        <f t="shared" si="4"/>
        <v>#N/A</v>
      </c>
      <c r="P17" s="84" t="e">
        <f>VLOOKUP(A17,OEM!$Q$2:$T$394,4,FALSE)</f>
        <v>#N/A</v>
      </c>
      <c r="Q17" s="85" t="e">
        <f>(P17-140000)/140000</f>
        <v>#N/A</v>
      </c>
    </row>
    <row r="18" spans="1:17" x14ac:dyDescent="0.25">
      <c r="A18" s="80">
        <v>44953</v>
      </c>
      <c r="B18" s="81">
        <f>VLOOKUP([1]!Table1[[#This Row],[TANGGAL]],[1]!Table2[#Data],2,FALSE)</f>
        <v>3899</v>
      </c>
      <c r="C18" s="82">
        <v>13349.999999999998</v>
      </c>
      <c r="D18" s="82">
        <v>13799.999999999998</v>
      </c>
      <c r="E18" s="82">
        <f t="shared" si="0"/>
        <v>13349.999999999998</v>
      </c>
      <c r="F18" s="82">
        <f>13500</f>
        <v>13500</v>
      </c>
      <c r="G18" s="82"/>
      <c r="H18" s="82">
        <f t="shared" si="1"/>
        <v>13049.999999999998</v>
      </c>
      <c r="I18" s="82">
        <v>13349.999999999998</v>
      </c>
      <c r="J18" s="41" t="e">
        <f>VLOOKUP(A18,Table8[[Tanggal PO]:[Harga]],4,FALSE)</f>
        <v>#N/A</v>
      </c>
      <c r="K18" s="83">
        <f t="shared" si="2"/>
        <v>-3.3333333333333465E-2</v>
      </c>
      <c r="L18" s="41" t="e">
        <f>VLOOKUP(A18,Sheet3!$A$2:$I$26,9,FALSE)</f>
        <v>#N/A</v>
      </c>
      <c r="M18" s="83" t="e">
        <f>VLOOKUP(A18,Sheet3!$A$2:$K$26,11,FALSE)</f>
        <v>#N/A</v>
      </c>
      <c r="N18" s="83" t="e">
        <f t="shared" si="3"/>
        <v>#DIV/0!</v>
      </c>
      <c r="O18" s="83" t="e">
        <f t="shared" si="4"/>
        <v>#N/A</v>
      </c>
      <c r="P18" s="84" t="e">
        <f>VLOOKUP(A18,OEM!$Q$2:$T$394,4,FALSE)</f>
        <v>#N/A</v>
      </c>
      <c r="Q18" s="85" t="e">
        <f>(P18-140000)/140000</f>
        <v>#N/A</v>
      </c>
    </row>
    <row r="19" spans="1:17" x14ac:dyDescent="0.25">
      <c r="A19" s="80">
        <v>44956</v>
      </c>
      <c r="B19" s="81">
        <f>VLOOKUP([1]!Table1[[#This Row],[TANGGAL]],[1]!Table2[#Data],2,FALSE)</f>
        <v>3930</v>
      </c>
      <c r="C19" s="82">
        <v>13599.999999999998</v>
      </c>
      <c r="D19" s="82">
        <v>13999.999999999998</v>
      </c>
      <c r="E19" s="82">
        <f t="shared" si="0"/>
        <v>13599.999999999998</v>
      </c>
      <c r="F19" s="82">
        <f>13500</f>
        <v>13500</v>
      </c>
      <c r="G19" s="82"/>
      <c r="H19" s="82">
        <f t="shared" si="1"/>
        <v>13299.999999999998</v>
      </c>
      <c r="I19" s="82">
        <v>13599.999999999998</v>
      </c>
      <c r="J19" s="41" t="e">
        <f>VLOOKUP(A19,Table8[[Tanggal PO]:[Harga]],4,FALSE)</f>
        <v>#N/A</v>
      </c>
      <c r="K19" s="83">
        <f t="shared" si="2"/>
        <v>-1.4814814814814949E-2</v>
      </c>
      <c r="L19" s="41" t="e">
        <f>VLOOKUP(A19,Sheet3!$A$2:$I$26,9,FALSE)</f>
        <v>#N/A</v>
      </c>
      <c r="M19" s="83" t="e">
        <f>VLOOKUP(A19,Sheet3!$A$2:$K$26,11,FALSE)</f>
        <v>#N/A</v>
      </c>
      <c r="N19" s="83" t="e">
        <f t="shared" si="3"/>
        <v>#DIV/0!</v>
      </c>
      <c r="O19" s="83" t="e">
        <f t="shared" si="4"/>
        <v>#N/A</v>
      </c>
      <c r="P19" s="84" t="e">
        <f>VLOOKUP(A19,OEM!$Q$2:$T$394,4,FALSE)</f>
        <v>#N/A</v>
      </c>
      <c r="Q19" s="85" t="e">
        <f>(P19-140000)/140000</f>
        <v>#N/A</v>
      </c>
    </row>
    <row r="20" spans="1:17" x14ac:dyDescent="0.25">
      <c r="A20" s="80">
        <v>44957</v>
      </c>
      <c r="B20" s="81">
        <f>VLOOKUP([1]!Table1[[#This Row],[TANGGAL]],[1]!Table2[#Data],2,FALSE)</f>
        <v>3806</v>
      </c>
      <c r="C20" s="82">
        <v>13699.999999999998</v>
      </c>
      <c r="D20" s="82">
        <v>13499.999999999998</v>
      </c>
      <c r="E20" s="82">
        <f t="shared" si="0"/>
        <v>13499.999999999998</v>
      </c>
      <c r="F20" s="82">
        <f>13500</f>
        <v>13500</v>
      </c>
      <c r="G20" s="82"/>
      <c r="H20" s="82">
        <f t="shared" si="1"/>
        <v>13199.999999999998</v>
      </c>
      <c r="I20" s="82">
        <v>13499.999999999998</v>
      </c>
      <c r="J20" s="41" t="e">
        <f>VLOOKUP(A20,Table8[[Tanggal PO]:[Harga]],4,FALSE)</f>
        <v>#N/A</v>
      </c>
      <c r="K20" s="83">
        <f t="shared" si="2"/>
        <v>-2.2222222222222358E-2</v>
      </c>
      <c r="L20" s="41" t="e">
        <f>VLOOKUP(A20,Sheet3!$A$2:$I$26,9,FALSE)</f>
        <v>#N/A</v>
      </c>
      <c r="M20" s="83" t="e">
        <f>VLOOKUP(A20,Sheet3!$A$2:$K$26,11,FALSE)</f>
        <v>#N/A</v>
      </c>
      <c r="N20" s="83" t="e">
        <f t="shared" si="3"/>
        <v>#DIV/0!</v>
      </c>
      <c r="O20" s="83" t="e">
        <f t="shared" si="4"/>
        <v>#N/A</v>
      </c>
      <c r="P20" s="84" t="e">
        <f>VLOOKUP(A20,OEM!$Q$2:$T$394,4,FALSE)</f>
        <v>#N/A</v>
      </c>
      <c r="Q20" s="85" t="e">
        <f>(P20-140000)/140000</f>
        <v>#N/A</v>
      </c>
    </row>
    <row r="21" spans="1:17" x14ac:dyDescent="0.25">
      <c r="A21" s="80">
        <v>44959</v>
      </c>
      <c r="B21" s="81">
        <f>VLOOKUP([1]!Table1[[#This Row],[TANGGAL]],[1]!Table2[#Data],2,FALSE)</f>
        <v>3738</v>
      </c>
      <c r="C21" s="82">
        <v>13349.999999999998</v>
      </c>
      <c r="D21" s="82">
        <v>13499.999999999998</v>
      </c>
      <c r="E21" s="82">
        <f t="shared" si="0"/>
        <v>13349.999999999998</v>
      </c>
      <c r="F21" s="82">
        <f>13500</f>
        <v>13500</v>
      </c>
      <c r="G21" s="82"/>
      <c r="H21" s="82">
        <f t="shared" si="1"/>
        <v>13049.999999999998</v>
      </c>
      <c r="I21" s="82">
        <v>13349.999999999998</v>
      </c>
      <c r="J21" s="41" t="e">
        <f>VLOOKUP(A21,Table8[[Tanggal PO]:[Harga]],4,FALSE)</f>
        <v>#N/A</v>
      </c>
      <c r="K21" s="83">
        <f t="shared" si="2"/>
        <v>-3.3333333333333465E-2</v>
      </c>
      <c r="L21" s="41" t="e">
        <f>VLOOKUP(A21,Sheet3!$A$2:$I$26,9,FALSE)</f>
        <v>#N/A</v>
      </c>
      <c r="M21" s="83" t="e">
        <f>VLOOKUP(A21,Sheet3!$A$2:$K$26,11,FALSE)</f>
        <v>#N/A</v>
      </c>
      <c r="N21" s="83" t="e">
        <f t="shared" si="3"/>
        <v>#DIV/0!</v>
      </c>
      <c r="O21" s="83" t="e">
        <f t="shared" si="4"/>
        <v>#N/A</v>
      </c>
      <c r="P21" s="84" t="e">
        <f>VLOOKUP(A21,OEM!$Q$2:$T$394,4,FALSE)</f>
        <v>#N/A</v>
      </c>
      <c r="Q21" s="85" t="e">
        <f>(P21-140000)/140000</f>
        <v>#N/A</v>
      </c>
    </row>
    <row r="22" spans="1:17" x14ac:dyDescent="0.25">
      <c r="A22" s="80">
        <v>44960</v>
      </c>
      <c r="B22" s="81">
        <f>VLOOKUP([1]!Table1[[#This Row],[TANGGAL]],[1]!Table2[#Data],2,FALSE)</f>
        <v>3833</v>
      </c>
      <c r="C22" s="82">
        <v>13149.999999999998</v>
      </c>
      <c r="D22" s="82">
        <v>13299.999999999998</v>
      </c>
      <c r="E22" s="82">
        <f t="shared" si="0"/>
        <v>13149.999999999998</v>
      </c>
      <c r="F22" s="82">
        <f>13500</f>
        <v>13500</v>
      </c>
      <c r="G22" s="82"/>
      <c r="H22" s="82">
        <f t="shared" si="1"/>
        <v>12849.999999999998</v>
      </c>
      <c r="I22" s="82">
        <v>13149.999999999998</v>
      </c>
      <c r="J22" s="41" t="e">
        <f>VLOOKUP(A22,Table8[[Tanggal PO]:[Harga]],4,FALSE)</f>
        <v>#N/A</v>
      </c>
      <c r="K22" s="83">
        <f t="shared" si="2"/>
        <v>-4.814814814814828E-2</v>
      </c>
      <c r="L22" s="41" t="e">
        <f>VLOOKUP(A22,Sheet3!$A$2:$I$26,9,FALSE)</f>
        <v>#N/A</v>
      </c>
      <c r="M22" s="83" t="e">
        <f>VLOOKUP(A22,Sheet3!$A$2:$K$26,11,FALSE)</f>
        <v>#N/A</v>
      </c>
      <c r="N22" s="83" t="e">
        <f t="shared" si="3"/>
        <v>#DIV/0!</v>
      </c>
      <c r="O22" s="83" t="e">
        <f t="shared" si="4"/>
        <v>#N/A</v>
      </c>
      <c r="P22" s="84" t="e">
        <f>VLOOKUP(A22,OEM!$Q$2:$T$394,4,FALSE)</f>
        <v>#N/A</v>
      </c>
      <c r="Q22" s="85" t="e">
        <f>(P22-140000)/140000</f>
        <v>#N/A</v>
      </c>
    </row>
    <row r="23" spans="1:17" x14ac:dyDescent="0.25">
      <c r="A23" s="80">
        <v>44964</v>
      </c>
      <c r="B23" s="81">
        <f>VLOOKUP([1]!Table1[[#This Row],[TANGGAL]],[1]!Table2[#Data],2,FALSE)</f>
        <v>3926</v>
      </c>
      <c r="C23" s="82">
        <v>13449.999999999998</v>
      </c>
      <c r="D23" s="82">
        <v>13899.999999999998</v>
      </c>
      <c r="E23" s="82">
        <f t="shared" si="0"/>
        <v>13449.999999999998</v>
      </c>
      <c r="F23" s="82">
        <f>13500</f>
        <v>13500</v>
      </c>
      <c r="G23" s="82"/>
      <c r="H23" s="82">
        <f t="shared" si="1"/>
        <v>13149.999999999998</v>
      </c>
      <c r="I23" s="82">
        <v>13449.999999999998</v>
      </c>
      <c r="J23" s="41" t="e">
        <f>VLOOKUP(A23,Table8[[Tanggal PO]:[Harga]],4,FALSE)</f>
        <v>#N/A</v>
      </c>
      <c r="K23" s="83">
        <f t="shared" si="2"/>
        <v>-2.592592592592606E-2</v>
      </c>
      <c r="L23" s="41" t="e">
        <f>VLOOKUP(A23,Sheet3!$A$2:$I$26,9,FALSE)</f>
        <v>#N/A</v>
      </c>
      <c r="M23" s="83" t="e">
        <f>VLOOKUP(A23,Sheet3!$A$2:$K$26,11,FALSE)</f>
        <v>#N/A</v>
      </c>
      <c r="N23" s="83" t="e">
        <f t="shared" si="3"/>
        <v>#DIV/0!</v>
      </c>
      <c r="O23" s="83" t="e">
        <f t="shared" si="4"/>
        <v>#N/A</v>
      </c>
      <c r="P23" s="84" t="e">
        <f>VLOOKUP(A23,OEM!$Q$2:$T$394,4,FALSE)</f>
        <v>#N/A</v>
      </c>
      <c r="Q23" s="85" t="e">
        <f>(P23-140000)/140000</f>
        <v>#N/A</v>
      </c>
    </row>
    <row r="24" spans="1:17" x14ac:dyDescent="0.25">
      <c r="A24" s="80">
        <v>44965</v>
      </c>
      <c r="B24" s="81">
        <f>VLOOKUP([1]!Table1[[#This Row],[TANGGAL]],[1]!Table2[#Data],2,FALSE)</f>
        <v>3977</v>
      </c>
      <c r="C24" s="82">
        <v>14049.999999999998</v>
      </c>
      <c r="D24" s="82">
        <v>13999.999999999998</v>
      </c>
      <c r="E24" s="82">
        <f t="shared" si="0"/>
        <v>13999.999999999998</v>
      </c>
      <c r="F24" s="82">
        <f>13500</f>
        <v>13500</v>
      </c>
      <c r="G24" s="82"/>
      <c r="H24" s="82">
        <f t="shared" si="1"/>
        <v>13699.999999999998</v>
      </c>
      <c r="I24" s="82">
        <v>13999.999999999998</v>
      </c>
      <c r="J24" s="41" t="e">
        <f>VLOOKUP(A24,Table8[[Tanggal PO]:[Harga]],4,FALSE)</f>
        <v>#N/A</v>
      </c>
      <c r="K24" s="83">
        <f t="shared" si="2"/>
        <v>1.481481481481468E-2</v>
      </c>
      <c r="L24" s="41" t="e">
        <f>VLOOKUP(A24,Sheet3!$A$2:$I$26,9,FALSE)</f>
        <v>#N/A</v>
      </c>
      <c r="M24" s="83" t="e">
        <f>VLOOKUP(A24,Sheet3!$A$2:$K$26,11,FALSE)</f>
        <v>#N/A</v>
      </c>
      <c r="N24" s="83" t="e">
        <f t="shared" si="3"/>
        <v>#DIV/0!</v>
      </c>
      <c r="O24" s="83" t="e">
        <f t="shared" si="4"/>
        <v>#N/A</v>
      </c>
      <c r="P24" s="84" t="e">
        <f>VLOOKUP(A24,OEM!$Q$2:$T$394,4,FALSE)</f>
        <v>#N/A</v>
      </c>
      <c r="Q24" s="85" t="e">
        <f>(P24-140000)/140000</f>
        <v>#N/A</v>
      </c>
    </row>
    <row r="25" spans="1:17" x14ac:dyDescent="0.25">
      <c r="A25" s="80">
        <v>44966</v>
      </c>
      <c r="B25" s="81">
        <f>VLOOKUP([1]!Table1[[#This Row],[TANGGAL]],[1]!Table2[#Data],2,FALSE)</f>
        <v>3948</v>
      </c>
      <c r="C25" s="82">
        <v>14060</v>
      </c>
      <c r="D25" s="82">
        <v>13999.999999999998</v>
      </c>
      <c r="E25" s="82">
        <f t="shared" si="0"/>
        <v>13999.999999999998</v>
      </c>
      <c r="F25" s="82">
        <f>13500</f>
        <v>13500</v>
      </c>
      <c r="G25" s="82"/>
      <c r="H25" s="82">
        <f t="shared" si="1"/>
        <v>13699.999999999998</v>
      </c>
      <c r="I25" s="82">
        <v>13999.999999999998</v>
      </c>
      <c r="J25" s="41" t="e">
        <f>VLOOKUP(A25,Table8[[Tanggal PO]:[Harga]],4,FALSE)</f>
        <v>#N/A</v>
      </c>
      <c r="K25" s="83">
        <f t="shared" si="2"/>
        <v>1.481481481481468E-2</v>
      </c>
      <c r="L25" s="41" t="e">
        <f>VLOOKUP(A25,Sheet3!$A$2:$I$26,9,FALSE)</f>
        <v>#N/A</v>
      </c>
      <c r="M25" s="83" t="e">
        <f>VLOOKUP(A25,Sheet3!$A$2:$K$26,11,FALSE)</f>
        <v>#N/A</v>
      </c>
      <c r="N25" s="83" t="e">
        <f t="shared" si="3"/>
        <v>#DIV/0!</v>
      </c>
      <c r="O25" s="83" t="e">
        <f t="shared" si="4"/>
        <v>#N/A</v>
      </c>
      <c r="P25" s="84" t="e">
        <f>VLOOKUP(A25,OEM!$Q$2:$T$394,4,FALSE)</f>
        <v>#N/A</v>
      </c>
      <c r="Q25" s="85" t="e">
        <f>(P25-140000)/140000</f>
        <v>#N/A</v>
      </c>
    </row>
    <row r="26" spans="1:17" x14ac:dyDescent="0.25">
      <c r="A26" s="80">
        <v>44967</v>
      </c>
      <c r="B26" s="81">
        <f>VLOOKUP([1]!Table1[[#This Row],[TANGGAL]],[1]!Table2[#Data],2,FALSE)</f>
        <v>3900</v>
      </c>
      <c r="C26" s="82">
        <v>14149.999999999998</v>
      </c>
      <c r="D26" s="82">
        <v>13699.999999999998</v>
      </c>
      <c r="E26" s="82">
        <f t="shared" si="0"/>
        <v>13699.999999999998</v>
      </c>
      <c r="F26" s="82">
        <f>13500</f>
        <v>13500</v>
      </c>
      <c r="G26" s="82"/>
      <c r="H26" s="82">
        <f t="shared" si="1"/>
        <v>13399.999999999998</v>
      </c>
      <c r="I26" s="82">
        <v>13699.999999999998</v>
      </c>
      <c r="J26" s="41" t="e">
        <f>VLOOKUP(A26,Table8[[Tanggal PO]:[Harga]],4,FALSE)</f>
        <v>#N/A</v>
      </c>
      <c r="K26" s="83">
        <f t="shared" si="2"/>
        <v>-7.4074074074075421E-3</v>
      </c>
      <c r="L26" s="41" t="e">
        <f>VLOOKUP(A26,Sheet3!$A$2:$I$26,9,FALSE)</f>
        <v>#N/A</v>
      </c>
      <c r="M26" s="83" t="e">
        <f>VLOOKUP(A26,Sheet3!$A$2:$K$26,11,FALSE)</f>
        <v>#N/A</v>
      </c>
      <c r="N26" s="83" t="e">
        <f t="shared" si="3"/>
        <v>#DIV/0!</v>
      </c>
      <c r="O26" s="83" t="e">
        <f t="shared" si="4"/>
        <v>#N/A</v>
      </c>
      <c r="P26" s="84" t="e">
        <f>VLOOKUP(A26,OEM!$Q$2:$T$394,4,FALSE)</f>
        <v>#N/A</v>
      </c>
      <c r="Q26" s="85" t="e">
        <f>(P26-140000)/140000</f>
        <v>#N/A</v>
      </c>
    </row>
    <row r="27" spans="1:17" x14ac:dyDescent="0.25">
      <c r="A27" s="80">
        <v>44970</v>
      </c>
      <c r="B27" s="81">
        <f>VLOOKUP([1]!Table1[[#This Row],[TANGGAL]],[1]!Table2[#Data],2,FALSE)</f>
        <v>3885</v>
      </c>
      <c r="C27" s="82">
        <v>13899.999999999998</v>
      </c>
      <c r="D27" s="82">
        <v>13699.999999999998</v>
      </c>
      <c r="E27" s="82">
        <f t="shared" si="0"/>
        <v>13699.999999999998</v>
      </c>
      <c r="F27" s="82">
        <f>13500</f>
        <v>13500</v>
      </c>
      <c r="G27" s="82"/>
      <c r="H27" s="82">
        <f t="shared" si="1"/>
        <v>13399.999999999998</v>
      </c>
      <c r="I27" s="82">
        <v>13699.999999999998</v>
      </c>
      <c r="J27" s="41" t="e">
        <f>VLOOKUP(A27,Table8[[Tanggal PO]:[Harga]],4,FALSE)</f>
        <v>#N/A</v>
      </c>
      <c r="K27" s="83">
        <f t="shared" si="2"/>
        <v>-7.4074074074075421E-3</v>
      </c>
      <c r="L27" s="41" t="e">
        <f>VLOOKUP(A27,Sheet3!$A$2:$I$26,9,FALSE)</f>
        <v>#N/A</v>
      </c>
      <c r="M27" s="83" t="e">
        <f>VLOOKUP(A27,Sheet3!$A$2:$K$26,11,FALSE)</f>
        <v>#N/A</v>
      </c>
      <c r="N27" s="83" t="e">
        <f t="shared" si="3"/>
        <v>#DIV/0!</v>
      </c>
      <c r="O27" s="83" t="e">
        <f t="shared" si="4"/>
        <v>#N/A</v>
      </c>
      <c r="P27" s="84" t="e">
        <f>VLOOKUP(A27,OEM!$Q$2:$T$394,4,FALSE)</f>
        <v>#N/A</v>
      </c>
      <c r="Q27" s="85" t="e">
        <f>(P27-140000)/140000</f>
        <v>#N/A</v>
      </c>
    </row>
    <row r="28" spans="1:17" x14ac:dyDescent="0.25">
      <c r="A28" s="80">
        <v>44971</v>
      </c>
      <c r="B28" s="81">
        <f>VLOOKUP([1]!Table1[[#This Row],[TANGGAL]],[1]!Table2[#Data],2,FALSE)</f>
        <v>3919</v>
      </c>
      <c r="C28" s="82">
        <v>13849.999999999998</v>
      </c>
      <c r="D28" s="82">
        <v>13699.999999999998</v>
      </c>
      <c r="E28" s="82">
        <f t="shared" si="0"/>
        <v>13699.999999999998</v>
      </c>
      <c r="F28" s="82">
        <f>13500</f>
        <v>13500</v>
      </c>
      <c r="G28" s="82"/>
      <c r="H28" s="82">
        <f t="shared" si="1"/>
        <v>13399.999999999998</v>
      </c>
      <c r="I28" s="82">
        <v>13699.999999999998</v>
      </c>
      <c r="J28" s="41" t="e">
        <f>VLOOKUP(A28,Table8[[Tanggal PO]:[Harga]],4,FALSE)</f>
        <v>#N/A</v>
      </c>
      <c r="K28" s="83">
        <f t="shared" si="2"/>
        <v>-7.4074074074075421E-3</v>
      </c>
      <c r="L28" s="41" t="e">
        <f>VLOOKUP(A28,Sheet3!$A$2:$I$26,9,FALSE)</f>
        <v>#N/A</v>
      </c>
      <c r="M28" s="83" t="e">
        <f>VLOOKUP(A28,Sheet3!$A$2:$K$26,11,FALSE)</f>
        <v>#N/A</v>
      </c>
      <c r="N28" s="83" t="e">
        <f t="shared" si="3"/>
        <v>#DIV/0!</v>
      </c>
      <c r="O28" s="83" t="e">
        <f t="shared" si="4"/>
        <v>#N/A</v>
      </c>
      <c r="P28" s="84" t="e">
        <f>VLOOKUP(A28,OEM!$Q$2:$T$394,4,FALSE)</f>
        <v>#N/A</v>
      </c>
      <c r="Q28" s="85" t="e">
        <f>(P28-140000)/140000</f>
        <v>#N/A</v>
      </c>
    </row>
    <row r="29" spans="1:17" x14ac:dyDescent="0.25">
      <c r="A29" s="80">
        <v>44972</v>
      </c>
      <c r="B29" s="81">
        <f>VLOOKUP([1]!Table1[[#This Row],[TANGGAL]],[1]!Table2[#Data],2,FALSE)</f>
        <v>3914</v>
      </c>
      <c r="C29" s="82">
        <v>13849.999999999998</v>
      </c>
      <c r="D29" s="82">
        <v>13699.999999999998</v>
      </c>
      <c r="E29" s="82">
        <f t="shared" si="0"/>
        <v>13699.999999999998</v>
      </c>
      <c r="F29" s="82">
        <f>13500</f>
        <v>13500</v>
      </c>
      <c r="G29" s="82"/>
      <c r="H29" s="82">
        <f t="shared" si="1"/>
        <v>13399.999999999998</v>
      </c>
      <c r="I29" s="82">
        <v>13699.999999999998</v>
      </c>
      <c r="J29" s="41" t="e">
        <f>VLOOKUP(A29,Table8[[Tanggal PO]:[Harga]],4,FALSE)</f>
        <v>#N/A</v>
      </c>
      <c r="K29" s="83">
        <f t="shared" si="2"/>
        <v>-7.4074074074075421E-3</v>
      </c>
      <c r="L29" s="41" t="e">
        <f>VLOOKUP(A29,Sheet3!$A$2:$I$26,9,FALSE)</f>
        <v>#N/A</v>
      </c>
      <c r="M29" s="83" t="e">
        <f>VLOOKUP(A29,Sheet3!$A$2:$K$26,11,FALSE)</f>
        <v>#N/A</v>
      </c>
      <c r="N29" s="83" t="e">
        <f t="shared" si="3"/>
        <v>#DIV/0!</v>
      </c>
      <c r="O29" s="83" t="e">
        <f t="shared" si="4"/>
        <v>#N/A</v>
      </c>
      <c r="P29" s="84" t="e">
        <f>VLOOKUP(A29,OEM!$Q$2:$T$394,4,FALSE)</f>
        <v>#N/A</v>
      </c>
      <c r="Q29" s="85" t="e">
        <f>(P29-140000)/140000</f>
        <v>#N/A</v>
      </c>
    </row>
    <row r="30" spans="1:17" x14ac:dyDescent="0.25">
      <c r="A30" s="80">
        <v>44973</v>
      </c>
      <c r="B30" s="81">
        <f>VLOOKUP([1]!Table1[[#This Row],[TANGGAL]],[1]!Table2[#Data],2,FALSE)</f>
        <v>4064</v>
      </c>
      <c r="C30" s="82">
        <v>13849.999999999998</v>
      </c>
      <c r="D30" s="82">
        <v>13699.999999999998</v>
      </c>
      <c r="E30" s="82">
        <f t="shared" si="0"/>
        <v>13699.999999999998</v>
      </c>
      <c r="F30" s="82">
        <f>13500</f>
        <v>13500</v>
      </c>
      <c r="G30" s="82"/>
      <c r="H30" s="82">
        <f t="shared" si="1"/>
        <v>13399.999999999998</v>
      </c>
      <c r="I30" s="82">
        <v>13699.999999999998</v>
      </c>
      <c r="J30" s="41" t="e">
        <f>VLOOKUP(A30,Table8[[Tanggal PO]:[Harga]],4,FALSE)</f>
        <v>#N/A</v>
      </c>
      <c r="K30" s="83">
        <f t="shared" si="2"/>
        <v>-7.4074074074075421E-3</v>
      </c>
      <c r="L30" s="41" t="e">
        <f>VLOOKUP(A30,Sheet3!$A$2:$I$26,9,FALSE)</f>
        <v>#N/A</v>
      </c>
      <c r="M30" s="83" t="e">
        <f>VLOOKUP(A30,Sheet3!$A$2:$K$26,11,FALSE)</f>
        <v>#N/A</v>
      </c>
      <c r="N30" s="83" t="e">
        <f t="shared" si="3"/>
        <v>#DIV/0!</v>
      </c>
      <c r="O30" s="83" t="e">
        <f t="shared" si="4"/>
        <v>#N/A</v>
      </c>
      <c r="P30" s="84" t="e">
        <f>VLOOKUP(A30,OEM!$Q$2:$T$394,4,FALSE)</f>
        <v>#N/A</v>
      </c>
      <c r="Q30" s="85" t="e">
        <f>(P30-140000)/140000</f>
        <v>#N/A</v>
      </c>
    </row>
    <row r="31" spans="1:17" x14ac:dyDescent="0.25">
      <c r="A31" s="80">
        <v>44974</v>
      </c>
      <c r="B31" s="81">
        <f>VLOOKUP([1]!Table1[[#This Row],[TANGGAL]],[1]!Table2[#Data],2,FALSE)</f>
        <v>4128</v>
      </c>
      <c r="C31" s="82">
        <v>13999.999999999998</v>
      </c>
      <c r="D31" s="82">
        <v>13999.999999999998</v>
      </c>
      <c r="E31" s="82">
        <f t="shared" si="0"/>
        <v>13999.999999999998</v>
      </c>
      <c r="F31" s="82">
        <f>13500</f>
        <v>13500</v>
      </c>
      <c r="G31" s="82"/>
      <c r="H31" s="82">
        <f t="shared" si="1"/>
        <v>13699.999999999998</v>
      </c>
      <c r="I31" s="82">
        <v>13999.999999999998</v>
      </c>
      <c r="J31" s="41" t="e">
        <f>VLOOKUP(A31,Table8[[Tanggal PO]:[Harga]],4,FALSE)</f>
        <v>#N/A</v>
      </c>
      <c r="K31" s="83">
        <f t="shared" si="2"/>
        <v>1.481481481481468E-2</v>
      </c>
      <c r="L31" s="41" t="e">
        <f>VLOOKUP(A31,Sheet3!$A$2:$I$26,9,FALSE)</f>
        <v>#N/A</v>
      </c>
      <c r="M31" s="83" t="e">
        <f>VLOOKUP(A31,Sheet3!$A$2:$K$26,11,FALSE)</f>
        <v>#N/A</v>
      </c>
      <c r="N31" s="83" t="e">
        <f t="shared" si="3"/>
        <v>#DIV/0!</v>
      </c>
      <c r="O31" s="83" t="e">
        <f t="shared" si="4"/>
        <v>#N/A</v>
      </c>
      <c r="P31" s="84" t="e">
        <f>VLOOKUP(A31,OEM!$Q$2:$T$394,4,FALSE)</f>
        <v>#N/A</v>
      </c>
      <c r="Q31" s="85" t="e">
        <f>(P31-140000)/140000</f>
        <v>#N/A</v>
      </c>
    </row>
    <row r="32" spans="1:17" x14ac:dyDescent="0.25">
      <c r="A32" s="80">
        <v>44977</v>
      </c>
      <c r="B32" s="81">
        <f>VLOOKUP([1]!Table1[[#This Row],[TANGGAL]],[1]!Table2[#Data],2,FALSE)</f>
        <v>4162</v>
      </c>
      <c r="C32" s="82">
        <v>14076.999999999998</v>
      </c>
      <c r="D32" s="82">
        <v>14099.999999999998</v>
      </c>
      <c r="E32" s="82">
        <f t="shared" si="0"/>
        <v>14076.999999999998</v>
      </c>
      <c r="F32" s="82">
        <f>13500</f>
        <v>13500</v>
      </c>
      <c r="G32" s="82">
        <f>AVERAGE(E2:E31)</f>
        <v>13583.408408408406</v>
      </c>
      <c r="H32" s="82">
        <f t="shared" si="1"/>
        <v>13776.999999999998</v>
      </c>
      <c r="I32" s="82">
        <v>14076.999999999998</v>
      </c>
      <c r="J32" s="41" t="e">
        <f>VLOOKUP(A32,Table8[[Tanggal PO]:[Harga]],4,FALSE)</f>
        <v>#N/A</v>
      </c>
      <c r="K32" s="83">
        <f t="shared" si="2"/>
        <v>2.0518518518518384E-2</v>
      </c>
      <c r="L32" s="41" t="e">
        <f>VLOOKUP(A32,Sheet3!$A$2:$I$26,9,FALSE)</f>
        <v>#N/A</v>
      </c>
      <c r="M32" s="83" t="e">
        <f>VLOOKUP(A32,Sheet3!$A$2:$K$26,11,FALSE)</f>
        <v>#N/A</v>
      </c>
      <c r="N32" s="83">
        <f t="shared" si="3"/>
        <v>3.6337830443649834E-2</v>
      </c>
      <c r="O32" s="83" t="e">
        <f t="shared" si="4"/>
        <v>#N/A</v>
      </c>
      <c r="P32" s="84" t="e">
        <f>VLOOKUP(A32,OEM!$Q$2:$T$394,4,FALSE)</f>
        <v>#N/A</v>
      </c>
      <c r="Q32" s="85" t="e">
        <f>(P32-140000)/140000</f>
        <v>#N/A</v>
      </c>
    </row>
    <row r="33" spans="1:17" x14ac:dyDescent="0.25">
      <c r="A33" s="80">
        <v>44978</v>
      </c>
      <c r="B33" s="81">
        <f>VLOOKUP([1]!Table1[[#This Row],[TANGGAL]],[1]!Table2[#Data],2,FALSE)</f>
        <v>4135</v>
      </c>
      <c r="C33" s="82">
        <v>14257</v>
      </c>
      <c r="D33" s="82">
        <v>14099.999999999998</v>
      </c>
      <c r="E33" s="82">
        <f t="shared" si="0"/>
        <v>14099.999999999998</v>
      </c>
      <c r="F33" s="82">
        <f>13500</f>
        <v>13500</v>
      </c>
      <c r="G33" s="82">
        <f t="shared" ref="G33:G96" si="5">AVERAGE(E3:E32)</f>
        <v>13585.344444444443</v>
      </c>
      <c r="H33" s="82">
        <f t="shared" si="1"/>
        <v>13799.999999999998</v>
      </c>
      <c r="I33" s="82">
        <v>14099.999999999998</v>
      </c>
      <c r="J33" s="41" t="e">
        <f>VLOOKUP(A33,Table8[[Tanggal PO]:[Harga]],4,FALSE)</f>
        <v>#N/A</v>
      </c>
      <c r="K33" s="83">
        <f t="shared" si="2"/>
        <v>2.2222222222222088E-2</v>
      </c>
      <c r="L33" s="41" t="e">
        <f>VLOOKUP(A33,Sheet3!$A$2:$I$26,9,FALSE)</f>
        <v>#N/A</v>
      </c>
      <c r="M33" s="83" t="e">
        <f>VLOOKUP(A33,Sheet3!$A$2:$K$26,11,FALSE)</f>
        <v>#N/A</v>
      </c>
      <c r="N33" s="83">
        <f t="shared" si="3"/>
        <v>3.7883143681794323E-2</v>
      </c>
      <c r="O33" s="83" t="e">
        <f t="shared" si="4"/>
        <v>#N/A</v>
      </c>
      <c r="P33" s="84" t="e">
        <f>VLOOKUP(A33,OEM!$Q$2:$T$394,4,FALSE)</f>
        <v>#N/A</v>
      </c>
      <c r="Q33" s="85" t="e">
        <f>(P33-140000)/140000</f>
        <v>#N/A</v>
      </c>
    </row>
    <row r="34" spans="1:17" x14ac:dyDescent="0.25">
      <c r="A34" s="80">
        <v>44979</v>
      </c>
      <c r="B34" s="81">
        <f>VLOOKUP([1]!Table1[[#This Row],[TANGGAL]],[1]!Table2[#Data],2,FALSE)</f>
        <v>4139</v>
      </c>
      <c r="C34" s="82">
        <v>14436.999999999998</v>
      </c>
      <c r="D34" s="82">
        <v>14299.999999999998</v>
      </c>
      <c r="E34" s="82">
        <f t="shared" si="0"/>
        <v>14299.999999999998</v>
      </c>
      <c r="F34" s="82">
        <f>13500</f>
        <v>13500</v>
      </c>
      <c r="G34" s="82">
        <f t="shared" si="5"/>
        <v>13578.587687687686</v>
      </c>
      <c r="H34" s="82">
        <f t="shared" si="1"/>
        <v>13999.999999999998</v>
      </c>
      <c r="I34" s="82">
        <v>14299.999999999998</v>
      </c>
      <c r="J34" s="41" t="e">
        <f>VLOOKUP(A34,Table8[[Tanggal PO]:[Harga]],4,FALSE)</f>
        <v>#N/A</v>
      </c>
      <c r="K34" s="83">
        <f t="shared" si="2"/>
        <v>3.7037037037036903E-2</v>
      </c>
      <c r="L34" s="41" t="e">
        <f>VLOOKUP(A34,Sheet3!$A$2:$I$26,9,FALSE)</f>
        <v>#N/A</v>
      </c>
      <c r="M34" s="83" t="e">
        <f>VLOOKUP(A34,Sheet3!$A$2:$K$26,11,FALSE)</f>
        <v>#N/A</v>
      </c>
      <c r="N34" s="83">
        <f t="shared" si="3"/>
        <v>5.31286705882121E-2</v>
      </c>
      <c r="O34" s="83" t="e">
        <f t="shared" si="4"/>
        <v>#N/A</v>
      </c>
      <c r="P34" s="84" t="e">
        <f>VLOOKUP(A34,OEM!$Q$2:$T$394,4,FALSE)</f>
        <v>#N/A</v>
      </c>
      <c r="Q34" s="85" t="e">
        <f>(P34-140000)/140000</f>
        <v>#N/A</v>
      </c>
    </row>
    <row r="35" spans="1:17" x14ac:dyDescent="0.25">
      <c r="A35" s="80">
        <v>44980</v>
      </c>
      <c r="B35" s="81">
        <f>VLOOKUP([1]!Table1[[#This Row],[TANGGAL]],[1]!Table2[#Data],2,FALSE)</f>
        <v>4229</v>
      </c>
      <c r="C35" s="82">
        <v>14526.999999999998</v>
      </c>
      <c r="D35" s="82">
        <v>14299.999999999998</v>
      </c>
      <c r="E35" s="82">
        <f t="shared" si="0"/>
        <v>14299.999999999998</v>
      </c>
      <c r="F35" s="82">
        <f>13500</f>
        <v>13500</v>
      </c>
      <c r="G35" s="82">
        <f t="shared" si="5"/>
        <v>13585.254354354352</v>
      </c>
      <c r="H35" s="82">
        <f t="shared" si="1"/>
        <v>13999.999999999998</v>
      </c>
      <c r="I35" s="82">
        <v>14299.999999999998</v>
      </c>
      <c r="J35" s="41" t="e">
        <f>VLOOKUP(A35,Table8[[Tanggal PO]:[Harga]],4,FALSE)</f>
        <v>#N/A</v>
      </c>
      <c r="K35" s="83">
        <f t="shared" si="2"/>
        <v>3.7037037037036903E-2</v>
      </c>
      <c r="L35" s="41" t="e">
        <f>VLOOKUP(A35,Sheet3!$A$2:$I$26,9,FALSE)</f>
        <v>#N/A</v>
      </c>
      <c r="M35" s="83" t="e">
        <f>VLOOKUP(A35,Sheet3!$A$2:$K$26,11,FALSE)</f>
        <v>#N/A</v>
      </c>
      <c r="N35" s="83">
        <f t="shared" si="3"/>
        <v>5.2611870709403027E-2</v>
      </c>
      <c r="O35" s="83" t="e">
        <f t="shared" si="4"/>
        <v>#N/A</v>
      </c>
      <c r="P35" s="84" t="e">
        <f>VLOOKUP(A35,OEM!$Q$2:$T$394,4,FALSE)</f>
        <v>#N/A</v>
      </c>
      <c r="Q35" s="85" t="e">
        <f>(P35-140000)/140000</f>
        <v>#N/A</v>
      </c>
    </row>
    <row r="36" spans="1:17" x14ac:dyDescent="0.25">
      <c r="A36" s="80">
        <v>44981</v>
      </c>
      <c r="B36" s="81">
        <f>VLOOKUP([1]!Table1[[#This Row],[TANGGAL]],[1]!Table2[#Data],2,FALSE)</f>
        <v>4198</v>
      </c>
      <c r="C36" s="82">
        <v>14707</v>
      </c>
      <c r="D36" s="82">
        <v>14399.999999999998</v>
      </c>
      <c r="E36" s="82">
        <f t="shared" si="0"/>
        <v>14399.999999999998</v>
      </c>
      <c r="F36" s="82">
        <f>13500</f>
        <v>13500</v>
      </c>
      <c r="G36" s="82">
        <f t="shared" si="5"/>
        <v>13597.754354354352</v>
      </c>
      <c r="H36" s="82">
        <f t="shared" si="1"/>
        <v>14099.999999999998</v>
      </c>
      <c r="I36" s="82">
        <v>14399.999999999998</v>
      </c>
      <c r="J36" s="41" t="e">
        <f>VLOOKUP(A36,Table8[[Tanggal PO]:[Harga]],4,FALSE)</f>
        <v>#N/A</v>
      </c>
      <c r="K36" s="83">
        <f t="shared" si="2"/>
        <v>4.4444444444444307E-2</v>
      </c>
      <c r="L36" s="41" t="e">
        <f>VLOOKUP(A36,Sheet3!$A$2:$I$26,9,FALSE)</f>
        <v>#N/A</v>
      </c>
      <c r="M36" s="83" t="e">
        <f>VLOOKUP(A36,Sheet3!$A$2:$K$26,11,FALSE)</f>
        <v>#N/A</v>
      </c>
      <c r="N36" s="83">
        <f t="shared" si="3"/>
        <v>5.8998392288852161E-2</v>
      </c>
      <c r="O36" s="83" t="e">
        <f t="shared" si="4"/>
        <v>#N/A</v>
      </c>
      <c r="P36" s="84" t="e">
        <f>VLOOKUP(A36,OEM!$Q$2:$T$394,4,FALSE)</f>
        <v>#N/A</v>
      </c>
      <c r="Q36" s="85" t="e">
        <f>(P36-140000)/140000</f>
        <v>#N/A</v>
      </c>
    </row>
    <row r="37" spans="1:17" x14ac:dyDescent="0.25">
      <c r="A37" s="80">
        <v>44984</v>
      </c>
      <c r="B37" s="81">
        <f>VLOOKUP([1]!Table1[[#This Row],[TANGGAL]],[1]!Table2[#Data],2,FALSE)</f>
        <v>4219</v>
      </c>
      <c r="C37" s="82">
        <v>14707</v>
      </c>
      <c r="D37" s="82">
        <v>14199.999999999998</v>
      </c>
      <c r="E37" s="82">
        <f t="shared" si="0"/>
        <v>14199.999999999998</v>
      </c>
      <c r="F37" s="82">
        <f>13500</f>
        <v>13500</v>
      </c>
      <c r="G37" s="82">
        <f t="shared" si="5"/>
        <v>13613.587687687686</v>
      </c>
      <c r="H37" s="82">
        <f t="shared" si="1"/>
        <v>13899.999999999998</v>
      </c>
      <c r="I37" s="82">
        <v>14199.999999999998</v>
      </c>
      <c r="J37" s="41" t="e">
        <f>VLOOKUP(A37,Table8[[Tanggal PO]:[Harga]],4,FALSE)</f>
        <v>#N/A</v>
      </c>
      <c r="K37" s="83">
        <f t="shared" si="2"/>
        <v>2.9629629629629495E-2</v>
      </c>
      <c r="L37" s="41" t="e">
        <f>VLOOKUP(A37,Sheet3!$A$2:$I$26,9,FALSE)</f>
        <v>#N/A</v>
      </c>
      <c r="M37" s="83" t="e">
        <f>VLOOKUP(A37,Sheet3!$A$2:$K$26,11,FALSE)</f>
        <v>#N/A</v>
      </c>
      <c r="N37" s="83">
        <f t="shared" si="3"/>
        <v>4.3075515857048545E-2</v>
      </c>
      <c r="O37" s="83" t="e">
        <f t="shared" si="4"/>
        <v>#N/A</v>
      </c>
      <c r="P37" s="84" t="e">
        <f>VLOOKUP(A37,OEM!$Q$2:$T$394,4,FALSE)</f>
        <v>#N/A</v>
      </c>
      <c r="Q37" s="85" t="e">
        <f>(P37-140000)/140000</f>
        <v>#N/A</v>
      </c>
    </row>
    <row r="38" spans="1:17" x14ac:dyDescent="0.25">
      <c r="A38" s="80">
        <v>44987</v>
      </c>
      <c r="B38" s="81">
        <f>VLOOKUP([1]!Table1[[#This Row],[TANGGAL]],[1]!Table2[#Data],2,FALSE)</f>
        <v>4286</v>
      </c>
      <c r="C38" s="82">
        <v>14707</v>
      </c>
      <c r="D38" s="82">
        <v>14399.999999999998</v>
      </c>
      <c r="E38" s="82">
        <f t="shared" si="0"/>
        <v>14399.999999999998</v>
      </c>
      <c r="F38" s="82">
        <f>13500</f>
        <v>13500</v>
      </c>
      <c r="G38" s="82">
        <f t="shared" si="5"/>
        <v>13630.254354354352</v>
      </c>
      <c r="H38" s="82">
        <f t="shared" si="1"/>
        <v>14099.999999999998</v>
      </c>
      <c r="I38" s="82">
        <v>14399.999999999998</v>
      </c>
      <c r="J38" s="41" t="e">
        <f>VLOOKUP(A38,Table8[[Tanggal PO]:[Harga]],4,FALSE)</f>
        <v>#N/A</v>
      </c>
      <c r="K38" s="83">
        <f t="shared" si="2"/>
        <v>4.4444444444444307E-2</v>
      </c>
      <c r="L38" s="41" t="e">
        <f>VLOOKUP(A38,Sheet3!$A$2:$I$26,9,FALSE)</f>
        <v>#N/A</v>
      </c>
      <c r="M38" s="83" t="e">
        <f>VLOOKUP(A38,Sheet3!$A$2:$K$26,11,FALSE)</f>
        <v>#N/A</v>
      </c>
      <c r="N38" s="83">
        <f t="shared" si="3"/>
        <v>5.6473314850484867E-2</v>
      </c>
      <c r="O38" s="83" t="e">
        <f t="shared" si="4"/>
        <v>#N/A</v>
      </c>
      <c r="P38" s="84" t="e">
        <f>VLOOKUP(A38,OEM!$Q$2:$T$394,4,FALSE)</f>
        <v>#N/A</v>
      </c>
      <c r="Q38" s="85" t="e">
        <f>(P38-140000)/140000</f>
        <v>#N/A</v>
      </c>
    </row>
    <row r="39" spans="1:17" x14ac:dyDescent="0.25">
      <c r="A39" s="80">
        <v>44988</v>
      </c>
      <c r="B39" s="81">
        <f>VLOOKUP([1]!Table1[[#This Row],[TANGGAL]],[1]!Table2[#Data],2,FALSE)</f>
        <v>4343</v>
      </c>
      <c r="C39" s="82">
        <v>14796.999999999996</v>
      </c>
      <c r="D39" s="82">
        <v>14499.999999999998</v>
      </c>
      <c r="E39" s="82">
        <f t="shared" si="0"/>
        <v>14499.999999999998</v>
      </c>
      <c r="F39" s="82">
        <f>13500</f>
        <v>13500</v>
      </c>
      <c r="G39" s="82">
        <f t="shared" si="5"/>
        <v>13651.92102102102</v>
      </c>
      <c r="H39" s="82">
        <f t="shared" si="1"/>
        <v>14199.999999999998</v>
      </c>
      <c r="I39" s="82">
        <v>14499.999999999998</v>
      </c>
      <c r="J39" s="41" t="e">
        <f>VLOOKUP(A39,Table8[[Tanggal PO]:[Harga]],4,FALSE)</f>
        <v>#N/A</v>
      </c>
      <c r="K39" s="83">
        <f t="shared" si="2"/>
        <v>5.1851851851851719E-2</v>
      </c>
      <c r="L39" s="41" t="e">
        <f>VLOOKUP(A39,Sheet3!$A$2:$I$26,9,FALSE)</f>
        <v>#N/A</v>
      </c>
      <c r="M39" s="83" t="e">
        <f>VLOOKUP(A39,Sheet3!$A$2:$K$26,11,FALSE)</f>
        <v>#N/A</v>
      </c>
      <c r="N39" s="83">
        <f t="shared" si="3"/>
        <v>6.2121585502371332E-2</v>
      </c>
      <c r="O39" s="83" t="e">
        <f t="shared" si="4"/>
        <v>#N/A</v>
      </c>
      <c r="P39" s="84" t="e">
        <f>VLOOKUP(A39,OEM!$Q$2:$T$394,4,FALSE)</f>
        <v>#N/A</v>
      </c>
      <c r="Q39" s="85" t="e">
        <f>(P39-140000)/140000</f>
        <v>#N/A</v>
      </c>
    </row>
    <row r="40" spans="1:17" x14ac:dyDescent="0.25">
      <c r="A40" s="80">
        <v>44991</v>
      </c>
      <c r="B40" s="81">
        <f>VLOOKUP([1]!Table1[[#This Row],[TANGGAL]],[1]!Table2[#Data],2,FALSE)</f>
        <v>4270</v>
      </c>
      <c r="C40" s="82">
        <v>14887.900900900899</v>
      </c>
      <c r="D40" s="82">
        <v>14299.999999999998</v>
      </c>
      <c r="E40" s="82">
        <f t="shared" si="0"/>
        <v>14299.999999999998</v>
      </c>
      <c r="F40" s="82">
        <f>13500</f>
        <v>13500</v>
      </c>
      <c r="G40" s="82">
        <f t="shared" si="5"/>
        <v>13690.254354354352</v>
      </c>
      <c r="H40" s="82">
        <f t="shared" si="1"/>
        <v>13999.999999999998</v>
      </c>
      <c r="I40" s="82">
        <v>14299.999999999998</v>
      </c>
      <c r="J40" s="41" t="e">
        <f>VLOOKUP(A40,Table8[[Tanggal PO]:[Harga]],4,FALSE)</f>
        <v>#N/A</v>
      </c>
      <c r="K40" s="83">
        <f t="shared" si="2"/>
        <v>3.7037037037036903E-2</v>
      </c>
      <c r="L40" s="41" t="e">
        <f>VLOOKUP(A40,Sheet3!$A$2:$I$26,9,FALSE)</f>
        <v>#N/A</v>
      </c>
      <c r="M40" s="83" t="e">
        <f>VLOOKUP(A40,Sheet3!$A$2:$K$26,11,FALSE)</f>
        <v>#N/A</v>
      </c>
      <c r="N40" s="83">
        <f t="shared" si="3"/>
        <v>4.4538664502731369E-2</v>
      </c>
      <c r="O40" s="83" t="e">
        <f t="shared" si="4"/>
        <v>#N/A</v>
      </c>
      <c r="P40" s="84" t="e">
        <f>VLOOKUP(A40,OEM!$Q$2:$T$394,4,FALSE)</f>
        <v>#N/A</v>
      </c>
      <c r="Q40" s="85" t="e">
        <f>(P40-140000)/140000</f>
        <v>#N/A</v>
      </c>
    </row>
    <row r="41" spans="1:17" x14ac:dyDescent="0.25">
      <c r="A41" s="80">
        <v>44992</v>
      </c>
      <c r="B41" s="81">
        <f>VLOOKUP([1]!Table1[[#This Row],[TANGGAL]],[1]!Table2[#Data],2,FALSE)</f>
        <v>4200</v>
      </c>
      <c r="C41" s="82">
        <v>14707</v>
      </c>
      <c r="D41" s="82">
        <v>14099.999999999998</v>
      </c>
      <c r="E41" s="82">
        <f t="shared" si="0"/>
        <v>14099.999999999998</v>
      </c>
      <c r="F41" s="82">
        <f>13500</f>
        <v>13500</v>
      </c>
      <c r="G41" s="82">
        <f t="shared" si="5"/>
        <v>13723.587687687686</v>
      </c>
      <c r="H41" s="82">
        <f t="shared" si="1"/>
        <v>13799.999999999998</v>
      </c>
      <c r="I41" s="82">
        <v>14099.999999999998</v>
      </c>
      <c r="J41" s="41" t="e">
        <f>VLOOKUP(A41,Table8[[Tanggal PO]:[Harga]],4,FALSE)</f>
        <v>#N/A</v>
      </c>
      <c r="K41" s="83">
        <f t="shared" si="2"/>
        <v>2.2222222222222088E-2</v>
      </c>
      <c r="L41" s="41" t="e">
        <f>VLOOKUP(A41,Sheet3!$A$2:$I$26,9,FALSE)</f>
        <v>#N/A</v>
      </c>
      <c r="M41" s="83" t="e">
        <f>VLOOKUP(A41,Sheet3!$A$2:$K$26,11,FALSE)</f>
        <v>#N/A</v>
      </c>
      <c r="N41" s="83">
        <f t="shared" si="3"/>
        <v>2.7428127460431901E-2</v>
      </c>
      <c r="O41" s="83" t="e">
        <f t="shared" si="4"/>
        <v>#N/A</v>
      </c>
      <c r="P41" s="84" t="e">
        <f>VLOOKUP(A41,OEM!$Q$2:$T$394,4,FALSE)</f>
        <v>#N/A</v>
      </c>
      <c r="Q41" s="85" t="e">
        <f>(P41-140000)/140000</f>
        <v>#N/A</v>
      </c>
    </row>
    <row r="42" spans="1:17" x14ac:dyDescent="0.25">
      <c r="A42" s="80">
        <v>44993</v>
      </c>
      <c r="B42" s="81">
        <f>VLOOKUP([1]!Table1[[#This Row],[TANGGAL]],[1]!Table2[#Data],2,FALSE)</f>
        <v>4176</v>
      </c>
      <c r="C42" s="82">
        <v>14526.999999999998</v>
      </c>
      <c r="D42" s="82">
        <v>14099.999999999998</v>
      </c>
      <c r="E42" s="82">
        <f t="shared" si="0"/>
        <v>14099.999999999998</v>
      </c>
      <c r="F42" s="82">
        <f>13500</f>
        <v>13500</v>
      </c>
      <c r="G42" s="82">
        <f t="shared" si="5"/>
        <v>13750.254354354352</v>
      </c>
      <c r="H42" s="82">
        <f t="shared" si="1"/>
        <v>13799.999999999998</v>
      </c>
      <c r="I42" s="82">
        <v>14099.999999999998</v>
      </c>
      <c r="J42" s="41" t="e">
        <f>VLOOKUP(A42,Table8[[Tanggal PO]:[Harga]],4,FALSE)</f>
        <v>#N/A</v>
      </c>
      <c r="K42" s="83">
        <f t="shared" si="2"/>
        <v>2.2222222222222088E-2</v>
      </c>
      <c r="L42" s="41" t="e">
        <f>VLOOKUP(A42,Sheet3!$A$2:$I$26,9,FALSE)</f>
        <v>#N/A</v>
      </c>
      <c r="M42" s="83" t="e">
        <f>VLOOKUP(A42,Sheet3!$A$2:$K$26,11,FALSE)</f>
        <v>#N/A</v>
      </c>
      <c r="N42" s="83">
        <f t="shared" si="3"/>
        <v>2.5435576436074452E-2</v>
      </c>
      <c r="O42" s="83" t="e">
        <f t="shared" si="4"/>
        <v>#N/A</v>
      </c>
      <c r="P42" s="84" t="e">
        <f>VLOOKUP(A42,OEM!$Q$2:$T$394,4,FALSE)</f>
        <v>#N/A</v>
      </c>
      <c r="Q42" s="85" t="e">
        <f>(P42-140000)/140000</f>
        <v>#N/A</v>
      </c>
    </row>
    <row r="43" spans="1:17" x14ac:dyDescent="0.25">
      <c r="A43" s="80">
        <v>44994</v>
      </c>
      <c r="B43" s="81">
        <f>VLOOKUP([1]!Table1[[#This Row],[TANGGAL]],[1]!Table2[#Data],2,FALSE)</f>
        <v>4206</v>
      </c>
      <c r="C43" s="82">
        <v>14436.999999999998</v>
      </c>
      <c r="D43" s="82">
        <v>14099.999999999998</v>
      </c>
      <c r="E43" s="82">
        <f t="shared" si="0"/>
        <v>14099.999999999998</v>
      </c>
      <c r="F43" s="82">
        <f>13500</f>
        <v>13500</v>
      </c>
      <c r="G43" s="82">
        <f t="shared" si="5"/>
        <v>13781.92102102102</v>
      </c>
      <c r="H43" s="82">
        <f t="shared" si="1"/>
        <v>13799.999999999998</v>
      </c>
      <c r="I43" s="82">
        <v>14099.999999999998</v>
      </c>
      <c r="J43" s="41" t="e">
        <f>VLOOKUP(A43,Table8[[Tanggal PO]:[Harga]],4,FALSE)</f>
        <v>#N/A</v>
      </c>
      <c r="K43" s="83">
        <f t="shared" si="2"/>
        <v>2.2222222222222088E-2</v>
      </c>
      <c r="L43" s="41" t="e">
        <f>VLOOKUP(A43,Sheet3!$A$2:$I$26,9,FALSE)</f>
        <v>#N/A</v>
      </c>
      <c r="M43" s="83" t="e">
        <f>VLOOKUP(A43,Sheet3!$A$2:$K$26,11,FALSE)</f>
        <v>#N/A</v>
      </c>
      <c r="N43" s="83">
        <f t="shared" si="3"/>
        <v>2.30794370751236E-2</v>
      </c>
      <c r="O43" s="83" t="e">
        <f t="shared" si="4"/>
        <v>#N/A</v>
      </c>
      <c r="P43" s="84" t="e">
        <f>VLOOKUP(A43,OEM!$Q$2:$T$394,4,FALSE)</f>
        <v>#N/A</v>
      </c>
      <c r="Q43" s="85" t="e">
        <f>(P43-140000)/140000</f>
        <v>#N/A</v>
      </c>
    </row>
    <row r="44" spans="1:17" x14ac:dyDescent="0.25">
      <c r="A44" s="80">
        <v>44995</v>
      </c>
      <c r="B44" s="81">
        <f>VLOOKUP([1]!Table1[[#This Row],[TANGGAL]],[1]!Table2[#Data],2,FALSE)</f>
        <v>4111</v>
      </c>
      <c r="C44" s="82">
        <v>14436.999999999998</v>
      </c>
      <c r="D44" s="82">
        <v>13999.999999999998</v>
      </c>
      <c r="E44" s="82">
        <f t="shared" si="0"/>
        <v>13999.999999999998</v>
      </c>
      <c r="F44" s="82">
        <f>13500</f>
        <v>13500</v>
      </c>
      <c r="G44" s="82">
        <f t="shared" si="5"/>
        <v>13815.254354354352</v>
      </c>
      <c r="H44" s="82">
        <f t="shared" si="1"/>
        <v>13699.999999999998</v>
      </c>
      <c r="I44" s="82">
        <v>13999.999999999998</v>
      </c>
      <c r="J44" s="41" t="e">
        <f>VLOOKUP(A44,Table8[[Tanggal PO]:[Harga]],4,FALSE)</f>
        <v>#N/A</v>
      </c>
      <c r="K44" s="83">
        <f t="shared" si="2"/>
        <v>1.481481481481468E-2</v>
      </c>
      <c r="L44" s="41" t="e">
        <f>VLOOKUP(A44,Sheet3!$A$2:$I$26,9,FALSE)</f>
        <v>#N/A</v>
      </c>
      <c r="M44" s="83" t="e">
        <f>VLOOKUP(A44,Sheet3!$A$2:$K$26,11,FALSE)</f>
        <v>#N/A</v>
      </c>
      <c r="N44" s="83">
        <f t="shared" si="3"/>
        <v>1.3372583732952898E-2</v>
      </c>
      <c r="O44" s="83" t="e">
        <f t="shared" si="4"/>
        <v>#N/A</v>
      </c>
      <c r="P44" s="84" t="e">
        <f>VLOOKUP(A44,OEM!$Q$2:$T$394,4,FALSE)</f>
        <v>#N/A</v>
      </c>
      <c r="Q44" s="85" t="e">
        <f>(P44-140000)/140000</f>
        <v>#N/A</v>
      </c>
    </row>
    <row r="45" spans="1:17" x14ac:dyDescent="0.25">
      <c r="A45" s="80">
        <v>44998</v>
      </c>
      <c r="B45" s="81">
        <f>VLOOKUP([1]!Table1[[#This Row],[TANGGAL]],[1]!Table2[#Data],2,FALSE)</f>
        <v>4080</v>
      </c>
      <c r="C45" s="82">
        <v>14346.999999999998</v>
      </c>
      <c r="D45" s="82">
        <v>13999.999999999998</v>
      </c>
      <c r="E45" s="82">
        <f t="shared" si="0"/>
        <v>13999.999999999998</v>
      </c>
      <c r="F45" s="82">
        <f>13500</f>
        <v>13500</v>
      </c>
      <c r="G45" s="82">
        <f t="shared" si="5"/>
        <v>13841.92102102102</v>
      </c>
      <c r="H45" s="82">
        <f t="shared" si="1"/>
        <v>13699.999999999998</v>
      </c>
      <c r="I45" s="82">
        <v>13999.999999999998</v>
      </c>
      <c r="J45" s="41" t="e">
        <f>VLOOKUP(A45,Table8[[Tanggal PO]:[Harga]],4,FALSE)</f>
        <v>#N/A</v>
      </c>
      <c r="K45" s="83">
        <f t="shared" si="2"/>
        <v>1.481481481481468E-2</v>
      </c>
      <c r="L45" s="41" t="e">
        <f>VLOOKUP(A45,Sheet3!$A$2:$I$26,9,FALSE)</f>
        <v>#N/A</v>
      </c>
      <c r="M45" s="83" t="e">
        <f>VLOOKUP(A45,Sheet3!$A$2:$K$26,11,FALSE)</f>
        <v>#N/A</v>
      </c>
      <c r="N45" s="83">
        <f t="shared" si="3"/>
        <v>1.1420306382250797E-2</v>
      </c>
      <c r="O45" s="83" t="e">
        <f t="shared" si="4"/>
        <v>#N/A</v>
      </c>
      <c r="P45" s="84" t="e">
        <f>VLOOKUP(A45,OEM!$Q$2:$T$394,4,FALSE)</f>
        <v>#N/A</v>
      </c>
      <c r="Q45" s="85" t="e">
        <f>(P45-140000)/140000</f>
        <v>#N/A</v>
      </c>
    </row>
    <row r="46" spans="1:17" x14ac:dyDescent="0.25">
      <c r="A46" s="80">
        <v>44999</v>
      </c>
      <c r="B46" s="81">
        <f>VLOOKUP([1]!Table1[[#This Row],[TANGGAL]],[1]!Table2[#Data],2,FALSE)</f>
        <v>4044</v>
      </c>
      <c r="C46" s="82">
        <v>14346.999999999998</v>
      </c>
      <c r="D46" s="82">
        <v>13999.999999999998</v>
      </c>
      <c r="E46" s="82">
        <f t="shared" si="0"/>
        <v>13999.999999999998</v>
      </c>
      <c r="F46" s="82">
        <f>13500</f>
        <v>13500</v>
      </c>
      <c r="G46" s="82">
        <f t="shared" si="5"/>
        <v>13870.899999999998</v>
      </c>
      <c r="H46" s="82">
        <f t="shared" si="1"/>
        <v>13699.999999999998</v>
      </c>
      <c r="I46" s="82">
        <v>13999.999999999998</v>
      </c>
      <c r="J46" s="41" t="e">
        <f>VLOOKUP(A46,Table8[[Tanggal PO]:[Harga]],4,FALSE)</f>
        <v>#N/A</v>
      </c>
      <c r="K46" s="83">
        <f t="shared" si="2"/>
        <v>1.481481481481468E-2</v>
      </c>
      <c r="L46" s="41" t="e">
        <f>VLOOKUP(A46,Sheet3!$A$2:$I$26,9,FALSE)</f>
        <v>#N/A</v>
      </c>
      <c r="M46" s="83" t="e">
        <f>VLOOKUP(A46,Sheet3!$A$2:$K$26,11,FALSE)</f>
        <v>#N/A</v>
      </c>
      <c r="N46" s="83">
        <f t="shared" si="3"/>
        <v>9.3072547563604665E-3</v>
      </c>
      <c r="O46" s="83" t="e">
        <f t="shared" si="4"/>
        <v>#N/A</v>
      </c>
      <c r="P46" s="84" t="e">
        <f>VLOOKUP(A46,OEM!$Q$2:$T$394,4,FALSE)</f>
        <v>#N/A</v>
      </c>
      <c r="Q46" s="85" t="e">
        <f>(P46-140000)/140000</f>
        <v>#N/A</v>
      </c>
    </row>
    <row r="47" spans="1:17" x14ac:dyDescent="0.25">
      <c r="A47" s="80">
        <v>45000</v>
      </c>
      <c r="B47" s="81">
        <f>VLOOKUP([1]!Table1[[#This Row],[TANGGAL]],[1]!Table2[#Data],2,FALSE)</f>
        <v>4059</v>
      </c>
      <c r="C47" s="82">
        <v>14076.999999999998</v>
      </c>
      <c r="D47" s="82">
        <v>13899.999999999998</v>
      </c>
      <c r="E47" s="82">
        <f t="shared" si="0"/>
        <v>13899.999999999998</v>
      </c>
      <c r="F47" s="82">
        <f>13500</f>
        <v>13500</v>
      </c>
      <c r="G47" s="82">
        <f t="shared" si="5"/>
        <v>13904.233333333332</v>
      </c>
      <c r="H47" s="82">
        <f t="shared" si="1"/>
        <v>13599.999999999998</v>
      </c>
      <c r="I47" s="82">
        <v>13899.999999999998</v>
      </c>
      <c r="J47" s="41" t="e">
        <f>VLOOKUP(A47,Table8[[Tanggal PO]:[Harga]],4,FALSE)</f>
        <v>#N/A</v>
      </c>
      <c r="K47" s="83">
        <f t="shared" si="2"/>
        <v>7.4074074074072724E-3</v>
      </c>
      <c r="L47" s="41" t="e">
        <f>VLOOKUP(A47,Sheet3!$A$2:$I$26,9,FALSE)</f>
        <v>#N/A</v>
      </c>
      <c r="M47" s="83" t="e">
        <f>VLOOKUP(A47,Sheet3!$A$2:$K$26,11,FALSE)</f>
        <v>#N/A</v>
      </c>
      <c r="N47" s="83">
        <f t="shared" si="3"/>
        <v>-3.0446362858315882E-4</v>
      </c>
      <c r="O47" s="83" t="e">
        <f t="shared" si="4"/>
        <v>#N/A</v>
      </c>
      <c r="P47" s="84" t="e">
        <f>VLOOKUP(A47,OEM!$Q$2:$T$394,4,FALSE)</f>
        <v>#N/A</v>
      </c>
      <c r="Q47" s="85" t="e">
        <f>(P47-140000)/140000</f>
        <v>#N/A</v>
      </c>
    </row>
    <row r="48" spans="1:17" x14ac:dyDescent="0.25">
      <c r="A48" s="80">
        <v>45001</v>
      </c>
      <c r="B48" s="81">
        <f>VLOOKUP([1]!Table1[[#This Row],[TANGGAL]],[1]!Table2[#Data],2,FALSE)</f>
        <v>4007</v>
      </c>
      <c r="C48" s="82">
        <v>13799.999999999998</v>
      </c>
      <c r="D48" s="82">
        <v>13799.999999999998</v>
      </c>
      <c r="E48" s="82">
        <f t="shared" si="0"/>
        <v>13799.999999999998</v>
      </c>
      <c r="F48" s="82">
        <f>13500</f>
        <v>13500</v>
      </c>
      <c r="G48" s="82">
        <f t="shared" si="5"/>
        <v>13922.566666666664</v>
      </c>
      <c r="H48" s="82">
        <f t="shared" si="1"/>
        <v>13499.999999999998</v>
      </c>
      <c r="I48" s="82">
        <v>13799.999999999998</v>
      </c>
      <c r="J48" s="41" t="e">
        <f>VLOOKUP(A48,Table8[[Tanggal PO]:[Harga]],4,FALSE)</f>
        <v>#N/A</v>
      </c>
      <c r="K48" s="83">
        <f t="shared" si="2"/>
        <v>-1.3473995581821159E-16</v>
      </c>
      <c r="L48" s="41" t="e">
        <f>VLOOKUP(A48,Sheet3!$A$2:$I$26,9,FALSE)</f>
        <v>#N/A</v>
      </c>
      <c r="M48" s="83" t="e">
        <f>VLOOKUP(A48,Sheet3!$A$2:$K$26,11,FALSE)</f>
        <v>#N/A</v>
      </c>
      <c r="N48" s="83">
        <f t="shared" si="3"/>
        <v>-8.8034533862290047E-3</v>
      </c>
      <c r="O48" s="83" t="e">
        <f t="shared" si="4"/>
        <v>#N/A</v>
      </c>
      <c r="P48" s="84" t="e">
        <f>VLOOKUP(A48,OEM!$Q$2:$T$394,4,FALSE)</f>
        <v>#N/A</v>
      </c>
      <c r="Q48" s="85" t="e">
        <f>(P48-140000)/140000</f>
        <v>#N/A</v>
      </c>
    </row>
    <row r="49" spans="1:17" x14ac:dyDescent="0.25">
      <c r="A49" s="80">
        <v>45002</v>
      </c>
      <c r="B49" s="81">
        <f>VLOOKUP([1]!Table1[[#This Row],[TANGGAL]],[1]!Table2[#Data],2,FALSE)</f>
        <v>3987</v>
      </c>
      <c r="C49" s="82">
        <v>13985.999999999998</v>
      </c>
      <c r="D49" s="82">
        <v>13899.999999999998</v>
      </c>
      <c r="E49" s="82">
        <f t="shared" si="0"/>
        <v>13899.999999999998</v>
      </c>
      <c r="F49" s="82">
        <f>13500</f>
        <v>13500</v>
      </c>
      <c r="G49" s="82">
        <f t="shared" si="5"/>
        <v>13937.566666666664</v>
      </c>
      <c r="H49" s="82">
        <f t="shared" si="1"/>
        <v>13599.999999999998</v>
      </c>
      <c r="I49" s="82">
        <v>13899.999999999998</v>
      </c>
      <c r="J49" s="41" t="e">
        <f>VLOOKUP(A49,Table8[[Tanggal PO]:[Harga]],4,FALSE)</f>
        <v>#N/A</v>
      </c>
      <c r="K49" s="83">
        <f t="shared" si="2"/>
        <v>7.4074074074072724E-3</v>
      </c>
      <c r="L49" s="41" t="e">
        <f>VLOOKUP(A49,Sheet3!$A$2:$I$26,9,FALSE)</f>
        <v>#N/A</v>
      </c>
      <c r="M49" s="83" t="e">
        <f>VLOOKUP(A49,Sheet3!$A$2:$K$26,11,FALSE)</f>
        <v>#N/A</v>
      </c>
      <c r="N49" s="83">
        <f t="shared" si="3"/>
        <v>-2.6953533256641429E-3</v>
      </c>
      <c r="O49" s="83" t="e">
        <f t="shared" si="4"/>
        <v>#N/A</v>
      </c>
      <c r="P49" s="84" t="e">
        <f>VLOOKUP(A49,OEM!$Q$2:$T$394,4,FALSE)</f>
        <v>#N/A</v>
      </c>
      <c r="Q49" s="85" t="e">
        <f>(P49-140000)/140000</f>
        <v>#N/A</v>
      </c>
    </row>
    <row r="50" spans="1:17" x14ac:dyDescent="0.25">
      <c r="A50" s="80">
        <v>45005</v>
      </c>
      <c r="B50" s="81">
        <f>VLOOKUP([1]!Table1[[#This Row],[TANGGAL]],[1]!Table2[#Data],2,FALSE)</f>
        <v>3853</v>
      </c>
      <c r="C50" s="82">
        <v>14076.999999999998</v>
      </c>
      <c r="D50" s="82">
        <v>13799.999999999998</v>
      </c>
      <c r="E50" s="82">
        <f t="shared" si="0"/>
        <v>13799.999999999998</v>
      </c>
      <c r="F50" s="82">
        <f>13500</f>
        <v>13500</v>
      </c>
      <c r="G50" s="82">
        <f t="shared" si="5"/>
        <v>13947.566666666664</v>
      </c>
      <c r="H50" s="82">
        <f t="shared" si="1"/>
        <v>13499.999999999998</v>
      </c>
      <c r="I50" s="82">
        <v>13799.999999999998</v>
      </c>
      <c r="J50" s="41" t="e">
        <f>VLOOKUP(A50,Table8[[Tanggal PO]:[Harga]],4,FALSE)</f>
        <v>#N/A</v>
      </c>
      <c r="K50" s="83">
        <f t="shared" si="2"/>
        <v>-1.3473995581821159E-16</v>
      </c>
      <c r="L50" s="41" t="e">
        <f>VLOOKUP(A50,Sheet3!$A$2:$I$26,9,FALSE)</f>
        <v>#N/A</v>
      </c>
      <c r="M50" s="83" t="e">
        <f>VLOOKUP(A50,Sheet3!$A$2:$K$26,11,FALSE)</f>
        <v>#N/A</v>
      </c>
      <c r="N50" s="83">
        <f t="shared" si="3"/>
        <v>-1.0580101188498763E-2</v>
      </c>
      <c r="O50" s="83" t="e">
        <f t="shared" si="4"/>
        <v>#N/A</v>
      </c>
      <c r="P50" s="84" t="e">
        <f>VLOOKUP(A50,OEM!$Q$2:$T$394,4,FALSE)</f>
        <v>#N/A</v>
      </c>
      <c r="Q50" s="85" t="e">
        <f>(P50-140000)/140000</f>
        <v>#N/A</v>
      </c>
    </row>
    <row r="51" spans="1:17" x14ac:dyDescent="0.25">
      <c r="A51" s="80">
        <v>45006</v>
      </c>
      <c r="B51" s="81">
        <f>VLOOKUP([1]!Table1[[#This Row],[TANGGAL]],[1]!Table2[#Data],2,FALSE)</f>
        <v>3859</v>
      </c>
      <c r="C51" s="82">
        <v>13895.999999999998</v>
      </c>
      <c r="D51" s="82">
        <v>13799.999999999998</v>
      </c>
      <c r="E51" s="82">
        <f t="shared" si="0"/>
        <v>13799.999999999998</v>
      </c>
      <c r="F51" s="82">
        <f>13500</f>
        <v>13500</v>
      </c>
      <c r="G51" s="82">
        <f t="shared" si="5"/>
        <v>13957.566666666664</v>
      </c>
      <c r="H51" s="82">
        <f t="shared" si="1"/>
        <v>13499.999999999998</v>
      </c>
      <c r="I51" s="82">
        <v>13799.999999999998</v>
      </c>
      <c r="J51" s="41" t="e">
        <f>VLOOKUP(A51,Table8[[Tanggal PO]:[Harga]],4,FALSE)</f>
        <v>#N/A</v>
      </c>
      <c r="K51" s="83">
        <f t="shared" si="2"/>
        <v>-1.3473995581821159E-16</v>
      </c>
      <c r="L51" s="41" t="e">
        <f>VLOOKUP(A51,Sheet3!$A$2:$I$26,9,FALSE)</f>
        <v>#N/A</v>
      </c>
      <c r="M51" s="83" t="e">
        <f>VLOOKUP(A51,Sheet3!$A$2:$K$26,11,FALSE)</f>
        <v>#N/A</v>
      </c>
      <c r="N51" s="83">
        <f t="shared" si="3"/>
        <v>-1.1288978260298409E-2</v>
      </c>
      <c r="O51" s="83" t="e">
        <f t="shared" si="4"/>
        <v>#N/A</v>
      </c>
      <c r="P51" s="84" t="e">
        <f>VLOOKUP(A51,OEM!$Q$2:$T$394,4,FALSE)</f>
        <v>#N/A</v>
      </c>
      <c r="Q51" s="85" t="e">
        <f>(P51-140000)/140000</f>
        <v>#N/A</v>
      </c>
    </row>
    <row r="52" spans="1:17" x14ac:dyDescent="0.25">
      <c r="A52" s="80">
        <v>45008</v>
      </c>
      <c r="B52" s="81">
        <f>VLOOKUP([1]!Table1[[#This Row],[TANGGAL]],[1]!Table2[#Data],2,FALSE)</f>
        <v>3645</v>
      </c>
      <c r="C52" s="82">
        <v>13715.999999999998</v>
      </c>
      <c r="D52" s="82">
        <v>13499.999999999998</v>
      </c>
      <c r="E52" s="82">
        <f t="shared" si="0"/>
        <v>13499.999999999998</v>
      </c>
      <c r="F52" s="82">
        <f>13500</f>
        <v>13500</v>
      </c>
      <c r="G52" s="82">
        <f t="shared" si="5"/>
        <v>13972.566666666664</v>
      </c>
      <c r="H52" s="82">
        <f t="shared" si="1"/>
        <v>13199.999999999998</v>
      </c>
      <c r="I52" s="82">
        <v>13499.999999999998</v>
      </c>
      <c r="J52" s="41" t="e">
        <f>VLOOKUP(A52,Table8[[Tanggal PO]:[Harga]],4,FALSE)</f>
        <v>#N/A</v>
      </c>
      <c r="K52" s="83">
        <f t="shared" si="2"/>
        <v>-2.2222222222222358E-2</v>
      </c>
      <c r="L52" s="41" t="e">
        <f>VLOOKUP(A52,Sheet3!$A$2:$I$26,9,FALSE)</f>
        <v>#N/A</v>
      </c>
      <c r="M52" s="83" t="e">
        <f>VLOOKUP(A52,Sheet3!$A$2:$K$26,11,FALSE)</f>
        <v>#N/A</v>
      </c>
      <c r="N52" s="83">
        <f t="shared" si="3"/>
        <v>-3.3821035028162263E-2</v>
      </c>
      <c r="O52" s="83" t="e">
        <f t="shared" si="4"/>
        <v>#N/A</v>
      </c>
      <c r="P52" s="84" t="e">
        <f>VLOOKUP(A52,OEM!$Q$2:$T$394,4,FALSE)</f>
        <v>#N/A</v>
      </c>
      <c r="Q52" s="85" t="e">
        <f>(P52-140000)/140000</f>
        <v>#N/A</v>
      </c>
    </row>
    <row r="53" spans="1:17" x14ac:dyDescent="0.25">
      <c r="A53" s="80">
        <v>45009</v>
      </c>
      <c r="B53" s="81">
        <f>VLOOKUP([1]!Table1[[#This Row],[TANGGAL]],[1]!Table2[#Data],2,FALSE)</f>
        <v>3607</v>
      </c>
      <c r="C53" s="82">
        <v>13626</v>
      </c>
      <c r="D53" s="82">
        <v>13499.999999999998</v>
      </c>
      <c r="E53" s="82">
        <f t="shared" si="0"/>
        <v>13499.999999999998</v>
      </c>
      <c r="F53" s="82">
        <f>13500</f>
        <v>13500</v>
      </c>
      <c r="G53" s="82">
        <f t="shared" si="5"/>
        <v>13984.233333333332</v>
      </c>
      <c r="H53" s="82">
        <f t="shared" si="1"/>
        <v>13199.999999999998</v>
      </c>
      <c r="I53" s="82">
        <v>13499.999999999998</v>
      </c>
      <c r="J53" s="41" t="e">
        <f>VLOOKUP(A53,Table8[[Tanggal PO]:[Harga]],4,FALSE)</f>
        <v>#N/A</v>
      </c>
      <c r="K53" s="83">
        <f t="shared" si="2"/>
        <v>-2.2222222222222358E-2</v>
      </c>
      <c r="L53" s="41" t="e">
        <f>VLOOKUP(A53,Sheet3!$A$2:$I$26,9,FALSE)</f>
        <v>#N/A</v>
      </c>
      <c r="M53" s="83" t="e">
        <f>VLOOKUP(A53,Sheet3!$A$2:$K$26,11,FALSE)</f>
        <v>#N/A</v>
      </c>
      <c r="N53" s="83">
        <f t="shared" si="3"/>
        <v>-3.4627091939255422E-2</v>
      </c>
      <c r="O53" s="83" t="e">
        <f t="shared" si="4"/>
        <v>#N/A</v>
      </c>
      <c r="P53" s="84" t="e">
        <f>VLOOKUP(A53,OEM!$Q$2:$T$394,4,FALSE)</f>
        <v>#N/A</v>
      </c>
      <c r="Q53" s="85" t="e">
        <f>(P53-140000)/140000</f>
        <v>#N/A</v>
      </c>
    </row>
    <row r="54" spans="1:17" x14ac:dyDescent="0.25">
      <c r="A54" s="80">
        <v>45012</v>
      </c>
      <c r="B54" s="81">
        <f>VLOOKUP([1]!Table1[[#This Row],[TANGGAL]],[1]!Table2[#Data],2,FALSE)</f>
        <v>3694</v>
      </c>
      <c r="C54" s="82">
        <v>13535.999999999998</v>
      </c>
      <c r="D54" s="82">
        <v>13499.999999999998</v>
      </c>
      <c r="E54" s="82">
        <f t="shared" si="0"/>
        <v>13499.999999999998</v>
      </c>
      <c r="F54" s="82">
        <f>13500</f>
        <v>13500</v>
      </c>
      <c r="G54" s="82">
        <f t="shared" si="5"/>
        <v>13985.899999999998</v>
      </c>
      <c r="H54" s="82">
        <f t="shared" si="1"/>
        <v>13199.999999999998</v>
      </c>
      <c r="I54" s="82">
        <v>13499.999999999998</v>
      </c>
      <c r="J54" s="41" t="e">
        <f>VLOOKUP(A54,Table8[[Tanggal PO]:[Harga]],4,FALSE)</f>
        <v>#N/A</v>
      </c>
      <c r="K54" s="83">
        <f t="shared" si="2"/>
        <v>-2.2222222222222358E-2</v>
      </c>
      <c r="L54" s="41" t="e">
        <f>VLOOKUP(A54,Sheet3!$A$2:$I$26,9,FALSE)</f>
        <v>#N/A</v>
      </c>
      <c r="M54" s="83" t="e">
        <f>VLOOKUP(A54,Sheet3!$A$2:$K$26,11,FALSE)</f>
        <v>#N/A</v>
      </c>
      <c r="N54" s="83">
        <f t="shared" si="3"/>
        <v>-3.4742133148385139E-2</v>
      </c>
      <c r="O54" s="83" t="e">
        <f t="shared" si="4"/>
        <v>#N/A</v>
      </c>
      <c r="P54" s="84" t="e">
        <f>VLOOKUP(A54,OEM!$Q$2:$T$394,4,FALSE)</f>
        <v>#N/A</v>
      </c>
      <c r="Q54" s="85" t="e">
        <f>(P54-140000)/140000</f>
        <v>#N/A</v>
      </c>
    </row>
    <row r="55" spans="1:17" x14ac:dyDescent="0.25">
      <c r="A55" s="80">
        <v>45013</v>
      </c>
      <c r="B55" s="81">
        <f>VLOOKUP([1]!Table1[[#This Row],[TANGGAL]],[1]!Table2[#Data],2,FALSE)</f>
        <v>3833</v>
      </c>
      <c r="C55" s="82">
        <v>13535.999999999998</v>
      </c>
      <c r="D55" s="82">
        <v>13799.999999999998</v>
      </c>
      <c r="E55" s="82">
        <f t="shared" si="0"/>
        <v>13535.999999999998</v>
      </c>
      <c r="F55" s="82">
        <f>13500</f>
        <v>13500</v>
      </c>
      <c r="G55" s="82">
        <f t="shared" si="5"/>
        <v>13969.233333333332</v>
      </c>
      <c r="H55" s="82">
        <f t="shared" si="1"/>
        <v>13235.999999999998</v>
      </c>
      <c r="I55" s="82">
        <v>13535.999999999998</v>
      </c>
      <c r="J55" s="41" t="e">
        <f>VLOOKUP(A55,Table8[[Tanggal PO]:[Harga]],4,FALSE)</f>
        <v>#N/A</v>
      </c>
      <c r="K55" s="83">
        <f t="shared" si="2"/>
        <v>-1.9555555555555691E-2</v>
      </c>
      <c r="L55" s="41" t="e">
        <f>VLOOKUP(A55,Sheet3!$A$2:$I$26,9,FALSE)</f>
        <v>#N/A</v>
      </c>
      <c r="M55" s="83" t="e">
        <f>VLOOKUP(A55,Sheet3!$A$2:$K$26,11,FALSE)</f>
        <v>#N/A</v>
      </c>
      <c r="N55" s="83">
        <f t="shared" si="3"/>
        <v>-3.1013393720008515E-2</v>
      </c>
      <c r="O55" s="83" t="e">
        <f t="shared" si="4"/>
        <v>#N/A</v>
      </c>
      <c r="P55" s="84" t="e">
        <f>VLOOKUP(A55,OEM!$Q$2:$T$394,4,FALSE)</f>
        <v>#N/A</v>
      </c>
      <c r="Q55" s="85" t="e">
        <f>(P55-140000)/140000</f>
        <v>#N/A</v>
      </c>
    </row>
    <row r="56" spans="1:17" x14ac:dyDescent="0.25">
      <c r="A56" s="80">
        <v>45014</v>
      </c>
      <c r="B56" s="81">
        <f>VLOOKUP([1]!Table1[[#This Row],[TANGGAL]],[1]!Table2[#Data],2,FALSE)</f>
        <v>3857</v>
      </c>
      <c r="C56" s="82">
        <v>13805.999999999998</v>
      </c>
      <c r="D56" s="82">
        <v>13699.999999999998</v>
      </c>
      <c r="E56" s="82">
        <f t="shared" si="0"/>
        <v>13699.999999999998</v>
      </c>
      <c r="F56" s="82">
        <f>13500</f>
        <v>13500</v>
      </c>
      <c r="G56" s="82">
        <f t="shared" si="5"/>
        <v>13953.766666666665</v>
      </c>
      <c r="H56" s="82">
        <f t="shared" si="1"/>
        <v>13399.999999999998</v>
      </c>
      <c r="I56" s="82">
        <v>13699.999999999998</v>
      </c>
      <c r="J56" s="41" t="e">
        <f>VLOOKUP(A56,Table8[[Tanggal PO]:[Harga]],4,FALSE)</f>
        <v>#N/A</v>
      </c>
      <c r="K56" s="83">
        <f t="shared" si="2"/>
        <v>-7.4074074074075421E-3</v>
      </c>
      <c r="L56" s="41" t="e">
        <f>VLOOKUP(A56,Sheet3!$A$2:$I$26,9,FALSE)</f>
        <v>#N/A</v>
      </c>
      <c r="M56" s="83" t="e">
        <f>VLOOKUP(A56,Sheet3!$A$2:$K$26,11,FALSE)</f>
        <v>#N/A</v>
      </c>
      <c r="N56" s="83">
        <f t="shared" si="3"/>
        <v>-1.8186248396490301E-2</v>
      </c>
      <c r="O56" s="83" t="e">
        <f t="shared" si="4"/>
        <v>#N/A</v>
      </c>
      <c r="P56" s="84" t="e">
        <f>VLOOKUP(A56,OEM!$Q$2:$T$394,4,FALSE)</f>
        <v>#N/A</v>
      </c>
      <c r="Q56" s="85" t="e">
        <f>(P56-140000)/140000</f>
        <v>#N/A</v>
      </c>
    </row>
    <row r="57" spans="1:17" x14ac:dyDescent="0.25">
      <c r="A57" s="80">
        <v>45015</v>
      </c>
      <c r="B57" s="81">
        <f>VLOOKUP([1]!Table1[[#This Row],[TANGGAL]],[1]!Table2[#Data],2,FALSE)</f>
        <v>3935</v>
      </c>
      <c r="C57" s="82">
        <v>13805.999999999998</v>
      </c>
      <c r="D57" s="82">
        <v>13699.999999999998</v>
      </c>
      <c r="E57" s="82">
        <f t="shared" si="0"/>
        <v>13699.999999999998</v>
      </c>
      <c r="F57" s="82">
        <f>13500</f>
        <v>13500</v>
      </c>
      <c r="G57" s="82">
        <f t="shared" si="5"/>
        <v>13953.766666666665</v>
      </c>
      <c r="H57" s="82">
        <f t="shared" si="1"/>
        <v>13399.999999999998</v>
      </c>
      <c r="I57" s="82">
        <v>13699.999999999998</v>
      </c>
      <c r="J57" s="41" t="e">
        <f>VLOOKUP(A57,Table8[[Tanggal PO]:[Harga]],4,FALSE)</f>
        <v>#N/A</v>
      </c>
      <c r="K57" s="83">
        <f t="shared" si="2"/>
        <v>-7.4074074074075421E-3</v>
      </c>
      <c r="L57" s="41" t="e">
        <f>VLOOKUP(A57,Sheet3!$A$2:$I$26,9,FALSE)</f>
        <v>#N/A</v>
      </c>
      <c r="M57" s="83" t="e">
        <f>VLOOKUP(A57,Sheet3!$A$2:$K$26,11,FALSE)</f>
        <v>#N/A</v>
      </c>
      <c r="N57" s="83">
        <f t="shared" si="3"/>
        <v>-1.8186248396490301E-2</v>
      </c>
      <c r="O57" s="83" t="e">
        <f t="shared" si="4"/>
        <v>#N/A</v>
      </c>
      <c r="P57" s="84" t="e">
        <f>VLOOKUP(A57,OEM!$Q$2:$T$394,4,FALSE)</f>
        <v>#N/A</v>
      </c>
      <c r="Q57" s="85" t="e">
        <f>(P57-140000)/140000</f>
        <v>#N/A</v>
      </c>
    </row>
    <row r="58" spans="1:17" x14ac:dyDescent="0.25">
      <c r="A58" s="80">
        <v>45016</v>
      </c>
      <c r="B58" s="81">
        <f>VLOOKUP([1]!Table1[[#This Row],[TANGGAL]],[1]!Table2[#Data],2,FALSE)</f>
        <v>3908</v>
      </c>
      <c r="C58" s="82">
        <v>14076.999999999998</v>
      </c>
      <c r="D58" s="82">
        <v>13699.999999999998</v>
      </c>
      <c r="E58" s="82">
        <f t="shared" si="0"/>
        <v>13699.999999999998</v>
      </c>
      <c r="F58" s="82">
        <f>13500</f>
        <v>13500</v>
      </c>
      <c r="G58" s="82">
        <f t="shared" si="5"/>
        <v>13953.766666666665</v>
      </c>
      <c r="H58" s="82">
        <f t="shared" si="1"/>
        <v>13399.999999999998</v>
      </c>
      <c r="I58" s="82">
        <v>13699.999999999998</v>
      </c>
      <c r="J58" s="41" t="e">
        <f>VLOOKUP(A58,Table8[[Tanggal PO]:[Harga]],4,FALSE)</f>
        <v>#N/A</v>
      </c>
      <c r="K58" s="83">
        <f t="shared" si="2"/>
        <v>-7.4074074074075421E-3</v>
      </c>
      <c r="L58" s="41" t="e">
        <f>VLOOKUP(A58,Sheet3!$A$2:$I$26,9,FALSE)</f>
        <v>#N/A</v>
      </c>
      <c r="M58" s="83" t="e">
        <f>VLOOKUP(A58,Sheet3!$A$2:$K$26,11,FALSE)</f>
        <v>#N/A</v>
      </c>
      <c r="N58" s="83">
        <f t="shared" si="3"/>
        <v>-1.8186248396490301E-2</v>
      </c>
      <c r="O58" s="83" t="e">
        <f t="shared" si="4"/>
        <v>#N/A</v>
      </c>
      <c r="P58" s="84" t="e">
        <f>VLOOKUP(A58,OEM!$Q$2:$T$394,4,FALSE)</f>
        <v>#N/A</v>
      </c>
      <c r="Q58" s="85" t="e">
        <f>(P58-140000)/140000</f>
        <v>#N/A</v>
      </c>
    </row>
    <row r="59" spans="1:17" x14ac:dyDescent="0.25">
      <c r="A59" s="80">
        <v>45019</v>
      </c>
      <c r="B59" s="81">
        <f>VLOOKUP([1]!Table1[[#This Row],[TANGGAL]],[1]!Table2[#Data],2,FALSE)</f>
        <v>4030</v>
      </c>
      <c r="C59" s="82">
        <v>13985.999999999998</v>
      </c>
      <c r="D59" s="82">
        <v>13899.999999999998</v>
      </c>
      <c r="E59" s="82">
        <f t="shared" si="0"/>
        <v>13899.999999999998</v>
      </c>
      <c r="F59" s="82">
        <f>13500</f>
        <v>13500</v>
      </c>
      <c r="G59" s="82">
        <f t="shared" si="5"/>
        <v>13953.766666666665</v>
      </c>
      <c r="H59" s="82">
        <f t="shared" si="1"/>
        <v>13599.999999999998</v>
      </c>
      <c r="I59" s="82">
        <v>13899.999999999998</v>
      </c>
      <c r="J59" s="41" t="e">
        <f>VLOOKUP(A59,Table8[[Tanggal PO]:[Harga]],4,FALSE)</f>
        <v>#N/A</v>
      </c>
      <c r="K59" s="83">
        <f t="shared" si="2"/>
        <v>7.4074074074072724E-3</v>
      </c>
      <c r="L59" s="41" t="e">
        <f>VLOOKUP(A59,Sheet3!$A$2:$I$26,9,FALSE)</f>
        <v>#N/A</v>
      </c>
      <c r="M59" s="83" t="e">
        <f>VLOOKUP(A59,Sheet3!$A$2:$K$26,11,FALSE)</f>
        <v>#N/A</v>
      </c>
      <c r="N59" s="83">
        <f t="shared" si="3"/>
        <v>-3.8532009278259226E-3</v>
      </c>
      <c r="O59" s="83" t="e">
        <f t="shared" si="4"/>
        <v>#N/A</v>
      </c>
      <c r="P59" s="84" t="e">
        <f>VLOOKUP(A59,OEM!$Q$2:$T$394,4,FALSE)</f>
        <v>#N/A</v>
      </c>
      <c r="Q59" s="85" t="e">
        <f>(P59-140000)/140000</f>
        <v>#N/A</v>
      </c>
    </row>
    <row r="60" spans="1:17" x14ac:dyDescent="0.25">
      <c r="A60" s="80">
        <v>45020</v>
      </c>
      <c r="B60" s="81">
        <f>VLOOKUP([1]!Table1[[#This Row],[TANGGAL]],[1]!Table2[#Data],2,FALSE)</f>
        <v>4103</v>
      </c>
      <c r="C60" s="82">
        <v>14301.999999999998</v>
      </c>
      <c r="D60" s="82">
        <v>14299.999999999998</v>
      </c>
      <c r="E60" s="82">
        <f t="shared" si="0"/>
        <v>14299.999999999998</v>
      </c>
      <c r="F60" s="82">
        <f>13500</f>
        <v>13500</v>
      </c>
      <c r="G60" s="82">
        <f t="shared" si="5"/>
        <v>13960.433333333331</v>
      </c>
      <c r="H60" s="82">
        <f t="shared" si="1"/>
        <v>13999.999999999998</v>
      </c>
      <c r="I60" s="82">
        <v>14299.999999999998</v>
      </c>
      <c r="J60" s="41" t="e">
        <f>VLOOKUP(A60,Table8[[Tanggal PO]:[Harga]],4,FALSE)</f>
        <v>#N/A</v>
      </c>
      <c r="K60" s="83">
        <f t="shared" si="2"/>
        <v>3.7037037037036903E-2</v>
      </c>
      <c r="L60" s="41" t="e">
        <f>VLOOKUP(A60,Sheet3!$A$2:$I$26,9,FALSE)</f>
        <v>#N/A</v>
      </c>
      <c r="M60" s="83" t="e">
        <f>VLOOKUP(A60,Sheet3!$A$2:$K$26,11,FALSE)</f>
        <v>#N/A</v>
      </c>
      <c r="N60" s="83">
        <f t="shared" si="3"/>
        <v>2.4323504762268668E-2</v>
      </c>
      <c r="O60" s="83" t="e">
        <f t="shared" si="4"/>
        <v>#N/A</v>
      </c>
      <c r="P60" s="84" t="e">
        <f>VLOOKUP(A60,OEM!$Q$2:$T$394,4,FALSE)</f>
        <v>#N/A</v>
      </c>
      <c r="Q60" s="85" t="e">
        <f>(P60-140000)/140000</f>
        <v>#N/A</v>
      </c>
    </row>
    <row r="61" spans="1:17" x14ac:dyDescent="0.25">
      <c r="A61" s="80">
        <v>45021</v>
      </c>
      <c r="B61" s="81">
        <f>VLOOKUP([1]!Table1[[#This Row],[TANGGAL]],[1]!Table2[#Data],2,FALSE)</f>
        <v>4011</v>
      </c>
      <c r="C61" s="82">
        <v>14526.999999999998</v>
      </c>
      <c r="D61" s="82">
        <v>14099.999999999998</v>
      </c>
      <c r="E61" s="82">
        <f t="shared" si="0"/>
        <v>14099.999999999998</v>
      </c>
      <c r="F61" s="82">
        <f>13500</f>
        <v>13500</v>
      </c>
      <c r="G61" s="82">
        <f t="shared" si="5"/>
        <v>13980.433333333331</v>
      </c>
      <c r="H61" s="82">
        <f t="shared" si="1"/>
        <v>13799.999999999998</v>
      </c>
      <c r="I61" s="82">
        <v>14099.999999999998</v>
      </c>
      <c r="J61" s="41" t="e">
        <f>VLOOKUP(A61,Table8[[Tanggal PO]:[Harga]],4,FALSE)</f>
        <v>#N/A</v>
      </c>
      <c r="K61" s="83">
        <f t="shared" si="2"/>
        <v>2.2222222222222088E-2</v>
      </c>
      <c r="L61" s="41" t="e">
        <f>VLOOKUP(A61,Sheet3!$A$2:$I$26,9,FALSE)</f>
        <v>#N/A</v>
      </c>
      <c r="M61" s="83" t="e">
        <f>VLOOKUP(A61,Sheet3!$A$2:$K$26,11,FALSE)</f>
        <v>#N/A</v>
      </c>
      <c r="N61" s="83">
        <f t="shared" si="3"/>
        <v>8.5524292284693756E-3</v>
      </c>
      <c r="O61" s="83" t="e">
        <f t="shared" si="4"/>
        <v>#N/A</v>
      </c>
      <c r="P61" s="84" t="e">
        <f>VLOOKUP(A61,OEM!$Q$2:$T$394,4,FALSE)</f>
        <v>#N/A</v>
      </c>
      <c r="Q61" s="85" t="e">
        <f>(P61-140000)/140000</f>
        <v>#N/A</v>
      </c>
    </row>
    <row r="62" spans="1:17" x14ac:dyDescent="0.25">
      <c r="A62" s="80">
        <v>45022</v>
      </c>
      <c r="B62" s="81">
        <f>VLOOKUP([1]!Table1[[#This Row],[TANGGAL]],[1]!Table2[#Data],2,FALSE)</f>
        <v>3973</v>
      </c>
      <c r="C62" s="82">
        <v>14436.999999999998</v>
      </c>
      <c r="D62" s="82">
        <v>14099.999999999998</v>
      </c>
      <c r="E62" s="82">
        <f t="shared" si="0"/>
        <v>14099.999999999998</v>
      </c>
      <c r="F62" s="82">
        <f>13500</f>
        <v>13500</v>
      </c>
      <c r="G62" s="82">
        <f t="shared" si="5"/>
        <v>13983.766666666665</v>
      </c>
      <c r="H62" s="82">
        <f t="shared" si="1"/>
        <v>13799.999999999998</v>
      </c>
      <c r="I62" s="82">
        <v>14099.999999999998</v>
      </c>
      <c r="J62" s="41" t="e">
        <f>VLOOKUP(A62,Table8[[Tanggal PO]:[Harga]],4,FALSE)</f>
        <v>#N/A</v>
      </c>
      <c r="K62" s="83">
        <f t="shared" si="2"/>
        <v>2.2222222222222088E-2</v>
      </c>
      <c r="L62" s="41" t="e">
        <f>VLOOKUP(A62,Sheet3!$A$2:$I$26,9,FALSE)</f>
        <v>#N/A</v>
      </c>
      <c r="M62" s="83" t="e">
        <f>VLOOKUP(A62,Sheet3!$A$2:$K$26,11,FALSE)</f>
        <v>#N/A</v>
      </c>
      <c r="N62" s="83">
        <f t="shared" si="3"/>
        <v>8.3120189362427578E-3</v>
      </c>
      <c r="O62" s="83" t="e">
        <f t="shared" si="4"/>
        <v>#N/A</v>
      </c>
      <c r="P62" s="84" t="e">
        <f>VLOOKUP(A62,OEM!$Q$2:$T$394,4,FALSE)</f>
        <v>#N/A</v>
      </c>
      <c r="Q62" s="85" t="e">
        <f>(P62-140000)/140000</f>
        <v>#N/A</v>
      </c>
    </row>
    <row r="63" spans="1:17" x14ac:dyDescent="0.25">
      <c r="A63" s="80">
        <v>45026</v>
      </c>
      <c r="B63" s="81">
        <f>VLOOKUP([1]!Table1[[#This Row],[TANGGAL]],[1]!Table2[#Data],2,FALSE)</f>
        <v>4061</v>
      </c>
      <c r="C63" s="82">
        <v>14436.999999999998</v>
      </c>
      <c r="D63" s="82">
        <v>13899.999999999998</v>
      </c>
      <c r="E63" s="82">
        <f t="shared" si="0"/>
        <v>13899.999999999998</v>
      </c>
      <c r="F63" s="82">
        <f>13500</f>
        <v>13500</v>
      </c>
      <c r="G63" s="82">
        <f t="shared" si="5"/>
        <v>13984.533333333331</v>
      </c>
      <c r="H63" s="82">
        <f t="shared" si="1"/>
        <v>13599.999999999998</v>
      </c>
      <c r="I63" s="82">
        <v>13899.999999999998</v>
      </c>
      <c r="J63" s="41" t="e">
        <f>VLOOKUP(A63,Table8[[Tanggal PO]:[Harga]],4,FALSE)</f>
        <v>#N/A</v>
      </c>
      <c r="K63" s="83">
        <f t="shared" si="2"/>
        <v>7.4074074074072724E-3</v>
      </c>
      <c r="L63" s="41" t="e">
        <f>VLOOKUP(A63,Sheet3!$A$2:$I$26,9,FALSE)</f>
        <v>#N/A</v>
      </c>
      <c r="M63" s="83" t="e">
        <f>VLOOKUP(A63,Sheet3!$A$2:$K$26,11,FALSE)</f>
        <v>#N/A</v>
      </c>
      <c r="N63" s="83">
        <f t="shared" si="3"/>
        <v>-6.044773273330503E-3</v>
      </c>
      <c r="O63" s="83" t="e">
        <f t="shared" si="4"/>
        <v>#N/A</v>
      </c>
      <c r="P63" s="84" t="e">
        <f>VLOOKUP(A63,OEM!$Q$2:$T$394,4,FALSE)</f>
        <v>#N/A</v>
      </c>
      <c r="Q63" s="85" t="e">
        <f>(P63-140000)/140000</f>
        <v>#N/A</v>
      </c>
    </row>
    <row r="64" spans="1:17" x14ac:dyDescent="0.25">
      <c r="A64" s="80">
        <v>45027</v>
      </c>
      <c r="B64" s="81">
        <f>VLOOKUP([1]!Table1[[#This Row],[TANGGAL]],[1]!Table2[#Data],2,FALSE)</f>
        <v>4093</v>
      </c>
      <c r="C64" s="82">
        <v>14526.999999999998</v>
      </c>
      <c r="D64" s="82">
        <v>14199.999999999998</v>
      </c>
      <c r="E64" s="82">
        <f t="shared" si="0"/>
        <v>14199.999999999998</v>
      </c>
      <c r="F64" s="82">
        <f>13500</f>
        <v>13500</v>
      </c>
      <c r="G64" s="82">
        <f t="shared" si="5"/>
        <v>13977.866666666665</v>
      </c>
      <c r="H64" s="82">
        <f t="shared" si="1"/>
        <v>13899.999999999998</v>
      </c>
      <c r="I64" s="82">
        <v>14199.999999999998</v>
      </c>
      <c r="J64" s="41" t="e">
        <f>VLOOKUP(A64,Table8[[Tanggal PO]:[Harga]],4,FALSE)</f>
        <v>#N/A</v>
      </c>
      <c r="K64" s="83">
        <f t="shared" si="2"/>
        <v>2.9629629629629495E-2</v>
      </c>
      <c r="L64" s="41" t="e">
        <f>VLOOKUP(A64,Sheet3!$A$2:$I$26,9,FALSE)</f>
        <v>#N/A</v>
      </c>
      <c r="M64" s="83" t="e">
        <f>VLOOKUP(A64,Sheet3!$A$2:$K$26,11,FALSE)</f>
        <v>#N/A</v>
      </c>
      <c r="N64" s="83">
        <f t="shared" si="3"/>
        <v>1.5891790831218871E-2</v>
      </c>
      <c r="O64" s="83" t="e">
        <f t="shared" si="4"/>
        <v>#N/A</v>
      </c>
      <c r="P64" s="84" t="e">
        <f>VLOOKUP(A64,OEM!$Q$2:$T$394,4,FALSE)</f>
        <v>#N/A</v>
      </c>
      <c r="Q64" s="85" t="e">
        <f>(P64-140000)/140000</f>
        <v>#N/A</v>
      </c>
    </row>
    <row r="65" spans="1:17" x14ac:dyDescent="0.25">
      <c r="A65" s="80">
        <v>45028</v>
      </c>
      <c r="B65" s="81">
        <f>VLOOKUP([1]!Table1[[#This Row],[TANGGAL]],[1]!Table2[#Data],2,FALSE)</f>
        <v>3974</v>
      </c>
      <c r="C65" s="82">
        <v>14346.999999999998</v>
      </c>
      <c r="D65" s="82">
        <v>13899.999999999998</v>
      </c>
      <c r="E65" s="82">
        <f t="shared" si="0"/>
        <v>13899.999999999998</v>
      </c>
      <c r="F65" s="82">
        <f>13500</f>
        <v>13500</v>
      </c>
      <c r="G65" s="82">
        <f t="shared" si="5"/>
        <v>13974.533333333331</v>
      </c>
      <c r="H65" s="82">
        <f t="shared" si="1"/>
        <v>13599.999999999998</v>
      </c>
      <c r="I65" s="82">
        <v>13899.999999999998</v>
      </c>
      <c r="J65" s="41" t="e">
        <f>VLOOKUP(A65,Table8[[Tanggal PO]:[Harga]],4,FALSE)</f>
        <v>#N/A</v>
      </c>
      <c r="K65" s="83">
        <f t="shared" si="2"/>
        <v>7.4074074074072724E-3</v>
      </c>
      <c r="L65" s="41" t="e">
        <f>VLOOKUP(A65,Sheet3!$A$2:$I$26,9,FALSE)</f>
        <v>#N/A</v>
      </c>
      <c r="M65" s="83" t="e">
        <f>VLOOKUP(A65,Sheet3!$A$2:$K$26,11,FALSE)</f>
        <v>#N/A</v>
      </c>
      <c r="N65" s="83">
        <f t="shared" si="3"/>
        <v>-5.3335114350866472E-3</v>
      </c>
      <c r="O65" s="83" t="e">
        <f t="shared" si="4"/>
        <v>#N/A</v>
      </c>
      <c r="P65" s="84" t="e">
        <f>VLOOKUP(A65,OEM!$Q$2:$T$394,4,FALSE)</f>
        <v>#N/A</v>
      </c>
      <c r="Q65" s="85" t="e">
        <f>(P65-140000)/140000</f>
        <v>#N/A</v>
      </c>
    </row>
    <row r="66" spans="1:17" x14ac:dyDescent="0.25">
      <c r="A66" s="80">
        <v>45029</v>
      </c>
      <c r="B66" s="81">
        <f>VLOOKUP([1]!Table1[[#This Row],[TANGGAL]],[1]!Table2[#Data],2,FALSE)</f>
        <v>3900</v>
      </c>
      <c r="C66" s="82">
        <v>14167</v>
      </c>
      <c r="D66" s="82">
        <v>13699.999999999998</v>
      </c>
      <c r="E66" s="82">
        <f t="shared" si="0"/>
        <v>13699.999999999998</v>
      </c>
      <c r="F66" s="82">
        <f>13500</f>
        <v>13500</v>
      </c>
      <c r="G66" s="82">
        <f t="shared" si="5"/>
        <v>13961.199999999999</v>
      </c>
      <c r="H66" s="82">
        <f t="shared" si="1"/>
        <v>13399.999999999998</v>
      </c>
      <c r="I66" s="82">
        <v>13699.999999999998</v>
      </c>
      <c r="J66" s="41" t="e">
        <f>VLOOKUP(A66,Table8[[Tanggal PO]:[Harga]],4,FALSE)</f>
        <v>#N/A</v>
      </c>
      <c r="K66" s="83">
        <f t="shared" si="2"/>
        <v>-7.4074074074075421E-3</v>
      </c>
      <c r="L66" s="41" t="e">
        <f>VLOOKUP(A66,Sheet3!$A$2:$I$26,9,FALSE)</f>
        <v>#N/A</v>
      </c>
      <c r="M66" s="83" t="e">
        <f>VLOOKUP(A66,Sheet3!$A$2:$K$26,11,FALSE)</f>
        <v>#N/A</v>
      </c>
      <c r="N66" s="83">
        <f t="shared" si="3"/>
        <v>-1.8708993496261119E-2</v>
      </c>
      <c r="O66" s="83" t="e">
        <f t="shared" si="4"/>
        <v>#N/A</v>
      </c>
      <c r="P66" s="84" t="e">
        <f>VLOOKUP(A66,OEM!$Q$2:$T$394,4,FALSE)</f>
        <v>#N/A</v>
      </c>
      <c r="Q66" s="85" t="e">
        <f>(P66-140000)/140000</f>
        <v>#N/A</v>
      </c>
    </row>
    <row r="67" spans="1:17" x14ac:dyDescent="0.25">
      <c r="A67" s="80">
        <v>45030</v>
      </c>
      <c r="B67" s="81">
        <f>VLOOKUP([1]!Table1[[#This Row],[TANGGAL]],[1]!Table2[#Data],2,FALSE)</f>
        <v>3911</v>
      </c>
      <c r="C67" s="82">
        <v>13895.999999999998</v>
      </c>
      <c r="D67" s="82">
        <v>13599.999999999998</v>
      </c>
      <c r="E67" s="82">
        <f t="shared" ref="E67:E130" si="6">MIN(C67:D67)</f>
        <v>13599.999999999998</v>
      </c>
      <c r="F67" s="82">
        <f>13500</f>
        <v>13500</v>
      </c>
      <c r="G67" s="82">
        <f t="shared" si="5"/>
        <v>13937.866666666665</v>
      </c>
      <c r="H67" s="82">
        <f t="shared" ref="H67:H130" si="7">E67-300</f>
        <v>13299.999999999998</v>
      </c>
      <c r="I67" s="82">
        <v>13599.999999999998</v>
      </c>
      <c r="J67" s="41" t="e">
        <f>VLOOKUP(A67,Table8[[Tanggal PO]:[Harga]],4,FALSE)</f>
        <v>#N/A</v>
      </c>
      <c r="K67" s="83">
        <f t="shared" ref="K67:K130" si="8">(H67-F67)/F67</f>
        <v>-1.4814814814814949E-2</v>
      </c>
      <c r="L67" s="41" t="e">
        <f>VLOOKUP(A67,Sheet3!$A$2:$I$26,9,FALSE)</f>
        <v>#N/A</v>
      </c>
      <c r="M67" s="83" t="e">
        <f>VLOOKUP(A67,Sheet3!$A$2:$K$26,11,FALSE)</f>
        <v>#N/A</v>
      </c>
      <c r="N67" s="83">
        <f t="shared" ref="N67:N130" si="9">(E67-G67)/G67</f>
        <v>-2.4240916830887568E-2</v>
      </c>
      <c r="O67" s="83" t="e">
        <f t="shared" ref="O67:O130" si="10">(H67-J67)/J67</f>
        <v>#N/A</v>
      </c>
      <c r="P67" s="84" t="e">
        <f>VLOOKUP(A67,OEM!$Q$2:$T$394,4,FALSE)</f>
        <v>#N/A</v>
      </c>
      <c r="Q67" s="85" t="e">
        <f>(P67-140000)/140000</f>
        <v>#N/A</v>
      </c>
    </row>
    <row r="68" spans="1:17" x14ac:dyDescent="0.25">
      <c r="A68" s="80">
        <v>45033</v>
      </c>
      <c r="B68" s="81">
        <f>VLOOKUP([1]!Table1[[#This Row],[TANGGAL]],[1]!Table2[#Data],2,FALSE)</f>
        <v>3787</v>
      </c>
      <c r="C68" s="82">
        <v>13626</v>
      </c>
      <c r="D68" s="82">
        <v>13599.999999999998</v>
      </c>
      <c r="E68" s="82">
        <f t="shared" si="6"/>
        <v>13599.999999999998</v>
      </c>
      <c r="F68" s="82">
        <f>13500</f>
        <v>13500</v>
      </c>
      <c r="G68" s="82">
        <f t="shared" si="5"/>
        <v>13917.866666666665</v>
      </c>
      <c r="H68" s="82">
        <f t="shared" si="7"/>
        <v>13299.999999999998</v>
      </c>
      <c r="I68" s="82">
        <v>13599.999999999998</v>
      </c>
      <c r="J68" s="41" t="e">
        <f>VLOOKUP(A68,Table8[[Tanggal PO]:[Harga]],4,FALSE)</f>
        <v>#N/A</v>
      </c>
      <c r="K68" s="83">
        <f t="shared" si="8"/>
        <v>-1.4814814814814949E-2</v>
      </c>
      <c r="L68" s="41" t="e">
        <f>VLOOKUP(A68,Sheet3!$A$2:$I$26,9,FALSE)</f>
        <v>#N/A</v>
      </c>
      <c r="M68" s="83" t="e">
        <f>VLOOKUP(A68,Sheet3!$A$2:$K$26,11,FALSE)</f>
        <v>#N/A</v>
      </c>
      <c r="N68" s="83">
        <f t="shared" si="9"/>
        <v>-2.2838749233599031E-2</v>
      </c>
      <c r="O68" s="83" t="e">
        <f t="shared" si="10"/>
        <v>#N/A</v>
      </c>
      <c r="P68" s="84" t="e">
        <f>VLOOKUP(A68,OEM!$Q$2:$T$394,4,FALSE)</f>
        <v>#N/A</v>
      </c>
      <c r="Q68" s="85" t="e">
        <f>(P68-140000)/140000</f>
        <v>#N/A</v>
      </c>
    </row>
    <row r="69" spans="1:17" x14ac:dyDescent="0.25">
      <c r="A69" s="80">
        <v>45034</v>
      </c>
      <c r="B69" s="81">
        <f>VLOOKUP([1]!Table1[[#This Row],[TANGGAL]],[1]!Table2[#Data],2,FALSE)</f>
        <v>3932</v>
      </c>
      <c r="C69" s="82">
        <v>13895.999999999998</v>
      </c>
      <c r="D69" s="82">
        <v>13699.999999999998</v>
      </c>
      <c r="E69" s="82">
        <f t="shared" si="6"/>
        <v>13699.999999999998</v>
      </c>
      <c r="F69" s="82">
        <f>13500</f>
        <v>13500</v>
      </c>
      <c r="G69" s="82">
        <f t="shared" si="5"/>
        <v>13891.199999999999</v>
      </c>
      <c r="H69" s="82">
        <f t="shared" si="7"/>
        <v>13399.999999999998</v>
      </c>
      <c r="I69" s="82">
        <v>13699.999999999998</v>
      </c>
      <c r="J69" s="41" t="e">
        <f>VLOOKUP(A69,Table8[[Tanggal PO]:[Harga]],4,FALSE)</f>
        <v>#N/A</v>
      </c>
      <c r="K69" s="83">
        <f t="shared" si="8"/>
        <v>-7.4074074074075421E-3</v>
      </c>
      <c r="L69" s="41" t="e">
        <f>VLOOKUP(A69,Sheet3!$A$2:$I$26,9,FALSE)</f>
        <v>#N/A</v>
      </c>
      <c r="M69" s="83" t="e">
        <f>VLOOKUP(A69,Sheet3!$A$2:$K$26,11,FALSE)</f>
        <v>#N/A</v>
      </c>
      <c r="N69" s="83">
        <f t="shared" si="9"/>
        <v>-1.3764109652153935E-2</v>
      </c>
      <c r="O69" s="83" t="e">
        <f t="shared" si="10"/>
        <v>#N/A</v>
      </c>
      <c r="P69" s="84" t="e">
        <f>VLOOKUP(A69,OEM!$Q$2:$T$394,4,FALSE)</f>
        <v>#N/A</v>
      </c>
      <c r="Q69" s="85" t="e">
        <f>(P69-140000)/140000</f>
        <v>#N/A</v>
      </c>
    </row>
    <row r="70" spans="1:17" x14ac:dyDescent="0.25">
      <c r="A70" s="80">
        <v>45048</v>
      </c>
      <c r="B70" s="81">
        <f>VLOOKUP([1]!Table1[[#This Row],[TANGGAL]],[1]!Table2[#Data],2,FALSE)</f>
        <v>3611</v>
      </c>
      <c r="C70" s="82">
        <v>13355.855855855854</v>
      </c>
      <c r="D70" s="82">
        <v>12899.999999999998</v>
      </c>
      <c r="E70" s="82">
        <f t="shared" si="6"/>
        <v>12899.999999999998</v>
      </c>
      <c r="F70" s="82">
        <f>13500</f>
        <v>13500</v>
      </c>
      <c r="G70" s="82">
        <f t="shared" si="5"/>
        <v>13864.533333333331</v>
      </c>
      <c r="H70" s="82">
        <f t="shared" si="7"/>
        <v>12599.999999999998</v>
      </c>
      <c r="I70" s="82">
        <v>12899.999999999998</v>
      </c>
      <c r="J70" s="41" t="e">
        <f>VLOOKUP(A70,Table8[[Tanggal PO]:[Harga]],4,FALSE)</f>
        <v>#N/A</v>
      </c>
      <c r="K70" s="83">
        <f t="shared" si="8"/>
        <v>-6.6666666666666805E-2</v>
      </c>
      <c r="L70" s="41" t="e">
        <f>VLOOKUP(A70,Sheet3!$A$2:$I$26,9,FALSE)</f>
        <v>#N/A</v>
      </c>
      <c r="M70" s="83" t="e">
        <f>VLOOKUP(A70,Sheet3!$A$2:$K$26,11,FALSE)</f>
        <v>#N/A</v>
      </c>
      <c r="N70" s="83">
        <f t="shared" si="9"/>
        <v>-6.9568395137713471E-2</v>
      </c>
      <c r="O70" s="83" t="e">
        <f t="shared" si="10"/>
        <v>#N/A</v>
      </c>
      <c r="P70" s="84" t="e">
        <f>VLOOKUP(A70,OEM!$Q$2:$T$394,4,FALSE)</f>
        <v>#N/A</v>
      </c>
      <c r="Q70" s="85" t="e">
        <f>(P70-140000)/140000</f>
        <v>#N/A</v>
      </c>
    </row>
    <row r="71" spans="1:17" x14ac:dyDescent="0.25">
      <c r="A71" s="80">
        <v>45049</v>
      </c>
      <c r="B71" s="81">
        <f>VLOOKUP([1]!Table1[[#This Row],[TANGGAL]],[1]!Table2[#Data],2,FALSE)</f>
        <v>3618</v>
      </c>
      <c r="C71" s="82">
        <v>13445.999999999998</v>
      </c>
      <c r="D71" s="82">
        <v>12899.999999999998</v>
      </c>
      <c r="E71" s="82">
        <f t="shared" si="6"/>
        <v>12899.999999999998</v>
      </c>
      <c r="F71" s="82">
        <f>13500</f>
        <v>13500</v>
      </c>
      <c r="G71" s="82">
        <f t="shared" si="5"/>
        <v>13817.866666666665</v>
      </c>
      <c r="H71" s="82">
        <f t="shared" si="7"/>
        <v>12599.999999999998</v>
      </c>
      <c r="I71" s="82">
        <v>12899.999999999998</v>
      </c>
      <c r="J71" s="41" t="e">
        <f>VLOOKUP(A71,Table8[[Tanggal PO]:[Harga]],4,FALSE)</f>
        <v>#N/A</v>
      </c>
      <c r="K71" s="83">
        <f t="shared" si="8"/>
        <v>-6.6666666666666805E-2</v>
      </c>
      <c r="L71" s="41" t="e">
        <f>VLOOKUP(A71,Sheet3!$A$2:$I$26,9,FALSE)</f>
        <v>#N/A</v>
      </c>
      <c r="M71" s="83" t="e">
        <f>VLOOKUP(A71,Sheet3!$A$2:$K$26,11,FALSE)</f>
        <v>#N/A</v>
      </c>
      <c r="N71" s="83">
        <f t="shared" si="9"/>
        <v>-6.6426076384198257E-2</v>
      </c>
      <c r="O71" s="83" t="e">
        <f t="shared" si="10"/>
        <v>#N/A</v>
      </c>
      <c r="P71" s="84" t="e">
        <f>VLOOKUP(A71,OEM!$Q$2:$T$394,4,FALSE)</f>
        <v>#N/A</v>
      </c>
      <c r="Q71" s="85" t="e">
        <f>(P71-140000)/140000</f>
        <v>#N/A</v>
      </c>
    </row>
    <row r="72" spans="1:17" x14ac:dyDescent="0.25">
      <c r="A72" s="80">
        <v>45051</v>
      </c>
      <c r="B72" s="81">
        <f>VLOOKUP([1]!Table1[[#This Row],[TANGGAL]],[1]!Table2[#Data],2,FALSE)</f>
        <v>3774</v>
      </c>
      <c r="C72" s="82">
        <v>13176</v>
      </c>
      <c r="D72" s="82">
        <v>12999.999999999998</v>
      </c>
      <c r="E72" s="82">
        <f t="shared" si="6"/>
        <v>12999.999999999998</v>
      </c>
      <c r="F72" s="82">
        <f>13500</f>
        <v>13500</v>
      </c>
      <c r="G72" s="82">
        <f t="shared" si="5"/>
        <v>13777.866666666665</v>
      </c>
      <c r="H72" s="82">
        <f t="shared" si="7"/>
        <v>12699.999999999998</v>
      </c>
      <c r="I72" s="82">
        <v>12999.999999999998</v>
      </c>
      <c r="J72" s="41" t="e">
        <f>VLOOKUP(A72,Table8[[Tanggal PO]:[Harga]],4,FALSE)</f>
        <v>#N/A</v>
      </c>
      <c r="K72" s="83">
        <f t="shared" si="8"/>
        <v>-5.9259259259259393E-2</v>
      </c>
      <c r="L72" s="41" t="e">
        <f>VLOOKUP(A72,Sheet3!$A$2:$I$26,9,FALSE)</f>
        <v>#N/A</v>
      </c>
      <c r="M72" s="83" t="e">
        <f>VLOOKUP(A72,Sheet3!$A$2:$K$26,11,FALSE)</f>
        <v>#N/A</v>
      </c>
      <c r="N72" s="83">
        <f t="shared" si="9"/>
        <v>-5.6457700272901479E-2</v>
      </c>
      <c r="O72" s="83" t="e">
        <f t="shared" si="10"/>
        <v>#N/A</v>
      </c>
      <c r="P72" s="84" t="e">
        <f>VLOOKUP(A72,OEM!$Q$2:$T$394,4,FALSE)</f>
        <v>#N/A</v>
      </c>
      <c r="Q72" s="85" t="e">
        <f>(P72-140000)/140000</f>
        <v>#N/A</v>
      </c>
    </row>
    <row r="73" spans="1:17" x14ac:dyDescent="0.25">
      <c r="A73" s="80">
        <v>45054</v>
      </c>
      <c r="B73" s="81">
        <f>VLOOKUP([1]!Table1[[#This Row],[TANGGAL]],[1]!Table2[#Data],2,FALSE)</f>
        <v>3918</v>
      </c>
      <c r="C73" s="82">
        <v>13355.999999999998</v>
      </c>
      <c r="D73" s="82">
        <v>13199.999999999998</v>
      </c>
      <c r="E73" s="82">
        <f t="shared" si="6"/>
        <v>13199.999999999998</v>
      </c>
      <c r="F73" s="82">
        <f>13500</f>
        <v>13500</v>
      </c>
      <c r="G73" s="82">
        <f t="shared" si="5"/>
        <v>13741.199999999999</v>
      </c>
      <c r="H73" s="82">
        <f t="shared" si="7"/>
        <v>12899.999999999998</v>
      </c>
      <c r="I73" s="82">
        <v>13199.999999999998</v>
      </c>
      <c r="J73" s="41" t="e">
        <f>VLOOKUP(A73,Table8[[Tanggal PO]:[Harga]],4,FALSE)</f>
        <v>#N/A</v>
      </c>
      <c r="K73" s="83">
        <f t="shared" si="8"/>
        <v>-4.4444444444444578E-2</v>
      </c>
      <c r="L73" s="41" t="e">
        <f>VLOOKUP(A73,Sheet3!$A$2:$I$26,9,FALSE)</f>
        <v>#N/A</v>
      </c>
      <c r="M73" s="83" t="e">
        <f>VLOOKUP(A73,Sheet3!$A$2:$K$26,11,FALSE)</f>
        <v>#N/A</v>
      </c>
      <c r="N73" s="83">
        <f t="shared" si="9"/>
        <v>-3.9385206532180653E-2</v>
      </c>
      <c r="O73" s="83" t="e">
        <f t="shared" si="10"/>
        <v>#N/A</v>
      </c>
      <c r="P73" s="84" t="e">
        <f>VLOOKUP(A73,OEM!$Q$2:$T$394,4,FALSE)</f>
        <v>#N/A</v>
      </c>
      <c r="Q73" s="85" t="e">
        <f>(P73-140000)/140000</f>
        <v>#N/A</v>
      </c>
    </row>
    <row r="74" spans="1:17" x14ac:dyDescent="0.25">
      <c r="A74" s="80">
        <v>45055</v>
      </c>
      <c r="B74" s="81">
        <f>VLOOKUP([1]!Table1[[#This Row],[TANGGAL]],[1]!Table2[#Data],2,FALSE)</f>
        <v>4001</v>
      </c>
      <c r="C74" s="82">
        <v>13446.999999999998</v>
      </c>
      <c r="D74" s="82">
        <v>13199.999999999998</v>
      </c>
      <c r="E74" s="82">
        <f t="shared" si="6"/>
        <v>13199.999999999998</v>
      </c>
      <c r="F74" s="82">
        <f>13500</f>
        <v>13500</v>
      </c>
      <c r="G74" s="82">
        <f t="shared" si="5"/>
        <v>13711.199999999999</v>
      </c>
      <c r="H74" s="82">
        <f t="shared" si="7"/>
        <v>12899.999999999998</v>
      </c>
      <c r="I74" s="82">
        <v>13199.999999999998</v>
      </c>
      <c r="J74" s="41" t="e">
        <f>VLOOKUP(A74,Table8[[Tanggal PO]:[Harga]],4,FALSE)</f>
        <v>#N/A</v>
      </c>
      <c r="K74" s="83">
        <f t="shared" si="8"/>
        <v>-4.4444444444444578E-2</v>
      </c>
      <c r="L74" s="41" t="e">
        <f>VLOOKUP(A74,Sheet3!$A$2:$I$26,9,FALSE)</f>
        <v>#N/A</v>
      </c>
      <c r="M74" s="83" t="e">
        <f>VLOOKUP(A74,Sheet3!$A$2:$K$26,11,FALSE)</f>
        <v>#N/A</v>
      </c>
      <c r="N74" s="83">
        <f t="shared" si="9"/>
        <v>-3.7283388762471614E-2</v>
      </c>
      <c r="O74" s="83" t="e">
        <f t="shared" si="10"/>
        <v>#N/A</v>
      </c>
      <c r="P74" s="84" t="e">
        <f>VLOOKUP(A74,OEM!$Q$2:$T$394,4,FALSE)</f>
        <v>#N/A</v>
      </c>
      <c r="Q74" s="85" t="e">
        <f>(P74-140000)/140000</f>
        <v>#N/A</v>
      </c>
    </row>
    <row r="75" spans="1:17" x14ac:dyDescent="0.25">
      <c r="A75" s="80">
        <v>45056</v>
      </c>
      <c r="B75" s="81">
        <f>VLOOKUP([1]!Table1[[#This Row],[TANGGAL]],[1]!Table2[#Data],2,FALSE)</f>
        <v>3885</v>
      </c>
      <c r="C75" s="82">
        <v>13099.999999999998</v>
      </c>
      <c r="D75" s="82">
        <v>13099.999999999998</v>
      </c>
      <c r="E75" s="82">
        <f t="shared" si="6"/>
        <v>13099.999999999998</v>
      </c>
      <c r="F75" s="82">
        <f>13500</f>
        <v>13500</v>
      </c>
      <c r="G75" s="82">
        <f t="shared" si="5"/>
        <v>13684.533333333331</v>
      </c>
      <c r="H75" s="82">
        <f t="shared" si="7"/>
        <v>12799.999999999998</v>
      </c>
      <c r="I75" s="82">
        <v>13099.999999999998</v>
      </c>
      <c r="J75" s="41" t="e">
        <f>VLOOKUP(A75,Table8[[Tanggal PO]:[Harga]],4,FALSE)</f>
        <v>#N/A</v>
      </c>
      <c r="K75" s="83">
        <f t="shared" si="8"/>
        <v>-5.1851851851851989E-2</v>
      </c>
      <c r="L75" s="41" t="e">
        <f>VLOOKUP(A75,Sheet3!$A$2:$I$26,9,FALSE)</f>
        <v>#N/A</v>
      </c>
      <c r="M75" s="83" t="e">
        <f>VLOOKUP(A75,Sheet3!$A$2:$K$26,11,FALSE)</f>
        <v>#N/A</v>
      </c>
      <c r="N75" s="83">
        <f t="shared" si="9"/>
        <v>-4.27148898025995E-2</v>
      </c>
      <c r="O75" s="83" t="e">
        <f t="shared" si="10"/>
        <v>#N/A</v>
      </c>
      <c r="P75" s="84" t="e">
        <f>VLOOKUP(A75,OEM!$Q$2:$T$394,4,FALSE)</f>
        <v>#N/A</v>
      </c>
      <c r="Q75" s="85" t="e">
        <f>(P75-140000)/140000</f>
        <v>#N/A</v>
      </c>
    </row>
    <row r="76" spans="1:17" x14ac:dyDescent="0.25">
      <c r="A76" s="80">
        <v>45057</v>
      </c>
      <c r="B76" s="81">
        <f>VLOOKUP([1]!Table1[[#This Row],[TANGGAL]],[1]!Table2[#Data],2,FALSE)</f>
        <v>3785</v>
      </c>
      <c r="C76" s="82">
        <v>13176</v>
      </c>
      <c r="D76" s="82">
        <v>12899.999999999998</v>
      </c>
      <c r="E76" s="82">
        <f t="shared" si="6"/>
        <v>12899.999999999998</v>
      </c>
      <c r="F76" s="82">
        <f>13500</f>
        <v>13500</v>
      </c>
      <c r="G76" s="82">
        <f t="shared" si="5"/>
        <v>13654.533333333331</v>
      </c>
      <c r="H76" s="82">
        <f t="shared" si="7"/>
        <v>12599.999999999998</v>
      </c>
      <c r="I76" s="82">
        <v>12899.999999999998</v>
      </c>
      <c r="J76" s="41" t="e">
        <f>VLOOKUP(A76,Table8[[Tanggal PO]:[Harga]],4,FALSE)</f>
        <v>#N/A</v>
      </c>
      <c r="K76" s="83">
        <f t="shared" si="8"/>
        <v>-6.6666666666666805E-2</v>
      </c>
      <c r="L76" s="41" t="e">
        <f>VLOOKUP(A76,Sheet3!$A$2:$I$26,9,FALSE)</f>
        <v>#N/A</v>
      </c>
      <c r="M76" s="83" t="e">
        <f>VLOOKUP(A76,Sheet3!$A$2:$K$26,11,FALSE)</f>
        <v>#N/A</v>
      </c>
      <c r="N76" s="83">
        <f t="shared" si="9"/>
        <v>-5.5258815143200281E-2</v>
      </c>
      <c r="O76" s="83" t="e">
        <f t="shared" si="10"/>
        <v>#N/A</v>
      </c>
      <c r="P76" s="84" t="e">
        <f>VLOOKUP(A76,OEM!$Q$2:$T$394,4,FALSE)</f>
        <v>#N/A</v>
      </c>
      <c r="Q76" s="85" t="e">
        <f>(P76-140000)/140000</f>
        <v>#N/A</v>
      </c>
    </row>
    <row r="77" spans="1:17" x14ac:dyDescent="0.25">
      <c r="A77" s="80">
        <v>45058</v>
      </c>
      <c r="B77" s="81">
        <f>VLOOKUP([1]!Table1[[#This Row],[TANGGAL]],[1]!Table2[#Data],2,FALSE)</f>
        <v>3828</v>
      </c>
      <c r="C77" s="82">
        <v>12995</v>
      </c>
      <c r="D77" s="82">
        <v>12699.999999999998</v>
      </c>
      <c r="E77" s="82">
        <f t="shared" si="6"/>
        <v>12699.999999999998</v>
      </c>
      <c r="F77" s="82">
        <f>13500</f>
        <v>13500</v>
      </c>
      <c r="G77" s="82">
        <f t="shared" si="5"/>
        <v>13617.866666666665</v>
      </c>
      <c r="H77" s="82">
        <f t="shared" si="7"/>
        <v>12399.999999999998</v>
      </c>
      <c r="I77" s="82">
        <v>12699.999999999998</v>
      </c>
      <c r="J77" s="41" t="e">
        <f>VLOOKUP(A77,Table8[[Tanggal PO]:[Harga]],4,FALSE)</f>
        <v>#N/A</v>
      </c>
      <c r="K77" s="83">
        <f t="shared" si="8"/>
        <v>-8.1481481481481613E-2</v>
      </c>
      <c r="L77" s="41" t="e">
        <f>VLOOKUP(A77,Sheet3!$A$2:$I$26,9,FALSE)</f>
        <v>#N/A</v>
      </c>
      <c r="M77" s="83" t="e">
        <f>VLOOKUP(A77,Sheet3!$A$2:$K$26,11,FALSE)</f>
        <v>#N/A</v>
      </c>
      <c r="N77" s="83">
        <f t="shared" si="9"/>
        <v>-6.74016488143028E-2</v>
      </c>
      <c r="O77" s="83" t="e">
        <f t="shared" si="10"/>
        <v>#N/A</v>
      </c>
      <c r="P77" s="84" t="e">
        <f>VLOOKUP(A77,OEM!$Q$2:$T$394,4,FALSE)</f>
        <v>#N/A</v>
      </c>
      <c r="Q77" s="85" t="e">
        <f>(P77-140000)/140000</f>
        <v>#N/A</v>
      </c>
    </row>
    <row r="78" spans="1:17" x14ac:dyDescent="0.25">
      <c r="A78" s="80">
        <v>45061</v>
      </c>
      <c r="B78" s="81">
        <f>VLOOKUP([1]!Table1[[#This Row],[TANGGAL]],[1]!Table2[#Data],2,FALSE)</f>
        <v>3790</v>
      </c>
      <c r="C78" s="82">
        <v>12904.504504504503</v>
      </c>
      <c r="D78" s="82">
        <v>12599.999999999998</v>
      </c>
      <c r="E78" s="82">
        <f t="shared" si="6"/>
        <v>12599.999999999998</v>
      </c>
      <c r="F78" s="82">
        <f>13500</f>
        <v>13500</v>
      </c>
      <c r="G78" s="82">
        <f t="shared" si="5"/>
        <v>13577.866666666665</v>
      </c>
      <c r="H78" s="82">
        <f t="shared" si="7"/>
        <v>12299.999999999998</v>
      </c>
      <c r="I78" s="82">
        <v>12599.999999999998</v>
      </c>
      <c r="J78" s="41" t="e">
        <f>VLOOKUP(A78,Table8[[Tanggal PO]:[Harga]],4,FALSE)</f>
        <v>#N/A</v>
      </c>
      <c r="K78" s="83">
        <f t="shared" si="8"/>
        <v>-8.8888888888889017E-2</v>
      </c>
      <c r="L78" s="41" t="e">
        <f>VLOOKUP(A78,Sheet3!$A$2:$I$26,9,FALSE)</f>
        <v>#N/A</v>
      </c>
      <c r="M78" s="83" t="e">
        <f>VLOOKUP(A78,Sheet3!$A$2:$K$26,11,FALSE)</f>
        <v>#N/A</v>
      </c>
      <c r="N78" s="83">
        <f t="shared" si="9"/>
        <v>-7.201916845061572E-2</v>
      </c>
      <c r="O78" s="83" t="e">
        <f t="shared" si="10"/>
        <v>#N/A</v>
      </c>
      <c r="P78" s="84" t="e">
        <f>VLOOKUP(A78,OEM!$Q$2:$T$394,4,FALSE)</f>
        <v>#N/A</v>
      </c>
      <c r="Q78" s="85" t="e">
        <f>(P78-140000)/140000</f>
        <v>#N/A</v>
      </c>
    </row>
    <row r="79" spans="1:17" x14ac:dyDescent="0.25">
      <c r="A79" s="80">
        <v>45062</v>
      </c>
      <c r="B79" s="81">
        <f>VLOOKUP([1]!Table1[[#This Row],[TANGGAL]],[1]!Table2[#Data],2,FALSE)</f>
        <v>3564</v>
      </c>
      <c r="C79" s="82">
        <v>12860</v>
      </c>
      <c r="D79" s="82">
        <v>12499.999999999998</v>
      </c>
      <c r="E79" s="82">
        <f t="shared" si="6"/>
        <v>12499.999999999998</v>
      </c>
      <c r="F79" s="82">
        <f>13500</f>
        <v>13500</v>
      </c>
      <c r="G79" s="82">
        <f t="shared" si="5"/>
        <v>13537.866666666665</v>
      </c>
      <c r="H79" s="82">
        <f t="shared" si="7"/>
        <v>12199.999999999998</v>
      </c>
      <c r="I79" s="82">
        <v>12499.999999999998</v>
      </c>
      <c r="J79" s="41" t="e">
        <f>VLOOKUP(A79,Table8[[Tanggal PO]:[Harga]],4,FALSE)</f>
        <v>#N/A</v>
      </c>
      <c r="K79" s="83">
        <f t="shared" si="8"/>
        <v>-9.6296296296296435E-2</v>
      </c>
      <c r="L79" s="41" t="e">
        <f>VLOOKUP(A79,Sheet3!$A$2:$I$26,9,FALSE)</f>
        <v>#N/A</v>
      </c>
      <c r="M79" s="83" t="e">
        <f>VLOOKUP(A79,Sheet3!$A$2:$K$26,11,FALSE)</f>
        <v>#N/A</v>
      </c>
      <c r="N79" s="83">
        <f t="shared" si="9"/>
        <v>-7.6663974629188267E-2</v>
      </c>
      <c r="O79" s="83" t="e">
        <f t="shared" si="10"/>
        <v>#N/A</v>
      </c>
      <c r="P79" s="84" t="e">
        <f>VLOOKUP(A79,OEM!$Q$2:$T$394,4,FALSE)</f>
        <v>#N/A</v>
      </c>
      <c r="Q79" s="85" t="e">
        <f>(P79-140000)/140000</f>
        <v>#N/A</v>
      </c>
    </row>
    <row r="80" spans="1:17" x14ac:dyDescent="0.25">
      <c r="A80" s="80">
        <v>45063</v>
      </c>
      <c r="B80" s="81">
        <f>VLOOKUP([1]!Table1[[#This Row],[TANGGAL]],[1]!Table2[#Data],2,FALSE)</f>
        <v>3541</v>
      </c>
      <c r="C80" s="82">
        <v>12814.999999999998</v>
      </c>
      <c r="D80" s="82">
        <v>12399.999999999998</v>
      </c>
      <c r="E80" s="82">
        <f t="shared" si="6"/>
        <v>12399.999999999998</v>
      </c>
      <c r="F80" s="82">
        <f>13500</f>
        <v>13500</v>
      </c>
      <c r="G80" s="82">
        <f t="shared" si="5"/>
        <v>13491.199999999999</v>
      </c>
      <c r="H80" s="82">
        <f t="shared" si="7"/>
        <v>12099.999999999998</v>
      </c>
      <c r="I80" s="82">
        <v>12399.999999999998</v>
      </c>
      <c r="J80" s="41" t="e">
        <f>VLOOKUP(A80,Table8[[Tanggal PO]:[Harga]],4,FALSE)</f>
        <v>#N/A</v>
      </c>
      <c r="K80" s="83">
        <f t="shared" si="8"/>
        <v>-0.10370370370370384</v>
      </c>
      <c r="L80" s="41" t="e">
        <f>VLOOKUP(A80,Sheet3!$A$2:$I$26,9,FALSE)</f>
        <v>#N/A</v>
      </c>
      <c r="M80" s="83" t="e">
        <f>VLOOKUP(A80,Sheet3!$A$2:$K$26,11,FALSE)</f>
        <v>#N/A</v>
      </c>
      <c r="N80" s="83">
        <f t="shared" si="9"/>
        <v>-8.088235294117653E-2</v>
      </c>
      <c r="O80" s="83" t="e">
        <f t="shared" si="10"/>
        <v>#N/A</v>
      </c>
      <c r="P80" s="84" t="e">
        <f>VLOOKUP(A80,OEM!$Q$2:$T$394,4,FALSE)</f>
        <v>#N/A</v>
      </c>
      <c r="Q80" s="85" t="e">
        <f>(P80-140000)/140000</f>
        <v>#N/A</v>
      </c>
    </row>
    <row r="81" spans="1:17" x14ac:dyDescent="0.25">
      <c r="A81" s="80">
        <v>45065</v>
      </c>
      <c r="B81" s="81">
        <f>VLOOKUP([1]!Table1[[#This Row],[TANGGAL]],[1]!Table2[#Data],2,FALSE)</f>
        <v>3589</v>
      </c>
      <c r="C81" s="82">
        <v>12724.999999999998</v>
      </c>
      <c r="D81" s="82">
        <v>12399.999999999998</v>
      </c>
      <c r="E81" s="82">
        <f t="shared" si="6"/>
        <v>12399.999999999998</v>
      </c>
      <c r="F81" s="82">
        <f>13500</f>
        <v>13500</v>
      </c>
      <c r="G81" s="82">
        <f t="shared" si="5"/>
        <v>13444.533333333331</v>
      </c>
      <c r="H81" s="82">
        <f t="shared" si="7"/>
        <v>12099.999999999998</v>
      </c>
      <c r="I81" s="82">
        <v>12399.999999999998</v>
      </c>
      <c r="J81" s="41" t="e">
        <f>VLOOKUP(A81,Table8[[Tanggal PO]:[Harga]],4,FALSE)</f>
        <v>#N/A</v>
      </c>
      <c r="K81" s="83">
        <f t="shared" si="8"/>
        <v>-0.10370370370370384</v>
      </c>
      <c r="L81" s="41" t="e">
        <f>VLOOKUP(A81,Sheet3!$A$2:$I$26,9,FALSE)</f>
        <v>#N/A</v>
      </c>
      <c r="M81" s="83" t="e">
        <f>VLOOKUP(A81,Sheet3!$A$2:$K$26,11,FALSE)</f>
        <v>#N/A</v>
      </c>
      <c r="N81" s="83">
        <f t="shared" si="9"/>
        <v>-7.7692048317035897E-2</v>
      </c>
      <c r="O81" s="83" t="e">
        <f t="shared" si="10"/>
        <v>#N/A</v>
      </c>
      <c r="P81" s="84" t="e">
        <f>VLOOKUP(A81,OEM!$Q$2:$T$394,4,FALSE)</f>
        <v>#N/A</v>
      </c>
      <c r="Q81" s="85" t="e">
        <f>(P81-140000)/140000</f>
        <v>#N/A</v>
      </c>
    </row>
    <row r="82" spans="1:17" x14ac:dyDescent="0.25">
      <c r="A82" s="80">
        <v>45068</v>
      </c>
      <c r="B82" s="81">
        <f>VLOOKUP([1]!Table1[[#This Row],[TANGGAL]],[1]!Table2[#Data],2,FALSE)</f>
        <v>3539</v>
      </c>
      <c r="C82" s="82">
        <v>12814.999999999998</v>
      </c>
      <c r="D82" s="82">
        <v>12199.999999999998</v>
      </c>
      <c r="E82" s="82">
        <f t="shared" si="6"/>
        <v>12199.999999999998</v>
      </c>
      <c r="F82" s="82">
        <f>13500</f>
        <v>13500</v>
      </c>
      <c r="G82" s="82">
        <f t="shared" si="5"/>
        <v>13397.866666666665</v>
      </c>
      <c r="H82" s="82">
        <f t="shared" si="7"/>
        <v>11899.999999999998</v>
      </c>
      <c r="I82" s="82">
        <v>12199.999999999998</v>
      </c>
      <c r="J82" s="41" t="e">
        <f>VLOOKUP(A82,Table8[[Tanggal PO]:[Harga]],4,FALSE)</f>
        <v>#N/A</v>
      </c>
      <c r="K82" s="83">
        <f t="shared" si="8"/>
        <v>-0.11851851851851865</v>
      </c>
      <c r="L82" s="41" t="e">
        <f>VLOOKUP(A82,Sheet3!$A$2:$I$26,9,FALSE)</f>
        <v>#N/A</v>
      </c>
      <c r="M82" s="83" t="e">
        <f>VLOOKUP(A82,Sheet3!$A$2:$K$26,11,FALSE)</f>
        <v>#N/A</v>
      </c>
      <c r="N82" s="83">
        <f t="shared" si="9"/>
        <v>-8.940726881891646E-2</v>
      </c>
      <c r="O82" s="83" t="e">
        <f t="shared" si="10"/>
        <v>#N/A</v>
      </c>
      <c r="P82" s="84" t="e">
        <f>VLOOKUP(A82,OEM!$Q$2:$T$394,4,FALSE)</f>
        <v>#N/A</v>
      </c>
      <c r="Q82" s="85" t="e">
        <f>(P82-140000)/140000</f>
        <v>#N/A</v>
      </c>
    </row>
    <row r="83" spans="1:17" x14ac:dyDescent="0.25">
      <c r="A83" s="80">
        <v>45069</v>
      </c>
      <c r="B83" s="81">
        <f>VLOOKUP([1]!Table1[[#This Row],[TANGGAL]],[1]!Table2[#Data],2,FALSE)</f>
        <v>3458</v>
      </c>
      <c r="C83" s="82">
        <v>12724.999999999998</v>
      </c>
      <c r="D83" s="82">
        <v>12099.999999999998</v>
      </c>
      <c r="E83" s="82">
        <f t="shared" si="6"/>
        <v>12099.999999999998</v>
      </c>
      <c r="F83" s="82">
        <f>13500</f>
        <v>13500</v>
      </c>
      <c r="G83" s="82">
        <f t="shared" si="5"/>
        <v>13354.533333333331</v>
      </c>
      <c r="H83" s="82">
        <f t="shared" si="7"/>
        <v>11799.999999999998</v>
      </c>
      <c r="I83" s="82">
        <v>12099.999999999998</v>
      </c>
      <c r="J83" s="41" t="e">
        <f>VLOOKUP(A83,Table8[[Tanggal PO]:[Harga]],4,FALSE)</f>
        <v>#N/A</v>
      </c>
      <c r="K83" s="83">
        <f t="shared" si="8"/>
        <v>-0.12592592592592605</v>
      </c>
      <c r="L83" s="41" t="e">
        <f>VLOOKUP(A83,Sheet3!$A$2:$I$26,9,FALSE)</f>
        <v>#N/A</v>
      </c>
      <c r="M83" s="83" t="e">
        <f>VLOOKUP(A83,Sheet3!$A$2:$K$26,11,FALSE)</f>
        <v>#N/A</v>
      </c>
      <c r="N83" s="83">
        <f t="shared" si="9"/>
        <v>-9.3940634391317779E-2</v>
      </c>
      <c r="O83" s="83" t="e">
        <f t="shared" si="10"/>
        <v>#N/A</v>
      </c>
      <c r="P83" s="84" t="e">
        <f>VLOOKUP(A83,OEM!$Q$2:$T$394,4,FALSE)</f>
        <v>#N/A</v>
      </c>
      <c r="Q83" s="85" t="e">
        <f>(P83-140000)/140000</f>
        <v>#N/A</v>
      </c>
    </row>
    <row r="84" spans="1:17" x14ac:dyDescent="0.25">
      <c r="A84" s="80">
        <v>45070</v>
      </c>
      <c r="B84" s="81">
        <f>VLOOKUP([1]!Table1[[#This Row],[TANGGAL]],[1]!Table2[#Data],2,FALSE)</f>
        <v>3474</v>
      </c>
      <c r="C84" s="82">
        <v>12635</v>
      </c>
      <c r="D84" s="82">
        <v>12099.999999999998</v>
      </c>
      <c r="E84" s="82">
        <f t="shared" si="6"/>
        <v>12099.999999999998</v>
      </c>
      <c r="F84" s="82">
        <f>13500</f>
        <v>13500</v>
      </c>
      <c r="G84" s="82">
        <f t="shared" si="5"/>
        <v>13307.866666666665</v>
      </c>
      <c r="H84" s="82">
        <f t="shared" si="7"/>
        <v>11799.999999999998</v>
      </c>
      <c r="I84" s="82">
        <v>12099.999999999998</v>
      </c>
      <c r="J84" s="41" t="e">
        <f>VLOOKUP(A84,Table8[[Tanggal PO]:[Harga]],4,FALSE)</f>
        <v>#N/A</v>
      </c>
      <c r="K84" s="83">
        <f t="shared" si="8"/>
        <v>-0.12592592592592605</v>
      </c>
      <c r="L84" s="41" t="e">
        <f>VLOOKUP(A84,Sheet3!$A$2:$I$26,9,FALSE)</f>
        <v>#N/A</v>
      </c>
      <c r="M84" s="83" t="e">
        <f>VLOOKUP(A84,Sheet3!$A$2:$K$26,11,FALSE)</f>
        <v>#N/A</v>
      </c>
      <c r="N84" s="83">
        <f t="shared" si="9"/>
        <v>-9.0763358013806389E-2</v>
      </c>
      <c r="O84" s="83" t="e">
        <f t="shared" si="10"/>
        <v>#N/A</v>
      </c>
      <c r="P84" s="84" t="e">
        <f>VLOOKUP(A84,OEM!$Q$2:$T$394,4,FALSE)</f>
        <v>#N/A</v>
      </c>
      <c r="Q84" s="85" t="e">
        <f>(P84-140000)/140000</f>
        <v>#N/A</v>
      </c>
    </row>
    <row r="85" spans="1:17" x14ac:dyDescent="0.25">
      <c r="A85" s="80">
        <v>45071</v>
      </c>
      <c r="B85" s="81">
        <f>VLOOKUP([1]!Table1[[#This Row],[TANGGAL]],[1]!Table2[#Data],2,FALSE)</f>
        <v>3550</v>
      </c>
      <c r="C85" s="82">
        <v>12635</v>
      </c>
      <c r="D85" s="82">
        <v>12099.999999999998</v>
      </c>
      <c r="E85" s="82">
        <f t="shared" si="6"/>
        <v>12099.999999999998</v>
      </c>
      <c r="F85" s="82">
        <f>13500</f>
        <v>13500</v>
      </c>
      <c r="G85" s="82">
        <f t="shared" si="5"/>
        <v>13261.199999999999</v>
      </c>
      <c r="H85" s="82">
        <f t="shared" si="7"/>
        <v>11799.999999999998</v>
      </c>
      <c r="I85" s="82">
        <v>12099.999999999998</v>
      </c>
      <c r="J85" s="41" t="e">
        <f>VLOOKUP(A85,Table8[[Tanggal PO]:[Harga]],4,FALSE)</f>
        <v>#N/A</v>
      </c>
      <c r="K85" s="83">
        <f t="shared" si="8"/>
        <v>-0.12592592592592605</v>
      </c>
      <c r="L85" s="41" t="e">
        <f>VLOOKUP(A85,Sheet3!$A$2:$I$26,9,FALSE)</f>
        <v>#N/A</v>
      </c>
      <c r="M85" s="83" t="e">
        <f>VLOOKUP(A85,Sheet3!$A$2:$K$26,11,FALSE)</f>
        <v>#N/A</v>
      </c>
      <c r="N85" s="83">
        <f t="shared" si="9"/>
        <v>-8.7563719723705302E-2</v>
      </c>
      <c r="O85" s="83" t="e">
        <f t="shared" si="10"/>
        <v>#N/A</v>
      </c>
      <c r="P85" s="84" t="e">
        <f>VLOOKUP(A85,OEM!$Q$2:$T$394,4,FALSE)</f>
        <v>#N/A</v>
      </c>
      <c r="Q85" s="85" t="e">
        <f>(P85-140000)/140000</f>
        <v>#N/A</v>
      </c>
    </row>
    <row r="86" spans="1:17" x14ac:dyDescent="0.25">
      <c r="A86" s="80">
        <v>45072</v>
      </c>
      <c r="B86" s="81">
        <f>VLOOKUP([1]!Table1[[#This Row],[TANGGAL]],[1]!Table2[#Data],2,FALSE)</f>
        <v>3602</v>
      </c>
      <c r="C86" s="82">
        <v>12724.999999999998</v>
      </c>
      <c r="D86" s="82">
        <v>12199.999999999998</v>
      </c>
      <c r="E86" s="82">
        <f t="shared" si="6"/>
        <v>12199.999999999998</v>
      </c>
      <c r="F86" s="82">
        <f>13500</f>
        <v>13500</v>
      </c>
      <c r="G86" s="82">
        <f t="shared" si="5"/>
        <v>13213.333333333332</v>
      </c>
      <c r="H86" s="82">
        <f t="shared" si="7"/>
        <v>11899.999999999998</v>
      </c>
      <c r="I86" s="82">
        <v>12199.999999999998</v>
      </c>
      <c r="J86" s="41" t="e">
        <f>VLOOKUP(A86,Table8[[Tanggal PO]:[Harga]],4,FALSE)</f>
        <v>#N/A</v>
      </c>
      <c r="K86" s="83">
        <f t="shared" si="8"/>
        <v>-0.11851851851851865</v>
      </c>
      <c r="L86" s="41" t="e">
        <f>VLOOKUP(A86,Sheet3!$A$2:$I$26,9,FALSE)</f>
        <v>#N/A</v>
      </c>
      <c r="M86" s="83" t="e">
        <f>VLOOKUP(A86,Sheet3!$A$2:$K$26,11,FALSE)</f>
        <v>#N/A</v>
      </c>
      <c r="N86" s="83">
        <f t="shared" si="9"/>
        <v>-7.6690211907164532E-2</v>
      </c>
      <c r="O86" s="83" t="e">
        <f t="shared" si="10"/>
        <v>#N/A</v>
      </c>
      <c r="P86" s="84" t="e">
        <f>VLOOKUP(A86,OEM!$Q$2:$T$394,4,FALSE)</f>
        <v>#N/A</v>
      </c>
      <c r="Q86" s="85" t="e">
        <f>(P86-140000)/140000</f>
        <v>#N/A</v>
      </c>
    </row>
    <row r="87" spans="1:17" x14ac:dyDescent="0.25">
      <c r="A87" s="80">
        <v>45075</v>
      </c>
      <c r="B87" s="81">
        <f>VLOOKUP([1]!Table1[[#This Row],[TANGGAL]],[1]!Table2[#Data],2,FALSE)</f>
        <v>3588</v>
      </c>
      <c r="C87" s="82">
        <v>12724.999999999998</v>
      </c>
      <c r="D87" s="82">
        <v>12099.999999999998</v>
      </c>
      <c r="E87" s="82">
        <f t="shared" si="6"/>
        <v>12099.999999999998</v>
      </c>
      <c r="F87" s="82">
        <f>13500</f>
        <v>13500</v>
      </c>
      <c r="G87" s="82">
        <f t="shared" si="5"/>
        <v>13163.333333333332</v>
      </c>
      <c r="H87" s="82">
        <f t="shared" si="7"/>
        <v>11799.999999999998</v>
      </c>
      <c r="I87" s="82">
        <v>12099.999999999998</v>
      </c>
      <c r="J87" s="41" t="e">
        <f>VLOOKUP(A87,Table8[[Tanggal PO]:[Harga]],4,FALSE)</f>
        <v>#N/A</v>
      </c>
      <c r="K87" s="83">
        <f t="shared" si="8"/>
        <v>-0.12592592592592605</v>
      </c>
      <c r="L87" s="41" t="e">
        <f>VLOOKUP(A87,Sheet3!$A$2:$I$26,9,FALSE)</f>
        <v>#N/A</v>
      </c>
      <c r="M87" s="83" t="e">
        <f>VLOOKUP(A87,Sheet3!$A$2:$K$26,11,FALSE)</f>
        <v>#N/A</v>
      </c>
      <c r="N87" s="83">
        <f t="shared" si="9"/>
        <v>-8.077994428969365E-2</v>
      </c>
      <c r="O87" s="83" t="e">
        <f t="shared" si="10"/>
        <v>#N/A</v>
      </c>
      <c r="P87" s="84" t="e">
        <f>VLOOKUP(A87,OEM!$Q$2:$T$394,4,FALSE)</f>
        <v>#N/A</v>
      </c>
      <c r="Q87" s="85" t="e">
        <f>(P87-140000)/140000</f>
        <v>#N/A</v>
      </c>
    </row>
    <row r="88" spans="1:17" x14ac:dyDescent="0.25">
      <c r="A88" s="80">
        <v>45076</v>
      </c>
      <c r="B88" s="81">
        <f>VLOOKUP([1]!Table1[[#This Row],[TANGGAL]],[1]!Table2[#Data],2,FALSE)</f>
        <v>3437</v>
      </c>
      <c r="C88" s="82">
        <v>12724.999999999998</v>
      </c>
      <c r="D88" s="82">
        <v>12099.999999999998</v>
      </c>
      <c r="E88" s="82">
        <f t="shared" si="6"/>
        <v>12099.999999999998</v>
      </c>
      <c r="F88" s="82">
        <f>13500</f>
        <v>13500</v>
      </c>
      <c r="G88" s="82">
        <f t="shared" si="5"/>
        <v>13109.999999999998</v>
      </c>
      <c r="H88" s="82">
        <f t="shared" si="7"/>
        <v>11799.999999999998</v>
      </c>
      <c r="I88" s="82">
        <v>12099.999999999998</v>
      </c>
      <c r="J88" s="41" t="e">
        <f>VLOOKUP(A88,Table8[[Tanggal PO]:[Harga]],4,FALSE)</f>
        <v>#N/A</v>
      </c>
      <c r="K88" s="83">
        <f t="shared" si="8"/>
        <v>-0.12592592592592605</v>
      </c>
      <c r="L88" s="41" t="e">
        <f>VLOOKUP(A88,Sheet3!$A$2:$I$26,9,FALSE)</f>
        <v>#N/A</v>
      </c>
      <c r="M88" s="83" t="e">
        <f>VLOOKUP(A88,Sheet3!$A$2:$K$26,11,FALSE)</f>
        <v>#N/A</v>
      </c>
      <c r="N88" s="83">
        <f t="shared" si="9"/>
        <v>-7.7040427154843646E-2</v>
      </c>
      <c r="O88" s="83" t="e">
        <f t="shared" si="10"/>
        <v>#N/A</v>
      </c>
      <c r="P88" s="84" t="e">
        <f>VLOOKUP(A88,OEM!$Q$2:$T$394,4,FALSE)</f>
        <v>#N/A</v>
      </c>
      <c r="Q88" s="85" t="e">
        <f>(P88-140000)/140000</f>
        <v>#N/A</v>
      </c>
    </row>
    <row r="89" spans="1:17" x14ac:dyDescent="0.25">
      <c r="A89" s="80">
        <v>45077</v>
      </c>
      <c r="B89" s="81">
        <f>VLOOKUP([1]!Table1[[#This Row],[TANGGAL]],[1]!Table2[#Data],2,FALSE)</f>
        <v>3230</v>
      </c>
      <c r="C89" s="82">
        <v>12545</v>
      </c>
      <c r="D89" s="82">
        <v>11799.999999999998</v>
      </c>
      <c r="E89" s="82">
        <f t="shared" si="6"/>
        <v>11799.999999999998</v>
      </c>
      <c r="F89" s="82">
        <f>13500</f>
        <v>13500</v>
      </c>
      <c r="G89" s="82">
        <f t="shared" si="5"/>
        <v>13056.666666666664</v>
      </c>
      <c r="H89" s="82">
        <f t="shared" si="7"/>
        <v>11499.999999999998</v>
      </c>
      <c r="I89" s="82">
        <v>11799.999999999998</v>
      </c>
      <c r="J89" s="41" t="e">
        <f>VLOOKUP(A89,Table8[[Tanggal PO]:[Harga]],4,FALSE)</f>
        <v>#N/A</v>
      </c>
      <c r="K89" s="83">
        <f t="shared" si="8"/>
        <v>-0.14814814814814828</v>
      </c>
      <c r="L89" s="41" t="e">
        <f>VLOOKUP(A89,Sheet3!$A$2:$I$26,9,FALSE)</f>
        <v>#N/A</v>
      </c>
      <c r="M89" s="83" t="e">
        <f>VLOOKUP(A89,Sheet3!$A$2:$K$26,11,FALSE)</f>
        <v>#N/A</v>
      </c>
      <c r="N89" s="83">
        <f t="shared" si="9"/>
        <v>-9.6247127904008148E-2</v>
      </c>
      <c r="O89" s="83" t="e">
        <f t="shared" si="10"/>
        <v>#N/A</v>
      </c>
      <c r="P89" s="84" t="e">
        <f>VLOOKUP(A89,OEM!$Q$2:$T$394,4,FALSE)</f>
        <v>#N/A</v>
      </c>
      <c r="Q89" s="85" t="e">
        <f>(P89-140000)/140000</f>
        <v>#N/A</v>
      </c>
    </row>
    <row r="90" spans="1:17" x14ac:dyDescent="0.25">
      <c r="A90" s="80">
        <v>45079</v>
      </c>
      <c r="B90" s="81">
        <f>VLOOKUP([1]!Table1[[#This Row],[TANGGAL]],[1]!Table2[#Data],2,FALSE)</f>
        <v>3406</v>
      </c>
      <c r="C90" s="82">
        <v>12454.999999999998</v>
      </c>
      <c r="D90" s="82">
        <v>11799.999999999998</v>
      </c>
      <c r="E90" s="82">
        <f t="shared" si="6"/>
        <v>11799.999999999998</v>
      </c>
      <c r="F90" s="82">
        <f>13500</f>
        <v>13500</v>
      </c>
      <c r="G90" s="82">
        <f t="shared" si="5"/>
        <v>12986.666666666664</v>
      </c>
      <c r="H90" s="82">
        <f t="shared" si="7"/>
        <v>11499.999999999998</v>
      </c>
      <c r="I90" s="82">
        <v>11799.999999999998</v>
      </c>
      <c r="J90" s="41" t="e">
        <f>VLOOKUP(A90,Table8[[Tanggal PO]:[Harga]],4,FALSE)</f>
        <v>#N/A</v>
      </c>
      <c r="K90" s="83">
        <f t="shared" si="8"/>
        <v>-0.14814814814814828</v>
      </c>
      <c r="L90" s="41" t="e">
        <f>VLOOKUP(A90,Sheet3!$A$2:$I$26,9,FALSE)</f>
        <v>#N/A</v>
      </c>
      <c r="M90" s="83" t="e">
        <f>VLOOKUP(A90,Sheet3!$A$2:$K$26,11,FALSE)</f>
        <v>#N/A</v>
      </c>
      <c r="N90" s="83">
        <f t="shared" si="9"/>
        <v>-9.1375770020533847E-2</v>
      </c>
      <c r="O90" s="83" t="e">
        <f t="shared" si="10"/>
        <v>#N/A</v>
      </c>
      <c r="P90" s="84" t="e">
        <f>VLOOKUP(A90,OEM!$Q$2:$T$394,4,FALSE)</f>
        <v>#N/A</v>
      </c>
      <c r="Q90" s="85" t="e">
        <f>(P90-140000)/140000</f>
        <v>#N/A</v>
      </c>
    </row>
    <row r="91" spans="1:17" x14ac:dyDescent="0.25">
      <c r="A91" s="80">
        <v>45083</v>
      </c>
      <c r="B91" s="81">
        <f>VLOOKUP([1]!Table1[[#This Row],[TANGGAL]],[1]!Table2[#Data],2,FALSE)</f>
        <v>3346</v>
      </c>
      <c r="C91" s="82">
        <v>12454.999999999998</v>
      </c>
      <c r="D91" s="82">
        <v>11699.999999999998</v>
      </c>
      <c r="E91" s="82">
        <f t="shared" si="6"/>
        <v>11699.999999999998</v>
      </c>
      <c r="F91" s="82">
        <f>13500</f>
        <v>13500</v>
      </c>
      <c r="G91" s="82">
        <f t="shared" si="5"/>
        <v>12903.333333333332</v>
      </c>
      <c r="H91" s="82">
        <f t="shared" si="7"/>
        <v>11399.999999999998</v>
      </c>
      <c r="I91" s="82">
        <v>11699.999999999998</v>
      </c>
      <c r="J91" s="41" t="e">
        <f>VLOOKUP(A91,Table8[[Tanggal PO]:[Harga]],4,FALSE)</f>
        <v>#N/A</v>
      </c>
      <c r="K91" s="83">
        <f t="shared" si="8"/>
        <v>-0.1555555555555557</v>
      </c>
      <c r="L91" s="41" t="e">
        <f>VLOOKUP(A91,Sheet3!$A$2:$I$26,9,FALSE)</f>
        <v>#N/A</v>
      </c>
      <c r="M91" s="83" t="e">
        <f>VLOOKUP(A91,Sheet3!$A$2:$K$26,11,FALSE)</f>
        <v>#N/A</v>
      </c>
      <c r="N91" s="83">
        <f t="shared" si="9"/>
        <v>-9.3257556187031826E-2</v>
      </c>
      <c r="O91" s="83" t="e">
        <f t="shared" si="10"/>
        <v>#N/A</v>
      </c>
      <c r="P91" s="84" t="e">
        <f>VLOOKUP(A91,OEM!$Q$2:$T$394,4,FALSE)</f>
        <v>#N/A</v>
      </c>
      <c r="Q91" s="85" t="e">
        <f>(P91-140000)/140000</f>
        <v>#N/A</v>
      </c>
    </row>
    <row r="92" spans="1:17" x14ac:dyDescent="0.25">
      <c r="A92" s="80">
        <v>45084</v>
      </c>
      <c r="B92" s="81">
        <f>VLOOKUP([1]!Table1[[#This Row],[TANGGAL]],[1]!Table2[#Data],2,FALSE)</f>
        <v>3357</v>
      </c>
      <c r="C92" s="82">
        <v>12454.999999999998</v>
      </c>
      <c r="D92" s="82">
        <v>11599.999999999998</v>
      </c>
      <c r="E92" s="82">
        <f t="shared" si="6"/>
        <v>11599.999999999998</v>
      </c>
      <c r="F92" s="82">
        <f>13500</f>
        <v>13500</v>
      </c>
      <c r="G92" s="82">
        <f t="shared" si="5"/>
        <v>12823.333333333332</v>
      </c>
      <c r="H92" s="82">
        <f t="shared" si="7"/>
        <v>11299.999999999998</v>
      </c>
      <c r="I92" s="82">
        <v>11599.999999999998</v>
      </c>
      <c r="J92" s="41" t="e">
        <f>VLOOKUP(A92,Table8[[Tanggal PO]:[Harga]],4,FALSE)</f>
        <v>#N/A</v>
      </c>
      <c r="K92" s="83">
        <f t="shared" si="8"/>
        <v>-0.16296296296296309</v>
      </c>
      <c r="L92" s="41" t="e">
        <f>VLOOKUP(A92,Sheet3!$A$2:$I$26,9,FALSE)</f>
        <v>#N/A</v>
      </c>
      <c r="M92" s="83" t="e">
        <f>VLOOKUP(A92,Sheet3!$A$2:$K$26,11,FALSE)</f>
        <v>#N/A</v>
      </c>
      <c r="N92" s="83">
        <f t="shared" si="9"/>
        <v>-9.5399012217312243E-2</v>
      </c>
      <c r="O92" s="83" t="e">
        <f t="shared" si="10"/>
        <v>#N/A</v>
      </c>
      <c r="P92" s="84" t="e">
        <f>VLOOKUP(A92,OEM!$Q$2:$T$394,4,FALSE)</f>
        <v>#N/A</v>
      </c>
      <c r="Q92" s="85" t="e">
        <f>(P92-140000)/140000</f>
        <v>#N/A</v>
      </c>
    </row>
    <row r="93" spans="1:17" x14ac:dyDescent="0.25">
      <c r="A93" s="80">
        <v>45085</v>
      </c>
      <c r="B93" s="81">
        <f>VLOOKUP([1]!Table1[[#This Row],[TANGGAL]],[1]!Table2[#Data],2,FALSE)</f>
        <v>3304</v>
      </c>
      <c r="C93" s="82">
        <v>12454.999999999998</v>
      </c>
      <c r="D93" s="82">
        <v>11499.999999999998</v>
      </c>
      <c r="E93" s="82">
        <f t="shared" si="6"/>
        <v>11499.999999999998</v>
      </c>
      <c r="F93" s="82">
        <f>13500</f>
        <v>13500</v>
      </c>
      <c r="G93" s="82">
        <f t="shared" si="5"/>
        <v>12739.999999999998</v>
      </c>
      <c r="H93" s="82">
        <f t="shared" si="7"/>
        <v>11199.999999999998</v>
      </c>
      <c r="I93" s="82">
        <v>11499.999999999998</v>
      </c>
      <c r="J93" s="41" t="e">
        <f>VLOOKUP(A93,Table8[[Tanggal PO]:[Harga]],4,FALSE)</f>
        <v>#N/A</v>
      </c>
      <c r="K93" s="83">
        <f t="shared" si="8"/>
        <v>-0.17037037037037051</v>
      </c>
      <c r="L93" s="41" t="e">
        <f>VLOOKUP(A93,Sheet3!$A$2:$I$26,9,FALSE)</f>
        <v>#N/A</v>
      </c>
      <c r="M93" s="83" t="e">
        <f>VLOOKUP(A93,Sheet3!$A$2:$K$26,11,FALSE)</f>
        <v>#N/A</v>
      </c>
      <c r="N93" s="83">
        <f t="shared" si="9"/>
        <v>-9.7331240188383059E-2</v>
      </c>
      <c r="O93" s="83" t="e">
        <f t="shared" si="10"/>
        <v>#N/A</v>
      </c>
      <c r="P93" s="84" t="e">
        <f>VLOOKUP(A93,OEM!$Q$2:$T$394,4,FALSE)</f>
        <v>#N/A</v>
      </c>
      <c r="Q93" s="85" t="e">
        <f>(P93-140000)/140000</f>
        <v>#N/A</v>
      </c>
    </row>
    <row r="94" spans="1:17" x14ac:dyDescent="0.25">
      <c r="A94" s="80">
        <v>45086</v>
      </c>
      <c r="B94" s="81">
        <f>VLOOKUP([1]!Table1[[#This Row],[TANGGAL]],[1]!Table2[#Data],2,FALSE)</f>
        <v>3408</v>
      </c>
      <c r="C94" s="82">
        <v>12274.999999999998</v>
      </c>
      <c r="D94" s="82">
        <v>11699.999999999998</v>
      </c>
      <c r="E94" s="82">
        <f t="shared" si="6"/>
        <v>11699.999999999998</v>
      </c>
      <c r="F94" s="82">
        <f>13500</f>
        <v>13500</v>
      </c>
      <c r="G94" s="82">
        <f t="shared" si="5"/>
        <v>12659.999999999998</v>
      </c>
      <c r="H94" s="82">
        <f t="shared" si="7"/>
        <v>11399.999999999998</v>
      </c>
      <c r="I94" s="82">
        <v>11699.999999999998</v>
      </c>
      <c r="J94" s="41" t="e">
        <f>VLOOKUP(A94,Table8[[Tanggal PO]:[Harga]],4,FALSE)</f>
        <v>#N/A</v>
      </c>
      <c r="K94" s="83">
        <f t="shared" si="8"/>
        <v>-0.1555555555555557</v>
      </c>
      <c r="L94" s="41" t="e">
        <f>VLOOKUP(A94,Sheet3!$A$2:$I$26,9,FALSE)</f>
        <v>#N/A</v>
      </c>
      <c r="M94" s="83" t="e">
        <f>VLOOKUP(A94,Sheet3!$A$2:$K$26,11,FALSE)</f>
        <v>#N/A</v>
      </c>
      <c r="N94" s="83">
        <f t="shared" si="9"/>
        <v>-7.582938388625593E-2</v>
      </c>
      <c r="O94" s="83" t="e">
        <f t="shared" si="10"/>
        <v>#N/A</v>
      </c>
      <c r="P94" s="84" t="e">
        <f>VLOOKUP(A94,OEM!$Q$2:$T$394,4,FALSE)</f>
        <v>#N/A</v>
      </c>
      <c r="Q94" s="85" t="e">
        <f>(P94-140000)/140000</f>
        <v>#N/A</v>
      </c>
    </row>
    <row r="95" spans="1:17" x14ac:dyDescent="0.25">
      <c r="A95" s="80">
        <v>45089</v>
      </c>
      <c r="B95" s="81">
        <f>VLOOKUP([1]!Table1[[#This Row],[TANGGAL]],[1]!Table2[#Data],2,FALSE)</f>
        <v>3388</v>
      </c>
      <c r="C95" s="82">
        <v>12274.999999999998</v>
      </c>
      <c r="D95" s="82">
        <v>11699.999999999998</v>
      </c>
      <c r="E95" s="82">
        <f t="shared" si="6"/>
        <v>11699.999999999998</v>
      </c>
      <c r="F95" s="82">
        <f>13500</f>
        <v>13500</v>
      </c>
      <c r="G95" s="82">
        <f t="shared" si="5"/>
        <v>12576.666666666664</v>
      </c>
      <c r="H95" s="82">
        <f t="shared" si="7"/>
        <v>11399.999999999998</v>
      </c>
      <c r="I95" s="82">
        <v>11699.999999999998</v>
      </c>
      <c r="J95" s="41" t="e">
        <f>VLOOKUP(A95,Table8[[Tanggal PO]:[Harga]],4,FALSE)</f>
        <v>#N/A</v>
      </c>
      <c r="K95" s="83">
        <f t="shared" si="8"/>
        <v>-0.1555555555555557</v>
      </c>
      <c r="L95" s="41" t="e">
        <f>VLOOKUP(A95,Sheet3!$A$2:$I$26,9,FALSE)</f>
        <v>#N/A</v>
      </c>
      <c r="M95" s="83" t="e">
        <f>VLOOKUP(A95,Sheet3!$A$2:$K$26,11,FALSE)</f>
        <v>#N/A</v>
      </c>
      <c r="N95" s="83">
        <f t="shared" si="9"/>
        <v>-6.9705804399681923E-2</v>
      </c>
      <c r="O95" s="83" t="e">
        <f t="shared" si="10"/>
        <v>#N/A</v>
      </c>
      <c r="P95" s="84" t="e">
        <f>VLOOKUP(A95,OEM!$Q$2:$T$394,4,FALSE)</f>
        <v>#N/A</v>
      </c>
      <c r="Q95" s="85" t="e">
        <f>(P95-140000)/140000</f>
        <v>#N/A</v>
      </c>
    </row>
    <row r="96" spans="1:17" x14ac:dyDescent="0.25">
      <c r="A96" s="80">
        <v>45090</v>
      </c>
      <c r="B96" s="81">
        <f>VLOOKUP([1]!Table1[[#This Row],[TANGGAL]],[1]!Table2[#Data],2,FALSE)</f>
        <v>3447</v>
      </c>
      <c r="C96" s="82">
        <v>12274.999999999998</v>
      </c>
      <c r="D96" s="82">
        <v>11499.999999999998</v>
      </c>
      <c r="E96" s="82">
        <f t="shared" si="6"/>
        <v>11499.999999999998</v>
      </c>
      <c r="F96" s="82">
        <f>13500</f>
        <v>13500</v>
      </c>
      <c r="G96" s="82">
        <f t="shared" si="5"/>
        <v>12503.333333333332</v>
      </c>
      <c r="H96" s="82">
        <f t="shared" si="7"/>
        <v>11199.999999999998</v>
      </c>
      <c r="I96" s="82">
        <v>11499.999999999998</v>
      </c>
      <c r="J96" s="41" t="e">
        <f>VLOOKUP(A96,Table8[[Tanggal PO]:[Harga]],4,FALSE)</f>
        <v>#N/A</v>
      </c>
      <c r="K96" s="83">
        <f t="shared" si="8"/>
        <v>-0.17037037037037051</v>
      </c>
      <c r="L96" s="41" t="e">
        <f>VLOOKUP(A96,Sheet3!$A$2:$I$26,9,FALSE)</f>
        <v>#N/A</v>
      </c>
      <c r="M96" s="83" t="e">
        <f>VLOOKUP(A96,Sheet3!$A$2:$K$26,11,FALSE)</f>
        <v>#N/A</v>
      </c>
      <c r="N96" s="83">
        <f t="shared" si="9"/>
        <v>-8.0245267928552438E-2</v>
      </c>
      <c r="O96" s="83" t="e">
        <f t="shared" si="10"/>
        <v>#N/A</v>
      </c>
      <c r="P96" s="84" t="e">
        <f>VLOOKUP(A96,OEM!$Q$2:$T$394,4,FALSE)</f>
        <v>#N/A</v>
      </c>
      <c r="Q96" s="85" t="e">
        <f>(P96-140000)/140000</f>
        <v>#N/A</v>
      </c>
    </row>
    <row r="97" spans="1:17" x14ac:dyDescent="0.25">
      <c r="A97" s="80">
        <v>45091</v>
      </c>
      <c r="B97" s="81">
        <f>VLOOKUP([1]!Table1[[#This Row],[TANGGAL]],[1]!Table2[#Data],2,FALSE)</f>
        <v>3480</v>
      </c>
      <c r="C97" s="82">
        <v>12274.999999999998</v>
      </c>
      <c r="D97" s="82">
        <v>11699.999999999998</v>
      </c>
      <c r="E97" s="82">
        <f t="shared" si="6"/>
        <v>11699.999999999998</v>
      </c>
      <c r="F97" s="82">
        <f>13500</f>
        <v>13500</v>
      </c>
      <c r="G97" s="82">
        <f t="shared" ref="G97:G160" si="11">AVERAGE(E67:E96)</f>
        <v>12429.999999999998</v>
      </c>
      <c r="H97" s="82">
        <f t="shared" si="7"/>
        <v>11399.999999999998</v>
      </c>
      <c r="I97" s="82">
        <v>11699.999999999998</v>
      </c>
      <c r="J97" s="41" t="e">
        <f>VLOOKUP(A97,Table8[[Tanggal PO]:[Harga]],4,FALSE)</f>
        <v>#N/A</v>
      </c>
      <c r="K97" s="83">
        <f t="shared" si="8"/>
        <v>-0.1555555555555557</v>
      </c>
      <c r="L97" s="41" t="e">
        <f>VLOOKUP(A97,Sheet3!$A$2:$I$26,9,FALSE)</f>
        <v>#N/A</v>
      </c>
      <c r="M97" s="83" t="e">
        <f>VLOOKUP(A97,Sheet3!$A$2:$K$26,11,FALSE)</f>
        <v>#N/A</v>
      </c>
      <c r="N97" s="83">
        <f t="shared" si="9"/>
        <v>-5.8728881737731303E-2</v>
      </c>
      <c r="O97" s="83" t="e">
        <f t="shared" si="10"/>
        <v>#N/A</v>
      </c>
      <c r="P97" s="84" t="e">
        <f>VLOOKUP(A97,OEM!$Q$2:$T$394,4,FALSE)</f>
        <v>#N/A</v>
      </c>
      <c r="Q97" s="85" t="e">
        <f>(P97-140000)/140000</f>
        <v>#N/A</v>
      </c>
    </row>
    <row r="98" spans="1:17" x14ac:dyDescent="0.25">
      <c r="A98" s="80">
        <v>45092</v>
      </c>
      <c r="B98" s="81">
        <f>VLOOKUP([1]!Table1[[#This Row],[TANGGAL]],[1]!Table2[#Data],2,FALSE)</f>
        <v>3547</v>
      </c>
      <c r="C98" s="82">
        <v>12635</v>
      </c>
      <c r="D98" s="82">
        <v>11799.999999999998</v>
      </c>
      <c r="E98" s="82">
        <f t="shared" si="6"/>
        <v>11799.999999999998</v>
      </c>
      <c r="F98" s="82">
        <f>13500</f>
        <v>13500</v>
      </c>
      <c r="G98" s="82">
        <f t="shared" si="11"/>
        <v>12366.666666666664</v>
      </c>
      <c r="H98" s="82">
        <f t="shared" si="7"/>
        <v>11499.999999999998</v>
      </c>
      <c r="I98" s="82">
        <v>11799.999999999998</v>
      </c>
      <c r="J98" s="41" t="e">
        <f>VLOOKUP(A98,Table8[[Tanggal PO]:[Harga]],4,FALSE)</f>
        <v>#N/A</v>
      </c>
      <c r="K98" s="83">
        <f t="shared" si="8"/>
        <v>-0.14814814814814828</v>
      </c>
      <c r="L98" s="41" t="e">
        <f>VLOOKUP(A98,Sheet3!$A$2:$I$26,9,FALSE)</f>
        <v>#N/A</v>
      </c>
      <c r="M98" s="83" t="e">
        <f>VLOOKUP(A98,Sheet3!$A$2:$K$26,11,FALSE)</f>
        <v>#N/A</v>
      </c>
      <c r="N98" s="83">
        <f t="shared" si="9"/>
        <v>-4.582210242587597E-2</v>
      </c>
      <c r="O98" s="83" t="e">
        <f t="shared" si="10"/>
        <v>#N/A</v>
      </c>
      <c r="P98" s="84" t="e">
        <f>VLOOKUP(A98,OEM!$Q$2:$T$394,4,FALSE)</f>
        <v>#N/A</v>
      </c>
      <c r="Q98" s="85" t="e">
        <f>(P98-140000)/140000</f>
        <v>#N/A</v>
      </c>
    </row>
    <row r="99" spans="1:17" x14ac:dyDescent="0.25">
      <c r="A99" s="80">
        <v>45093</v>
      </c>
      <c r="B99" s="81">
        <f>VLOOKUP([1]!Table1[[#This Row],[TANGGAL]],[1]!Table2[#Data],2,FALSE)</f>
        <v>3766</v>
      </c>
      <c r="C99" s="82">
        <v>12724.999999999998</v>
      </c>
      <c r="D99" s="82">
        <v>12399.999999999998</v>
      </c>
      <c r="E99" s="82">
        <f t="shared" si="6"/>
        <v>12399.999999999998</v>
      </c>
      <c r="F99" s="82">
        <f>13500</f>
        <v>13500</v>
      </c>
      <c r="G99" s="82">
        <f t="shared" si="11"/>
        <v>12306.666666666664</v>
      </c>
      <c r="H99" s="82">
        <f t="shared" si="7"/>
        <v>12099.999999999998</v>
      </c>
      <c r="I99" s="82">
        <v>12399.999999999998</v>
      </c>
      <c r="J99" s="41" t="e">
        <f>VLOOKUP(A99,Table8[[Tanggal PO]:[Harga]],4,FALSE)</f>
        <v>#N/A</v>
      </c>
      <c r="K99" s="83">
        <f t="shared" si="8"/>
        <v>-0.10370370370370384</v>
      </c>
      <c r="L99" s="41" t="e">
        <f>VLOOKUP(A99,Sheet3!$A$2:$I$26,9,FALSE)</f>
        <v>#N/A</v>
      </c>
      <c r="M99" s="83" t="e">
        <f>VLOOKUP(A99,Sheet3!$A$2:$K$26,11,FALSE)</f>
        <v>#N/A</v>
      </c>
      <c r="N99" s="83">
        <f t="shared" si="9"/>
        <v>7.5839653304442542E-3</v>
      </c>
      <c r="O99" s="83" t="e">
        <f t="shared" si="10"/>
        <v>#N/A</v>
      </c>
      <c r="P99" s="84" t="e">
        <f>VLOOKUP(A99,OEM!$Q$2:$T$394,4,FALSE)</f>
        <v>#N/A</v>
      </c>
      <c r="Q99" s="85" t="e">
        <f>(P99-140000)/140000</f>
        <v>#N/A</v>
      </c>
    </row>
    <row r="100" spans="1:17" x14ac:dyDescent="0.25">
      <c r="A100" s="80">
        <v>45096</v>
      </c>
      <c r="B100" s="81">
        <f>VLOOKUP([1]!Table1[[#This Row],[TANGGAL]],[1]!Table2[#Data],2,FALSE)</f>
        <v>3762</v>
      </c>
      <c r="C100" s="82">
        <v>12814.999999999998</v>
      </c>
      <c r="D100" s="82">
        <v>12399.999999999998</v>
      </c>
      <c r="E100" s="82">
        <f t="shared" si="6"/>
        <v>12399.999999999998</v>
      </c>
      <c r="F100" s="82">
        <f>13500</f>
        <v>13500</v>
      </c>
      <c r="G100" s="82">
        <f t="shared" si="11"/>
        <v>12263.333333333332</v>
      </c>
      <c r="H100" s="82">
        <f t="shared" si="7"/>
        <v>12099.999999999998</v>
      </c>
      <c r="I100" s="82">
        <v>12399.999999999998</v>
      </c>
      <c r="J100" s="41" t="e">
        <f>VLOOKUP(A100,Table8[[Tanggal PO]:[Harga]],4,FALSE)</f>
        <v>#N/A</v>
      </c>
      <c r="K100" s="83">
        <f t="shared" si="8"/>
        <v>-0.10370370370370384</v>
      </c>
      <c r="L100" s="41" t="e">
        <f>VLOOKUP(A100,Sheet3!$A$2:$I$26,9,FALSE)</f>
        <v>#N/A</v>
      </c>
      <c r="M100" s="83" t="e">
        <f>VLOOKUP(A100,Sheet3!$A$2:$K$26,11,FALSE)</f>
        <v>#N/A</v>
      </c>
      <c r="N100" s="83">
        <f t="shared" si="9"/>
        <v>1.1144332699102968E-2</v>
      </c>
      <c r="O100" s="83" t="e">
        <f t="shared" si="10"/>
        <v>#N/A</v>
      </c>
      <c r="P100" s="84" t="e">
        <f>VLOOKUP(A100,OEM!$Q$2:$T$394,4,FALSE)</f>
        <v>#N/A</v>
      </c>
      <c r="Q100" s="85" t="e">
        <f>(P100-140000)/140000</f>
        <v>#N/A</v>
      </c>
    </row>
    <row r="101" spans="1:17" x14ac:dyDescent="0.25">
      <c r="A101" s="80">
        <v>45097</v>
      </c>
      <c r="B101" s="81">
        <f>VLOOKUP([1]!Table1[[#This Row],[TANGGAL]],[1]!Table2[#Data],2,FALSE)</f>
        <v>3728</v>
      </c>
      <c r="C101" s="82">
        <v>12904.999999999998</v>
      </c>
      <c r="D101" s="82">
        <v>12399.999999999998</v>
      </c>
      <c r="E101" s="82">
        <f t="shared" si="6"/>
        <v>12399.999999999998</v>
      </c>
      <c r="F101" s="82">
        <f>13500</f>
        <v>13500</v>
      </c>
      <c r="G101" s="82">
        <f t="shared" si="11"/>
        <v>12246.666666666664</v>
      </c>
      <c r="H101" s="82">
        <f t="shared" si="7"/>
        <v>12099.999999999998</v>
      </c>
      <c r="I101" s="82">
        <v>12399.999999999998</v>
      </c>
      <c r="J101" s="41" t="e">
        <f>VLOOKUP(A101,Table8[[Tanggal PO]:[Harga]],4,FALSE)</f>
        <v>#N/A</v>
      </c>
      <c r="K101" s="83">
        <f t="shared" si="8"/>
        <v>-0.10370370370370384</v>
      </c>
      <c r="L101" s="41" t="e">
        <f>VLOOKUP(A101,Sheet3!$A$2:$I$26,9,FALSE)</f>
        <v>#N/A</v>
      </c>
      <c r="M101" s="83" t="e">
        <f>VLOOKUP(A101,Sheet3!$A$2:$K$26,11,FALSE)</f>
        <v>#N/A</v>
      </c>
      <c r="N101" s="83">
        <f t="shared" si="9"/>
        <v>1.2520413718018561E-2</v>
      </c>
      <c r="O101" s="83" t="e">
        <f t="shared" si="10"/>
        <v>#N/A</v>
      </c>
      <c r="P101" s="84" t="e">
        <f>VLOOKUP(A101,OEM!$Q$2:$T$394,4,FALSE)</f>
        <v>#N/A</v>
      </c>
      <c r="Q101" s="85" t="e">
        <f>(P101-140000)/140000</f>
        <v>#N/A</v>
      </c>
    </row>
    <row r="102" spans="1:17" x14ac:dyDescent="0.25">
      <c r="A102" s="80">
        <v>45098</v>
      </c>
      <c r="B102" s="81">
        <f>VLOOKUP([1]!Table1[[#This Row],[TANGGAL]],[1]!Table2[#Data],2,FALSE)</f>
        <v>3620</v>
      </c>
      <c r="C102" s="82">
        <v>12657.657657657657</v>
      </c>
      <c r="D102" s="82">
        <v>11999.999999999998</v>
      </c>
      <c r="E102" s="82">
        <f t="shared" si="6"/>
        <v>11999.999999999998</v>
      </c>
      <c r="F102" s="82">
        <f>13500</f>
        <v>13500</v>
      </c>
      <c r="G102" s="82">
        <f t="shared" si="11"/>
        <v>12229.999999999998</v>
      </c>
      <c r="H102" s="82">
        <f t="shared" si="7"/>
        <v>11699.999999999998</v>
      </c>
      <c r="I102" s="82">
        <v>11999.999999999998</v>
      </c>
      <c r="J102" s="41" t="e">
        <f>VLOOKUP(A102,Table8[[Tanggal PO]:[Harga]],4,FALSE)</f>
        <v>#N/A</v>
      </c>
      <c r="K102" s="83">
        <f t="shared" si="8"/>
        <v>-0.13333333333333347</v>
      </c>
      <c r="L102" s="41" t="e">
        <f>VLOOKUP(A102,Sheet3!$A$2:$I$26,9,FALSE)</f>
        <v>#N/A</v>
      </c>
      <c r="M102" s="83" t="e">
        <f>VLOOKUP(A102,Sheet3!$A$2:$K$26,11,FALSE)</f>
        <v>#N/A</v>
      </c>
      <c r="N102" s="83">
        <f t="shared" si="9"/>
        <v>-1.8806214227309895E-2</v>
      </c>
      <c r="O102" s="83" t="e">
        <f t="shared" si="10"/>
        <v>#N/A</v>
      </c>
      <c r="P102" s="84" t="e">
        <f>VLOOKUP(A102,OEM!$Q$2:$T$394,4,FALSE)</f>
        <v>#N/A</v>
      </c>
      <c r="Q102" s="85" t="e">
        <f>(P102-140000)/140000</f>
        <v>#N/A</v>
      </c>
    </row>
    <row r="103" spans="1:17" x14ac:dyDescent="0.25">
      <c r="A103" s="80">
        <v>45099</v>
      </c>
      <c r="B103" s="81">
        <f>VLOOKUP([1]!Table1[[#This Row],[TANGGAL]],[1]!Table2[#Data],2,FALSE)</f>
        <v>3568</v>
      </c>
      <c r="C103" s="82">
        <v>12635</v>
      </c>
      <c r="D103" s="82">
        <v>11899.999999999998</v>
      </c>
      <c r="E103" s="82">
        <f t="shared" si="6"/>
        <v>11899.999999999998</v>
      </c>
      <c r="F103" s="82">
        <f>13500</f>
        <v>13500</v>
      </c>
      <c r="G103" s="82">
        <f t="shared" si="11"/>
        <v>12196.666666666664</v>
      </c>
      <c r="H103" s="82">
        <f t="shared" si="7"/>
        <v>11599.999999999998</v>
      </c>
      <c r="I103" s="82">
        <v>11899.999999999998</v>
      </c>
      <c r="J103" s="41" t="e">
        <f>VLOOKUP(A103,Table8[[Tanggal PO]:[Harga]],4,FALSE)</f>
        <v>#N/A</v>
      </c>
      <c r="K103" s="83">
        <f t="shared" si="8"/>
        <v>-0.14074074074074089</v>
      </c>
      <c r="L103" s="41" t="e">
        <f>VLOOKUP(A103,Sheet3!$A$2:$I$26,9,FALSE)</f>
        <v>#N/A</v>
      </c>
      <c r="M103" s="83" t="e">
        <f>VLOOKUP(A103,Sheet3!$A$2:$K$26,11,FALSE)</f>
        <v>#N/A</v>
      </c>
      <c r="N103" s="83">
        <f t="shared" si="9"/>
        <v>-2.4323585679147264E-2</v>
      </c>
      <c r="O103" s="83" t="e">
        <f t="shared" si="10"/>
        <v>#N/A</v>
      </c>
      <c r="P103" s="84" t="e">
        <f>VLOOKUP(A103,OEM!$Q$2:$T$394,4,FALSE)</f>
        <v>#N/A</v>
      </c>
      <c r="Q103" s="85" t="e">
        <f>(P103-140000)/140000</f>
        <v>#N/A</v>
      </c>
    </row>
    <row r="104" spans="1:17" x14ac:dyDescent="0.25">
      <c r="A104" s="80">
        <v>45100</v>
      </c>
      <c r="B104" s="81">
        <f>VLOOKUP([1]!Table1[[#This Row],[TANGGAL]],[1]!Table2[#Data],2,FALSE)</f>
        <v>3629</v>
      </c>
      <c r="C104" s="82">
        <v>12635</v>
      </c>
      <c r="D104" s="82">
        <v>11899.999999999998</v>
      </c>
      <c r="E104" s="82">
        <f t="shared" si="6"/>
        <v>11899.999999999998</v>
      </c>
      <c r="F104" s="82">
        <f>13500</f>
        <v>13500</v>
      </c>
      <c r="G104" s="82">
        <f t="shared" si="11"/>
        <v>12153.333333333332</v>
      </c>
      <c r="H104" s="82">
        <f t="shared" si="7"/>
        <v>11599.999999999998</v>
      </c>
      <c r="I104" s="82">
        <v>11899.999999999998</v>
      </c>
      <c r="J104" s="41" t="e">
        <f>VLOOKUP(A104,Table8[[Tanggal PO]:[Harga]],4,FALSE)</f>
        <v>#N/A</v>
      </c>
      <c r="K104" s="83">
        <f t="shared" si="8"/>
        <v>-0.14074074074074089</v>
      </c>
      <c r="L104" s="41" t="e">
        <f>VLOOKUP(A104,Sheet3!$A$2:$I$26,9,FALSE)</f>
        <v>#N/A</v>
      </c>
      <c r="M104" s="83" t="e">
        <f>VLOOKUP(A104,Sheet3!$A$2:$K$26,11,FALSE)</f>
        <v>#N/A</v>
      </c>
      <c r="N104" s="83">
        <f t="shared" si="9"/>
        <v>-2.084476138233686E-2</v>
      </c>
      <c r="O104" s="83" t="e">
        <f t="shared" si="10"/>
        <v>#N/A</v>
      </c>
      <c r="P104" s="84" t="e">
        <f>VLOOKUP(A104,OEM!$Q$2:$T$394,4,FALSE)</f>
        <v>#N/A</v>
      </c>
      <c r="Q104" s="85" t="e">
        <f>(P104-140000)/140000</f>
        <v>#N/A</v>
      </c>
    </row>
    <row r="105" spans="1:17" x14ac:dyDescent="0.25">
      <c r="A105" s="80">
        <v>45103</v>
      </c>
      <c r="B105" s="81">
        <f>VLOOKUP([1]!Table1[[#This Row],[TANGGAL]],[1]!Table2[#Data],2,FALSE)</f>
        <v>3729</v>
      </c>
      <c r="C105" s="82">
        <v>12545</v>
      </c>
      <c r="D105" s="82">
        <v>11999.999999999998</v>
      </c>
      <c r="E105" s="82">
        <f t="shared" si="6"/>
        <v>11999.999999999998</v>
      </c>
      <c r="F105" s="82">
        <f>13500</f>
        <v>13500</v>
      </c>
      <c r="G105" s="82">
        <f t="shared" si="11"/>
        <v>12109.999999999998</v>
      </c>
      <c r="H105" s="82">
        <f t="shared" si="7"/>
        <v>11699.999999999998</v>
      </c>
      <c r="I105" s="82">
        <v>11999.999999999998</v>
      </c>
      <c r="J105" s="41" t="e">
        <f>VLOOKUP(A105,Table8[[Tanggal PO]:[Harga]],4,FALSE)</f>
        <v>#N/A</v>
      </c>
      <c r="K105" s="83">
        <f t="shared" si="8"/>
        <v>-0.13333333333333347</v>
      </c>
      <c r="L105" s="41" t="e">
        <f>VLOOKUP(A105,Sheet3!$A$2:$I$26,9,FALSE)</f>
        <v>#N/A</v>
      </c>
      <c r="M105" s="83" t="e">
        <f>VLOOKUP(A105,Sheet3!$A$2:$K$26,11,FALSE)</f>
        <v>#N/A</v>
      </c>
      <c r="N105" s="83">
        <f t="shared" si="9"/>
        <v>-9.0834021469859642E-3</v>
      </c>
      <c r="O105" s="83" t="e">
        <f t="shared" si="10"/>
        <v>#N/A</v>
      </c>
      <c r="P105" s="84" t="e">
        <f>VLOOKUP(A105,OEM!$Q$2:$T$394,4,FALSE)</f>
        <v>#N/A</v>
      </c>
      <c r="Q105" s="85" t="e">
        <f>(P105-140000)/140000</f>
        <v>#N/A</v>
      </c>
    </row>
    <row r="106" spans="1:17" x14ac:dyDescent="0.25">
      <c r="A106" s="80">
        <v>45104</v>
      </c>
      <c r="B106" s="81">
        <f>VLOOKUP([1]!Table1[[#This Row],[TANGGAL]],[1]!Table2[#Data],2,FALSE)</f>
        <v>3683</v>
      </c>
      <c r="C106" s="82">
        <v>12724.999999999998</v>
      </c>
      <c r="D106" s="82">
        <v>12099.999999999998</v>
      </c>
      <c r="E106" s="82">
        <f t="shared" si="6"/>
        <v>12099.999999999998</v>
      </c>
      <c r="F106" s="82">
        <f>13500</f>
        <v>13500</v>
      </c>
      <c r="G106" s="82">
        <f t="shared" si="11"/>
        <v>12073.333333333332</v>
      </c>
      <c r="H106" s="82">
        <f t="shared" si="7"/>
        <v>11799.999999999998</v>
      </c>
      <c r="I106" s="82">
        <v>12099.999999999998</v>
      </c>
      <c r="J106" s="41" t="e">
        <f>VLOOKUP(A106,Table8[[Tanggal PO]:[Harga]],4,FALSE)</f>
        <v>#N/A</v>
      </c>
      <c r="K106" s="83">
        <f t="shared" si="8"/>
        <v>-0.12592592592592605</v>
      </c>
      <c r="L106" s="41" t="e">
        <f>VLOOKUP(A106,Sheet3!$A$2:$I$26,9,FALSE)</f>
        <v>#N/A</v>
      </c>
      <c r="M106" s="83" t="e">
        <f>VLOOKUP(A106,Sheet3!$A$2:$K$26,11,FALSE)</f>
        <v>#N/A</v>
      </c>
      <c r="N106" s="83">
        <f t="shared" si="9"/>
        <v>2.2087244616233624E-3</v>
      </c>
      <c r="O106" s="83" t="e">
        <f t="shared" si="10"/>
        <v>#N/A</v>
      </c>
      <c r="P106" s="84" t="e">
        <f>VLOOKUP(A106,OEM!$Q$2:$T$394,4,FALSE)</f>
        <v>#N/A</v>
      </c>
      <c r="Q106" s="85" t="e">
        <f>(P106-140000)/140000</f>
        <v>#N/A</v>
      </c>
    </row>
    <row r="107" spans="1:17" x14ac:dyDescent="0.25">
      <c r="A107" s="80">
        <v>45105</v>
      </c>
      <c r="B107" s="81">
        <f>VLOOKUP([1]!Table1[[#This Row],[TANGGAL]],[1]!Table2[#Data],2,FALSE)</f>
        <v>3760</v>
      </c>
      <c r="C107" s="82">
        <v>12545</v>
      </c>
      <c r="D107" s="82">
        <v>12299.999999999998</v>
      </c>
      <c r="E107" s="82">
        <f t="shared" si="6"/>
        <v>12299.999999999998</v>
      </c>
      <c r="F107" s="82">
        <f>13500</f>
        <v>13500</v>
      </c>
      <c r="G107" s="82">
        <f t="shared" si="11"/>
        <v>12046.666666666664</v>
      </c>
      <c r="H107" s="82">
        <f t="shared" si="7"/>
        <v>11999.999999999998</v>
      </c>
      <c r="I107" s="82">
        <v>12299.999999999998</v>
      </c>
      <c r="J107" s="41" t="e">
        <f>VLOOKUP(A107,Table8[[Tanggal PO]:[Harga]],4,FALSE)</f>
        <v>#N/A</v>
      </c>
      <c r="K107" s="83">
        <f t="shared" si="8"/>
        <v>-0.11111111111111124</v>
      </c>
      <c r="L107" s="41" t="e">
        <f>VLOOKUP(A107,Sheet3!$A$2:$I$26,9,FALSE)</f>
        <v>#N/A</v>
      </c>
      <c r="M107" s="83" t="e">
        <f>VLOOKUP(A107,Sheet3!$A$2:$K$26,11,FALSE)</f>
        <v>#N/A</v>
      </c>
      <c r="N107" s="83">
        <f t="shared" si="9"/>
        <v>2.1029330381848423E-2</v>
      </c>
      <c r="O107" s="83" t="e">
        <f t="shared" si="10"/>
        <v>#N/A</v>
      </c>
      <c r="P107" s="84" t="e">
        <f>VLOOKUP(A107,OEM!$Q$2:$T$394,4,FALSE)</f>
        <v>#N/A</v>
      </c>
      <c r="Q107" s="85" t="e">
        <f>(P107-140000)/140000</f>
        <v>#N/A</v>
      </c>
    </row>
    <row r="108" spans="1:17" x14ac:dyDescent="0.25">
      <c r="A108" s="80">
        <v>45107</v>
      </c>
      <c r="B108" s="81">
        <f>VLOOKUP([1]!Table1[[#This Row],[TANGGAL]],[1]!Table2[#Data],2,FALSE)</f>
        <v>3794</v>
      </c>
      <c r="C108" s="82">
        <v>12724.999999999998</v>
      </c>
      <c r="D108" s="82">
        <v>12299.999999999998</v>
      </c>
      <c r="E108" s="82">
        <f t="shared" si="6"/>
        <v>12299.999999999998</v>
      </c>
      <c r="F108" s="82">
        <f>13500</f>
        <v>13500</v>
      </c>
      <c r="G108" s="82">
        <f t="shared" si="11"/>
        <v>12033.333333333332</v>
      </c>
      <c r="H108" s="82">
        <f t="shared" si="7"/>
        <v>11999.999999999998</v>
      </c>
      <c r="I108" s="82">
        <v>12299.999999999998</v>
      </c>
      <c r="J108" s="41" t="e">
        <f>VLOOKUP(A108,Table8[[Tanggal PO]:[Harga]],4,FALSE)</f>
        <v>#N/A</v>
      </c>
      <c r="K108" s="83">
        <f t="shared" si="8"/>
        <v>-0.11111111111111124</v>
      </c>
      <c r="L108" s="41" t="e">
        <f>VLOOKUP(A108,Sheet3!$A$2:$I$26,9,FALSE)</f>
        <v>#N/A</v>
      </c>
      <c r="M108" s="83" t="e">
        <f>VLOOKUP(A108,Sheet3!$A$2:$K$26,11,FALSE)</f>
        <v>#N/A</v>
      </c>
      <c r="N108" s="83">
        <f t="shared" si="9"/>
        <v>2.216066481994455E-2</v>
      </c>
      <c r="O108" s="83" t="e">
        <f t="shared" si="10"/>
        <v>#N/A</v>
      </c>
      <c r="P108" s="84" t="e">
        <f>VLOOKUP(A108,OEM!$Q$2:$T$394,4,FALSE)</f>
        <v>#N/A</v>
      </c>
      <c r="Q108" s="85" t="e">
        <f>(P108-140000)/140000</f>
        <v>#N/A</v>
      </c>
    </row>
    <row r="109" spans="1:17" x14ac:dyDescent="0.25">
      <c r="A109" s="80">
        <v>45110</v>
      </c>
      <c r="B109" s="81">
        <f>VLOOKUP([1]!Table1[[#This Row],[TANGGAL]],[1]!Table2[#Data],2,FALSE)</f>
        <v>3988</v>
      </c>
      <c r="C109" s="82">
        <v>12814.999999999998</v>
      </c>
      <c r="D109" s="82">
        <v>12599.999999999998</v>
      </c>
      <c r="E109" s="82">
        <f t="shared" si="6"/>
        <v>12599.999999999998</v>
      </c>
      <c r="F109" s="82">
        <f>13500</f>
        <v>13500</v>
      </c>
      <c r="G109" s="82">
        <f t="shared" si="11"/>
        <v>12023.333333333332</v>
      </c>
      <c r="H109" s="82">
        <f t="shared" si="7"/>
        <v>12299.999999999998</v>
      </c>
      <c r="I109" s="82">
        <v>12599.999999999998</v>
      </c>
      <c r="J109" s="41" t="e">
        <f>VLOOKUP(A109,Table8[[Tanggal PO]:[Harga]],4,FALSE)</f>
        <v>#N/A</v>
      </c>
      <c r="K109" s="83">
        <f t="shared" si="8"/>
        <v>-8.8888888888889017E-2</v>
      </c>
      <c r="L109" s="41" t="e">
        <f>VLOOKUP(A109,Sheet3!$A$2:$I$26,9,FALSE)</f>
        <v>#N/A</v>
      </c>
      <c r="M109" s="83" t="e">
        <f>VLOOKUP(A109,Sheet3!$A$2:$K$26,11,FALSE)</f>
        <v>#N/A</v>
      </c>
      <c r="N109" s="83">
        <f t="shared" si="9"/>
        <v>4.7962295536456846E-2</v>
      </c>
      <c r="O109" s="83" t="e">
        <f t="shared" si="10"/>
        <v>#N/A</v>
      </c>
      <c r="P109" s="84" t="e">
        <f>VLOOKUP(A109,OEM!$Q$2:$T$394,4,FALSE)</f>
        <v>#N/A</v>
      </c>
      <c r="Q109" s="85" t="e">
        <f>(P109-140000)/140000</f>
        <v>#N/A</v>
      </c>
    </row>
    <row r="110" spans="1:17" x14ac:dyDescent="0.25">
      <c r="A110" s="80">
        <v>45111</v>
      </c>
      <c r="B110" s="81">
        <f>VLOOKUP([1]!Table1[[#This Row],[TANGGAL]],[1]!Table2[#Data],2,FALSE)</f>
        <v>3891</v>
      </c>
      <c r="C110" s="82">
        <v>12995</v>
      </c>
      <c r="D110" s="82">
        <v>12499.999999999998</v>
      </c>
      <c r="E110" s="82">
        <f t="shared" si="6"/>
        <v>12499.999999999998</v>
      </c>
      <c r="F110" s="82">
        <f>13500</f>
        <v>13500</v>
      </c>
      <c r="G110" s="82">
        <f t="shared" si="11"/>
        <v>12026.666666666664</v>
      </c>
      <c r="H110" s="82">
        <f t="shared" si="7"/>
        <v>12199.999999999998</v>
      </c>
      <c r="I110" s="82">
        <v>12499.999999999998</v>
      </c>
      <c r="J110" s="41" t="e">
        <f>VLOOKUP(A110,Table8[[Tanggal PO]:[Harga]],4,FALSE)</f>
        <v>#N/A</v>
      </c>
      <c r="K110" s="83">
        <f t="shared" si="8"/>
        <v>-9.6296296296296435E-2</v>
      </c>
      <c r="L110" s="41" t="e">
        <f>VLOOKUP(A110,Sheet3!$A$2:$I$26,9,FALSE)</f>
        <v>#N/A</v>
      </c>
      <c r="M110" s="83" t="e">
        <f>VLOOKUP(A110,Sheet3!$A$2:$K$26,11,FALSE)</f>
        <v>#N/A</v>
      </c>
      <c r="N110" s="83">
        <f t="shared" si="9"/>
        <v>3.9356984478935757E-2</v>
      </c>
      <c r="O110" s="83" t="e">
        <f t="shared" si="10"/>
        <v>#N/A</v>
      </c>
      <c r="P110" s="84" t="e">
        <f>VLOOKUP(A110,OEM!$Q$2:$T$394,4,FALSE)</f>
        <v>#N/A</v>
      </c>
      <c r="Q110" s="85" t="e">
        <f>(P110-140000)/140000</f>
        <v>#N/A</v>
      </c>
    </row>
    <row r="111" spans="1:17" x14ac:dyDescent="0.25">
      <c r="A111" s="80">
        <v>45112</v>
      </c>
      <c r="B111" s="81">
        <f>VLOOKUP([1]!Table1[[#This Row],[TANGGAL]],[1]!Table2[#Data],2,FALSE)</f>
        <v>3857</v>
      </c>
      <c r="C111" s="82">
        <v>12995</v>
      </c>
      <c r="D111" s="82">
        <v>12499.999999999998</v>
      </c>
      <c r="E111" s="82">
        <f t="shared" si="6"/>
        <v>12499.999999999998</v>
      </c>
      <c r="F111" s="82">
        <f>13500</f>
        <v>13500</v>
      </c>
      <c r="G111" s="82">
        <f t="shared" si="11"/>
        <v>12029.999999999998</v>
      </c>
      <c r="H111" s="82">
        <f t="shared" si="7"/>
        <v>12199.999999999998</v>
      </c>
      <c r="I111" s="82">
        <v>12499.999999999998</v>
      </c>
      <c r="J111" s="41" t="e">
        <f>VLOOKUP(A111,Table8[[Tanggal PO]:[Harga]],4,FALSE)</f>
        <v>#N/A</v>
      </c>
      <c r="K111" s="83">
        <f t="shared" si="8"/>
        <v>-9.6296296296296435E-2</v>
      </c>
      <c r="L111" s="41" t="e">
        <f>VLOOKUP(A111,Sheet3!$A$2:$I$26,9,FALSE)</f>
        <v>#N/A</v>
      </c>
      <c r="M111" s="83" t="e">
        <f>VLOOKUP(A111,Sheet3!$A$2:$K$26,11,FALSE)</f>
        <v>#N/A</v>
      </c>
      <c r="N111" s="83">
        <f t="shared" si="9"/>
        <v>3.9068994181213637E-2</v>
      </c>
      <c r="O111" s="83" t="e">
        <f t="shared" si="10"/>
        <v>#N/A</v>
      </c>
      <c r="P111" s="84" t="e">
        <f>VLOOKUP(A111,OEM!$Q$2:$T$394,4,FALSE)</f>
        <v>#N/A</v>
      </c>
      <c r="Q111" s="85" t="e">
        <f>(P111-140000)/140000</f>
        <v>#N/A</v>
      </c>
    </row>
    <row r="112" spans="1:17" x14ac:dyDescent="0.25">
      <c r="A112" s="80">
        <v>45113</v>
      </c>
      <c r="B112" s="81">
        <f>VLOOKUP([1]!Table1[[#This Row],[TANGGAL]],[1]!Table2[#Data],2,FALSE)</f>
        <v>3901</v>
      </c>
      <c r="C112" s="82">
        <v>12545</v>
      </c>
      <c r="D112" s="82">
        <v>12399.999999999998</v>
      </c>
      <c r="E112" s="82">
        <f t="shared" si="6"/>
        <v>12399.999999999998</v>
      </c>
      <c r="F112" s="82">
        <f>13500</f>
        <v>13500</v>
      </c>
      <c r="G112" s="82">
        <f t="shared" si="11"/>
        <v>12033.333333333332</v>
      </c>
      <c r="H112" s="82">
        <f t="shared" si="7"/>
        <v>12099.999999999998</v>
      </c>
      <c r="I112" s="82">
        <v>12399.999999999998</v>
      </c>
      <c r="J112" s="41" t="e">
        <f>VLOOKUP(A112,Table8[[Tanggal PO]:[Harga]],4,FALSE)</f>
        <v>#N/A</v>
      </c>
      <c r="K112" s="83">
        <f t="shared" si="8"/>
        <v>-0.10370370370370384</v>
      </c>
      <c r="L112" s="41" t="e">
        <f>VLOOKUP(A112,Sheet3!$A$2:$I$26,9,FALSE)</f>
        <v>#N/A</v>
      </c>
      <c r="M112" s="83" t="e">
        <f>VLOOKUP(A112,Sheet3!$A$2:$K$26,11,FALSE)</f>
        <v>#N/A</v>
      </c>
      <c r="N112" s="83">
        <f t="shared" si="9"/>
        <v>3.0470914127423775E-2</v>
      </c>
      <c r="O112" s="83" t="e">
        <f t="shared" si="10"/>
        <v>#N/A</v>
      </c>
      <c r="P112" s="84" t="e">
        <f>VLOOKUP(A112,OEM!$Q$2:$T$394,4,FALSE)</f>
        <v>#N/A</v>
      </c>
      <c r="Q112" s="85" t="e">
        <f>(P112-140000)/140000</f>
        <v>#N/A</v>
      </c>
    </row>
    <row r="113" spans="1:17" x14ac:dyDescent="0.25">
      <c r="A113" s="80">
        <v>45114</v>
      </c>
      <c r="B113" s="81">
        <f>VLOOKUP([1]!Table1[[#This Row],[TANGGAL]],[1]!Table2[#Data],2,FALSE)</f>
        <v>3814</v>
      </c>
      <c r="C113" s="82">
        <v>12635</v>
      </c>
      <c r="D113" s="82">
        <v>12399.999999999998</v>
      </c>
      <c r="E113" s="82">
        <f t="shared" si="6"/>
        <v>12399.999999999998</v>
      </c>
      <c r="F113" s="82">
        <f>13500</f>
        <v>13500</v>
      </c>
      <c r="G113" s="82">
        <f t="shared" si="11"/>
        <v>12039.999999999998</v>
      </c>
      <c r="H113" s="82">
        <f t="shared" si="7"/>
        <v>12099.999999999998</v>
      </c>
      <c r="I113" s="82">
        <v>12399.999999999998</v>
      </c>
      <c r="J113" s="41" t="e">
        <f>VLOOKUP(A113,Table8[[Tanggal PO]:[Harga]],4,FALSE)</f>
        <v>#N/A</v>
      </c>
      <c r="K113" s="83">
        <f t="shared" si="8"/>
        <v>-0.10370370370370384</v>
      </c>
      <c r="L113" s="41" t="e">
        <f>VLOOKUP(A113,Sheet3!$A$2:$I$26,9,FALSE)</f>
        <v>#N/A</v>
      </c>
      <c r="M113" s="83" t="e">
        <f>VLOOKUP(A113,Sheet3!$A$2:$K$26,11,FALSE)</f>
        <v>#N/A</v>
      </c>
      <c r="N113" s="83">
        <f t="shared" si="9"/>
        <v>2.9900332225913626E-2</v>
      </c>
      <c r="O113" s="83" t="e">
        <f t="shared" si="10"/>
        <v>#N/A</v>
      </c>
      <c r="P113" s="84" t="e">
        <f>VLOOKUP(A113,OEM!$Q$2:$T$394,4,FALSE)</f>
        <v>#N/A</v>
      </c>
      <c r="Q113" s="85" t="e">
        <f>(P113-140000)/140000</f>
        <v>#N/A</v>
      </c>
    </row>
    <row r="114" spans="1:17" x14ac:dyDescent="0.25">
      <c r="A114" s="80">
        <v>45117</v>
      </c>
      <c r="B114" s="81">
        <f>VLOOKUP([1]!Table1[[#This Row],[TANGGAL]],[1]!Table2[#Data],2,FALSE)</f>
        <v>3900</v>
      </c>
      <c r="C114" s="82">
        <v>12635</v>
      </c>
      <c r="D114" s="82">
        <v>12399.999999999998</v>
      </c>
      <c r="E114" s="82">
        <f t="shared" si="6"/>
        <v>12399.999999999998</v>
      </c>
      <c r="F114" s="82">
        <f>13500</f>
        <v>13500</v>
      </c>
      <c r="G114" s="82">
        <f t="shared" si="11"/>
        <v>12049.999999999998</v>
      </c>
      <c r="H114" s="82">
        <f t="shared" si="7"/>
        <v>12099.999999999998</v>
      </c>
      <c r="I114" s="82">
        <v>12399.999999999998</v>
      </c>
      <c r="J114" s="41" t="e">
        <f>VLOOKUP(A114,Table8[[Tanggal PO]:[Harga]],4,FALSE)</f>
        <v>#N/A</v>
      </c>
      <c r="K114" s="83">
        <f t="shared" si="8"/>
        <v>-0.10370370370370384</v>
      </c>
      <c r="L114" s="41" t="e">
        <f>VLOOKUP(A114,Sheet3!$A$2:$I$26,9,FALSE)</f>
        <v>#N/A</v>
      </c>
      <c r="M114" s="83" t="e">
        <f>VLOOKUP(A114,Sheet3!$A$2:$K$26,11,FALSE)</f>
        <v>#N/A</v>
      </c>
      <c r="N114" s="83">
        <f t="shared" si="9"/>
        <v>2.9045643153526975E-2</v>
      </c>
      <c r="O114" s="83" t="e">
        <f t="shared" si="10"/>
        <v>#N/A</v>
      </c>
      <c r="P114" s="84" t="e">
        <f>VLOOKUP(A114,OEM!$Q$2:$T$394,4,FALSE)</f>
        <v>#N/A</v>
      </c>
      <c r="Q114" s="85" t="e">
        <f>(P114-140000)/140000</f>
        <v>#N/A</v>
      </c>
    </row>
    <row r="115" spans="1:17" x14ac:dyDescent="0.25">
      <c r="A115" s="80">
        <v>45118</v>
      </c>
      <c r="B115" s="81">
        <f>VLOOKUP([1]!Table1[[#This Row],[TANGGAL]],[1]!Table2[#Data],2,FALSE)</f>
        <v>3872</v>
      </c>
      <c r="C115" s="82">
        <v>12724.999999999998</v>
      </c>
      <c r="D115" s="82">
        <v>12599.999999999998</v>
      </c>
      <c r="E115" s="82">
        <f t="shared" si="6"/>
        <v>12599.999999999998</v>
      </c>
      <c r="F115" s="82">
        <f>13500</f>
        <v>13500</v>
      </c>
      <c r="G115" s="82">
        <f t="shared" si="11"/>
        <v>12059.999999999998</v>
      </c>
      <c r="H115" s="82">
        <f t="shared" si="7"/>
        <v>12299.999999999998</v>
      </c>
      <c r="I115" s="82">
        <v>12599.999999999998</v>
      </c>
      <c r="J115" s="41" t="e">
        <f>VLOOKUP(A115,Table8[[Tanggal PO]:[Harga]],4,FALSE)</f>
        <v>#N/A</v>
      </c>
      <c r="K115" s="83">
        <f t="shared" si="8"/>
        <v>-8.8888888888889017E-2</v>
      </c>
      <c r="L115" s="41" t="e">
        <f>VLOOKUP(A115,Sheet3!$A$2:$I$26,9,FALSE)</f>
        <v>#N/A</v>
      </c>
      <c r="M115" s="83" t="e">
        <f>VLOOKUP(A115,Sheet3!$A$2:$K$26,11,FALSE)</f>
        <v>#N/A</v>
      </c>
      <c r="N115" s="83">
        <f t="shared" si="9"/>
        <v>4.4776119402985079E-2</v>
      </c>
      <c r="O115" s="83" t="e">
        <f t="shared" si="10"/>
        <v>#N/A</v>
      </c>
      <c r="P115" s="84" t="e">
        <f>VLOOKUP(A115,OEM!$Q$2:$T$394,4,FALSE)</f>
        <v>#N/A</v>
      </c>
      <c r="Q115" s="85" t="e">
        <f>(P115-140000)/140000</f>
        <v>#N/A</v>
      </c>
    </row>
    <row r="116" spans="1:17" x14ac:dyDescent="0.25">
      <c r="A116" s="80">
        <v>45119</v>
      </c>
      <c r="B116" s="81">
        <f>VLOOKUP([1]!Table1[[#This Row],[TANGGAL]],[1]!Table2[#Data],2,FALSE)</f>
        <v>3904</v>
      </c>
      <c r="C116" s="82">
        <v>12635</v>
      </c>
      <c r="D116" s="82">
        <v>12599.999999999998</v>
      </c>
      <c r="E116" s="82">
        <f t="shared" si="6"/>
        <v>12599.999999999998</v>
      </c>
      <c r="F116" s="82">
        <f>13500</f>
        <v>13500</v>
      </c>
      <c r="G116" s="82">
        <f t="shared" si="11"/>
        <v>12076.666666666664</v>
      </c>
      <c r="H116" s="82">
        <f t="shared" si="7"/>
        <v>12299.999999999998</v>
      </c>
      <c r="I116" s="82">
        <v>12599.999999999998</v>
      </c>
      <c r="J116" s="41" t="e">
        <f>VLOOKUP(A116,Table8[[Tanggal PO]:[Harga]],4,FALSE)</f>
        <v>#N/A</v>
      </c>
      <c r="K116" s="83">
        <f t="shared" si="8"/>
        <v>-8.8888888888889017E-2</v>
      </c>
      <c r="L116" s="41" t="e">
        <f>VLOOKUP(A116,Sheet3!$A$2:$I$26,9,FALSE)</f>
        <v>#N/A</v>
      </c>
      <c r="M116" s="83" t="e">
        <f>VLOOKUP(A116,Sheet3!$A$2:$K$26,11,FALSE)</f>
        <v>#N/A</v>
      </c>
      <c r="N116" s="83">
        <f t="shared" si="9"/>
        <v>4.3334253381175879E-2</v>
      </c>
      <c r="O116" s="83" t="e">
        <f t="shared" si="10"/>
        <v>#N/A</v>
      </c>
      <c r="P116" s="84" t="e">
        <f>VLOOKUP(A116,OEM!$Q$2:$T$394,4,FALSE)</f>
        <v>#N/A</v>
      </c>
      <c r="Q116" s="85" t="e">
        <f>(P116-140000)/140000</f>
        <v>#N/A</v>
      </c>
    </row>
    <row r="117" spans="1:17" x14ac:dyDescent="0.25">
      <c r="A117" s="80">
        <v>45120</v>
      </c>
      <c r="B117" s="81">
        <f>VLOOKUP([1]!Table1[[#This Row],[TANGGAL]],[1]!Table2[#Data],2,FALSE)</f>
        <v>3843</v>
      </c>
      <c r="C117" s="82">
        <v>12635</v>
      </c>
      <c r="D117" s="82">
        <v>12599.999999999998</v>
      </c>
      <c r="E117" s="82">
        <f t="shared" si="6"/>
        <v>12599.999999999998</v>
      </c>
      <c r="F117" s="82">
        <f>13500</f>
        <v>13500</v>
      </c>
      <c r="G117" s="82">
        <f t="shared" si="11"/>
        <v>12089.999999999998</v>
      </c>
      <c r="H117" s="82">
        <f t="shared" si="7"/>
        <v>12299.999999999998</v>
      </c>
      <c r="I117" s="82">
        <v>12599.999999999998</v>
      </c>
      <c r="J117" s="41" t="e">
        <f>VLOOKUP(A117,Table8[[Tanggal PO]:[Harga]],4,FALSE)</f>
        <v>#N/A</v>
      </c>
      <c r="K117" s="83">
        <f t="shared" si="8"/>
        <v>-8.8888888888889017E-2</v>
      </c>
      <c r="L117" s="41" t="e">
        <f>VLOOKUP(A117,Sheet3!$A$2:$I$26,9,FALSE)</f>
        <v>#N/A</v>
      </c>
      <c r="M117" s="83" t="e">
        <f>VLOOKUP(A117,Sheet3!$A$2:$K$26,11,FALSE)</f>
        <v>#N/A</v>
      </c>
      <c r="N117" s="83">
        <f t="shared" si="9"/>
        <v>4.2183622828784129E-2</v>
      </c>
      <c r="O117" s="83" t="e">
        <f t="shared" si="10"/>
        <v>#N/A</v>
      </c>
      <c r="P117" s="84" t="e">
        <f>VLOOKUP(A117,OEM!$Q$2:$T$394,4,FALSE)</f>
        <v>#N/A</v>
      </c>
      <c r="Q117" s="85" t="e">
        <f>(P117-140000)/140000</f>
        <v>#N/A</v>
      </c>
    </row>
    <row r="118" spans="1:17" x14ac:dyDescent="0.25">
      <c r="A118" s="80">
        <v>45121</v>
      </c>
      <c r="B118" s="81">
        <f>VLOOKUP([1]!Table1[[#This Row],[TANGGAL]],[1]!Table2[#Data],2,FALSE)</f>
        <v>3844</v>
      </c>
      <c r="C118" s="82">
        <v>12635</v>
      </c>
      <c r="D118" s="82">
        <v>12399.999999999998</v>
      </c>
      <c r="E118" s="82">
        <f t="shared" si="6"/>
        <v>12399.999999999998</v>
      </c>
      <c r="F118" s="82">
        <f>13500</f>
        <v>13500</v>
      </c>
      <c r="G118" s="82">
        <f t="shared" si="11"/>
        <v>12106.666666666664</v>
      </c>
      <c r="H118" s="82">
        <f t="shared" si="7"/>
        <v>12099.999999999998</v>
      </c>
      <c r="I118" s="82">
        <v>12399.999999999998</v>
      </c>
      <c r="J118" s="41" t="e">
        <f>VLOOKUP(A118,Table8[[Tanggal PO]:[Harga]],4,FALSE)</f>
        <v>#N/A</v>
      </c>
      <c r="K118" s="83">
        <f t="shared" si="8"/>
        <v>-0.10370370370370384</v>
      </c>
      <c r="L118" s="41" t="e">
        <f>VLOOKUP(A118,Sheet3!$A$2:$I$26,9,FALSE)</f>
        <v>#N/A</v>
      </c>
      <c r="M118" s="83" t="e">
        <f>VLOOKUP(A118,Sheet3!$A$2:$K$26,11,FALSE)</f>
        <v>#N/A</v>
      </c>
      <c r="N118" s="83">
        <f t="shared" si="9"/>
        <v>2.4229074889867898E-2</v>
      </c>
      <c r="O118" s="83" t="e">
        <f t="shared" si="10"/>
        <v>#N/A</v>
      </c>
      <c r="P118" s="84" t="e">
        <f>VLOOKUP(A118,OEM!$Q$2:$T$394,4,FALSE)</f>
        <v>#N/A</v>
      </c>
      <c r="Q118" s="85" t="e">
        <f>(P118-140000)/140000</f>
        <v>#N/A</v>
      </c>
    </row>
    <row r="119" spans="1:17" x14ac:dyDescent="0.25">
      <c r="A119" s="80">
        <v>45124</v>
      </c>
      <c r="B119" s="81">
        <f>VLOOKUP([1]!Table1[[#This Row],[TANGGAL]],[1]!Table2[#Data],2,FALSE)</f>
        <v>3914</v>
      </c>
      <c r="C119" s="82">
        <v>12724.999999999998</v>
      </c>
      <c r="D119" s="82">
        <v>12499.999999999998</v>
      </c>
      <c r="E119" s="82">
        <f t="shared" si="6"/>
        <v>12499.999999999998</v>
      </c>
      <c r="F119" s="82">
        <f>13500</f>
        <v>13500</v>
      </c>
      <c r="G119" s="82">
        <f t="shared" si="11"/>
        <v>12116.666666666664</v>
      </c>
      <c r="H119" s="82">
        <f t="shared" si="7"/>
        <v>12199.999999999998</v>
      </c>
      <c r="I119" s="82">
        <v>12499.999999999998</v>
      </c>
      <c r="J119" s="41" t="e">
        <f>VLOOKUP(A119,Table8[[Tanggal PO]:[Harga]],4,FALSE)</f>
        <v>#N/A</v>
      </c>
      <c r="K119" s="83">
        <f t="shared" si="8"/>
        <v>-9.6296296296296435E-2</v>
      </c>
      <c r="L119" s="41" t="e">
        <f>VLOOKUP(A119,Sheet3!$A$2:$I$26,9,FALSE)</f>
        <v>#N/A</v>
      </c>
      <c r="M119" s="83" t="e">
        <f>VLOOKUP(A119,Sheet3!$A$2:$K$26,11,FALSE)</f>
        <v>#N/A</v>
      </c>
      <c r="N119" s="83">
        <f t="shared" si="9"/>
        <v>3.1636863823934033E-2</v>
      </c>
      <c r="O119" s="83" t="e">
        <f t="shared" si="10"/>
        <v>#N/A</v>
      </c>
      <c r="P119" s="84" t="e">
        <f>VLOOKUP(A119,OEM!$Q$2:$T$394,4,FALSE)</f>
        <v>#N/A</v>
      </c>
      <c r="Q119" s="85" t="e">
        <f>(P119-140000)/140000</f>
        <v>#N/A</v>
      </c>
    </row>
    <row r="120" spans="1:17" x14ac:dyDescent="0.25">
      <c r="A120" s="80">
        <v>45125</v>
      </c>
      <c r="B120" s="81">
        <f>VLOOKUP([1]!Table1[[#This Row],[TANGGAL]],[1]!Table2[#Data],2,FALSE)</f>
        <v>3879</v>
      </c>
      <c r="C120" s="82">
        <v>12814.999999999998</v>
      </c>
      <c r="D120" s="82">
        <v>12499.999999999998</v>
      </c>
      <c r="E120" s="82">
        <f t="shared" si="6"/>
        <v>12499.999999999998</v>
      </c>
      <c r="F120" s="82">
        <f>13500</f>
        <v>13500</v>
      </c>
      <c r="G120" s="82">
        <f t="shared" si="11"/>
        <v>12139.999999999998</v>
      </c>
      <c r="H120" s="82">
        <f t="shared" si="7"/>
        <v>12199.999999999998</v>
      </c>
      <c r="I120" s="82">
        <v>12499.999999999998</v>
      </c>
      <c r="J120" s="41" t="e">
        <f>VLOOKUP(A120,Table8[[Tanggal PO]:[Harga]],4,FALSE)</f>
        <v>#N/A</v>
      </c>
      <c r="K120" s="83">
        <f t="shared" si="8"/>
        <v>-9.6296296296296435E-2</v>
      </c>
      <c r="L120" s="41" t="e">
        <f>VLOOKUP(A120,Sheet3!$A$2:$I$26,9,FALSE)</f>
        <v>#N/A</v>
      </c>
      <c r="M120" s="83" t="e">
        <f>VLOOKUP(A120,Sheet3!$A$2:$K$26,11,FALSE)</f>
        <v>#N/A</v>
      </c>
      <c r="N120" s="83">
        <f t="shared" si="9"/>
        <v>2.9654036243822079E-2</v>
      </c>
      <c r="O120" s="83" t="e">
        <f t="shared" si="10"/>
        <v>#N/A</v>
      </c>
      <c r="P120" s="84" t="e">
        <f>VLOOKUP(A120,OEM!$Q$2:$T$394,4,FALSE)</f>
        <v>#N/A</v>
      </c>
      <c r="Q120" s="85" t="e">
        <f>(P120-140000)/140000</f>
        <v>#N/A</v>
      </c>
    </row>
    <row r="121" spans="1:17" x14ac:dyDescent="0.25">
      <c r="A121" s="80">
        <v>45127</v>
      </c>
      <c r="B121" s="81">
        <f>VLOOKUP([1]!Table1[[#This Row],[TANGGAL]],[1]!Table2[#Data],2,FALSE)</f>
        <v>4031</v>
      </c>
      <c r="C121" s="82">
        <v>12814.999999999998</v>
      </c>
      <c r="D121" s="82">
        <v>12599.999999999998</v>
      </c>
      <c r="E121" s="82">
        <f t="shared" si="6"/>
        <v>12599.999999999998</v>
      </c>
      <c r="F121" s="82">
        <f>13500</f>
        <v>13500</v>
      </c>
      <c r="G121" s="82">
        <f t="shared" si="11"/>
        <v>12163.333333333332</v>
      </c>
      <c r="H121" s="82">
        <f t="shared" si="7"/>
        <v>12299.999999999998</v>
      </c>
      <c r="I121" s="82">
        <v>12599.999999999998</v>
      </c>
      <c r="J121" s="41" t="e">
        <f>VLOOKUP(A121,Table8[[Tanggal PO]:[Harga]],4,FALSE)</f>
        <v>#N/A</v>
      </c>
      <c r="K121" s="83">
        <f t="shared" si="8"/>
        <v>-8.8888888888889017E-2</v>
      </c>
      <c r="L121" s="41" t="e">
        <f>VLOOKUP(A121,Sheet3!$A$2:$I$26,9,FALSE)</f>
        <v>#N/A</v>
      </c>
      <c r="M121" s="83" t="e">
        <f>VLOOKUP(A121,Sheet3!$A$2:$K$26,11,FALSE)</f>
        <v>#N/A</v>
      </c>
      <c r="N121" s="83">
        <f t="shared" si="9"/>
        <v>3.5900246642915822E-2</v>
      </c>
      <c r="O121" s="83" t="e">
        <f t="shared" si="10"/>
        <v>#N/A</v>
      </c>
      <c r="P121" s="84" t="e">
        <f>VLOOKUP(A121,OEM!$Q$2:$T$394,4,FALSE)</f>
        <v>#N/A</v>
      </c>
      <c r="Q121" s="85" t="e">
        <f>(P121-140000)/140000</f>
        <v>#N/A</v>
      </c>
    </row>
    <row r="122" spans="1:17" x14ac:dyDescent="0.25">
      <c r="A122" s="80">
        <v>45128</v>
      </c>
      <c r="B122" s="81">
        <f>VLOOKUP([1]!Table1[[#This Row],[TANGGAL]],[1]!Table2[#Data],2,FALSE)</f>
        <v>4017</v>
      </c>
      <c r="C122" s="82">
        <v>13265.999999999998</v>
      </c>
      <c r="D122" s="82">
        <v>12599.999999999998</v>
      </c>
      <c r="E122" s="82">
        <f t="shared" si="6"/>
        <v>12599.999999999998</v>
      </c>
      <c r="F122" s="82">
        <f>13500</f>
        <v>13500</v>
      </c>
      <c r="G122" s="82">
        <f t="shared" si="11"/>
        <v>12193.333333333332</v>
      </c>
      <c r="H122" s="82">
        <f t="shared" si="7"/>
        <v>12299.999999999998</v>
      </c>
      <c r="I122" s="82">
        <v>12599.999999999998</v>
      </c>
      <c r="J122" s="41" t="e">
        <f>VLOOKUP(A122,Table8[[Tanggal PO]:[Harga]],4,FALSE)</f>
        <v>#N/A</v>
      </c>
      <c r="K122" s="83">
        <f t="shared" si="8"/>
        <v>-8.8888888888889017E-2</v>
      </c>
      <c r="L122" s="41" t="e">
        <f>VLOOKUP(A122,Sheet3!$A$2:$I$26,9,FALSE)</f>
        <v>#N/A</v>
      </c>
      <c r="M122" s="83" t="e">
        <f>VLOOKUP(A122,Sheet3!$A$2:$K$26,11,FALSE)</f>
        <v>#N/A</v>
      </c>
      <c r="N122" s="83">
        <f t="shared" si="9"/>
        <v>3.3351558228540142E-2</v>
      </c>
      <c r="O122" s="83" t="e">
        <f t="shared" si="10"/>
        <v>#N/A</v>
      </c>
      <c r="P122" s="84" t="e">
        <f>VLOOKUP(A122,OEM!$Q$2:$T$394,4,FALSE)</f>
        <v>#N/A</v>
      </c>
      <c r="Q122" s="85" t="e">
        <f>(P122-140000)/140000</f>
        <v>#N/A</v>
      </c>
    </row>
    <row r="123" spans="1:17" x14ac:dyDescent="0.25">
      <c r="A123" s="80">
        <v>45131</v>
      </c>
      <c r="B123" s="81">
        <f>VLOOKUP([1]!Table1[[#This Row],[TANGGAL]],[1]!Table2[#Data],2,FALSE)</f>
        <v>4142</v>
      </c>
      <c r="C123" s="82">
        <v>13085.999999999998</v>
      </c>
      <c r="D123" s="82">
        <v>12499.999999999998</v>
      </c>
      <c r="E123" s="82">
        <f t="shared" si="6"/>
        <v>12499.999999999998</v>
      </c>
      <c r="F123" s="82">
        <f>13500</f>
        <v>13500</v>
      </c>
      <c r="G123" s="82">
        <f t="shared" si="11"/>
        <v>12226.666666666664</v>
      </c>
      <c r="H123" s="82">
        <f t="shared" si="7"/>
        <v>12199.999999999998</v>
      </c>
      <c r="I123" s="82">
        <v>12499.999999999998</v>
      </c>
      <c r="J123" s="41" t="e">
        <f>VLOOKUP(A123,Table8[[Tanggal PO]:[Harga]],4,FALSE)</f>
        <v>#N/A</v>
      </c>
      <c r="K123" s="83">
        <f t="shared" si="8"/>
        <v>-9.6296296296296435E-2</v>
      </c>
      <c r="L123" s="41" t="e">
        <f>VLOOKUP(A123,Sheet3!$A$2:$I$26,9,FALSE)</f>
        <v>#N/A</v>
      </c>
      <c r="M123" s="83" t="e">
        <f>VLOOKUP(A123,Sheet3!$A$2:$K$26,11,FALSE)</f>
        <v>#N/A</v>
      </c>
      <c r="N123" s="83">
        <f t="shared" si="9"/>
        <v>2.2355507088331571E-2</v>
      </c>
      <c r="O123" s="83" t="e">
        <f t="shared" si="10"/>
        <v>#N/A</v>
      </c>
      <c r="P123" s="84" t="e">
        <f>VLOOKUP(A123,OEM!$Q$2:$T$394,4,FALSE)</f>
        <v>#N/A</v>
      </c>
      <c r="Q123" s="85" t="e">
        <f>(P123-140000)/140000</f>
        <v>#N/A</v>
      </c>
    </row>
    <row r="124" spans="1:17" x14ac:dyDescent="0.25">
      <c r="A124" s="80">
        <v>45132</v>
      </c>
      <c r="B124" s="81">
        <f>VLOOKUP([1]!Table1[[#This Row],[TANGGAL]],[1]!Table2[#Data],2,FALSE)</f>
        <v>4050</v>
      </c>
      <c r="C124" s="82">
        <v>13355.999999999998</v>
      </c>
      <c r="D124" s="82">
        <v>12799.999999999998</v>
      </c>
      <c r="E124" s="82">
        <f t="shared" si="6"/>
        <v>12799.999999999998</v>
      </c>
      <c r="F124" s="82">
        <f>13500</f>
        <v>13500</v>
      </c>
      <c r="G124" s="82">
        <f t="shared" si="11"/>
        <v>12259.999999999998</v>
      </c>
      <c r="H124" s="82">
        <f t="shared" si="7"/>
        <v>12499.999999999998</v>
      </c>
      <c r="I124" s="82">
        <v>12799.999999999998</v>
      </c>
      <c r="J124" s="41" t="e">
        <f>VLOOKUP(A124,Table8[[Tanggal PO]:[Harga]],4,FALSE)</f>
        <v>#N/A</v>
      </c>
      <c r="K124" s="83">
        <f t="shared" si="8"/>
        <v>-7.4074074074074209E-2</v>
      </c>
      <c r="L124" s="41" t="e">
        <f>VLOOKUP(A124,Sheet3!$A$2:$I$26,9,FALSE)</f>
        <v>#N/A</v>
      </c>
      <c r="M124" s="83" t="e">
        <f>VLOOKUP(A124,Sheet3!$A$2:$K$26,11,FALSE)</f>
        <v>#N/A</v>
      </c>
      <c r="N124" s="83">
        <f t="shared" si="9"/>
        <v>4.4045676998368685E-2</v>
      </c>
      <c r="O124" s="83" t="e">
        <f t="shared" si="10"/>
        <v>#N/A</v>
      </c>
      <c r="P124" s="84" t="e">
        <f>VLOOKUP(A124,OEM!$Q$2:$T$394,4,FALSE)</f>
        <v>#N/A</v>
      </c>
      <c r="Q124" s="85" t="e">
        <f>(P124-140000)/140000</f>
        <v>#N/A</v>
      </c>
    </row>
    <row r="125" spans="1:17" x14ac:dyDescent="0.25">
      <c r="A125" s="80">
        <v>45133</v>
      </c>
      <c r="B125" s="81">
        <f>VLOOKUP([1]!Table1[[#This Row],[TANGGAL]],[1]!Table2[#Data],2,FALSE)</f>
        <v>4037</v>
      </c>
      <c r="C125" s="82">
        <v>13085.999999999998</v>
      </c>
      <c r="D125" s="82">
        <v>12799.999999999998</v>
      </c>
      <c r="E125" s="82">
        <f t="shared" si="6"/>
        <v>12799.999999999998</v>
      </c>
      <c r="F125" s="82">
        <f>13500</f>
        <v>13500</v>
      </c>
      <c r="G125" s="82">
        <f t="shared" si="11"/>
        <v>12296.666666666664</v>
      </c>
      <c r="H125" s="82">
        <f t="shared" si="7"/>
        <v>12499.999999999998</v>
      </c>
      <c r="I125" s="82">
        <v>12799.999999999998</v>
      </c>
      <c r="J125" s="41" t="e">
        <f>VLOOKUP(A125,Table8[[Tanggal PO]:[Harga]],4,FALSE)</f>
        <v>#N/A</v>
      </c>
      <c r="K125" s="83">
        <f t="shared" si="8"/>
        <v>-7.4074074074074209E-2</v>
      </c>
      <c r="L125" s="41" t="e">
        <f>VLOOKUP(A125,Sheet3!$A$2:$I$26,9,FALSE)</f>
        <v>#N/A</v>
      </c>
      <c r="M125" s="83" t="e">
        <f>VLOOKUP(A125,Sheet3!$A$2:$K$26,11,FALSE)</f>
        <v>#N/A</v>
      </c>
      <c r="N125" s="83">
        <f t="shared" si="9"/>
        <v>4.0932502033071354E-2</v>
      </c>
      <c r="O125" s="83" t="e">
        <f t="shared" si="10"/>
        <v>#N/A</v>
      </c>
      <c r="P125" s="84" t="e">
        <f>VLOOKUP(A125,OEM!$Q$2:$T$394,4,FALSE)</f>
        <v>#N/A</v>
      </c>
      <c r="Q125" s="85" t="e">
        <f>(P125-140000)/140000</f>
        <v>#N/A</v>
      </c>
    </row>
    <row r="126" spans="1:17" x14ac:dyDescent="0.25">
      <c r="A126" s="80">
        <v>45134</v>
      </c>
      <c r="B126" s="81">
        <f>VLOOKUP([1]!Table1[[#This Row],[TANGGAL]],[1]!Table2[#Data],2,FALSE)</f>
        <v>3998</v>
      </c>
      <c r="C126" s="82">
        <v>13085.999999999998</v>
      </c>
      <c r="D126" s="82">
        <v>12699.999999999998</v>
      </c>
      <c r="E126" s="82">
        <f t="shared" si="6"/>
        <v>12699.999999999998</v>
      </c>
      <c r="F126" s="82">
        <f>13500</f>
        <v>13500</v>
      </c>
      <c r="G126" s="82">
        <f t="shared" si="11"/>
        <v>12333.333333333332</v>
      </c>
      <c r="H126" s="82">
        <f t="shared" si="7"/>
        <v>12399.999999999998</v>
      </c>
      <c r="I126" s="82">
        <v>12699.999999999998</v>
      </c>
      <c r="J126" s="41" t="e">
        <f>VLOOKUP(A126,Table8[[Tanggal PO]:[Harga]],4,FALSE)</f>
        <v>#N/A</v>
      </c>
      <c r="K126" s="83">
        <f t="shared" si="8"/>
        <v>-8.1481481481481613E-2</v>
      </c>
      <c r="L126" s="41" t="e">
        <f>VLOOKUP(A126,Sheet3!$A$2:$I$26,9,FALSE)</f>
        <v>#N/A</v>
      </c>
      <c r="M126" s="83" t="e">
        <f>VLOOKUP(A126,Sheet3!$A$2:$K$26,11,FALSE)</f>
        <v>#N/A</v>
      </c>
      <c r="N126" s="83">
        <f t="shared" si="9"/>
        <v>2.9729729729729683E-2</v>
      </c>
      <c r="O126" s="83" t="e">
        <f t="shared" si="10"/>
        <v>#N/A</v>
      </c>
      <c r="P126" s="84" t="e">
        <f>VLOOKUP(A126,OEM!$Q$2:$T$394,4,FALSE)</f>
        <v>#N/A</v>
      </c>
      <c r="Q126" s="85" t="e">
        <f>(P126-140000)/140000</f>
        <v>#N/A</v>
      </c>
    </row>
    <row r="127" spans="1:17" x14ac:dyDescent="0.25">
      <c r="A127" s="80">
        <v>45135</v>
      </c>
      <c r="B127" s="81">
        <f>VLOOKUP([1]!Table1[[#This Row],[TANGGAL]],[1]!Table2[#Data],2,FALSE)</f>
        <v>3970</v>
      </c>
      <c r="C127" s="82">
        <v>13085.999999999998</v>
      </c>
      <c r="D127" s="82">
        <v>12699.999999999998</v>
      </c>
      <c r="E127" s="82">
        <f t="shared" si="6"/>
        <v>12699.999999999998</v>
      </c>
      <c r="F127" s="82">
        <f>13500</f>
        <v>13500</v>
      </c>
      <c r="G127" s="82">
        <f t="shared" si="11"/>
        <v>12373.333333333332</v>
      </c>
      <c r="H127" s="82">
        <f t="shared" si="7"/>
        <v>12399.999999999998</v>
      </c>
      <c r="I127" s="82">
        <v>12699.999999999998</v>
      </c>
      <c r="J127" s="41" t="e">
        <f>VLOOKUP(A127,Table8[[Tanggal PO]:[Harga]],4,FALSE)</f>
        <v>#N/A</v>
      </c>
      <c r="K127" s="83">
        <f t="shared" si="8"/>
        <v>-8.1481481481481613E-2</v>
      </c>
      <c r="L127" s="41" t="e">
        <f>VLOOKUP(A127,Sheet3!$A$2:$I$26,9,FALSE)</f>
        <v>#N/A</v>
      </c>
      <c r="M127" s="83" t="e">
        <f>VLOOKUP(A127,Sheet3!$A$2:$K$26,11,FALSE)</f>
        <v>#N/A</v>
      </c>
      <c r="N127" s="83">
        <f t="shared" si="9"/>
        <v>2.6400862068965469E-2</v>
      </c>
      <c r="O127" s="83" t="e">
        <f t="shared" si="10"/>
        <v>#N/A</v>
      </c>
      <c r="P127" s="84" t="e">
        <f>VLOOKUP(A127,OEM!$Q$2:$T$394,4,FALSE)</f>
        <v>#N/A</v>
      </c>
      <c r="Q127" s="85" t="e">
        <f>(P127-140000)/140000</f>
        <v>#N/A</v>
      </c>
    </row>
    <row r="128" spans="1:17" x14ac:dyDescent="0.25">
      <c r="A128" s="80">
        <v>45138</v>
      </c>
      <c r="B128" s="81">
        <f>VLOOKUP([1]!Table1[[#This Row],[TANGGAL]],[1]!Table2[#Data],2,FALSE)</f>
        <v>3852</v>
      </c>
      <c r="C128" s="82">
        <v>13085.999999999998</v>
      </c>
      <c r="D128" s="82">
        <v>12699.999999999998</v>
      </c>
      <c r="E128" s="82">
        <f t="shared" si="6"/>
        <v>12699.999999999998</v>
      </c>
      <c r="F128" s="82">
        <f>13500</f>
        <v>13500</v>
      </c>
      <c r="G128" s="82">
        <f t="shared" si="11"/>
        <v>12406.666666666664</v>
      </c>
      <c r="H128" s="82">
        <f t="shared" si="7"/>
        <v>12399.999999999998</v>
      </c>
      <c r="I128" s="82">
        <v>12699.999999999998</v>
      </c>
      <c r="J128" s="41" t="e">
        <f>VLOOKUP(A128,Table8[[Tanggal PO]:[Harga]],4,FALSE)</f>
        <v>#N/A</v>
      </c>
      <c r="K128" s="83">
        <f t="shared" si="8"/>
        <v>-8.1481481481481613E-2</v>
      </c>
      <c r="L128" s="41" t="e">
        <f>VLOOKUP(A128,Sheet3!$A$2:$I$26,9,FALSE)</f>
        <v>#N/A</v>
      </c>
      <c r="M128" s="83" t="e">
        <f>VLOOKUP(A128,Sheet3!$A$2:$K$26,11,FALSE)</f>
        <v>#N/A</v>
      </c>
      <c r="N128" s="83">
        <f t="shared" si="9"/>
        <v>2.3643202579258518E-2</v>
      </c>
      <c r="O128" s="83" t="e">
        <f t="shared" si="10"/>
        <v>#N/A</v>
      </c>
      <c r="P128" s="84" t="e">
        <f>VLOOKUP(A128,OEM!$Q$2:$T$394,4,FALSE)</f>
        <v>#N/A</v>
      </c>
      <c r="Q128" s="85" t="e">
        <f>(P128-140000)/140000</f>
        <v>#N/A</v>
      </c>
    </row>
    <row r="129" spans="1:17" x14ac:dyDescent="0.25">
      <c r="A129" s="80">
        <v>45139</v>
      </c>
      <c r="B129" s="81">
        <f>VLOOKUP([1]!Table1[[#This Row],[TANGGAL]],[1]!Table2[#Data],2,FALSE)</f>
        <v>3834</v>
      </c>
      <c r="C129" s="82">
        <v>12634.234234234233</v>
      </c>
      <c r="D129" s="82">
        <v>12499.999999999998</v>
      </c>
      <c r="E129" s="82">
        <f t="shared" si="6"/>
        <v>12499.999999999998</v>
      </c>
      <c r="F129" s="82">
        <f>13500</f>
        <v>13500</v>
      </c>
      <c r="G129" s="82">
        <f t="shared" si="11"/>
        <v>12436.666666666664</v>
      </c>
      <c r="H129" s="82">
        <f t="shared" si="7"/>
        <v>12199.999999999998</v>
      </c>
      <c r="I129" s="82">
        <v>12499.999999999998</v>
      </c>
      <c r="J129" s="41" t="e">
        <f>VLOOKUP(A129,Table8[[Tanggal PO]:[Harga]],4,FALSE)</f>
        <v>#N/A</v>
      </c>
      <c r="K129" s="83">
        <f t="shared" si="8"/>
        <v>-9.6296296296296435E-2</v>
      </c>
      <c r="L129" s="41" t="e">
        <f>VLOOKUP(A129,Sheet3!$A$2:$I$26,9,FALSE)</f>
        <v>#N/A</v>
      </c>
      <c r="M129" s="83" t="e">
        <f>VLOOKUP(A129,Sheet3!$A$2:$K$26,11,FALSE)</f>
        <v>#N/A</v>
      </c>
      <c r="N129" s="83">
        <f t="shared" si="9"/>
        <v>5.0924685071027029E-3</v>
      </c>
      <c r="O129" s="83" t="e">
        <f t="shared" si="10"/>
        <v>#N/A</v>
      </c>
      <c r="P129" s="84" t="e">
        <f>VLOOKUP(A129,OEM!$Q$2:$T$394,4,FALSE)</f>
        <v>#N/A</v>
      </c>
      <c r="Q129" s="85" t="e">
        <f>(P129-140000)/140000</f>
        <v>#N/A</v>
      </c>
    </row>
    <row r="130" spans="1:17" x14ac:dyDescent="0.25">
      <c r="A130" s="80">
        <v>45140</v>
      </c>
      <c r="B130" s="81">
        <f>VLOOKUP([1]!Table1[[#This Row],[TANGGAL]],[1]!Table2[#Data],2,FALSE)</f>
        <v>3876</v>
      </c>
      <c r="C130" s="82">
        <v>12544.144144144144</v>
      </c>
      <c r="D130" s="82">
        <v>12599.999999999998</v>
      </c>
      <c r="E130" s="82">
        <f t="shared" si="6"/>
        <v>12544.144144144144</v>
      </c>
      <c r="F130" s="82">
        <f>13500</f>
        <v>13500</v>
      </c>
      <c r="G130" s="82">
        <f t="shared" si="11"/>
        <v>12439.999999999998</v>
      </c>
      <c r="H130" s="82">
        <f t="shared" si="7"/>
        <v>12244.144144144144</v>
      </c>
      <c r="I130" s="82">
        <v>12544.144144144144</v>
      </c>
      <c r="J130" s="41" t="e">
        <f>VLOOKUP(A130,Table8[[Tanggal PO]:[Harga]],4,FALSE)</f>
        <v>#N/A</v>
      </c>
      <c r="K130" s="83">
        <f t="shared" si="8"/>
        <v>-9.3026359693026375E-2</v>
      </c>
      <c r="L130" s="41" t="e">
        <f>VLOOKUP(A130,Sheet3!$A$2:$I$26,9,FALSE)</f>
        <v>#N/A</v>
      </c>
      <c r="M130" s="83" t="e">
        <f>VLOOKUP(A130,Sheet3!$A$2:$K$26,11,FALSE)</f>
        <v>#N/A</v>
      </c>
      <c r="N130" s="83">
        <f t="shared" si="9"/>
        <v>8.3717157672142852E-3</v>
      </c>
      <c r="O130" s="83" t="e">
        <f t="shared" si="10"/>
        <v>#N/A</v>
      </c>
      <c r="P130" s="84" t="e">
        <f>VLOOKUP(A130,OEM!$Q$2:$T$394,4,FALSE)</f>
        <v>#N/A</v>
      </c>
      <c r="Q130" s="85" t="e">
        <f>(P130-140000)/140000</f>
        <v>#N/A</v>
      </c>
    </row>
    <row r="131" spans="1:17" x14ac:dyDescent="0.25">
      <c r="A131" s="80">
        <v>45141</v>
      </c>
      <c r="B131" s="81">
        <f>VLOOKUP([1]!Table1[[#This Row],[TANGGAL]],[1]!Table2[#Data],2,FALSE)</f>
        <v>3794</v>
      </c>
      <c r="C131" s="82">
        <v>12724.324324324323</v>
      </c>
      <c r="D131" s="82">
        <v>12499.999999999998</v>
      </c>
      <c r="E131" s="82">
        <f t="shared" ref="E131:E194" si="12">MIN(C131:D131)</f>
        <v>12499.999999999998</v>
      </c>
      <c r="F131" s="82">
        <f>13500</f>
        <v>13500</v>
      </c>
      <c r="G131" s="82">
        <f t="shared" si="11"/>
        <v>12444.804804804802</v>
      </c>
      <c r="H131" s="82">
        <f t="shared" ref="H131:H194" si="13">E131-300</f>
        <v>12199.999999999998</v>
      </c>
      <c r="I131" s="82">
        <v>12499.999999999998</v>
      </c>
      <c r="J131" s="41" t="e">
        <f>VLOOKUP(A131,Table8[[Tanggal PO]:[Harga]],4,FALSE)</f>
        <v>#N/A</v>
      </c>
      <c r="K131" s="83">
        <f t="shared" ref="K131:K194" si="14">(H131-F131)/F131</f>
        <v>-9.6296296296296435E-2</v>
      </c>
      <c r="L131" s="41" t="e">
        <f>VLOOKUP(A131,Sheet3!$A$2:$I$26,9,FALSE)</f>
        <v>#N/A</v>
      </c>
      <c r="M131" s="83" t="e">
        <f>VLOOKUP(A131,Sheet3!$A$2:$K$26,11,FALSE)</f>
        <v>#N/A</v>
      </c>
      <c r="N131" s="83">
        <f t="shared" ref="N131:N194" si="15">(E131-G131)/G131</f>
        <v>4.4351997529029734E-3</v>
      </c>
      <c r="O131" s="83" t="e">
        <f t="shared" ref="O131:O194" si="16">(H131-J131)/J131</f>
        <v>#N/A</v>
      </c>
      <c r="P131" s="84" t="e">
        <f>VLOOKUP(A131,OEM!$Q$2:$T$394,4,FALSE)</f>
        <v>#N/A</v>
      </c>
      <c r="Q131" s="85" t="e">
        <f>(P131-140000)/140000</f>
        <v>#N/A</v>
      </c>
    </row>
    <row r="132" spans="1:17" x14ac:dyDescent="0.25">
      <c r="A132" s="80">
        <v>45142</v>
      </c>
      <c r="B132" s="81">
        <f>VLOOKUP([1]!Table1[[#This Row],[TANGGAL]],[1]!Table2[#Data],2,FALSE)</f>
        <v>3826</v>
      </c>
      <c r="C132" s="82">
        <v>12544.144144144144</v>
      </c>
      <c r="D132" s="82">
        <v>12399.999999999998</v>
      </c>
      <c r="E132" s="82">
        <f t="shared" si="12"/>
        <v>12399.999999999998</v>
      </c>
      <c r="F132" s="82">
        <f>13500</f>
        <v>13500</v>
      </c>
      <c r="G132" s="82">
        <f t="shared" si="11"/>
        <v>12448.138138138136</v>
      </c>
      <c r="H132" s="82">
        <f t="shared" si="13"/>
        <v>12099.999999999998</v>
      </c>
      <c r="I132" s="82">
        <v>12399.999999999998</v>
      </c>
      <c r="J132" s="41" t="e">
        <f>VLOOKUP(A132,Table8[[Tanggal PO]:[Harga]],4,FALSE)</f>
        <v>#N/A</v>
      </c>
      <c r="K132" s="83">
        <f t="shared" si="14"/>
        <v>-0.10370370370370384</v>
      </c>
      <c r="L132" s="41" t="e">
        <f>VLOOKUP(A132,Sheet3!$A$2:$I$26,9,FALSE)</f>
        <v>#N/A</v>
      </c>
      <c r="M132" s="83" t="e">
        <f>VLOOKUP(A132,Sheet3!$A$2:$K$26,11,FALSE)</f>
        <v>#N/A</v>
      </c>
      <c r="N132" s="83">
        <f t="shared" si="15"/>
        <v>-3.867095432581531E-3</v>
      </c>
      <c r="O132" s="83" t="e">
        <f t="shared" si="16"/>
        <v>#N/A</v>
      </c>
      <c r="P132" s="84" t="e">
        <f>VLOOKUP(A132,OEM!$Q$2:$T$394,4,FALSE)</f>
        <v>#N/A</v>
      </c>
      <c r="Q132" s="85" t="e">
        <f>(P132-140000)/140000</f>
        <v>#N/A</v>
      </c>
    </row>
    <row r="133" spans="1:17" x14ac:dyDescent="0.25">
      <c r="A133" s="80">
        <v>45145</v>
      </c>
      <c r="B133" s="81">
        <f>VLOOKUP([1]!Table1[[#This Row],[TANGGAL]],[1]!Table2[#Data],2,FALSE)</f>
        <v>3741</v>
      </c>
      <c r="C133" s="82">
        <v>12229.729729729728</v>
      </c>
      <c r="D133" s="82">
        <v>12399.999999999998</v>
      </c>
      <c r="E133" s="82">
        <f t="shared" si="12"/>
        <v>12229.729729729728</v>
      </c>
      <c r="F133" s="82">
        <f>13500</f>
        <v>13500</v>
      </c>
      <c r="G133" s="82">
        <f t="shared" si="11"/>
        <v>12461.47147147147</v>
      </c>
      <c r="H133" s="82">
        <f t="shared" si="13"/>
        <v>11929.729729729728</v>
      </c>
      <c r="I133" s="82">
        <v>12229.729729729728</v>
      </c>
      <c r="J133" s="41" t="e">
        <f>VLOOKUP(A133,Table8[[Tanggal PO]:[Harga]],4,FALSE)</f>
        <v>#N/A</v>
      </c>
      <c r="K133" s="83">
        <f t="shared" si="14"/>
        <v>-0.11631631631631643</v>
      </c>
      <c r="L133" s="41" t="e">
        <f>VLOOKUP(A133,Sheet3!$A$2:$I$26,9,FALSE)</f>
        <v>#N/A</v>
      </c>
      <c r="M133" s="83" t="e">
        <f>VLOOKUP(A133,Sheet3!$A$2:$K$26,11,FALSE)</f>
        <v>#N/A</v>
      </c>
      <c r="N133" s="83">
        <f t="shared" si="15"/>
        <v>-1.8596659493405512E-2</v>
      </c>
      <c r="O133" s="83" t="e">
        <f t="shared" si="16"/>
        <v>#N/A</v>
      </c>
      <c r="P133" s="84" t="e">
        <f>VLOOKUP(A133,OEM!$Q$2:$T$394,4,FALSE)</f>
        <v>#N/A</v>
      </c>
      <c r="Q133" s="85" t="e">
        <f>(P133-140000)/140000</f>
        <v>#N/A</v>
      </c>
    </row>
    <row r="134" spans="1:17" x14ac:dyDescent="0.25">
      <c r="A134" s="80">
        <v>45146</v>
      </c>
      <c r="B134" s="81">
        <f>VLOOKUP([1]!Table1[[#This Row],[TANGGAL]],[1]!Table2[#Data],2,FALSE)</f>
        <v>3686</v>
      </c>
      <c r="C134" s="82">
        <v>12454.954954954954</v>
      </c>
      <c r="D134" s="82">
        <v>12299.999999999998</v>
      </c>
      <c r="E134" s="82">
        <f t="shared" si="12"/>
        <v>12299.999999999998</v>
      </c>
      <c r="F134" s="82">
        <f>13500</f>
        <v>13500</v>
      </c>
      <c r="G134" s="82">
        <f t="shared" si="11"/>
        <v>12472.462462462459</v>
      </c>
      <c r="H134" s="82">
        <f t="shared" si="13"/>
        <v>11999.999999999998</v>
      </c>
      <c r="I134" s="82">
        <v>12299.999999999998</v>
      </c>
      <c r="J134" s="41" t="e">
        <f>VLOOKUP(A134,Table8[[Tanggal PO]:[Harga]],4,FALSE)</f>
        <v>#N/A</v>
      </c>
      <c r="K134" s="83">
        <f t="shared" si="14"/>
        <v>-0.11111111111111124</v>
      </c>
      <c r="L134" s="41" t="e">
        <f>VLOOKUP(A134,Sheet3!$A$2:$I$26,9,FALSE)</f>
        <v>#N/A</v>
      </c>
      <c r="M134" s="83" t="e">
        <f>VLOOKUP(A134,Sheet3!$A$2:$K$26,11,FALSE)</f>
        <v>#N/A</v>
      </c>
      <c r="N134" s="83">
        <f t="shared" si="15"/>
        <v>-1.382745893054479E-2</v>
      </c>
      <c r="O134" s="83" t="e">
        <f t="shared" si="16"/>
        <v>#N/A</v>
      </c>
      <c r="P134" s="84" t="e">
        <f>VLOOKUP(A134,OEM!$Q$2:$T$394,4,FALSE)</f>
        <v>#N/A</v>
      </c>
      <c r="Q134" s="85" t="e">
        <f>(P134-140000)/140000</f>
        <v>#N/A</v>
      </c>
    </row>
    <row r="135" spans="1:17" x14ac:dyDescent="0.25">
      <c r="A135" s="80">
        <v>45147</v>
      </c>
      <c r="B135" s="81">
        <f>VLOOKUP([1]!Table1[[#This Row],[TANGGAL]],[1]!Table2[#Data],2,FALSE)</f>
        <v>3759</v>
      </c>
      <c r="C135" s="82">
        <v>12354.954954954954</v>
      </c>
      <c r="D135" s="82">
        <v>12199.999999999998</v>
      </c>
      <c r="E135" s="82">
        <f t="shared" si="12"/>
        <v>12199.999999999998</v>
      </c>
      <c r="F135" s="82">
        <f>13500</f>
        <v>13500</v>
      </c>
      <c r="G135" s="82">
        <f t="shared" si="11"/>
        <v>12485.795795795793</v>
      </c>
      <c r="H135" s="82">
        <f t="shared" si="13"/>
        <v>11899.999999999998</v>
      </c>
      <c r="I135" s="82">
        <v>12199.999999999998</v>
      </c>
      <c r="J135" s="41" t="e">
        <f>VLOOKUP(A135,Table8[[Tanggal PO]:[Harga]],4,FALSE)</f>
        <v>#N/A</v>
      </c>
      <c r="K135" s="83">
        <f t="shared" si="14"/>
        <v>-0.11851851851851865</v>
      </c>
      <c r="L135" s="41" t="e">
        <f>VLOOKUP(A135,Sheet3!$A$2:$I$26,9,FALSE)</f>
        <v>#N/A</v>
      </c>
      <c r="M135" s="83" t="e">
        <f>VLOOKUP(A135,Sheet3!$A$2:$K$26,11,FALSE)</f>
        <v>#N/A</v>
      </c>
      <c r="N135" s="83">
        <f t="shared" si="15"/>
        <v>-2.2889674031993063E-2</v>
      </c>
      <c r="O135" s="83" t="e">
        <f t="shared" si="16"/>
        <v>#N/A</v>
      </c>
      <c r="P135" s="84" t="e">
        <f>VLOOKUP(A135,OEM!$Q$2:$T$394,4,FALSE)</f>
        <v>#N/A</v>
      </c>
      <c r="Q135" s="85" t="e">
        <f>(P135-140000)/140000</f>
        <v>#N/A</v>
      </c>
    </row>
    <row r="136" spans="1:17" x14ac:dyDescent="0.25">
      <c r="A136" s="80">
        <v>45148</v>
      </c>
      <c r="B136" s="81">
        <f>VLOOKUP([1]!Table1[[#This Row],[TANGGAL]],[1]!Table2[#Data],2,FALSE)</f>
        <v>3716</v>
      </c>
      <c r="C136" s="82">
        <v>12499.999999999998</v>
      </c>
      <c r="D136" s="82">
        <v>12199.999999999998</v>
      </c>
      <c r="E136" s="82">
        <f t="shared" si="12"/>
        <v>12199.999999999998</v>
      </c>
      <c r="F136" s="82">
        <f>13500</f>
        <v>13500</v>
      </c>
      <c r="G136" s="82">
        <f t="shared" si="11"/>
        <v>12492.462462462459</v>
      </c>
      <c r="H136" s="82">
        <f t="shared" si="13"/>
        <v>11899.999999999998</v>
      </c>
      <c r="I136" s="82">
        <v>12199.999999999998</v>
      </c>
      <c r="J136" s="41" t="e">
        <f>VLOOKUP(A136,Table8[[Tanggal PO]:[Harga]],4,FALSE)</f>
        <v>#N/A</v>
      </c>
      <c r="K136" s="83">
        <f t="shared" si="14"/>
        <v>-0.11851851851851865</v>
      </c>
      <c r="L136" s="41" t="e">
        <f>VLOOKUP(A136,Sheet3!$A$2:$I$26,9,FALSE)</f>
        <v>#N/A</v>
      </c>
      <c r="M136" s="83" t="e">
        <f>VLOOKUP(A136,Sheet3!$A$2:$K$26,11,FALSE)</f>
        <v>#N/A</v>
      </c>
      <c r="N136" s="83">
        <f t="shared" si="15"/>
        <v>-2.3411113969023869E-2</v>
      </c>
      <c r="O136" s="83" t="e">
        <f t="shared" si="16"/>
        <v>#N/A</v>
      </c>
      <c r="P136" s="84" t="e">
        <f>VLOOKUP(A136,OEM!$Q$2:$T$394,4,FALSE)</f>
        <v>#N/A</v>
      </c>
      <c r="Q136" s="85" t="e">
        <f>(P136-140000)/140000</f>
        <v>#N/A</v>
      </c>
    </row>
    <row r="137" spans="1:17" x14ac:dyDescent="0.25">
      <c r="A137" s="80">
        <v>45149</v>
      </c>
      <c r="B137" s="81">
        <f>VLOOKUP([1]!Table1[[#This Row],[TANGGAL]],[1]!Table2[#Data],2,FALSE)</f>
        <v>3703</v>
      </c>
      <c r="C137" s="82">
        <v>12454.954954954954</v>
      </c>
      <c r="D137" s="82">
        <v>12099.999999999998</v>
      </c>
      <c r="E137" s="82">
        <f t="shared" si="12"/>
        <v>12099.999999999998</v>
      </c>
      <c r="F137" s="82">
        <f>13500</f>
        <v>13500</v>
      </c>
      <c r="G137" s="82">
        <f t="shared" si="11"/>
        <v>12495.795795795793</v>
      </c>
      <c r="H137" s="82">
        <f t="shared" si="13"/>
        <v>11799.999999999998</v>
      </c>
      <c r="I137" s="82">
        <v>12099.999999999998</v>
      </c>
      <c r="J137" s="41" t="e">
        <f>VLOOKUP(A137,Table8[[Tanggal PO]:[Harga]],4,FALSE)</f>
        <v>#N/A</v>
      </c>
      <c r="K137" s="83">
        <f t="shared" si="14"/>
        <v>-0.12592592592592605</v>
      </c>
      <c r="L137" s="41" t="e">
        <f>VLOOKUP(A137,Sheet3!$A$2:$I$26,9,FALSE)</f>
        <v>#N/A</v>
      </c>
      <c r="M137" s="83" t="e">
        <f>VLOOKUP(A137,Sheet3!$A$2:$K$26,11,FALSE)</f>
        <v>#N/A</v>
      </c>
      <c r="N137" s="83">
        <f t="shared" si="15"/>
        <v>-3.167431688736147E-2</v>
      </c>
      <c r="O137" s="83" t="e">
        <f t="shared" si="16"/>
        <v>#N/A</v>
      </c>
      <c r="P137" s="84" t="e">
        <f>VLOOKUP(A137,OEM!$Q$2:$T$394,4,FALSE)</f>
        <v>#N/A</v>
      </c>
      <c r="Q137" s="85" t="e">
        <f>(P137-140000)/140000</f>
        <v>#N/A</v>
      </c>
    </row>
    <row r="138" spans="1:17" x14ac:dyDescent="0.25">
      <c r="A138" s="80">
        <v>45152</v>
      </c>
      <c r="B138" s="81">
        <f>VLOOKUP([1]!Table1[[#This Row],[TANGGAL]],[1]!Table2[#Data],2,FALSE)</f>
        <v>3673</v>
      </c>
      <c r="C138" s="82">
        <v>12274.774774774774</v>
      </c>
      <c r="D138" s="82">
        <v>12099.999999999998</v>
      </c>
      <c r="E138" s="82">
        <f t="shared" si="12"/>
        <v>12099.999999999998</v>
      </c>
      <c r="F138" s="82">
        <f>13500</f>
        <v>13500</v>
      </c>
      <c r="G138" s="82">
        <f t="shared" si="11"/>
        <v>12489.129129129125</v>
      </c>
      <c r="H138" s="82">
        <f t="shared" si="13"/>
        <v>11799.999999999998</v>
      </c>
      <c r="I138" s="82">
        <v>12099.999999999998</v>
      </c>
      <c r="J138" s="41" t="e">
        <f>VLOOKUP(A138,Table8[[Tanggal PO]:[Harga]],4,FALSE)</f>
        <v>#N/A</v>
      </c>
      <c r="K138" s="83">
        <f t="shared" si="14"/>
        <v>-0.12592592592592605</v>
      </c>
      <c r="L138" s="41" t="e">
        <f>VLOOKUP(A138,Sheet3!$A$2:$I$26,9,FALSE)</f>
        <v>#N/A</v>
      </c>
      <c r="M138" s="83" t="e">
        <f>VLOOKUP(A138,Sheet3!$A$2:$K$26,11,FALSE)</f>
        <v>#N/A</v>
      </c>
      <c r="N138" s="83">
        <f t="shared" si="15"/>
        <v>-3.1157426999576666E-2</v>
      </c>
      <c r="O138" s="83" t="e">
        <f t="shared" si="16"/>
        <v>#N/A</v>
      </c>
      <c r="P138" s="84" t="e">
        <f>VLOOKUP(A138,OEM!$Q$2:$T$394,4,FALSE)</f>
        <v>#N/A</v>
      </c>
      <c r="Q138" s="85" t="e">
        <f>(P138-140000)/140000</f>
        <v>#N/A</v>
      </c>
    </row>
    <row r="139" spans="1:17" x14ac:dyDescent="0.25">
      <c r="A139" s="80">
        <v>45153</v>
      </c>
      <c r="B139" s="81">
        <f>VLOOKUP([1]!Table1[[#This Row],[TANGGAL]],[1]!Table2[#Data],2,FALSE)</f>
        <v>3759</v>
      </c>
      <c r="C139" s="82">
        <v>12184.684684684684</v>
      </c>
      <c r="D139" s="82">
        <v>12399.999999999998</v>
      </c>
      <c r="E139" s="82">
        <f t="shared" si="12"/>
        <v>12184.684684684684</v>
      </c>
      <c r="F139" s="82">
        <f>13500</f>
        <v>13500</v>
      </c>
      <c r="G139" s="82">
        <f t="shared" si="11"/>
        <v>12482.462462462459</v>
      </c>
      <c r="H139" s="82">
        <f t="shared" si="13"/>
        <v>11884.684684684684</v>
      </c>
      <c r="I139" s="82">
        <v>12184.684684684684</v>
      </c>
      <c r="J139" s="41" t="e">
        <f>VLOOKUP(A139,Table8[[Tanggal PO]:[Harga]],4,FALSE)</f>
        <v>#N/A</v>
      </c>
      <c r="K139" s="83">
        <f t="shared" si="14"/>
        <v>-0.11965298631965306</v>
      </c>
      <c r="L139" s="41" t="e">
        <f>VLOOKUP(A139,Sheet3!$A$2:$I$26,9,FALSE)</f>
        <v>#N/A</v>
      </c>
      <c r="M139" s="83" t="e">
        <f>VLOOKUP(A139,Sheet3!$A$2:$K$26,11,FALSE)</f>
        <v>#N/A</v>
      </c>
      <c r="N139" s="83">
        <f t="shared" si="15"/>
        <v>-2.3855691829497549E-2</v>
      </c>
      <c r="O139" s="83" t="e">
        <f t="shared" si="16"/>
        <v>#N/A</v>
      </c>
      <c r="P139" s="84" t="e">
        <f>VLOOKUP(A139,OEM!$Q$2:$T$394,4,FALSE)</f>
        <v>#N/A</v>
      </c>
      <c r="Q139" s="85" t="e">
        <f>(P139-140000)/140000</f>
        <v>#N/A</v>
      </c>
    </row>
    <row r="140" spans="1:17" x14ac:dyDescent="0.25">
      <c r="A140" s="80">
        <v>45154</v>
      </c>
      <c r="B140" s="81">
        <f>VLOOKUP([1]!Table1[[#This Row],[TANGGAL]],[1]!Table2[#Data],2,FALSE)</f>
        <v>3832</v>
      </c>
      <c r="C140" s="82">
        <v>12544.144144144144</v>
      </c>
      <c r="D140" s="82">
        <v>12399.999999999998</v>
      </c>
      <c r="E140" s="82">
        <f t="shared" si="12"/>
        <v>12399.999999999998</v>
      </c>
      <c r="F140" s="82">
        <f>13500</f>
        <v>13500</v>
      </c>
      <c r="G140" s="82">
        <f t="shared" si="11"/>
        <v>12468.618618618617</v>
      </c>
      <c r="H140" s="82">
        <f t="shared" si="13"/>
        <v>12099.999999999998</v>
      </c>
      <c r="I140" s="82">
        <v>12399.999999999998</v>
      </c>
      <c r="J140" s="41" t="e">
        <f>VLOOKUP(A140,Table8[[Tanggal PO]:[Harga]],4,FALSE)</f>
        <v>#N/A</v>
      </c>
      <c r="K140" s="83">
        <f t="shared" si="14"/>
        <v>-0.10370370370370384</v>
      </c>
      <c r="L140" s="41" t="e">
        <f>VLOOKUP(A140,Sheet3!$A$2:$I$26,9,FALSE)</f>
        <v>#N/A</v>
      </c>
      <c r="M140" s="83" t="e">
        <f>VLOOKUP(A140,Sheet3!$A$2:$K$26,11,FALSE)</f>
        <v>#N/A</v>
      </c>
      <c r="N140" s="83">
        <f t="shared" si="15"/>
        <v>-5.5033055960308844E-3</v>
      </c>
      <c r="O140" s="83" t="e">
        <f t="shared" si="16"/>
        <v>#N/A</v>
      </c>
      <c r="P140" s="84" t="e">
        <f>VLOOKUP(A140,OEM!$Q$2:$T$394,4,FALSE)</f>
        <v>#N/A</v>
      </c>
      <c r="Q140" s="85" t="e">
        <f>(P140-140000)/140000</f>
        <v>#N/A</v>
      </c>
    </row>
    <row r="141" spans="1:17" x14ac:dyDescent="0.25">
      <c r="A141" s="80">
        <v>45156</v>
      </c>
      <c r="B141" s="81">
        <f>VLOOKUP([1]!Table1[[#This Row],[TANGGAL]],[1]!Table2[#Data],2,FALSE)</f>
        <v>3864</v>
      </c>
      <c r="C141" s="82">
        <v>12364.864864864863</v>
      </c>
      <c r="D141" s="82">
        <v>12399.999999999998</v>
      </c>
      <c r="E141" s="82">
        <f t="shared" si="12"/>
        <v>12364.864864864863</v>
      </c>
      <c r="F141" s="82">
        <f>13500</f>
        <v>13500</v>
      </c>
      <c r="G141" s="82">
        <f t="shared" si="11"/>
        <v>12465.285285285283</v>
      </c>
      <c r="H141" s="82">
        <f t="shared" si="13"/>
        <v>12064.864864864863</v>
      </c>
      <c r="I141" s="82">
        <v>12364.864864864863</v>
      </c>
      <c r="J141" s="41" t="e">
        <f>VLOOKUP(A141,Table8[[Tanggal PO]:[Harga]],4,FALSE)</f>
        <v>#N/A</v>
      </c>
      <c r="K141" s="83">
        <f t="shared" si="14"/>
        <v>-0.10630630630630643</v>
      </c>
      <c r="L141" s="41" t="e">
        <f>VLOOKUP(A141,Sheet3!$A$2:$I$26,9,FALSE)</f>
        <v>#N/A</v>
      </c>
      <c r="M141" s="83" t="e">
        <f>VLOOKUP(A141,Sheet3!$A$2:$K$26,11,FALSE)</f>
        <v>#N/A</v>
      </c>
      <c r="N141" s="83">
        <f t="shared" si="15"/>
        <v>-8.0560065912780691E-3</v>
      </c>
      <c r="O141" s="83" t="e">
        <f t="shared" si="16"/>
        <v>#N/A</v>
      </c>
      <c r="P141" s="84" t="e">
        <f>VLOOKUP(A141,OEM!$Q$2:$T$394,4,FALSE)</f>
        <v>#N/A</v>
      </c>
      <c r="Q141" s="85" t="e">
        <f>(P141-140000)/140000</f>
        <v>#N/A</v>
      </c>
    </row>
    <row r="142" spans="1:17" x14ac:dyDescent="0.25">
      <c r="A142" s="80">
        <v>45159</v>
      </c>
      <c r="B142" s="81">
        <f>VLOOKUP([1]!Table1[[#This Row],[TANGGAL]],[1]!Table2[#Data],2,FALSE)</f>
        <v>3924</v>
      </c>
      <c r="C142" s="82">
        <v>12454.954954954954</v>
      </c>
      <c r="D142" s="82">
        <v>12699.999999999998</v>
      </c>
      <c r="E142" s="82">
        <f t="shared" si="12"/>
        <v>12454.954954954954</v>
      </c>
      <c r="F142" s="82">
        <f>13500</f>
        <v>13500</v>
      </c>
      <c r="G142" s="82">
        <f t="shared" si="11"/>
        <v>12460.780780780777</v>
      </c>
      <c r="H142" s="82">
        <f t="shared" si="13"/>
        <v>12154.954954954954</v>
      </c>
      <c r="I142" s="82">
        <v>12454.954954954954</v>
      </c>
      <c r="J142" s="41" t="e">
        <f>VLOOKUP(A142,Table8[[Tanggal PO]:[Harga]],4,FALSE)</f>
        <v>#N/A</v>
      </c>
      <c r="K142" s="83">
        <f t="shared" si="14"/>
        <v>-9.9632966299633058E-2</v>
      </c>
      <c r="L142" s="41" t="e">
        <f>VLOOKUP(A142,Sheet3!$A$2:$I$26,9,FALSE)</f>
        <v>#N/A</v>
      </c>
      <c r="M142" s="83" t="e">
        <f>VLOOKUP(A142,Sheet3!$A$2:$K$26,11,FALSE)</f>
        <v>#N/A</v>
      </c>
      <c r="N142" s="83">
        <f t="shared" si="15"/>
        <v>-4.6753296830392234E-4</v>
      </c>
      <c r="O142" s="83" t="e">
        <f t="shared" si="16"/>
        <v>#N/A</v>
      </c>
      <c r="P142" s="84" t="e">
        <f>VLOOKUP(A142,OEM!$Q$2:$T$394,4,FALSE)</f>
        <v>#N/A</v>
      </c>
      <c r="Q142" s="85" t="e">
        <f>(P142-140000)/140000</f>
        <v>#N/A</v>
      </c>
    </row>
    <row r="143" spans="1:17" x14ac:dyDescent="0.25">
      <c r="A143" s="80">
        <v>45160</v>
      </c>
      <c r="B143" s="81">
        <f>VLOOKUP([1]!Table1[[#This Row],[TANGGAL]],[1]!Table2[#Data],2,FALSE)</f>
        <v>3858</v>
      </c>
      <c r="C143" s="82">
        <v>12724.324324324323</v>
      </c>
      <c r="D143" s="82">
        <v>12699.999999999998</v>
      </c>
      <c r="E143" s="82">
        <f t="shared" si="12"/>
        <v>12699.999999999998</v>
      </c>
      <c r="F143" s="82">
        <f>13500</f>
        <v>13500</v>
      </c>
      <c r="G143" s="82">
        <f t="shared" si="11"/>
        <v>12462.612612612611</v>
      </c>
      <c r="H143" s="82">
        <f t="shared" si="13"/>
        <v>12399.999999999998</v>
      </c>
      <c r="I143" s="82">
        <v>12699.999999999998</v>
      </c>
      <c r="J143" s="41" t="e">
        <f>VLOOKUP(A143,Table8[[Tanggal PO]:[Harga]],4,FALSE)</f>
        <v>#N/A</v>
      </c>
      <c r="K143" s="83">
        <f t="shared" si="14"/>
        <v>-8.1481481481481613E-2</v>
      </c>
      <c r="L143" s="41" t="e">
        <f>VLOOKUP(A143,Sheet3!$A$2:$I$26,9,FALSE)</f>
        <v>#N/A</v>
      </c>
      <c r="M143" s="83" t="e">
        <f>VLOOKUP(A143,Sheet3!$A$2:$K$26,11,FALSE)</f>
        <v>#N/A</v>
      </c>
      <c r="N143" s="83">
        <f t="shared" si="15"/>
        <v>1.9047963277550862E-2</v>
      </c>
      <c r="O143" s="83" t="e">
        <f t="shared" si="16"/>
        <v>#N/A</v>
      </c>
      <c r="P143" s="84" t="e">
        <f>VLOOKUP(A143,OEM!$Q$2:$T$394,4,FALSE)</f>
        <v>#N/A</v>
      </c>
      <c r="Q143" s="85" t="e">
        <f>(P143-140000)/140000</f>
        <v>#N/A</v>
      </c>
    </row>
    <row r="144" spans="1:17" x14ac:dyDescent="0.25">
      <c r="A144" s="80">
        <v>45161</v>
      </c>
      <c r="B144" s="81">
        <f>VLOOKUP([1]!Table1[[#This Row],[TANGGAL]],[1]!Table2[#Data],2,FALSE)</f>
        <v>3823</v>
      </c>
      <c r="C144" s="82">
        <v>12544.144144144144</v>
      </c>
      <c r="D144" s="82">
        <v>12599.999999999998</v>
      </c>
      <c r="E144" s="82">
        <f t="shared" si="12"/>
        <v>12544.144144144144</v>
      </c>
      <c r="F144" s="82">
        <f>13500</f>
        <v>13500</v>
      </c>
      <c r="G144" s="82">
        <f t="shared" si="11"/>
        <v>12472.612612612611</v>
      </c>
      <c r="H144" s="82">
        <f t="shared" si="13"/>
        <v>12244.144144144144</v>
      </c>
      <c r="I144" s="82">
        <v>12544.144144144144</v>
      </c>
      <c r="J144" s="41" t="e">
        <f>VLOOKUP(A144,Table8[[Tanggal PO]:[Harga]],4,FALSE)</f>
        <v>#N/A</v>
      </c>
      <c r="K144" s="83">
        <f t="shared" si="14"/>
        <v>-9.3026359693026375E-2</v>
      </c>
      <c r="L144" s="41" t="e">
        <f>VLOOKUP(A144,Sheet3!$A$2:$I$26,9,FALSE)</f>
        <v>#N/A</v>
      </c>
      <c r="M144" s="83" t="e">
        <f>VLOOKUP(A144,Sheet3!$A$2:$K$26,11,FALSE)</f>
        <v>#N/A</v>
      </c>
      <c r="N144" s="83">
        <f t="shared" si="15"/>
        <v>5.7350880487700272E-3</v>
      </c>
      <c r="O144" s="83" t="e">
        <f t="shared" si="16"/>
        <v>#N/A</v>
      </c>
      <c r="P144" s="84" t="e">
        <f>VLOOKUP(A144,OEM!$Q$2:$T$394,4,FALSE)</f>
        <v>#N/A</v>
      </c>
      <c r="Q144" s="85" t="e">
        <f>(P144-140000)/140000</f>
        <v>#N/A</v>
      </c>
    </row>
    <row r="145" spans="1:17" x14ac:dyDescent="0.25">
      <c r="A145" s="80">
        <v>45162</v>
      </c>
      <c r="B145" s="81">
        <f>VLOOKUP([1]!Table1[[#This Row],[TANGGAL]],[1]!Table2[#Data],2,FALSE)</f>
        <v>3866</v>
      </c>
      <c r="C145" s="82">
        <v>12544.144144144144</v>
      </c>
      <c r="D145" s="82">
        <v>12699.999999999998</v>
      </c>
      <c r="E145" s="82">
        <f t="shared" si="12"/>
        <v>12544.144144144144</v>
      </c>
      <c r="F145" s="82">
        <f>13500</f>
        <v>13500</v>
      </c>
      <c r="G145" s="82">
        <f t="shared" si="11"/>
        <v>12477.417417417417</v>
      </c>
      <c r="H145" s="82">
        <f t="shared" si="13"/>
        <v>12244.144144144144</v>
      </c>
      <c r="I145" s="82">
        <v>12544.144144144144</v>
      </c>
      <c r="J145" s="41" t="e">
        <f>VLOOKUP(A145,Table8[[Tanggal PO]:[Harga]],4,FALSE)</f>
        <v>#N/A</v>
      </c>
      <c r="K145" s="83">
        <f t="shared" si="14"/>
        <v>-9.3026359693026375E-2</v>
      </c>
      <c r="L145" s="41" t="e">
        <f>VLOOKUP(A145,Sheet3!$A$2:$I$26,9,FALSE)</f>
        <v>#N/A</v>
      </c>
      <c r="M145" s="83" t="e">
        <f>VLOOKUP(A145,Sheet3!$A$2:$K$26,11,FALSE)</f>
        <v>#N/A</v>
      </c>
      <c r="N145" s="83">
        <f t="shared" si="15"/>
        <v>5.3477995080602348E-3</v>
      </c>
      <c r="O145" s="83" t="e">
        <f t="shared" si="16"/>
        <v>#N/A</v>
      </c>
      <c r="P145" s="84" t="e">
        <f>VLOOKUP(A145,OEM!$Q$2:$T$394,4,FALSE)</f>
        <v>#N/A</v>
      </c>
      <c r="Q145" s="85" t="e">
        <f>(P145-140000)/140000</f>
        <v>#N/A</v>
      </c>
    </row>
    <row r="146" spans="1:17" x14ac:dyDescent="0.25">
      <c r="A146" s="80">
        <v>45163</v>
      </c>
      <c r="B146" s="81">
        <f>VLOOKUP([1]!Table1[[#This Row],[TANGGAL]],[1]!Table2[#Data],2,FALSE)</f>
        <v>3937</v>
      </c>
      <c r="C146" s="82">
        <v>12454.954954954954</v>
      </c>
      <c r="D146" s="82">
        <v>12599.999999999998</v>
      </c>
      <c r="E146" s="82">
        <f t="shared" si="12"/>
        <v>12454.954954954954</v>
      </c>
      <c r="F146" s="82">
        <f>13500</f>
        <v>13500</v>
      </c>
      <c r="G146" s="82">
        <f t="shared" si="11"/>
        <v>12475.555555555555</v>
      </c>
      <c r="H146" s="82">
        <f t="shared" si="13"/>
        <v>12154.954954954954</v>
      </c>
      <c r="I146" s="82">
        <v>12454.954954954954</v>
      </c>
      <c r="J146" s="41" t="e">
        <f>VLOOKUP(A146,Table8[[Tanggal PO]:[Harga]],4,FALSE)</f>
        <v>#N/A</v>
      </c>
      <c r="K146" s="83">
        <f t="shared" si="14"/>
        <v>-9.9632966299633058E-2</v>
      </c>
      <c r="L146" s="41" t="e">
        <f>VLOOKUP(A146,Sheet3!$A$2:$I$26,9,FALSE)</f>
        <v>#N/A</v>
      </c>
      <c r="M146" s="83" t="e">
        <f>VLOOKUP(A146,Sheet3!$A$2:$K$26,11,FALSE)</f>
        <v>#N/A</v>
      </c>
      <c r="N146" s="83">
        <f t="shared" si="15"/>
        <v>-1.6512772123744978E-3</v>
      </c>
      <c r="O146" s="83" t="e">
        <f t="shared" si="16"/>
        <v>#N/A</v>
      </c>
      <c r="P146" s="84" t="e">
        <f>VLOOKUP(A146,OEM!$Q$2:$T$394,4,FALSE)</f>
        <v>#N/A</v>
      </c>
      <c r="Q146" s="85" t="e">
        <f>(P146-140000)/140000</f>
        <v>#N/A</v>
      </c>
    </row>
    <row r="147" spans="1:17" x14ac:dyDescent="0.25">
      <c r="A147" s="80">
        <v>45166</v>
      </c>
      <c r="B147" s="81">
        <f>VLOOKUP([1]!Table1[[#This Row],[TANGGAL]],[1]!Table2[#Data],2,FALSE)</f>
        <v>3876</v>
      </c>
      <c r="C147" s="82">
        <v>12724.324324324323</v>
      </c>
      <c r="D147" s="82">
        <v>12699.999999999998</v>
      </c>
      <c r="E147" s="82">
        <f t="shared" si="12"/>
        <v>12699.999999999998</v>
      </c>
      <c r="F147" s="82">
        <f>13500</f>
        <v>13500</v>
      </c>
      <c r="G147" s="82">
        <f t="shared" si="11"/>
        <v>12470.720720720719</v>
      </c>
      <c r="H147" s="82">
        <f t="shared" si="13"/>
        <v>12399.999999999998</v>
      </c>
      <c r="I147" s="82">
        <v>12699.999999999998</v>
      </c>
      <c r="J147" s="41" t="e">
        <f>VLOOKUP(A147,Table8[[Tanggal PO]:[Harga]],4,FALSE)</f>
        <v>#N/A</v>
      </c>
      <c r="K147" s="83">
        <f t="shared" si="14"/>
        <v>-8.1481481481481613E-2</v>
      </c>
      <c r="L147" s="41" t="e">
        <f>VLOOKUP(A147,Sheet3!$A$2:$I$26,9,FALSE)</f>
        <v>#N/A</v>
      </c>
      <c r="M147" s="83" t="e">
        <f>VLOOKUP(A147,Sheet3!$A$2:$K$26,11,FALSE)</f>
        <v>#N/A</v>
      </c>
      <c r="N147" s="83">
        <f t="shared" si="15"/>
        <v>1.83854072602492E-2</v>
      </c>
      <c r="O147" s="83" t="e">
        <f t="shared" si="16"/>
        <v>#N/A</v>
      </c>
      <c r="P147" s="84" t="e">
        <f>VLOOKUP(A147,OEM!$Q$2:$T$394,4,FALSE)</f>
        <v>#N/A</v>
      </c>
      <c r="Q147" s="85" t="e">
        <f>(P147-140000)/140000</f>
        <v>#N/A</v>
      </c>
    </row>
    <row r="148" spans="1:17" x14ac:dyDescent="0.25">
      <c r="A148" s="80">
        <v>45167</v>
      </c>
      <c r="B148" s="81">
        <f>VLOOKUP([1]!Table1[[#This Row],[TANGGAL]],[1]!Table2[#Data],2,FALSE)</f>
        <v>3882</v>
      </c>
      <c r="C148" s="82">
        <v>12544.144144144144</v>
      </c>
      <c r="D148" s="82">
        <v>12699.999999999998</v>
      </c>
      <c r="E148" s="82">
        <f t="shared" si="12"/>
        <v>12544.144144144144</v>
      </c>
      <c r="F148" s="82">
        <f>13500</f>
        <v>13500</v>
      </c>
      <c r="G148" s="82">
        <f t="shared" si="11"/>
        <v>12474.054054054053</v>
      </c>
      <c r="H148" s="82">
        <f t="shared" si="13"/>
        <v>12244.144144144144</v>
      </c>
      <c r="I148" s="82">
        <v>12544.144144144144</v>
      </c>
      <c r="J148" s="41" t="e">
        <f>VLOOKUP(A148,Table8[[Tanggal PO]:[Harga]],4,FALSE)</f>
        <v>#N/A</v>
      </c>
      <c r="K148" s="83">
        <f t="shared" si="14"/>
        <v>-9.3026359693026375E-2</v>
      </c>
      <c r="L148" s="41" t="e">
        <f>VLOOKUP(A148,Sheet3!$A$2:$I$26,9,FALSE)</f>
        <v>#N/A</v>
      </c>
      <c r="M148" s="83" t="e">
        <f>VLOOKUP(A148,Sheet3!$A$2:$K$26,11,FALSE)</f>
        <v>#N/A</v>
      </c>
      <c r="N148" s="83">
        <f t="shared" si="15"/>
        <v>5.6188701593217327E-3</v>
      </c>
      <c r="O148" s="83" t="e">
        <f t="shared" si="16"/>
        <v>#N/A</v>
      </c>
      <c r="P148" s="84" t="e">
        <f>VLOOKUP(A148,OEM!$Q$2:$T$394,4,FALSE)</f>
        <v>#N/A</v>
      </c>
      <c r="Q148" s="85" t="e">
        <f>(P148-140000)/140000</f>
        <v>#N/A</v>
      </c>
    </row>
    <row r="149" spans="1:17" x14ac:dyDescent="0.25">
      <c r="A149" s="80">
        <v>45168</v>
      </c>
      <c r="B149" s="81">
        <f>VLOOKUP([1]!Table1[[#This Row],[TANGGAL]],[1]!Table2[#Data],2,FALSE)</f>
        <v>3959</v>
      </c>
      <c r="C149" s="82">
        <v>12364.864864864863</v>
      </c>
      <c r="D149" s="82">
        <v>12699.999999999998</v>
      </c>
      <c r="E149" s="82">
        <f t="shared" si="12"/>
        <v>12364.864864864863</v>
      </c>
      <c r="F149" s="82">
        <f>13500</f>
        <v>13500</v>
      </c>
      <c r="G149" s="82">
        <f t="shared" si="11"/>
        <v>12478.858858858857</v>
      </c>
      <c r="H149" s="82">
        <f t="shared" si="13"/>
        <v>12064.864864864863</v>
      </c>
      <c r="I149" s="82">
        <v>12364.864864864863</v>
      </c>
      <c r="J149" s="41" t="e">
        <f>VLOOKUP(A149,Table8[[Tanggal PO]:[Harga]],4,FALSE)</f>
        <v>#N/A</v>
      </c>
      <c r="K149" s="83">
        <f t="shared" si="14"/>
        <v>-0.10630630630630643</v>
      </c>
      <c r="L149" s="41" t="e">
        <f>VLOOKUP(A149,Sheet3!$A$2:$I$26,9,FALSE)</f>
        <v>#N/A</v>
      </c>
      <c r="M149" s="83" t="e">
        <f>VLOOKUP(A149,Sheet3!$A$2:$K$26,11,FALSE)</f>
        <v>#N/A</v>
      </c>
      <c r="N149" s="83">
        <f t="shared" si="15"/>
        <v>-9.1349694137351899E-3</v>
      </c>
      <c r="O149" s="83" t="e">
        <f t="shared" si="16"/>
        <v>#N/A</v>
      </c>
      <c r="P149" s="84" t="e">
        <f>VLOOKUP(A149,OEM!$Q$2:$T$394,4,FALSE)</f>
        <v>#N/A</v>
      </c>
      <c r="Q149" s="85" t="e">
        <f>(P149-140000)/140000</f>
        <v>#N/A</v>
      </c>
    </row>
    <row r="150" spans="1:17" x14ac:dyDescent="0.25">
      <c r="A150" s="80">
        <v>45169</v>
      </c>
      <c r="B150" s="81">
        <f>VLOOKUP([1]!Table1[[#This Row],[TANGGAL]],[1]!Table2[#Data],2,FALSE)</f>
        <v>3924</v>
      </c>
      <c r="C150" s="82">
        <v>12634.234234234233</v>
      </c>
      <c r="D150" s="82">
        <v>12699.999999999998</v>
      </c>
      <c r="E150" s="82">
        <f t="shared" si="12"/>
        <v>12634.234234234233</v>
      </c>
      <c r="F150" s="82">
        <f>13500</f>
        <v>13500</v>
      </c>
      <c r="G150" s="82">
        <f t="shared" si="11"/>
        <v>12474.354354354355</v>
      </c>
      <c r="H150" s="82">
        <f t="shared" si="13"/>
        <v>12334.234234234233</v>
      </c>
      <c r="I150" s="82">
        <v>12634.234234234233</v>
      </c>
      <c r="J150" s="41" t="e">
        <f>VLOOKUP(A150,Table8[[Tanggal PO]:[Harga]],4,FALSE)</f>
        <v>#N/A</v>
      </c>
      <c r="K150" s="83">
        <f t="shared" si="14"/>
        <v>-8.6353019686353144E-2</v>
      </c>
      <c r="L150" s="41" t="e">
        <f>VLOOKUP(A150,Sheet3!$A$2:$I$26,9,FALSE)</f>
        <v>#N/A</v>
      </c>
      <c r="M150" s="83" t="e">
        <f>VLOOKUP(A150,Sheet3!$A$2:$K$26,11,FALSE)</f>
        <v>#N/A</v>
      </c>
      <c r="N150" s="83">
        <f t="shared" si="15"/>
        <v>1.2816685764908513E-2</v>
      </c>
      <c r="O150" s="83" t="e">
        <f t="shared" si="16"/>
        <v>#N/A</v>
      </c>
      <c r="P150" s="84" t="e">
        <f>VLOOKUP(A150,OEM!$Q$2:$T$394,4,FALSE)</f>
        <v>#N/A</v>
      </c>
      <c r="Q150" s="85" t="e">
        <f>(P150-140000)/140000</f>
        <v>#N/A</v>
      </c>
    </row>
    <row r="151" spans="1:17" x14ac:dyDescent="0.25">
      <c r="A151" s="80">
        <v>45170</v>
      </c>
      <c r="B151" s="81">
        <f>VLOOKUP([1]!Table1[[#This Row],[TANGGAL]],[1]!Table2[#Data],2,FALSE)</f>
        <v>3987</v>
      </c>
      <c r="C151" s="82">
        <v>12634.234234234233</v>
      </c>
      <c r="D151" s="82">
        <v>12799.999999999998</v>
      </c>
      <c r="E151" s="82">
        <f t="shared" si="12"/>
        <v>12634.234234234233</v>
      </c>
      <c r="F151" s="82">
        <f>13500</f>
        <v>13500</v>
      </c>
      <c r="G151" s="82">
        <f t="shared" si="11"/>
        <v>12478.828828828828</v>
      </c>
      <c r="H151" s="82">
        <f t="shared" si="13"/>
        <v>12334.234234234233</v>
      </c>
      <c r="I151" s="82">
        <v>12634.234234234233</v>
      </c>
      <c r="J151" s="41" t="e">
        <f>VLOOKUP(A151,Table8[[Tanggal PO]:[Harga]],4,FALSE)</f>
        <v>#N/A</v>
      </c>
      <c r="K151" s="83">
        <f t="shared" si="14"/>
        <v>-8.6353019686353144E-2</v>
      </c>
      <c r="L151" s="41" t="e">
        <f>VLOOKUP(A151,Sheet3!$A$2:$I$26,9,FALSE)</f>
        <v>#N/A</v>
      </c>
      <c r="M151" s="83" t="e">
        <f>VLOOKUP(A151,Sheet3!$A$2:$K$26,11,FALSE)</f>
        <v>#N/A</v>
      </c>
      <c r="N151" s="83">
        <f t="shared" si="15"/>
        <v>1.2453524889001156E-2</v>
      </c>
      <c r="O151" s="83" t="e">
        <f t="shared" si="16"/>
        <v>#N/A</v>
      </c>
      <c r="P151" s="84" t="e">
        <f>VLOOKUP(A151,OEM!$Q$2:$T$394,4,FALSE)</f>
        <v>#N/A</v>
      </c>
      <c r="Q151" s="85" t="e">
        <f>(P151-140000)/140000</f>
        <v>#N/A</v>
      </c>
    </row>
    <row r="152" spans="1:17" x14ac:dyDescent="0.25">
      <c r="A152" s="80">
        <v>45173</v>
      </c>
      <c r="B152" s="81">
        <f>VLOOKUP([1]!Table1[[#This Row],[TANGGAL]],[1]!Table2[#Data],2,FALSE)</f>
        <v>3941</v>
      </c>
      <c r="C152" s="82">
        <v>12634.234234234233</v>
      </c>
      <c r="D152" s="82">
        <v>12699.999999999998</v>
      </c>
      <c r="E152" s="82">
        <f t="shared" si="12"/>
        <v>12634.234234234233</v>
      </c>
      <c r="F152" s="82">
        <f>13500</f>
        <v>13500</v>
      </c>
      <c r="G152" s="82">
        <f t="shared" si="11"/>
        <v>12479.969969969969</v>
      </c>
      <c r="H152" s="82">
        <f t="shared" si="13"/>
        <v>12334.234234234233</v>
      </c>
      <c r="I152" s="82">
        <v>12634.234234234233</v>
      </c>
      <c r="J152" s="41" t="e">
        <f>VLOOKUP(A152,Table8[[Tanggal PO]:[Harga]],4,FALSE)</f>
        <v>#N/A</v>
      </c>
      <c r="K152" s="83">
        <f t="shared" si="14"/>
        <v>-8.6353019686353144E-2</v>
      </c>
      <c r="L152" s="41" t="e">
        <f>VLOOKUP(A152,Sheet3!$A$2:$I$26,9,FALSE)</f>
        <v>#N/A</v>
      </c>
      <c r="M152" s="83" t="e">
        <f>VLOOKUP(A152,Sheet3!$A$2:$K$26,11,FALSE)</f>
        <v>#N/A</v>
      </c>
      <c r="N152" s="83">
        <f t="shared" si="15"/>
        <v>1.2360948354480317E-2</v>
      </c>
      <c r="O152" s="83" t="e">
        <f t="shared" si="16"/>
        <v>#N/A</v>
      </c>
      <c r="P152" s="84" t="e">
        <f>VLOOKUP(A152,OEM!$Q$2:$T$394,4,FALSE)</f>
        <v>#N/A</v>
      </c>
      <c r="Q152" s="85" t="e">
        <f>(P152-140000)/140000</f>
        <v>#N/A</v>
      </c>
    </row>
    <row r="153" spans="1:17" x14ac:dyDescent="0.25">
      <c r="A153" s="80">
        <v>45174</v>
      </c>
      <c r="B153" s="81">
        <f>VLOOKUP([1]!Table1[[#This Row],[TANGGAL]],[1]!Table2[#Data],2,FALSE)</f>
        <v>3854</v>
      </c>
      <c r="C153" s="82">
        <v>12454.954954954954</v>
      </c>
      <c r="D153" s="82">
        <v>12599.999999999998</v>
      </c>
      <c r="E153" s="82">
        <f t="shared" si="12"/>
        <v>12454.954954954954</v>
      </c>
      <c r="F153" s="82">
        <f>13500</f>
        <v>13500</v>
      </c>
      <c r="G153" s="82">
        <f t="shared" si="11"/>
        <v>12481.111111111113</v>
      </c>
      <c r="H153" s="82">
        <f t="shared" si="13"/>
        <v>12154.954954954954</v>
      </c>
      <c r="I153" s="82">
        <v>12454.954954954954</v>
      </c>
      <c r="J153" s="41" t="e">
        <f>VLOOKUP(A153,Table8[[Tanggal PO]:[Harga]],4,FALSE)</f>
        <v>#N/A</v>
      </c>
      <c r="K153" s="83">
        <f t="shared" si="14"/>
        <v>-9.9632966299633058E-2</v>
      </c>
      <c r="L153" s="41" t="e">
        <f>VLOOKUP(A153,Sheet3!$A$2:$I$26,9,FALSE)</f>
        <v>#N/A</v>
      </c>
      <c r="M153" s="83" t="e">
        <f>VLOOKUP(A153,Sheet3!$A$2:$K$26,11,FALSE)</f>
        <v>#N/A</v>
      </c>
      <c r="N153" s="83">
        <f t="shared" si="15"/>
        <v>-2.0956592664954513E-3</v>
      </c>
      <c r="O153" s="83" t="e">
        <f t="shared" si="16"/>
        <v>#N/A</v>
      </c>
      <c r="P153" s="84" t="e">
        <f>VLOOKUP(A153,OEM!$Q$2:$T$394,4,FALSE)</f>
        <v>#N/A</v>
      </c>
      <c r="Q153" s="85" t="e">
        <f>(P153-140000)/140000</f>
        <v>#N/A</v>
      </c>
    </row>
    <row r="154" spans="1:17" x14ac:dyDescent="0.25">
      <c r="A154" s="80">
        <v>45175</v>
      </c>
      <c r="B154" s="81">
        <f>VLOOKUP([1]!Table1[[#This Row],[TANGGAL]],[1]!Table2[#Data],2,FALSE)</f>
        <v>3822</v>
      </c>
      <c r="C154" s="82">
        <v>12454.954954954954</v>
      </c>
      <c r="D154" s="82">
        <v>12599.999999999998</v>
      </c>
      <c r="E154" s="82">
        <f t="shared" si="12"/>
        <v>12454.954954954954</v>
      </c>
      <c r="F154" s="82">
        <f>13500</f>
        <v>13500</v>
      </c>
      <c r="G154" s="82">
        <f t="shared" si="11"/>
        <v>12479.609609609612</v>
      </c>
      <c r="H154" s="82">
        <f t="shared" si="13"/>
        <v>12154.954954954954</v>
      </c>
      <c r="I154" s="82">
        <v>12454.954954954954</v>
      </c>
      <c r="J154" s="41" t="e">
        <f>VLOOKUP(A154,Table8[[Tanggal PO]:[Harga]],4,FALSE)</f>
        <v>#N/A</v>
      </c>
      <c r="K154" s="83">
        <f t="shared" si="14"/>
        <v>-9.9632966299633058E-2</v>
      </c>
      <c r="L154" s="41" t="e">
        <f>VLOOKUP(A154,Sheet3!$A$2:$I$26,9,FALSE)</f>
        <v>#N/A</v>
      </c>
      <c r="M154" s="83" t="e">
        <f>VLOOKUP(A154,Sheet3!$A$2:$K$26,11,FALSE)</f>
        <v>#N/A</v>
      </c>
      <c r="N154" s="83">
        <f t="shared" si="15"/>
        <v>-1.9755950246771472E-3</v>
      </c>
      <c r="O154" s="83" t="e">
        <f t="shared" si="16"/>
        <v>#N/A</v>
      </c>
      <c r="P154" s="84" t="e">
        <f>VLOOKUP(A154,OEM!$Q$2:$T$394,4,FALSE)</f>
        <v>#N/A</v>
      </c>
      <c r="Q154" s="85" t="e">
        <f>(P154-140000)/140000</f>
        <v>#N/A</v>
      </c>
    </row>
    <row r="155" spans="1:17" x14ac:dyDescent="0.25">
      <c r="A155" s="80">
        <v>45176</v>
      </c>
      <c r="B155" s="81">
        <f>VLOOKUP([1]!Table1[[#This Row],[TANGGAL]],[1]!Table2[#Data],2,FALSE)</f>
        <v>3772</v>
      </c>
      <c r="C155" s="82">
        <v>12184.684684684684</v>
      </c>
      <c r="D155" s="82">
        <v>12499.999999999998</v>
      </c>
      <c r="E155" s="82">
        <f t="shared" si="12"/>
        <v>12184.684684684684</v>
      </c>
      <c r="F155" s="82">
        <f>13500</f>
        <v>13500</v>
      </c>
      <c r="G155" s="82">
        <f t="shared" si="11"/>
        <v>12468.10810810811</v>
      </c>
      <c r="H155" s="82">
        <f t="shared" si="13"/>
        <v>11884.684684684684</v>
      </c>
      <c r="I155" s="82">
        <v>12184.684684684684</v>
      </c>
      <c r="J155" s="41" t="e">
        <f>VLOOKUP(A155,Table8[[Tanggal PO]:[Harga]],4,FALSE)</f>
        <v>#N/A</v>
      </c>
      <c r="K155" s="83">
        <f t="shared" si="14"/>
        <v>-0.11965298631965306</v>
      </c>
      <c r="L155" s="41" t="e">
        <f>VLOOKUP(A155,Sheet3!$A$2:$I$26,9,FALSE)</f>
        <v>#N/A</v>
      </c>
      <c r="M155" s="83" t="e">
        <f>VLOOKUP(A155,Sheet3!$A$2:$K$26,11,FALSE)</f>
        <v>#N/A</v>
      </c>
      <c r="N155" s="83">
        <f t="shared" si="15"/>
        <v>-2.2731870863319979E-2</v>
      </c>
      <c r="O155" s="83" t="e">
        <f t="shared" si="16"/>
        <v>#N/A</v>
      </c>
      <c r="P155" s="84" t="e">
        <f>VLOOKUP(A155,OEM!$Q$2:$T$394,4,FALSE)</f>
        <v>#N/A</v>
      </c>
      <c r="Q155" s="85" t="e">
        <f>(P155-140000)/140000</f>
        <v>#N/A</v>
      </c>
    </row>
    <row r="156" spans="1:17" x14ac:dyDescent="0.25">
      <c r="A156" s="80">
        <v>45177</v>
      </c>
      <c r="B156" s="81">
        <f>VLOOKUP([1]!Table1[[#This Row],[TANGGAL]],[1]!Table2[#Data],2,FALSE)</f>
        <v>3752</v>
      </c>
      <c r="C156" s="82">
        <v>12364.864864864863</v>
      </c>
      <c r="D156" s="82">
        <v>12299.999999999998</v>
      </c>
      <c r="E156" s="82">
        <f t="shared" si="12"/>
        <v>12299.999999999998</v>
      </c>
      <c r="F156" s="82">
        <f>13500</f>
        <v>13500</v>
      </c>
      <c r="G156" s="82">
        <f t="shared" si="11"/>
        <v>12447.597597597598</v>
      </c>
      <c r="H156" s="82">
        <f t="shared" si="13"/>
        <v>11999.999999999998</v>
      </c>
      <c r="I156" s="82">
        <v>12299.999999999998</v>
      </c>
      <c r="J156" s="41" t="e">
        <f>VLOOKUP(A156,Table8[[Tanggal PO]:[Harga]],4,FALSE)</f>
        <v>#N/A</v>
      </c>
      <c r="K156" s="83">
        <f t="shared" si="14"/>
        <v>-0.11111111111111124</v>
      </c>
      <c r="L156" s="41" t="e">
        <f>VLOOKUP(A156,Sheet3!$A$2:$I$26,9,FALSE)</f>
        <v>#N/A</v>
      </c>
      <c r="M156" s="83" t="e">
        <f>VLOOKUP(A156,Sheet3!$A$2:$K$26,11,FALSE)</f>
        <v>#N/A</v>
      </c>
      <c r="N156" s="83">
        <f t="shared" si="15"/>
        <v>-1.1857516797143759E-2</v>
      </c>
      <c r="O156" s="83" t="e">
        <f t="shared" si="16"/>
        <v>#N/A</v>
      </c>
      <c r="P156" s="84" t="e">
        <f>VLOOKUP(A156,OEM!$Q$2:$T$394,4,FALSE)</f>
        <v>#N/A</v>
      </c>
      <c r="Q156" s="85" t="e">
        <f>(P156-140000)/140000</f>
        <v>#N/A</v>
      </c>
    </row>
    <row r="157" spans="1:17" x14ac:dyDescent="0.25">
      <c r="A157" s="80">
        <v>45180</v>
      </c>
      <c r="B157" s="81">
        <f>VLOOKUP([1]!Table1[[#This Row],[TANGGAL]],[1]!Table2[#Data],2,FALSE)</f>
        <v>3650</v>
      </c>
      <c r="C157" s="82">
        <v>12364.864864864863</v>
      </c>
      <c r="D157" s="82">
        <v>12199.999999999998</v>
      </c>
      <c r="E157" s="82">
        <f t="shared" si="12"/>
        <v>12199.999999999998</v>
      </c>
      <c r="F157" s="82">
        <f>13500</f>
        <v>13500</v>
      </c>
      <c r="G157" s="82">
        <f t="shared" si="11"/>
        <v>12434.264264264264</v>
      </c>
      <c r="H157" s="82">
        <f t="shared" si="13"/>
        <v>11899.999999999998</v>
      </c>
      <c r="I157" s="82">
        <v>12199.999999999998</v>
      </c>
      <c r="J157" s="41" t="e">
        <f>VLOOKUP(A157,Table8[[Tanggal PO]:[Harga]],4,FALSE)</f>
        <v>#N/A</v>
      </c>
      <c r="K157" s="83">
        <f t="shared" si="14"/>
        <v>-0.11851851851851865</v>
      </c>
      <c r="L157" s="41" t="e">
        <f>VLOOKUP(A157,Sheet3!$A$2:$I$26,9,FALSE)</f>
        <v>#N/A</v>
      </c>
      <c r="M157" s="83" t="e">
        <f>VLOOKUP(A157,Sheet3!$A$2:$K$26,11,FALSE)</f>
        <v>#N/A</v>
      </c>
      <c r="N157" s="83">
        <f t="shared" si="15"/>
        <v>-1.8840219194756459E-2</v>
      </c>
      <c r="O157" s="83" t="e">
        <f t="shared" si="16"/>
        <v>#N/A</v>
      </c>
      <c r="P157" s="84" t="e">
        <f>VLOOKUP(A157,OEM!$Q$2:$T$394,4,FALSE)</f>
        <v>#N/A</v>
      </c>
      <c r="Q157" s="85" t="e">
        <f>(P157-140000)/140000</f>
        <v>#N/A</v>
      </c>
    </row>
    <row r="158" spans="1:17" x14ac:dyDescent="0.25">
      <c r="A158" s="80">
        <v>45181</v>
      </c>
      <c r="B158" s="81">
        <f>VLOOKUP([1]!Table1[[#This Row],[TANGGAL]],[1]!Table2[#Data],2,FALSE)</f>
        <v>3620</v>
      </c>
      <c r="C158" s="82">
        <v>12094.594594594593</v>
      </c>
      <c r="D158" s="82">
        <v>12399.999999999998</v>
      </c>
      <c r="E158" s="82">
        <f t="shared" si="12"/>
        <v>12094.594594594593</v>
      </c>
      <c r="F158" s="82">
        <f>13500</f>
        <v>13500</v>
      </c>
      <c r="G158" s="82">
        <f t="shared" si="11"/>
        <v>12417.5975975976</v>
      </c>
      <c r="H158" s="82">
        <f t="shared" si="13"/>
        <v>11794.594594594593</v>
      </c>
      <c r="I158" s="82">
        <v>12094.594594594593</v>
      </c>
      <c r="J158" s="41" t="e">
        <f>VLOOKUP(A158,Table8[[Tanggal PO]:[Harga]],4,FALSE)</f>
        <v>#N/A</v>
      </c>
      <c r="K158" s="83">
        <f t="shared" si="14"/>
        <v>-0.12632632632632643</v>
      </c>
      <c r="L158" s="41" t="e">
        <f>VLOOKUP(A158,Sheet3!$A$2:$I$26,9,FALSE)</f>
        <v>#N/A</v>
      </c>
      <c r="M158" s="83" t="e">
        <f>VLOOKUP(A158,Sheet3!$A$2:$K$26,11,FALSE)</f>
        <v>#N/A</v>
      </c>
      <c r="N158" s="83">
        <f t="shared" si="15"/>
        <v>-2.6011714461217292E-2</v>
      </c>
      <c r="O158" s="83" t="e">
        <f t="shared" si="16"/>
        <v>#N/A</v>
      </c>
      <c r="P158" s="84" t="e">
        <f>VLOOKUP(A158,OEM!$Q$2:$T$394,4,FALSE)</f>
        <v>#N/A</v>
      </c>
      <c r="Q158" s="85" t="e">
        <f>(P158-140000)/140000</f>
        <v>#N/A</v>
      </c>
    </row>
    <row r="159" spans="1:17" x14ac:dyDescent="0.25">
      <c r="A159" s="80">
        <v>45182</v>
      </c>
      <c r="B159" s="81">
        <f>VLOOKUP([1]!Table1[[#This Row],[TANGGAL]],[1]!Table2[#Data],2,FALSE)</f>
        <v>3679</v>
      </c>
      <c r="C159" s="82">
        <v>12274.774774774774</v>
      </c>
      <c r="D159" s="82">
        <v>12399.999999999998</v>
      </c>
      <c r="E159" s="82">
        <f t="shared" si="12"/>
        <v>12274.774774774774</v>
      </c>
      <c r="F159" s="82">
        <f>13500</f>
        <v>13500</v>
      </c>
      <c r="G159" s="82">
        <f t="shared" si="11"/>
        <v>12397.417417417419</v>
      </c>
      <c r="H159" s="82">
        <f t="shared" si="13"/>
        <v>11974.774774774774</v>
      </c>
      <c r="I159" s="82">
        <v>12274.774774774774</v>
      </c>
      <c r="J159" s="41" t="e">
        <f>VLOOKUP(A159,Table8[[Tanggal PO]:[Harga]],4,FALSE)</f>
        <v>#N/A</v>
      </c>
      <c r="K159" s="83">
        <f t="shared" si="14"/>
        <v>-0.11297964631297967</v>
      </c>
      <c r="L159" s="41" t="e">
        <f>VLOOKUP(A159,Sheet3!$A$2:$I$26,9,FALSE)</f>
        <v>#N/A</v>
      </c>
      <c r="M159" s="83" t="e">
        <f>VLOOKUP(A159,Sheet3!$A$2:$K$26,11,FALSE)</f>
        <v>#N/A</v>
      </c>
      <c r="N159" s="83">
        <f t="shared" si="15"/>
        <v>-9.8925960555575638E-3</v>
      </c>
      <c r="O159" s="83" t="e">
        <f t="shared" si="16"/>
        <v>#N/A</v>
      </c>
      <c r="P159" s="84" t="e">
        <f>VLOOKUP(A159,OEM!$Q$2:$T$394,4,FALSE)</f>
        <v>#N/A</v>
      </c>
      <c r="Q159" s="85" t="e">
        <f>(P159-140000)/140000</f>
        <v>#N/A</v>
      </c>
    </row>
    <row r="160" spans="1:17" x14ac:dyDescent="0.25">
      <c r="A160" s="80">
        <v>45183</v>
      </c>
      <c r="B160" s="81">
        <f>VLOOKUP([1]!Table1[[#This Row],[TANGGAL]],[1]!Table2[#Data],2,FALSE)</f>
        <v>3704</v>
      </c>
      <c r="C160" s="82">
        <v>12094.594594594593</v>
      </c>
      <c r="D160" s="82">
        <v>12399.999999999998</v>
      </c>
      <c r="E160" s="82">
        <f t="shared" si="12"/>
        <v>12094.594594594593</v>
      </c>
      <c r="F160" s="82">
        <f>13500</f>
        <v>13500</v>
      </c>
      <c r="G160" s="82">
        <f t="shared" si="11"/>
        <v>12389.909909909911</v>
      </c>
      <c r="H160" s="82">
        <f t="shared" si="13"/>
        <v>11794.594594594593</v>
      </c>
      <c r="I160" s="82">
        <v>12094.594594594593</v>
      </c>
      <c r="J160" s="41" t="e">
        <f>VLOOKUP(A160,Table8[[Tanggal PO]:[Harga]],4,FALSE)</f>
        <v>#N/A</v>
      </c>
      <c r="K160" s="83">
        <f t="shared" si="14"/>
        <v>-0.12632632632632643</v>
      </c>
      <c r="L160" s="41" t="e">
        <f>VLOOKUP(A160,Sheet3!$A$2:$I$26,9,FALSE)</f>
        <v>#N/A</v>
      </c>
      <c r="M160" s="83" t="e">
        <f>VLOOKUP(A160,Sheet3!$A$2:$K$26,11,FALSE)</f>
        <v>#N/A</v>
      </c>
      <c r="N160" s="83">
        <f t="shared" si="15"/>
        <v>-2.3835146297481454E-2</v>
      </c>
      <c r="O160" s="83" t="e">
        <f t="shared" si="16"/>
        <v>#N/A</v>
      </c>
      <c r="P160" s="84" t="e">
        <f>VLOOKUP(A160,OEM!$Q$2:$T$394,4,FALSE)</f>
        <v>#N/A</v>
      </c>
      <c r="Q160" s="85" t="e">
        <f>(P160-140000)/140000</f>
        <v>#N/A</v>
      </c>
    </row>
    <row r="161" spans="1:17" x14ac:dyDescent="0.25">
      <c r="A161" s="80">
        <v>45184</v>
      </c>
      <c r="B161" s="81">
        <f>VLOOKUP([1]!Table1[[#This Row],[TANGGAL]],[1]!Table2[#Data],2,FALSE)</f>
        <v>3729</v>
      </c>
      <c r="C161" s="82">
        <v>12274.774774774774</v>
      </c>
      <c r="D161" s="82">
        <v>12499.999999999998</v>
      </c>
      <c r="E161" s="82">
        <f t="shared" si="12"/>
        <v>12274.774774774774</v>
      </c>
      <c r="F161" s="82">
        <f>13500</f>
        <v>13500</v>
      </c>
      <c r="G161" s="82">
        <f t="shared" ref="G161:G224" si="17">AVERAGE(E131:E160)</f>
        <v>12374.924924924924</v>
      </c>
      <c r="H161" s="82">
        <f t="shared" si="13"/>
        <v>11974.774774774774</v>
      </c>
      <c r="I161" s="82">
        <v>12274.774774774774</v>
      </c>
      <c r="J161" s="41" t="e">
        <f>VLOOKUP(A161,Table8[[Tanggal PO]:[Harga]],4,FALSE)</f>
        <v>#N/A</v>
      </c>
      <c r="K161" s="83">
        <f t="shared" si="14"/>
        <v>-0.11297964631297967</v>
      </c>
      <c r="L161" s="41" t="e">
        <f>VLOOKUP(A161,Sheet3!$A$2:$I$26,9,FALSE)</f>
        <v>#N/A</v>
      </c>
      <c r="M161" s="83" t="e">
        <f>VLOOKUP(A161,Sheet3!$A$2:$K$26,11,FALSE)</f>
        <v>#N/A</v>
      </c>
      <c r="N161" s="83">
        <f t="shared" si="15"/>
        <v>-8.0929905237996716E-3</v>
      </c>
      <c r="O161" s="83" t="e">
        <f t="shared" si="16"/>
        <v>#N/A</v>
      </c>
      <c r="P161" s="84" t="e">
        <f>VLOOKUP(A161,OEM!$Q$2:$T$394,4,FALSE)</f>
        <v>#N/A</v>
      </c>
      <c r="Q161" s="85" t="e">
        <f>(P161-140000)/140000</f>
        <v>#N/A</v>
      </c>
    </row>
    <row r="162" spans="1:17" x14ac:dyDescent="0.25">
      <c r="A162" s="80">
        <v>45187</v>
      </c>
      <c r="B162" s="81">
        <f>VLOOKUP([1]!Table1[[#This Row],[TANGGAL]],[1]!Table2[#Data],2,FALSE)</f>
        <v>3715</v>
      </c>
      <c r="C162" s="82">
        <v>12274.774774774774</v>
      </c>
      <c r="D162" s="82">
        <v>12299.999999999998</v>
      </c>
      <c r="E162" s="82">
        <f t="shared" si="12"/>
        <v>12274.774774774774</v>
      </c>
      <c r="F162" s="82">
        <f>13500</f>
        <v>13500</v>
      </c>
      <c r="G162" s="82">
        <f t="shared" si="17"/>
        <v>12367.417417417419</v>
      </c>
      <c r="H162" s="82">
        <f t="shared" si="13"/>
        <v>11974.774774774774</v>
      </c>
      <c r="I162" s="82">
        <v>12274.774774774774</v>
      </c>
      <c r="J162" s="41" t="e">
        <f>VLOOKUP(A162,Table8[[Tanggal PO]:[Harga]],4,FALSE)</f>
        <v>#N/A</v>
      </c>
      <c r="K162" s="83">
        <f t="shared" si="14"/>
        <v>-0.11297964631297967</v>
      </c>
      <c r="L162" s="41" t="e">
        <f>VLOOKUP(A162,Sheet3!$A$2:$I$26,9,FALSE)</f>
        <v>#N/A</v>
      </c>
      <c r="M162" s="83" t="e">
        <f>VLOOKUP(A162,Sheet3!$A$2:$K$26,11,FALSE)</f>
        <v>#N/A</v>
      </c>
      <c r="N162" s="83">
        <f t="shared" si="15"/>
        <v>-7.4908640596356591E-3</v>
      </c>
      <c r="O162" s="83" t="e">
        <f t="shared" si="16"/>
        <v>#N/A</v>
      </c>
      <c r="P162" s="84" t="e">
        <f>VLOOKUP(A162,OEM!$Q$2:$T$394,4,FALSE)</f>
        <v>#N/A</v>
      </c>
      <c r="Q162" s="85" t="e">
        <f>(P162-140000)/140000</f>
        <v>#N/A</v>
      </c>
    </row>
    <row r="163" spans="1:17" x14ac:dyDescent="0.25">
      <c r="A163" s="80">
        <v>45188</v>
      </c>
      <c r="B163" s="81">
        <f>VLOOKUP([1]!Table1[[#This Row],[TANGGAL]],[1]!Table2[#Data],2,FALSE)</f>
        <v>3727</v>
      </c>
      <c r="C163" s="82">
        <v>12364.864864864863</v>
      </c>
      <c r="D163" s="82">
        <v>11999.999999999998</v>
      </c>
      <c r="E163" s="82">
        <f t="shared" si="12"/>
        <v>11999.999999999998</v>
      </c>
      <c r="F163" s="82">
        <f>13500</f>
        <v>13500</v>
      </c>
      <c r="G163" s="82">
        <f t="shared" si="17"/>
        <v>12363.243243243245</v>
      </c>
      <c r="H163" s="82">
        <f t="shared" si="13"/>
        <v>11699.999999999998</v>
      </c>
      <c r="I163" s="82">
        <v>11999.999999999998</v>
      </c>
      <c r="J163" s="41" t="e">
        <f>VLOOKUP(A163,Table8[[Tanggal PO]:[Harga]],4,FALSE)</f>
        <v>#N/A</v>
      </c>
      <c r="K163" s="83">
        <f t="shared" si="14"/>
        <v>-0.13333333333333347</v>
      </c>
      <c r="L163" s="41" t="e">
        <f>VLOOKUP(A163,Sheet3!$A$2:$I$26,9,FALSE)</f>
        <v>#N/A</v>
      </c>
      <c r="M163" s="83" t="e">
        <f>VLOOKUP(A163,Sheet3!$A$2:$K$26,11,FALSE)</f>
        <v>#N/A</v>
      </c>
      <c r="N163" s="83">
        <f t="shared" si="15"/>
        <v>-2.9380902413431567E-2</v>
      </c>
      <c r="O163" s="83" t="e">
        <f t="shared" si="16"/>
        <v>#N/A</v>
      </c>
      <c r="P163" s="84" t="e">
        <f>VLOOKUP(A163,OEM!$Q$2:$T$394,4,FALSE)</f>
        <v>#N/A</v>
      </c>
      <c r="Q163" s="85" t="e">
        <f>(P163-140000)/140000</f>
        <v>#N/A</v>
      </c>
    </row>
    <row r="164" spans="1:17" x14ac:dyDescent="0.25">
      <c r="A164" s="80">
        <v>45189</v>
      </c>
      <c r="B164" s="81">
        <f>VLOOKUP([1]!Table1[[#This Row],[TANGGAL]],[1]!Table2[#Data],2,FALSE)</f>
        <v>3695</v>
      </c>
      <c r="C164" s="82">
        <v>12364.864864864863</v>
      </c>
      <c r="D164" s="82">
        <v>12199.999999999998</v>
      </c>
      <c r="E164" s="82">
        <f t="shared" si="12"/>
        <v>12199.999999999998</v>
      </c>
      <c r="F164" s="82">
        <f>13500</f>
        <v>13500</v>
      </c>
      <c r="G164" s="82">
        <f t="shared" si="17"/>
        <v>12355.585585585586</v>
      </c>
      <c r="H164" s="82">
        <f t="shared" si="13"/>
        <v>11899.999999999998</v>
      </c>
      <c r="I164" s="82">
        <v>12199.999999999998</v>
      </c>
      <c r="J164" s="41" t="e">
        <f>VLOOKUP(A164,Table8[[Tanggal PO]:[Harga]],4,FALSE)</f>
        <v>#N/A</v>
      </c>
      <c r="K164" s="83">
        <f t="shared" si="14"/>
        <v>-0.11851851851851865</v>
      </c>
      <c r="L164" s="41" t="e">
        <f>VLOOKUP(A164,Sheet3!$A$2:$I$26,9,FALSE)</f>
        <v>#N/A</v>
      </c>
      <c r="M164" s="83" t="e">
        <f>VLOOKUP(A164,Sheet3!$A$2:$K$26,11,FALSE)</f>
        <v>#N/A</v>
      </c>
      <c r="N164" s="83">
        <f t="shared" si="15"/>
        <v>-1.259232794009367E-2</v>
      </c>
      <c r="O164" s="83" t="e">
        <f t="shared" si="16"/>
        <v>#N/A</v>
      </c>
      <c r="P164" s="84" t="e">
        <f>VLOOKUP(A164,OEM!$Q$2:$T$394,4,FALSE)</f>
        <v>#N/A</v>
      </c>
      <c r="Q164" s="85" t="e">
        <f>(P164-140000)/140000</f>
        <v>#N/A</v>
      </c>
    </row>
    <row r="165" spans="1:17" x14ac:dyDescent="0.25">
      <c r="A165" s="80">
        <v>45190</v>
      </c>
      <c r="B165" s="81">
        <f>VLOOKUP([1]!Table1[[#This Row],[TANGGAL]],[1]!Table2[#Data],2,FALSE)</f>
        <v>3655</v>
      </c>
      <c r="C165" s="82">
        <v>12184.684684684684</v>
      </c>
      <c r="D165" s="82">
        <v>12099.999999999998</v>
      </c>
      <c r="E165" s="82">
        <f t="shared" si="12"/>
        <v>12099.999999999998</v>
      </c>
      <c r="F165" s="82">
        <f>13500</f>
        <v>13500</v>
      </c>
      <c r="G165" s="82">
        <f t="shared" si="17"/>
        <v>12352.252252252252</v>
      </c>
      <c r="H165" s="82">
        <f t="shared" si="13"/>
        <v>11799.999999999998</v>
      </c>
      <c r="I165" s="82">
        <v>12099.999999999998</v>
      </c>
      <c r="J165" s="41" t="e">
        <f>VLOOKUP(A165,Table8[[Tanggal PO]:[Harga]],4,FALSE)</f>
        <v>#N/A</v>
      </c>
      <c r="K165" s="83">
        <f t="shared" si="14"/>
        <v>-0.12592592592592605</v>
      </c>
      <c r="L165" s="41" t="e">
        <f>VLOOKUP(A165,Sheet3!$A$2:$I$26,9,FALSE)</f>
        <v>#N/A</v>
      </c>
      <c r="M165" s="83" t="e">
        <f>VLOOKUP(A165,Sheet3!$A$2:$K$26,11,FALSE)</f>
        <v>#N/A</v>
      </c>
      <c r="N165" s="83">
        <f t="shared" si="15"/>
        <v>-2.0421559331923418E-2</v>
      </c>
      <c r="O165" s="83" t="e">
        <f t="shared" si="16"/>
        <v>#N/A</v>
      </c>
      <c r="P165" s="84" t="e">
        <f>VLOOKUP(A165,OEM!$Q$2:$T$394,4,FALSE)</f>
        <v>#N/A</v>
      </c>
      <c r="Q165" s="85" t="e">
        <f>(P165-140000)/140000</f>
        <v>#N/A</v>
      </c>
    </row>
    <row r="166" spans="1:17" x14ac:dyDescent="0.25">
      <c r="A166" s="80">
        <v>45191</v>
      </c>
      <c r="B166" s="81">
        <f>VLOOKUP([1]!Table1[[#This Row],[TANGGAL]],[1]!Table2[#Data],2,FALSE)</f>
        <v>3659</v>
      </c>
      <c r="C166" s="82">
        <v>12094.594594594593</v>
      </c>
      <c r="D166" s="82">
        <v>12199.999999999998</v>
      </c>
      <c r="E166" s="82">
        <f t="shared" si="12"/>
        <v>12094.594594594593</v>
      </c>
      <c r="F166" s="82">
        <f>13500</f>
        <v>13500</v>
      </c>
      <c r="G166" s="82">
        <f t="shared" si="17"/>
        <v>12348.918918918918</v>
      </c>
      <c r="H166" s="82">
        <f t="shared" si="13"/>
        <v>11794.594594594593</v>
      </c>
      <c r="I166" s="82">
        <v>12094.594594594593</v>
      </c>
      <c r="J166" s="41" t="e">
        <f>VLOOKUP(A166,Table8[[Tanggal PO]:[Harga]],4,FALSE)</f>
        <v>#N/A</v>
      </c>
      <c r="K166" s="83">
        <f t="shared" si="14"/>
        <v>-0.12632632632632643</v>
      </c>
      <c r="L166" s="41" t="e">
        <f>VLOOKUP(A166,Sheet3!$A$2:$I$26,9,FALSE)</f>
        <v>#N/A</v>
      </c>
      <c r="M166" s="83" t="e">
        <f>VLOOKUP(A166,Sheet3!$A$2:$K$26,11,FALSE)</f>
        <v>#N/A</v>
      </c>
      <c r="N166" s="83">
        <f t="shared" si="15"/>
        <v>-2.0594865509619024E-2</v>
      </c>
      <c r="O166" s="83" t="e">
        <f t="shared" si="16"/>
        <v>#N/A</v>
      </c>
      <c r="P166" s="84" t="e">
        <f>VLOOKUP(A166,OEM!$Q$2:$T$394,4,FALSE)</f>
        <v>#N/A</v>
      </c>
      <c r="Q166" s="85" t="e">
        <f>(P166-140000)/140000</f>
        <v>#N/A</v>
      </c>
    </row>
    <row r="167" spans="1:17" x14ac:dyDescent="0.25">
      <c r="A167" s="80">
        <v>45194</v>
      </c>
      <c r="B167" s="81">
        <f>VLOOKUP([1]!Table1[[#This Row],[TANGGAL]],[1]!Table2[#Data],2,FALSE)</f>
        <v>3687</v>
      </c>
      <c r="C167" s="82">
        <v>12364.864864864863</v>
      </c>
      <c r="D167" s="82">
        <v>12199.999999999998</v>
      </c>
      <c r="E167" s="82">
        <f t="shared" si="12"/>
        <v>12199.999999999998</v>
      </c>
      <c r="F167" s="82">
        <f>13500</f>
        <v>13500</v>
      </c>
      <c r="G167" s="82">
        <f t="shared" si="17"/>
        <v>12345.405405405407</v>
      </c>
      <c r="H167" s="82">
        <f t="shared" si="13"/>
        <v>11899.999999999998</v>
      </c>
      <c r="I167" s="82">
        <v>12199.999999999998</v>
      </c>
      <c r="J167" s="41" t="e">
        <f>VLOOKUP(A167,Table8[[Tanggal PO]:[Harga]],4,FALSE)</f>
        <v>#N/A</v>
      </c>
      <c r="K167" s="83">
        <f t="shared" si="14"/>
        <v>-0.11851851851851865</v>
      </c>
      <c r="L167" s="41" t="e">
        <f>VLOOKUP(A167,Sheet3!$A$2:$I$26,9,FALSE)</f>
        <v>#N/A</v>
      </c>
      <c r="M167" s="83" t="e">
        <f>VLOOKUP(A167,Sheet3!$A$2:$K$26,11,FALSE)</f>
        <v>#N/A</v>
      </c>
      <c r="N167" s="83">
        <f t="shared" si="15"/>
        <v>-1.1778098865975126E-2</v>
      </c>
      <c r="O167" s="83" t="e">
        <f t="shared" si="16"/>
        <v>#N/A</v>
      </c>
      <c r="P167" s="84" t="e">
        <f>VLOOKUP(A167,OEM!$Q$2:$T$394,4,FALSE)</f>
        <v>#N/A</v>
      </c>
      <c r="Q167" s="85" t="e">
        <f>(P167-140000)/140000</f>
        <v>#N/A</v>
      </c>
    </row>
    <row r="168" spans="1:17" x14ac:dyDescent="0.25">
      <c r="A168" s="80">
        <v>45195</v>
      </c>
      <c r="B168" s="81">
        <f>VLOOKUP([1]!Table1[[#This Row],[TANGGAL]],[1]!Table2[#Data],2,FALSE)</f>
        <v>3656</v>
      </c>
      <c r="C168" s="82">
        <v>12454.954954954954</v>
      </c>
      <c r="D168" s="82">
        <v>12199.999999999998</v>
      </c>
      <c r="E168" s="82">
        <f t="shared" si="12"/>
        <v>12199.999999999998</v>
      </c>
      <c r="F168" s="82">
        <f>13500</f>
        <v>13500</v>
      </c>
      <c r="G168" s="82">
        <f t="shared" si="17"/>
        <v>12348.738738738739</v>
      </c>
      <c r="H168" s="82">
        <f t="shared" si="13"/>
        <v>11899.999999999998</v>
      </c>
      <c r="I168" s="82">
        <v>12199.999999999998</v>
      </c>
      <c r="J168" s="41" t="e">
        <f>VLOOKUP(A168,Table8[[Tanggal PO]:[Harga]],4,FALSE)</f>
        <v>#N/A</v>
      </c>
      <c r="K168" s="83">
        <f t="shared" si="14"/>
        <v>-0.11851851851851865</v>
      </c>
      <c r="L168" s="41" t="e">
        <f>VLOOKUP(A168,Sheet3!$A$2:$I$26,9,FALSE)</f>
        <v>#N/A</v>
      </c>
      <c r="M168" s="83" t="e">
        <f>VLOOKUP(A168,Sheet3!$A$2:$K$26,11,FALSE)</f>
        <v>#N/A</v>
      </c>
      <c r="N168" s="83">
        <f t="shared" si="15"/>
        <v>-1.2044852667595786E-2</v>
      </c>
      <c r="O168" s="83" t="e">
        <f t="shared" si="16"/>
        <v>#N/A</v>
      </c>
      <c r="P168" s="84" t="e">
        <f>VLOOKUP(A168,OEM!$Q$2:$T$394,4,FALSE)</f>
        <v>#N/A</v>
      </c>
      <c r="Q168" s="85" t="e">
        <f>(P168-140000)/140000</f>
        <v>#N/A</v>
      </c>
    </row>
    <row r="169" spans="1:17" x14ac:dyDescent="0.25">
      <c r="A169" s="80">
        <v>45196</v>
      </c>
      <c r="B169" s="81">
        <f>VLOOKUP([1]!Table1[[#This Row],[TANGGAL]],[1]!Table2[#Data],2,FALSE)</f>
        <v>3731</v>
      </c>
      <c r="C169" s="82">
        <v>12364.864864864863</v>
      </c>
      <c r="D169" s="82">
        <v>12199.999999999998</v>
      </c>
      <c r="E169" s="82">
        <f t="shared" si="12"/>
        <v>12199.999999999998</v>
      </c>
      <c r="F169" s="82">
        <f>13500</f>
        <v>13500</v>
      </c>
      <c r="G169" s="82">
        <f t="shared" si="17"/>
        <v>12352.072072072071</v>
      </c>
      <c r="H169" s="82">
        <f t="shared" si="13"/>
        <v>11899.999999999998</v>
      </c>
      <c r="I169" s="82">
        <v>12199.999999999998</v>
      </c>
      <c r="J169" s="41" t="e">
        <f>VLOOKUP(A169,Table8[[Tanggal PO]:[Harga]],4,FALSE)</f>
        <v>#N/A</v>
      </c>
      <c r="K169" s="83">
        <f t="shared" si="14"/>
        <v>-0.11851851851851865</v>
      </c>
      <c r="L169" s="41" t="e">
        <f>VLOOKUP(A169,Sheet3!$A$2:$I$26,9,FALSE)</f>
        <v>#N/A</v>
      </c>
      <c r="M169" s="83" t="e">
        <f>VLOOKUP(A169,Sheet3!$A$2:$K$26,11,FALSE)</f>
        <v>#N/A</v>
      </c>
      <c r="N169" s="83">
        <f t="shared" si="15"/>
        <v>-1.231146249671798E-2</v>
      </c>
      <c r="O169" s="83" t="e">
        <f t="shared" si="16"/>
        <v>#N/A</v>
      </c>
      <c r="P169" s="84" t="e">
        <f>VLOOKUP(A169,OEM!$Q$2:$T$394,4,FALSE)</f>
        <v>#N/A</v>
      </c>
      <c r="Q169" s="85" t="e">
        <f>(P169-140000)/140000</f>
        <v>#N/A</v>
      </c>
    </row>
    <row r="170" spans="1:17" x14ac:dyDescent="0.25">
      <c r="A170" s="80">
        <v>45198</v>
      </c>
      <c r="B170" s="81">
        <f>VLOOKUP([1]!Table1[[#This Row],[TANGGAL]],[1]!Table2[#Data],2,FALSE)</f>
        <v>3732</v>
      </c>
      <c r="C170" s="82">
        <v>12274.774774774774</v>
      </c>
      <c r="D170" s="82">
        <v>12399.999999999998</v>
      </c>
      <c r="E170" s="82">
        <f t="shared" si="12"/>
        <v>12274.774774774774</v>
      </c>
      <c r="F170" s="82">
        <f>13500</f>
        <v>13500</v>
      </c>
      <c r="G170" s="82">
        <f t="shared" si="17"/>
        <v>12352.582582582581</v>
      </c>
      <c r="H170" s="82">
        <f t="shared" si="13"/>
        <v>11974.774774774774</v>
      </c>
      <c r="I170" s="82">
        <v>12274.774774774774</v>
      </c>
      <c r="J170" s="41" t="e">
        <f>VLOOKUP(A170,Table8[[Tanggal PO]:[Harga]],4,FALSE)</f>
        <v>#N/A</v>
      </c>
      <c r="K170" s="83">
        <f t="shared" si="14"/>
        <v>-0.11297964631297967</v>
      </c>
      <c r="L170" s="41" t="e">
        <f>VLOOKUP(A170,Sheet3!$A$2:$I$26,9,FALSE)</f>
        <v>#N/A</v>
      </c>
      <c r="M170" s="83" t="e">
        <f>VLOOKUP(A170,Sheet3!$A$2:$K$26,11,FALSE)</f>
        <v>#N/A</v>
      </c>
      <c r="N170" s="83">
        <f t="shared" si="15"/>
        <v>-6.2989101499728263E-3</v>
      </c>
      <c r="O170" s="83" t="e">
        <f t="shared" si="16"/>
        <v>#N/A</v>
      </c>
      <c r="P170" s="84" t="e">
        <f>VLOOKUP(A170,OEM!$Q$2:$T$394,4,FALSE)</f>
        <v>#N/A</v>
      </c>
      <c r="Q170" s="85" t="e">
        <f>(P170-140000)/140000</f>
        <v>#N/A</v>
      </c>
    </row>
    <row r="171" spans="1:17" x14ac:dyDescent="0.25">
      <c r="A171" s="80">
        <v>45201</v>
      </c>
      <c r="B171" s="81">
        <f>VLOOKUP([1]!Table1[[#This Row],[TANGGAL]],[1]!Table2[#Data],2,FALSE)</f>
        <v>3673</v>
      </c>
      <c r="C171" s="82">
        <v>12364.864864864863</v>
      </c>
      <c r="D171" s="82">
        <v>12399.999999999998</v>
      </c>
      <c r="E171" s="82">
        <f t="shared" si="12"/>
        <v>12364.864864864863</v>
      </c>
      <c r="F171" s="82">
        <f>13500</f>
        <v>13500</v>
      </c>
      <c r="G171" s="82">
        <f t="shared" si="17"/>
        <v>12348.408408408406</v>
      </c>
      <c r="H171" s="82">
        <f t="shared" si="13"/>
        <v>12064.864864864863</v>
      </c>
      <c r="I171" s="82">
        <v>12364.864864864863</v>
      </c>
      <c r="J171" s="41" t="e">
        <f>VLOOKUP(A171,Table8[[Tanggal PO]:[Harga]],4,FALSE)</f>
        <v>#N/A</v>
      </c>
      <c r="K171" s="83">
        <f t="shared" si="14"/>
        <v>-0.10630630630630643</v>
      </c>
      <c r="L171" s="41" t="e">
        <f>VLOOKUP(A171,Sheet3!$A$2:$I$26,9,FALSE)</f>
        <v>#N/A</v>
      </c>
      <c r="M171" s="83" t="e">
        <f>VLOOKUP(A171,Sheet3!$A$2:$K$26,11,FALSE)</f>
        <v>#N/A</v>
      </c>
      <c r="N171" s="83">
        <f t="shared" si="15"/>
        <v>1.3326783430042198E-3</v>
      </c>
      <c r="O171" s="83" t="e">
        <f t="shared" si="16"/>
        <v>#N/A</v>
      </c>
      <c r="P171" s="84" t="e">
        <f>VLOOKUP(A171,OEM!$Q$2:$T$394,4,FALSE)</f>
        <v>#N/A</v>
      </c>
      <c r="Q171" s="85" t="e">
        <f>(P171-140000)/140000</f>
        <v>#N/A</v>
      </c>
    </row>
    <row r="172" spans="1:17" x14ac:dyDescent="0.25">
      <c r="A172" s="80">
        <v>45202</v>
      </c>
      <c r="B172" s="81">
        <f>VLOOKUP([1]!Table1[[#This Row],[TANGGAL]],[1]!Table2[#Data],2,FALSE)</f>
        <v>3672</v>
      </c>
      <c r="C172" s="82">
        <v>12184.684684684684</v>
      </c>
      <c r="D172" s="82">
        <v>12299.999999999998</v>
      </c>
      <c r="E172" s="82">
        <f t="shared" si="12"/>
        <v>12184.684684684684</v>
      </c>
      <c r="F172" s="82">
        <f>13500</f>
        <v>13500</v>
      </c>
      <c r="G172" s="82">
        <f t="shared" si="17"/>
        <v>12348.408408408406</v>
      </c>
      <c r="H172" s="82">
        <f t="shared" si="13"/>
        <v>11884.684684684684</v>
      </c>
      <c r="I172" s="82">
        <v>12184.684684684684</v>
      </c>
      <c r="J172" s="41" t="e">
        <f>VLOOKUP(A172,Table8[[Tanggal PO]:[Harga]],4,FALSE)</f>
        <v>#N/A</v>
      </c>
      <c r="K172" s="83">
        <f t="shared" si="14"/>
        <v>-0.11965298631965306</v>
      </c>
      <c r="L172" s="41" t="e">
        <f>VLOOKUP(A172,Sheet3!$A$2:$I$26,9,FALSE)</f>
        <v>#N/A</v>
      </c>
      <c r="M172" s="83" t="e">
        <f>VLOOKUP(A172,Sheet3!$A$2:$K$26,11,FALSE)</f>
        <v>#N/A</v>
      </c>
      <c r="N172" s="83">
        <f t="shared" si="15"/>
        <v>-1.3258690376019459E-2</v>
      </c>
      <c r="O172" s="83" t="e">
        <f t="shared" si="16"/>
        <v>#N/A</v>
      </c>
      <c r="P172" s="84" t="e">
        <f>VLOOKUP(A172,OEM!$Q$2:$T$394,4,FALSE)</f>
        <v>#N/A</v>
      </c>
      <c r="Q172" s="85" t="e">
        <f>(P172-140000)/140000</f>
        <v>#N/A</v>
      </c>
    </row>
    <row r="173" spans="1:17" x14ac:dyDescent="0.25">
      <c r="A173" s="80">
        <v>45203</v>
      </c>
      <c r="B173" s="81">
        <f>VLOOKUP([1]!Table1[[#This Row],[TANGGAL]],[1]!Table2[#Data],2,FALSE)</f>
        <v>3674</v>
      </c>
      <c r="C173" s="82">
        <v>12454.954954954954</v>
      </c>
      <c r="D173" s="82">
        <v>12299.999999999998</v>
      </c>
      <c r="E173" s="82">
        <f t="shared" si="12"/>
        <v>12299.999999999998</v>
      </c>
      <c r="F173" s="82">
        <f>13500</f>
        <v>13500</v>
      </c>
      <c r="G173" s="82">
        <f t="shared" si="17"/>
        <v>12339.399399399397</v>
      </c>
      <c r="H173" s="82">
        <f t="shared" si="13"/>
        <v>11999.999999999998</v>
      </c>
      <c r="I173" s="82">
        <v>12299.999999999998</v>
      </c>
      <c r="J173" s="41" t="e">
        <f>VLOOKUP(A173,Table8[[Tanggal PO]:[Harga]],4,FALSE)</f>
        <v>#N/A</v>
      </c>
      <c r="K173" s="83">
        <f t="shared" si="14"/>
        <v>-0.11111111111111124</v>
      </c>
      <c r="L173" s="41" t="e">
        <f>VLOOKUP(A173,Sheet3!$A$2:$I$26,9,FALSE)</f>
        <v>#N/A</v>
      </c>
      <c r="M173" s="83" t="e">
        <f>VLOOKUP(A173,Sheet3!$A$2:$K$26,11,FALSE)</f>
        <v>#N/A</v>
      </c>
      <c r="N173" s="83">
        <f t="shared" si="15"/>
        <v>-3.1929754540011694E-3</v>
      </c>
      <c r="O173" s="83" t="e">
        <f t="shared" si="16"/>
        <v>#N/A</v>
      </c>
      <c r="P173" s="84" t="e">
        <f>VLOOKUP(A173,OEM!$Q$2:$T$394,4,FALSE)</f>
        <v>#N/A</v>
      </c>
      <c r="Q173" s="85" t="e">
        <f>(P173-140000)/140000</f>
        <v>#N/A</v>
      </c>
    </row>
    <row r="174" spans="1:17" x14ac:dyDescent="0.25">
      <c r="A174" s="80">
        <v>45204</v>
      </c>
      <c r="B174" s="81">
        <f>VLOOKUP([1]!Table1[[#This Row],[TANGGAL]],[1]!Table2[#Data],2,FALSE)</f>
        <v>3577</v>
      </c>
      <c r="C174" s="82">
        <v>12274.774774774774</v>
      </c>
      <c r="D174" s="82">
        <v>12199.999999999998</v>
      </c>
      <c r="E174" s="82">
        <f t="shared" si="12"/>
        <v>12199.999999999998</v>
      </c>
      <c r="F174" s="82">
        <f>13500</f>
        <v>13500</v>
      </c>
      <c r="G174" s="82">
        <f t="shared" si="17"/>
        <v>12326.066066066063</v>
      </c>
      <c r="H174" s="82">
        <f t="shared" si="13"/>
        <v>11899.999999999998</v>
      </c>
      <c r="I174" s="82">
        <v>12199.999999999998</v>
      </c>
      <c r="J174" s="41" t="e">
        <f>VLOOKUP(A174,Table8[[Tanggal PO]:[Harga]],4,FALSE)</f>
        <v>#N/A</v>
      </c>
      <c r="K174" s="83">
        <f t="shared" si="14"/>
        <v>-0.11851851851851865</v>
      </c>
      <c r="L174" s="41" t="e">
        <f>VLOOKUP(A174,Sheet3!$A$2:$I$26,9,FALSE)</f>
        <v>#N/A</v>
      </c>
      <c r="M174" s="83" t="e">
        <f>VLOOKUP(A174,Sheet3!$A$2:$K$26,11,FALSE)</f>
        <v>#N/A</v>
      </c>
      <c r="N174" s="83">
        <f t="shared" si="15"/>
        <v>-1.0227599413338196E-2</v>
      </c>
      <c r="O174" s="83" t="e">
        <f t="shared" si="16"/>
        <v>#N/A</v>
      </c>
      <c r="P174" s="84" t="e">
        <f>VLOOKUP(A174,OEM!$Q$2:$T$394,4,FALSE)</f>
        <v>#N/A</v>
      </c>
      <c r="Q174" s="85" t="e">
        <f>(P174-140000)/140000</f>
        <v>#N/A</v>
      </c>
    </row>
    <row r="175" spans="1:17" x14ac:dyDescent="0.25">
      <c r="A175" s="80">
        <v>45205</v>
      </c>
      <c r="B175" s="81">
        <f>VLOOKUP([1]!Table1[[#This Row],[TANGGAL]],[1]!Table2[#Data],2,FALSE)</f>
        <v>3573</v>
      </c>
      <c r="C175" s="82">
        <v>12094.594594594593</v>
      </c>
      <c r="D175" s="82">
        <v>12199.999999999998</v>
      </c>
      <c r="E175" s="82">
        <f t="shared" si="12"/>
        <v>12094.594594594593</v>
      </c>
      <c r="F175" s="82">
        <f>13500</f>
        <v>13500</v>
      </c>
      <c r="G175" s="82">
        <f t="shared" si="17"/>
        <v>12314.594594594591</v>
      </c>
      <c r="H175" s="82">
        <f t="shared" si="13"/>
        <v>11794.594594594593</v>
      </c>
      <c r="I175" s="82">
        <v>12094.594594594593</v>
      </c>
      <c r="J175" s="41" t="e">
        <f>VLOOKUP(A175,Table8[[Tanggal PO]:[Harga]],4,FALSE)</f>
        <v>#N/A</v>
      </c>
      <c r="K175" s="83">
        <f t="shared" si="14"/>
        <v>-0.12632632632632643</v>
      </c>
      <c r="L175" s="41" t="e">
        <f>VLOOKUP(A175,Sheet3!$A$2:$I$26,9,FALSE)</f>
        <v>#N/A</v>
      </c>
      <c r="M175" s="83" t="e">
        <f>VLOOKUP(A175,Sheet3!$A$2:$K$26,11,FALSE)</f>
        <v>#N/A</v>
      </c>
      <c r="N175" s="83">
        <f t="shared" si="15"/>
        <v>-1.7864981125449774E-2</v>
      </c>
      <c r="O175" s="83" t="e">
        <f t="shared" si="16"/>
        <v>#N/A</v>
      </c>
      <c r="P175" s="84" t="e">
        <f>VLOOKUP(A175,OEM!$Q$2:$T$394,4,FALSE)</f>
        <v>#N/A</v>
      </c>
      <c r="Q175" s="85" t="e">
        <f>(P175-140000)/140000</f>
        <v>#N/A</v>
      </c>
    </row>
    <row r="176" spans="1:17" x14ac:dyDescent="0.25">
      <c r="A176" s="80">
        <v>45208</v>
      </c>
      <c r="B176" s="81">
        <f>VLOOKUP([1]!Table1[[#This Row],[TANGGAL]],[1]!Table2[#Data],2,FALSE)</f>
        <v>3575</v>
      </c>
      <c r="C176" s="82">
        <v>12206.306306306305</v>
      </c>
      <c r="D176" s="82">
        <v>12299.999999999998</v>
      </c>
      <c r="E176" s="82">
        <f t="shared" si="12"/>
        <v>12206.306306306305</v>
      </c>
      <c r="F176" s="82">
        <f>13500</f>
        <v>13500</v>
      </c>
      <c r="G176" s="82">
        <f t="shared" si="17"/>
        <v>12299.609609609608</v>
      </c>
      <c r="H176" s="82">
        <f t="shared" si="13"/>
        <v>11906.306306306305</v>
      </c>
      <c r="I176" s="82">
        <v>12206.306306306305</v>
      </c>
      <c r="J176" s="41" t="e">
        <f>VLOOKUP(A176,Table8[[Tanggal PO]:[Harga]],4,FALSE)</f>
        <v>#N/A</v>
      </c>
      <c r="K176" s="83">
        <f t="shared" si="14"/>
        <v>-0.11805138471805145</v>
      </c>
      <c r="L176" s="41" t="e">
        <f>VLOOKUP(A176,Sheet3!$A$2:$I$26,9,FALSE)</f>
        <v>#N/A</v>
      </c>
      <c r="M176" s="83" t="e">
        <f>VLOOKUP(A176,Sheet3!$A$2:$K$26,11,FALSE)</f>
        <v>#N/A</v>
      </c>
      <c r="N176" s="83">
        <f t="shared" si="15"/>
        <v>-7.5858751834208824E-3</v>
      </c>
      <c r="O176" s="83" t="e">
        <f t="shared" si="16"/>
        <v>#N/A</v>
      </c>
      <c r="P176" s="84" t="e">
        <f>VLOOKUP(A176,OEM!$Q$2:$T$394,4,FALSE)</f>
        <v>#N/A</v>
      </c>
      <c r="Q176" s="85" t="e">
        <f>(P176-140000)/140000</f>
        <v>#N/A</v>
      </c>
    </row>
    <row r="177" spans="1:17" x14ac:dyDescent="0.25">
      <c r="A177" s="80">
        <v>45209</v>
      </c>
      <c r="B177" s="81">
        <f>VLOOKUP([1]!Table1[[#This Row],[TANGGAL]],[1]!Table2[#Data],2,FALSE)</f>
        <v>3539</v>
      </c>
      <c r="C177" s="82">
        <v>12274.774774774774</v>
      </c>
      <c r="D177" s="82">
        <v>12099.999999999998</v>
      </c>
      <c r="E177" s="82">
        <f t="shared" si="12"/>
        <v>12099.999999999998</v>
      </c>
      <c r="F177" s="82">
        <f>13500</f>
        <v>13500</v>
      </c>
      <c r="G177" s="82">
        <f t="shared" si="17"/>
        <v>12291.32132132132</v>
      </c>
      <c r="H177" s="82">
        <f t="shared" si="13"/>
        <v>11799.999999999998</v>
      </c>
      <c r="I177" s="82">
        <v>12099.999999999998</v>
      </c>
      <c r="J177" s="41" t="e">
        <f>VLOOKUP(A177,Table8[[Tanggal PO]:[Harga]],4,FALSE)</f>
        <v>#N/A</v>
      </c>
      <c r="K177" s="83">
        <f t="shared" si="14"/>
        <v>-0.12592592592592605</v>
      </c>
      <c r="L177" s="41" t="e">
        <f>VLOOKUP(A177,Sheet3!$A$2:$I$26,9,FALSE)</f>
        <v>#N/A</v>
      </c>
      <c r="M177" s="83" t="e">
        <f>VLOOKUP(A177,Sheet3!$A$2:$K$26,11,FALSE)</f>
        <v>#N/A</v>
      </c>
      <c r="N177" s="83">
        <f t="shared" si="15"/>
        <v>-1.5565561774830813E-2</v>
      </c>
      <c r="O177" s="83" t="e">
        <f t="shared" si="16"/>
        <v>#N/A</v>
      </c>
      <c r="P177" s="84" t="e">
        <f>VLOOKUP(A177,OEM!$Q$2:$T$394,4,FALSE)</f>
        <v>#N/A</v>
      </c>
      <c r="Q177" s="85" t="e">
        <f>(P177-140000)/140000</f>
        <v>#N/A</v>
      </c>
    </row>
    <row r="178" spans="1:17" x14ac:dyDescent="0.25">
      <c r="A178" s="80">
        <v>45210</v>
      </c>
      <c r="B178" s="81">
        <f>VLOOKUP([1]!Table1[[#This Row],[TANGGAL]],[1]!Table2[#Data],2,FALSE)</f>
        <v>3526</v>
      </c>
      <c r="C178" s="82">
        <v>12274.774774774774</v>
      </c>
      <c r="D178" s="82">
        <v>12099.999999999998</v>
      </c>
      <c r="E178" s="82">
        <f t="shared" si="12"/>
        <v>12099.999999999998</v>
      </c>
      <c r="F178" s="82">
        <f>13500</f>
        <v>13500</v>
      </c>
      <c r="G178" s="82">
        <f t="shared" si="17"/>
        <v>12271.32132132132</v>
      </c>
      <c r="H178" s="82">
        <f t="shared" si="13"/>
        <v>11799.999999999998</v>
      </c>
      <c r="I178" s="82">
        <v>12099.999999999998</v>
      </c>
      <c r="J178" s="41" t="e">
        <f>VLOOKUP(A178,Table8[[Tanggal PO]:[Harga]],4,FALSE)</f>
        <v>#N/A</v>
      </c>
      <c r="K178" s="83">
        <f t="shared" si="14"/>
        <v>-0.12592592592592605</v>
      </c>
      <c r="L178" s="41" t="e">
        <f>VLOOKUP(A178,Sheet3!$A$2:$I$26,9,FALSE)</f>
        <v>#N/A</v>
      </c>
      <c r="M178" s="83" t="e">
        <f>VLOOKUP(A178,Sheet3!$A$2:$K$26,11,FALSE)</f>
        <v>#N/A</v>
      </c>
      <c r="N178" s="83">
        <f t="shared" si="15"/>
        <v>-1.3961114441983741E-2</v>
      </c>
      <c r="O178" s="83" t="e">
        <f t="shared" si="16"/>
        <v>#N/A</v>
      </c>
      <c r="P178" s="84" t="e">
        <f>VLOOKUP(A178,OEM!$Q$2:$T$394,4,FALSE)</f>
        <v>#N/A</v>
      </c>
      <c r="Q178" s="85" t="e">
        <f>(P178-140000)/140000</f>
        <v>#N/A</v>
      </c>
    </row>
    <row r="179" spans="1:17" x14ac:dyDescent="0.25">
      <c r="A179" s="80">
        <v>45211</v>
      </c>
      <c r="B179" s="81">
        <f>VLOOKUP([1]!Table1[[#This Row],[TANGGAL]],[1]!Table2[#Data],2,FALSE)</f>
        <v>3614</v>
      </c>
      <c r="C179" s="82">
        <v>12094.594594594593</v>
      </c>
      <c r="D179" s="82">
        <v>12099.999999999998</v>
      </c>
      <c r="E179" s="82">
        <f t="shared" si="12"/>
        <v>12094.594594594593</v>
      </c>
      <c r="F179" s="82">
        <f>13500</f>
        <v>13500</v>
      </c>
      <c r="G179" s="82">
        <f t="shared" si="17"/>
        <v>12256.516516516514</v>
      </c>
      <c r="H179" s="82">
        <f t="shared" si="13"/>
        <v>11794.594594594593</v>
      </c>
      <c r="I179" s="82">
        <v>12094.594594594593</v>
      </c>
      <c r="J179" s="41" t="e">
        <f>VLOOKUP(A179,Table8[[Tanggal PO]:[Harga]],4,FALSE)</f>
        <v>#N/A</v>
      </c>
      <c r="K179" s="83">
        <f t="shared" si="14"/>
        <v>-0.12632632632632643</v>
      </c>
      <c r="L179" s="41" t="e">
        <f>VLOOKUP(A179,Sheet3!$A$2:$I$26,9,FALSE)</f>
        <v>#N/A</v>
      </c>
      <c r="M179" s="83" t="e">
        <f>VLOOKUP(A179,Sheet3!$A$2:$K$26,11,FALSE)</f>
        <v>#N/A</v>
      </c>
      <c r="N179" s="83">
        <f t="shared" si="15"/>
        <v>-1.3211088297700256E-2</v>
      </c>
      <c r="O179" s="83" t="e">
        <f t="shared" si="16"/>
        <v>#N/A</v>
      </c>
      <c r="P179" s="84" t="e">
        <f>VLOOKUP(A179,OEM!$Q$2:$T$394,4,FALSE)</f>
        <v>#N/A</v>
      </c>
      <c r="Q179" s="85" t="e">
        <f>(P179-140000)/140000</f>
        <v>#N/A</v>
      </c>
    </row>
    <row r="180" spans="1:17" x14ac:dyDescent="0.25">
      <c r="A180" s="80">
        <v>45212</v>
      </c>
      <c r="B180" s="81">
        <f>VLOOKUP([1]!Table1[[#This Row],[TANGGAL]],[1]!Table2[#Data],2,FALSE)</f>
        <v>3714</v>
      </c>
      <c r="C180" s="82">
        <v>12454.954954954954</v>
      </c>
      <c r="D180" s="82">
        <v>12399.999999999998</v>
      </c>
      <c r="E180" s="82">
        <f t="shared" si="12"/>
        <v>12399.999999999998</v>
      </c>
      <c r="F180" s="82">
        <f>13500</f>
        <v>13500</v>
      </c>
      <c r="G180" s="82">
        <f t="shared" si="17"/>
        <v>12247.507507507509</v>
      </c>
      <c r="H180" s="82">
        <f t="shared" si="13"/>
        <v>12099.999999999998</v>
      </c>
      <c r="I180" s="82">
        <v>12399.999999999998</v>
      </c>
      <c r="J180" s="41" t="e">
        <f>VLOOKUP(A180,Table8[[Tanggal PO]:[Harga]],4,FALSE)</f>
        <v>#N/A</v>
      </c>
      <c r="K180" s="83">
        <f t="shared" si="14"/>
        <v>-0.10370370370370384</v>
      </c>
      <c r="L180" s="41" t="e">
        <f>VLOOKUP(A180,Sheet3!$A$2:$I$26,9,FALSE)</f>
        <v>#N/A</v>
      </c>
      <c r="M180" s="83" t="e">
        <f>VLOOKUP(A180,Sheet3!$A$2:$K$26,11,FALSE)</f>
        <v>#N/A</v>
      </c>
      <c r="N180" s="83">
        <f t="shared" si="15"/>
        <v>1.2450900103471153E-2</v>
      </c>
      <c r="O180" s="83" t="e">
        <f t="shared" si="16"/>
        <v>#N/A</v>
      </c>
      <c r="P180" s="84" t="e">
        <f>VLOOKUP(A180,OEM!$Q$2:$T$394,4,FALSE)</f>
        <v>#N/A</v>
      </c>
      <c r="Q180" s="85" t="e">
        <f>(P180-140000)/140000</f>
        <v>#N/A</v>
      </c>
    </row>
    <row r="181" spans="1:17" x14ac:dyDescent="0.25">
      <c r="A181" s="80">
        <v>45215</v>
      </c>
      <c r="B181" s="81">
        <f>VLOOKUP([1]!Table1[[#This Row],[TANGGAL]],[1]!Table2[#Data],2,FALSE)</f>
        <v>3765</v>
      </c>
      <c r="C181" s="82">
        <v>12634.234234234233</v>
      </c>
      <c r="D181" s="82">
        <v>12499.999999999998</v>
      </c>
      <c r="E181" s="82">
        <f t="shared" si="12"/>
        <v>12499.999999999998</v>
      </c>
      <c r="F181" s="82">
        <f>13500</f>
        <v>13500</v>
      </c>
      <c r="G181" s="82">
        <f t="shared" si="17"/>
        <v>12239.6996996997</v>
      </c>
      <c r="H181" s="82">
        <f t="shared" si="13"/>
        <v>12199.999999999998</v>
      </c>
      <c r="I181" s="82">
        <v>12499.999999999998</v>
      </c>
      <c r="J181" s="41" t="e">
        <f>VLOOKUP(A181,Table8[[Tanggal PO]:[Harga]],4,FALSE)</f>
        <v>#N/A</v>
      </c>
      <c r="K181" s="83">
        <f t="shared" si="14"/>
        <v>-9.6296296296296435E-2</v>
      </c>
      <c r="L181" s="41" t="e">
        <f>VLOOKUP(A181,Sheet3!$A$2:$I$26,9,FALSE)</f>
        <v>#N/A</v>
      </c>
      <c r="M181" s="83" t="e">
        <f>VLOOKUP(A181,Sheet3!$A$2:$K$26,11,FALSE)</f>
        <v>#N/A</v>
      </c>
      <c r="N181" s="83">
        <f t="shared" si="15"/>
        <v>2.1266886172598188E-2</v>
      </c>
      <c r="O181" s="83" t="e">
        <f t="shared" si="16"/>
        <v>#N/A</v>
      </c>
      <c r="P181" s="84" t="e">
        <f>VLOOKUP(A181,OEM!$Q$2:$T$394,4,FALSE)</f>
        <v>#N/A</v>
      </c>
      <c r="Q181" s="85" t="e">
        <f>(P181-140000)/140000</f>
        <v>#N/A</v>
      </c>
    </row>
    <row r="182" spans="1:17" x14ac:dyDescent="0.25">
      <c r="A182" s="80">
        <v>45216</v>
      </c>
      <c r="B182" s="81">
        <f>VLOOKUP([1]!Table1[[#This Row],[TANGGAL]],[1]!Table2[#Data],2,FALSE)</f>
        <v>3767</v>
      </c>
      <c r="C182" s="82">
        <v>12634.234234234233</v>
      </c>
      <c r="D182" s="82">
        <v>12499.999999999998</v>
      </c>
      <c r="E182" s="82">
        <f t="shared" si="12"/>
        <v>12499.999999999998</v>
      </c>
      <c r="F182" s="82">
        <f>13500</f>
        <v>13500</v>
      </c>
      <c r="G182" s="82">
        <f t="shared" si="17"/>
        <v>12235.225225225226</v>
      </c>
      <c r="H182" s="82">
        <f t="shared" si="13"/>
        <v>12199.999999999998</v>
      </c>
      <c r="I182" s="82">
        <v>12499.999999999998</v>
      </c>
      <c r="J182" s="41" t="e">
        <f>VLOOKUP(A182,Table8[[Tanggal PO]:[Harga]],4,FALSE)</f>
        <v>#N/A</v>
      </c>
      <c r="K182" s="83">
        <f t="shared" si="14"/>
        <v>-9.6296296296296435E-2</v>
      </c>
      <c r="L182" s="41" t="e">
        <f>VLOOKUP(A182,Sheet3!$A$2:$I$26,9,FALSE)</f>
        <v>#N/A</v>
      </c>
      <c r="M182" s="83" t="e">
        <f>VLOOKUP(A182,Sheet3!$A$2:$K$26,11,FALSE)</f>
        <v>#N/A</v>
      </c>
      <c r="N182" s="83">
        <f t="shared" si="15"/>
        <v>2.1640367864163991E-2</v>
      </c>
      <c r="O182" s="83" t="e">
        <f t="shared" si="16"/>
        <v>#N/A</v>
      </c>
      <c r="P182" s="84" t="e">
        <f>VLOOKUP(A182,OEM!$Q$2:$T$394,4,FALSE)</f>
        <v>#N/A</v>
      </c>
      <c r="Q182" s="85" t="e">
        <f>(P182-140000)/140000</f>
        <v>#N/A</v>
      </c>
    </row>
    <row r="183" spans="1:17" x14ac:dyDescent="0.25">
      <c r="A183" s="80">
        <v>45217</v>
      </c>
      <c r="B183" s="81">
        <f>VLOOKUP([1]!Table1[[#This Row],[TANGGAL]],[1]!Table2[#Data],2,FALSE)</f>
        <v>3793</v>
      </c>
      <c r="C183" s="82">
        <v>12634.234234234233</v>
      </c>
      <c r="D183" s="82">
        <v>12699.999999999998</v>
      </c>
      <c r="E183" s="82">
        <f t="shared" si="12"/>
        <v>12634.234234234233</v>
      </c>
      <c r="F183" s="82">
        <f>13500</f>
        <v>13500</v>
      </c>
      <c r="G183" s="82">
        <f t="shared" si="17"/>
        <v>12230.750750750751</v>
      </c>
      <c r="H183" s="82">
        <f t="shared" si="13"/>
        <v>12334.234234234233</v>
      </c>
      <c r="I183" s="82">
        <v>12634.234234234233</v>
      </c>
      <c r="J183" s="41" t="e">
        <f>VLOOKUP(A183,Table8[[Tanggal PO]:[Harga]],4,FALSE)</f>
        <v>#N/A</v>
      </c>
      <c r="K183" s="83">
        <f t="shared" si="14"/>
        <v>-8.6353019686353144E-2</v>
      </c>
      <c r="L183" s="41" t="e">
        <f>VLOOKUP(A183,Sheet3!$A$2:$I$26,9,FALSE)</f>
        <v>#N/A</v>
      </c>
      <c r="M183" s="83" t="e">
        <f>VLOOKUP(A183,Sheet3!$A$2:$K$26,11,FALSE)</f>
        <v>#N/A</v>
      </c>
      <c r="N183" s="83">
        <f t="shared" si="15"/>
        <v>3.2989265475687597E-2</v>
      </c>
      <c r="O183" s="83" t="e">
        <f t="shared" si="16"/>
        <v>#N/A</v>
      </c>
      <c r="P183" s="84" t="e">
        <f>VLOOKUP(A183,OEM!$Q$2:$T$394,4,FALSE)</f>
        <v>#N/A</v>
      </c>
      <c r="Q183" s="85" t="e">
        <f>(P183-140000)/140000</f>
        <v>#N/A</v>
      </c>
    </row>
    <row r="184" spans="1:17" x14ac:dyDescent="0.25">
      <c r="A184" s="80">
        <v>45218</v>
      </c>
      <c r="B184" s="81">
        <f>VLOOKUP([1]!Table1[[#This Row],[TANGGAL]],[1]!Table2[#Data],2,FALSE)</f>
        <v>3745</v>
      </c>
      <c r="C184" s="82">
        <v>12634.234234234233</v>
      </c>
      <c r="D184" s="82">
        <v>12699.999999999998</v>
      </c>
      <c r="E184" s="82">
        <f t="shared" si="12"/>
        <v>12634.234234234233</v>
      </c>
      <c r="F184" s="82">
        <f>13500</f>
        <v>13500</v>
      </c>
      <c r="G184" s="82">
        <f t="shared" si="17"/>
        <v>12236.726726726727</v>
      </c>
      <c r="H184" s="82">
        <f t="shared" si="13"/>
        <v>12334.234234234233</v>
      </c>
      <c r="I184" s="82">
        <v>12634.234234234233</v>
      </c>
      <c r="J184" s="41" t="e">
        <f>VLOOKUP(A184,Table8[[Tanggal PO]:[Harga]],4,FALSE)</f>
        <v>#N/A</v>
      </c>
      <c r="K184" s="83">
        <f t="shared" si="14"/>
        <v>-8.6353019686353144E-2</v>
      </c>
      <c r="L184" s="41" t="e">
        <f>VLOOKUP(A184,Sheet3!$A$2:$I$26,9,FALSE)</f>
        <v>#N/A</v>
      </c>
      <c r="M184" s="83" t="e">
        <f>VLOOKUP(A184,Sheet3!$A$2:$K$26,11,FALSE)</f>
        <v>#N/A</v>
      </c>
      <c r="N184" s="83">
        <f t="shared" si="15"/>
        <v>3.2484790776547576E-2</v>
      </c>
      <c r="O184" s="83" t="e">
        <f t="shared" si="16"/>
        <v>#N/A</v>
      </c>
      <c r="P184" s="84" t="e">
        <f>VLOOKUP(A184,OEM!$Q$2:$T$394,4,FALSE)</f>
        <v>#N/A</v>
      </c>
      <c r="Q184" s="85" t="e">
        <f>(P184-140000)/140000</f>
        <v>#N/A</v>
      </c>
    </row>
    <row r="185" spans="1:17" x14ac:dyDescent="0.25">
      <c r="A185" s="80">
        <v>45219</v>
      </c>
      <c r="B185" s="81">
        <f>VLOOKUP([1]!Table1[[#This Row],[TANGGAL]],[1]!Table2[#Data],2,FALSE)</f>
        <v>3750</v>
      </c>
      <c r="C185" s="82">
        <v>12634.234234234233</v>
      </c>
      <c r="D185" s="82">
        <v>12399.999999999998</v>
      </c>
      <c r="E185" s="82">
        <f t="shared" si="12"/>
        <v>12399.999999999998</v>
      </c>
      <c r="F185" s="82">
        <f>13500</f>
        <v>13500</v>
      </c>
      <c r="G185" s="82">
        <f t="shared" si="17"/>
        <v>12242.702702702703</v>
      </c>
      <c r="H185" s="82">
        <f t="shared" si="13"/>
        <v>12099.999999999998</v>
      </c>
      <c r="I185" s="82">
        <v>12399.999999999998</v>
      </c>
      <c r="J185" s="41" t="e">
        <f>VLOOKUP(A185,Table8[[Tanggal PO]:[Harga]],4,FALSE)</f>
        <v>#N/A</v>
      </c>
      <c r="K185" s="83">
        <f t="shared" si="14"/>
        <v>-0.10370370370370384</v>
      </c>
      <c r="L185" s="41" t="e">
        <f>VLOOKUP(A185,Sheet3!$A$2:$I$26,9,FALSE)</f>
        <v>#N/A</v>
      </c>
      <c r="M185" s="83" t="e">
        <f>VLOOKUP(A185,Sheet3!$A$2:$K$26,11,FALSE)</f>
        <v>#N/A</v>
      </c>
      <c r="N185" s="83">
        <f t="shared" si="15"/>
        <v>1.2848249370832943E-2</v>
      </c>
      <c r="O185" s="83" t="e">
        <f t="shared" si="16"/>
        <v>#N/A</v>
      </c>
      <c r="P185" s="84" t="e">
        <f>VLOOKUP(A185,OEM!$Q$2:$T$394,4,FALSE)</f>
        <v>#N/A</v>
      </c>
      <c r="Q185" s="85" t="e">
        <f>(P185-140000)/140000</f>
        <v>#N/A</v>
      </c>
    </row>
    <row r="186" spans="1:17" x14ac:dyDescent="0.25">
      <c r="A186" s="80">
        <v>45222</v>
      </c>
      <c r="B186" s="81">
        <f>VLOOKUP([1]!Table1[[#This Row],[TANGGAL]],[1]!Table2[#Data],2,FALSE)</f>
        <v>3728</v>
      </c>
      <c r="C186" s="82">
        <v>12634.234234234233</v>
      </c>
      <c r="D186" s="82">
        <v>12399.999999999998</v>
      </c>
      <c r="E186" s="82">
        <f t="shared" si="12"/>
        <v>12399.999999999998</v>
      </c>
      <c r="F186" s="82">
        <f>13500</f>
        <v>13500</v>
      </c>
      <c r="G186" s="82">
        <f t="shared" si="17"/>
        <v>12249.87987987988</v>
      </c>
      <c r="H186" s="82">
        <f t="shared" si="13"/>
        <v>12099.999999999998</v>
      </c>
      <c r="I186" s="82">
        <v>12399.999999999998</v>
      </c>
      <c r="J186" s="41" t="e">
        <f>VLOOKUP(A186,Table8[[Tanggal PO]:[Harga]],4,FALSE)</f>
        <v>#N/A</v>
      </c>
      <c r="K186" s="83">
        <f t="shared" si="14"/>
        <v>-0.10370370370370384</v>
      </c>
      <c r="L186" s="41" t="e">
        <f>VLOOKUP(A186,Sheet3!$A$2:$I$26,9,FALSE)</f>
        <v>#N/A</v>
      </c>
      <c r="M186" s="83" t="e">
        <f>VLOOKUP(A186,Sheet3!$A$2:$K$26,11,FALSE)</f>
        <v>#N/A</v>
      </c>
      <c r="N186" s="83">
        <f t="shared" si="15"/>
        <v>1.2254823850696438E-2</v>
      </c>
      <c r="O186" s="83" t="e">
        <f t="shared" si="16"/>
        <v>#N/A</v>
      </c>
      <c r="P186" s="84" t="e">
        <f>VLOOKUP(A186,OEM!$Q$2:$T$394,4,FALSE)</f>
        <v>#N/A</v>
      </c>
      <c r="Q186" s="85" t="e">
        <f>(P186-140000)/140000</f>
        <v>#N/A</v>
      </c>
    </row>
    <row r="187" spans="1:17" x14ac:dyDescent="0.25">
      <c r="A187" s="80">
        <v>45223</v>
      </c>
      <c r="B187" s="81">
        <f>VLOOKUP([1]!Table1[[#This Row],[TANGGAL]],[1]!Table2[#Data],2,FALSE)</f>
        <v>3646</v>
      </c>
      <c r="C187" s="82">
        <v>12364.864864864863</v>
      </c>
      <c r="D187" s="82">
        <v>12199.999999999998</v>
      </c>
      <c r="E187" s="82">
        <f t="shared" si="12"/>
        <v>12199.999999999998</v>
      </c>
      <c r="F187" s="82">
        <f>13500</f>
        <v>13500</v>
      </c>
      <c r="G187" s="82">
        <f t="shared" si="17"/>
        <v>12253.213213213214</v>
      </c>
      <c r="H187" s="82">
        <f t="shared" si="13"/>
        <v>11899.999999999998</v>
      </c>
      <c r="I187" s="82">
        <v>12199.999999999998</v>
      </c>
      <c r="J187" s="41" t="e">
        <f>VLOOKUP(A187,Table8[[Tanggal PO]:[Harga]],4,FALSE)</f>
        <v>#N/A</v>
      </c>
      <c r="K187" s="83">
        <f t="shared" si="14"/>
        <v>-0.11851851851851865</v>
      </c>
      <c r="L187" s="41" t="e">
        <f>VLOOKUP(A187,Sheet3!$A$2:$I$26,9,FALSE)</f>
        <v>#N/A</v>
      </c>
      <c r="M187" s="83" t="e">
        <f>VLOOKUP(A187,Sheet3!$A$2:$K$26,11,FALSE)</f>
        <v>#N/A</v>
      </c>
      <c r="N187" s="83">
        <f t="shared" si="15"/>
        <v>-4.3427966434007098E-3</v>
      </c>
      <c r="O187" s="83" t="e">
        <f t="shared" si="16"/>
        <v>#N/A</v>
      </c>
      <c r="P187" s="84" t="e">
        <f>VLOOKUP(A187,OEM!$Q$2:$T$394,4,FALSE)</f>
        <v>#N/A</v>
      </c>
      <c r="Q187" s="85" t="e">
        <f>(P187-140000)/140000</f>
        <v>#N/A</v>
      </c>
    </row>
    <row r="188" spans="1:17" x14ac:dyDescent="0.25">
      <c r="A188" s="80">
        <v>45224</v>
      </c>
      <c r="B188" s="81">
        <f>VLOOKUP([1]!Table1[[#This Row],[TANGGAL]],[1]!Table2[#Data],2,FALSE)</f>
        <v>3655</v>
      </c>
      <c r="C188" s="82">
        <v>12454.954954954954</v>
      </c>
      <c r="D188" s="82">
        <v>12199.999999999998</v>
      </c>
      <c r="E188" s="82">
        <f t="shared" si="12"/>
        <v>12199.999999999998</v>
      </c>
      <c r="F188" s="82">
        <f>13500</f>
        <v>13500</v>
      </c>
      <c r="G188" s="82">
        <f t="shared" si="17"/>
        <v>12253.213213213214</v>
      </c>
      <c r="H188" s="82">
        <f t="shared" si="13"/>
        <v>11899.999999999998</v>
      </c>
      <c r="I188" s="82">
        <v>12199.999999999998</v>
      </c>
      <c r="J188" s="41" t="e">
        <f>VLOOKUP(A188,Table8[[Tanggal PO]:[Harga]],4,FALSE)</f>
        <v>#N/A</v>
      </c>
      <c r="K188" s="83">
        <f t="shared" si="14"/>
        <v>-0.11851851851851865</v>
      </c>
      <c r="L188" s="41" t="e">
        <f>VLOOKUP(A188,Sheet3!$A$2:$I$26,9,FALSE)</f>
        <v>#N/A</v>
      </c>
      <c r="M188" s="83" t="e">
        <f>VLOOKUP(A188,Sheet3!$A$2:$K$26,11,FALSE)</f>
        <v>#N/A</v>
      </c>
      <c r="N188" s="83">
        <f t="shared" si="15"/>
        <v>-4.3427966434007098E-3</v>
      </c>
      <c r="O188" s="83" t="e">
        <f t="shared" si="16"/>
        <v>#N/A</v>
      </c>
      <c r="P188" s="84" t="e">
        <f>VLOOKUP(A188,OEM!$Q$2:$T$394,4,FALSE)</f>
        <v>#N/A</v>
      </c>
      <c r="Q188" s="85" t="e">
        <f>(P188-140000)/140000</f>
        <v>#N/A</v>
      </c>
    </row>
    <row r="189" spans="1:17" x14ac:dyDescent="0.25">
      <c r="A189" s="80">
        <v>45225</v>
      </c>
      <c r="B189" s="81">
        <f>VLOOKUP([1]!Table1[[#This Row],[TANGGAL]],[1]!Table2[#Data],2,FALSE)</f>
        <v>3731</v>
      </c>
      <c r="C189" s="82">
        <v>12454.954954954954</v>
      </c>
      <c r="D189" s="82">
        <v>12299.999999999998</v>
      </c>
      <c r="E189" s="82">
        <f t="shared" si="12"/>
        <v>12299.999999999998</v>
      </c>
      <c r="F189" s="82">
        <f>13500</f>
        <v>13500</v>
      </c>
      <c r="G189" s="82">
        <f t="shared" si="17"/>
        <v>12256.726726726725</v>
      </c>
      <c r="H189" s="82">
        <f t="shared" si="13"/>
        <v>11999.999999999998</v>
      </c>
      <c r="I189" s="82">
        <v>12299.999999999998</v>
      </c>
      <c r="J189" s="41" t="e">
        <f>VLOOKUP(A189,Table8[[Tanggal PO]:[Harga]],4,FALSE)</f>
        <v>#N/A</v>
      </c>
      <c r="K189" s="83">
        <f t="shared" si="14"/>
        <v>-0.11111111111111124</v>
      </c>
      <c r="L189" s="41" t="e">
        <f>VLOOKUP(A189,Sheet3!$A$2:$I$26,9,FALSE)</f>
        <v>#N/A</v>
      </c>
      <c r="M189" s="83" t="e">
        <f>VLOOKUP(A189,Sheet3!$A$2:$K$26,11,FALSE)</f>
        <v>#N/A</v>
      </c>
      <c r="N189" s="83">
        <f t="shared" si="15"/>
        <v>3.5305733935400772E-3</v>
      </c>
      <c r="O189" s="83" t="e">
        <f t="shared" si="16"/>
        <v>#N/A</v>
      </c>
      <c r="P189" s="84" t="e">
        <f>VLOOKUP(A189,OEM!$Q$2:$T$394,4,FALSE)</f>
        <v>#N/A</v>
      </c>
      <c r="Q189" s="85" t="e">
        <f>(P189-140000)/140000</f>
        <v>#N/A</v>
      </c>
    </row>
    <row r="190" spans="1:17" x14ac:dyDescent="0.25">
      <c r="A190" s="80">
        <v>45226</v>
      </c>
      <c r="B190" s="81">
        <f>VLOOKUP([1]!Table1[[#This Row],[TANGGAL]],[1]!Table2[#Data],2,FALSE)</f>
        <v>3739</v>
      </c>
      <c r="C190" s="82">
        <v>12544.144144144144</v>
      </c>
      <c r="D190" s="82">
        <v>12499.999999999998</v>
      </c>
      <c r="E190" s="82">
        <f t="shared" si="12"/>
        <v>12499.999999999998</v>
      </c>
      <c r="F190" s="82">
        <f>13500</f>
        <v>13500</v>
      </c>
      <c r="G190" s="82">
        <f t="shared" si="17"/>
        <v>12257.567567567567</v>
      </c>
      <c r="H190" s="82">
        <f t="shared" si="13"/>
        <v>12199.999999999998</v>
      </c>
      <c r="I190" s="82">
        <v>12499.999999999998</v>
      </c>
      <c r="J190" s="41" t="e">
        <f>VLOOKUP(A190,Table8[[Tanggal PO]:[Harga]],4,FALSE)</f>
        <v>#N/A</v>
      </c>
      <c r="K190" s="83">
        <f t="shared" si="14"/>
        <v>-9.6296296296296435E-2</v>
      </c>
      <c r="L190" s="41" t="e">
        <f>VLOOKUP(A190,Sheet3!$A$2:$I$26,9,FALSE)</f>
        <v>#N/A</v>
      </c>
      <c r="M190" s="83" t="e">
        <f>VLOOKUP(A190,Sheet3!$A$2:$K$26,11,FALSE)</f>
        <v>#N/A</v>
      </c>
      <c r="N190" s="83">
        <f t="shared" si="15"/>
        <v>1.9778184464092716E-2</v>
      </c>
      <c r="O190" s="83" t="e">
        <f t="shared" si="16"/>
        <v>#N/A</v>
      </c>
      <c r="P190" s="84" t="e">
        <f>VLOOKUP(A190,OEM!$Q$2:$T$394,4,FALSE)</f>
        <v>#N/A</v>
      </c>
      <c r="Q190" s="85" t="e">
        <f>(P190-140000)/140000</f>
        <v>#N/A</v>
      </c>
    </row>
    <row r="191" spans="1:17" x14ac:dyDescent="0.25">
      <c r="A191" s="80">
        <v>45229</v>
      </c>
      <c r="B191" s="81">
        <f>VLOOKUP([1]!Table1[[#This Row],[TANGGAL]],[1]!Table2[#Data],2,FALSE)</f>
        <v>3704</v>
      </c>
      <c r="C191" s="82">
        <v>12544.144144144144</v>
      </c>
      <c r="D191" s="82">
        <v>12599.999999999998</v>
      </c>
      <c r="E191" s="82">
        <f t="shared" si="12"/>
        <v>12544.144144144144</v>
      </c>
      <c r="F191" s="82">
        <f>13500</f>
        <v>13500</v>
      </c>
      <c r="G191" s="82">
        <f t="shared" si="17"/>
        <v>12271.081081081082</v>
      </c>
      <c r="H191" s="82">
        <f t="shared" si="13"/>
        <v>12244.144144144144</v>
      </c>
      <c r="I191" s="82">
        <v>12544.144144144144</v>
      </c>
      <c r="J191" s="41" t="e">
        <f>VLOOKUP(A191,Table8[[Tanggal PO]:[Harga]],4,FALSE)</f>
        <v>#N/A</v>
      </c>
      <c r="K191" s="83">
        <f t="shared" si="14"/>
        <v>-9.3026359693026375E-2</v>
      </c>
      <c r="L191" s="41" t="e">
        <f>VLOOKUP(A191,Sheet3!$A$2:$I$26,9,FALSE)</f>
        <v>#N/A</v>
      </c>
      <c r="M191" s="83" t="e">
        <f>VLOOKUP(A191,Sheet3!$A$2:$K$26,11,FALSE)</f>
        <v>#N/A</v>
      </c>
      <c r="N191" s="83">
        <f t="shared" si="15"/>
        <v>2.2252567745156264E-2</v>
      </c>
      <c r="O191" s="83" t="e">
        <f t="shared" si="16"/>
        <v>#N/A</v>
      </c>
      <c r="P191" s="84" t="e">
        <f>VLOOKUP(A191,OEM!$Q$2:$T$394,4,FALSE)</f>
        <v>#N/A</v>
      </c>
      <c r="Q191" s="85" t="e">
        <f>(P191-140000)/140000</f>
        <v>#N/A</v>
      </c>
    </row>
    <row r="192" spans="1:17" x14ac:dyDescent="0.25">
      <c r="A192" s="80">
        <v>45230</v>
      </c>
      <c r="B192" s="81">
        <f>VLOOKUP([1]!Table1[[#This Row],[TANGGAL]],[1]!Table2[#Data],2,FALSE)</f>
        <v>3643</v>
      </c>
      <c r="C192" s="82">
        <v>12454.954954954954</v>
      </c>
      <c r="D192" s="82">
        <v>12599.999999999998</v>
      </c>
      <c r="E192" s="82">
        <f t="shared" si="12"/>
        <v>12454.954954954954</v>
      </c>
      <c r="F192" s="82">
        <f>13500</f>
        <v>13500</v>
      </c>
      <c r="G192" s="82">
        <f t="shared" si="17"/>
        <v>12280.060060060061</v>
      </c>
      <c r="H192" s="82">
        <f t="shared" si="13"/>
        <v>12154.954954954954</v>
      </c>
      <c r="I192" s="82">
        <v>12454.954954954954</v>
      </c>
      <c r="J192" s="41" t="e">
        <f>VLOOKUP(A192,Table8[[Tanggal PO]:[Harga]],4,FALSE)</f>
        <v>#N/A</v>
      </c>
      <c r="K192" s="83">
        <f t="shared" si="14"/>
        <v>-9.9632966299633058E-2</v>
      </c>
      <c r="L192" s="41" t="e">
        <f>VLOOKUP(A192,Sheet3!$A$2:$I$26,9,FALSE)</f>
        <v>#N/A</v>
      </c>
      <c r="M192" s="83" t="e">
        <f>VLOOKUP(A192,Sheet3!$A$2:$K$26,11,FALSE)</f>
        <v>#N/A</v>
      </c>
      <c r="N192" s="83">
        <f t="shared" si="15"/>
        <v>1.4242185627717311E-2</v>
      </c>
      <c r="O192" s="83" t="e">
        <f t="shared" si="16"/>
        <v>#N/A</v>
      </c>
      <c r="P192" s="84" t="e">
        <f>VLOOKUP(A192,OEM!$Q$2:$T$394,4,FALSE)</f>
        <v>#N/A</v>
      </c>
      <c r="Q192" s="85" t="e">
        <f>(P192-140000)/140000</f>
        <v>#N/A</v>
      </c>
    </row>
    <row r="193" spans="1:17" x14ac:dyDescent="0.25">
      <c r="A193" s="80">
        <v>45231</v>
      </c>
      <c r="B193" s="81">
        <f>VLOOKUP([1]!Table1[[#This Row],[TANGGAL]],[1]!Table2[#Data],2,FALSE)</f>
        <v>3649</v>
      </c>
      <c r="C193" s="82">
        <v>12364.864864864863</v>
      </c>
      <c r="D193" s="82">
        <v>12399.999999999998</v>
      </c>
      <c r="E193" s="82">
        <f t="shared" si="12"/>
        <v>12364.864864864863</v>
      </c>
      <c r="F193" s="82">
        <f>13500</f>
        <v>13500</v>
      </c>
      <c r="G193" s="82">
        <f t="shared" si="17"/>
        <v>12286.066066066065</v>
      </c>
      <c r="H193" s="82">
        <f t="shared" si="13"/>
        <v>12064.864864864863</v>
      </c>
      <c r="I193" s="82">
        <v>12364.864864864863</v>
      </c>
      <c r="J193" s="41" t="e">
        <f>VLOOKUP(A193,Table8[[Tanggal PO]:[Harga]],4,FALSE)</f>
        <v>#N/A</v>
      </c>
      <c r="K193" s="83">
        <f t="shared" si="14"/>
        <v>-0.10630630630630643</v>
      </c>
      <c r="L193" s="41" t="e">
        <f>VLOOKUP(A193,Sheet3!$A$2:$I$26,9,FALSE)</f>
        <v>#N/A</v>
      </c>
      <c r="M193" s="83" t="e">
        <f>VLOOKUP(A193,Sheet3!$A$2:$K$26,11,FALSE)</f>
        <v>#N/A</v>
      </c>
      <c r="N193" s="83">
        <f t="shared" si="15"/>
        <v>6.4136720716844601E-3</v>
      </c>
      <c r="O193" s="83" t="e">
        <f t="shared" si="16"/>
        <v>#N/A</v>
      </c>
      <c r="P193" s="84" t="e">
        <f>VLOOKUP(A193,OEM!$Q$2:$T$394,4,FALSE)</f>
        <v>#N/A</v>
      </c>
      <c r="Q193" s="85" t="e">
        <f>(P193-140000)/140000</f>
        <v>#N/A</v>
      </c>
    </row>
    <row r="194" spans="1:17" x14ac:dyDescent="0.25">
      <c r="A194" s="80">
        <v>45232</v>
      </c>
      <c r="B194" s="81">
        <f>VLOOKUP([1]!Table1[[#This Row],[TANGGAL]],[1]!Table2[#Data],2,FALSE)</f>
        <v>3743</v>
      </c>
      <c r="C194" s="82">
        <v>12364.864864864863</v>
      </c>
      <c r="D194" s="82">
        <v>12599.999999999998</v>
      </c>
      <c r="E194" s="82">
        <f t="shared" si="12"/>
        <v>12364.864864864863</v>
      </c>
      <c r="F194" s="82">
        <f>13500</f>
        <v>13500</v>
      </c>
      <c r="G194" s="82">
        <f t="shared" si="17"/>
        <v>12298.228228228227</v>
      </c>
      <c r="H194" s="82">
        <f t="shared" si="13"/>
        <v>12064.864864864863</v>
      </c>
      <c r="I194" s="82">
        <v>12364.864864864863</v>
      </c>
      <c r="J194" s="41" t="e">
        <f>VLOOKUP(A194,Table8[[Tanggal PO]:[Harga]],4,FALSE)</f>
        <v>#N/A</v>
      </c>
      <c r="K194" s="83">
        <f t="shared" si="14"/>
        <v>-0.10630630630630643</v>
      </c>
      <c r="L194" s="41" t="e">
        <f>VLOOKUP(A194,Sheet3!$A$2:$I$26,9,FALSE)</f>
        <v>#N/A</v>
      </c>
      <c r="M194" s="83" t="e">
        <f>VLOOKUP(A194,Sheet3!$A$2:$K$26,11,FALSE)</f>
        <v>#N/A</v>
      </c>
      <c r="N194" s="83">
        <f t="shared" si="15"/>
        <v>5.4183932351885315E-3</v>
      </c>
      <c r="O194" s="83" t="e">
        <f t="shared" si="16"/>
        <v>#N/A</v>
      </c>
      <c r="P194" s="84" t="e">
        <f>VLOOKUP(A194,OEM!$Q$2:$T$394,4,FALSE)</f>
        <v>#N/A</v>
      </c>
      <c r="Q194" s="85" t="e">
        <f>(P194-140000)/140000</f>
        <v>#N/A</v>
      </c>
    </row>
    <row r="195" spans="1:17" x14ac:dyDescent="0.25">
      <c r="A195" s="80">
        <v>45233</v>
      </c>
      <c r="B195" s="81">
        <f>VLOOKUP([1]!Table1[[#This Row],[TANGGAL]],[1]!Table2[#Data],2,FALSE)</f>
        <v>3717</v>
      </c>
      <c r="C195" s="82">
        <v>12544.144144144144</v>
      </c>
      <c r="D195" s="82">
        <v>12599.999999999998</v>
      </c>
      <c r="E195" s="82">
        <f t="shared" ref="E195:E258" si="18">MIN(C195:D195)</f>
        <v>12544.144144144144</v>
      </c>
      <c r="F195" s="82">
        <f>13500</f>
        <v>13500</v>
      </c>
      <c r="G195" s="82">
        <f t="shared" si="17"/>
        <v>12303.723723723722</v>
      </c>
      <c r="H195" s="82">
        <f t="shared" ref="H195:H258" si="19">E195-300</f>
        <v>12244.144144144144</v>
      </c>
      <c r="I195" s="82">
        <v>12544.144144144144</v>
      </c>
      <c r="J195" s="41" t="e">
        <f>VLOOKUP(A195,Table8[[Tanggal PO]:[Harga]],4,FALSE)</f>
        <v>#N/A</v>
      </c>
      <c r="K195" s="83">
        <f t="shared" ref="K195:K258" si="20">(H195-F195)/F195</f>
        <v>-9.3026359693026375E-2</v>
      </c>
      <c r="L195" s="41" t="e">
        <f>VLOOKUP(A195,Sheet3!$A$2:$I$26,9,FALSE)</f>
        <v>#N/A</v>
      </c>
      <c r="M195" s="83" t="e">
        <f>VLOOKUP(A195,Sheet3!$A$2:$K$26,11,FALSE)</f>
        <v>#N/A</v>
      </c>
      <c r="N195" s="83">
        <f t="shared" ref="N195:N258" si="21">(E195-G195)/G195</f>
        <v>1.9540459930585823E-2</v>
      </c>
      <c r="O195" s="83" t="e">
        <f t="shared" ref="O195:O258" si="22">(H195-J195)/J195</f>
        <v>#N/A</v>
      </c>
      <c r="P195" s="84" t="e">
        <f>VLOOKUP(A195,OEM!$Q$2:$T$394,4,FALSE)</f>
        <v>#N/A</v>
      </c>
      <c r="Q195" s="85" t="e">
        <f>(P195-140000)/140000</f>
        <v>#N/A</v>
      </c>
    </row>
    <row r="196" spans="1:17" x14ac:dyDescent="0.25">
      <c r="A196" s="80">
        <v>45236</v>
      </c>
      <c r="B196" s="81">
        <f>VLOOKUP([1]!Table1[[#This Row],[TANGGAL]],[1]!Table2[#Data],2,FALSE)</f>
        <v>3700</v>
      </c>
      <c r="C196" s="82">
        <v>12544.144144144144</v>
      </c>
      <c r="D196" s="82">
        <v>12499.999999999998</v>
      </c>
      <c r="E196" s="82">
        <f t="shared" si="18"/>
        <v>12499.999999999998</v>
      </c>
      <c r="F196" s="82">
        <f>13500</f>
        <v>13500</v>
      </c>
      <c r="G196" s="82">
        <f t="shared" si="17"/>
        <v>12318.528528528526</v>
      </c>
      <c r="H196" s="82">
        <f t="shared" si="19"/>
        <v>12199.999999999998</v>
      </c>
      <c r="I196" s="82">
        <v>12499.999999999998</v>
      </c>
      <c r="J196" s="41" t="e">
        <f>VLOOKUP(A196,Table8[[Tanggal PO]:[Harga]],4,FALSE)</f>
        <v>#N/A</v>
      </c>
      <c r="K196" s="83">
        <f t="shared" si="20"/>
        <v>-9.6296296296296435E-2</v>
      </c>
      <c r="L196" s="41" t="e">
        <f>VLOOKUP(A196,Sheet3!$A$2:$I$26,9,FALSE)</f>
        <v>#N/A</v>
      </c>
      <c r="M196" s="83" t="e">
        <f>VLOOKUP(A196,Sheet3!$A$2:$K$26,11,FALSE)</f>
        <v>#N/A</v>
      </c>
      <c r="N196" s="83">
        <f t="shared" si="21"/>
        <v>1.4731586735477491E-2</v>
      </c>
      <c r="O196" s="83" t="e">
        <f t="shared" si="22"/>
        <v>#N/A</v>
      </c>
      <c r="P196" s="84" t="e">
        <f>VLOOKUP(A196,OEM!$Q$2:$T$394,4,FALSE)</f>
        <v>#N/A</v>
      </c>
      <c r="Q196" s="85" t="e">
        <f>(P196-140000)/140000</f>
        <v>#N/A</v>
      </c>
    </row>
    <row r="197" spans="1:17" x14ac:dyDescent="0.25">
      <c r="A197" s="80">
        <v>45237</v>
      </c>
      <c r="B197" s="81">
        <f>VLOOKUP([1]!Table1[[#This Row],[TANGGAL]],[1]!Table2[#Data],2,FALSE)</f>
        <v>3668</v>
      </c>
      <c r="C197" s="82">
        <v>12454.954954954954</v>
      </c>
      <c r="D197" s="82">
        <v>12599.999999999998</v>
      </c>
      <c r="E197" s="82">
        <f t="shared" si="18"/>
        <v>12454.954954954954</v>
      </c>
      <c r="F197" s="82">
        <f>13500</f>
        <v>13500</v>
      </c>
      <c r="G197" s="82">
        <f t="shared" si="17"/>
        <v>12332.04204204204</v>
      </c>
      <c r="H197" s="82">
        <f t="shared" si="19"/>
        <v>12154.954954954954</v>
      </c>
      <c r="I197" s="82">
        <v>12454.954954954954</v>
      </c>
      <c r="J197" s="41" t="e">
        <f>VLOOKUP(A197,Table8[[Tanggal PO]:[Harga]],4,FALSE)</f>
        <v>#N/A</v>
      </c>
      <c r="K197" s="83">
        <f t="shared" si="20"/>
        <v>-9.9632966299633058E-2</v>
      </c>
      <c r="L197" s="41" t="e">
        <f>VLOOKUP(A197,Sheet3!$A$2:$I$26,9,FALSE)</f>
        <v>#N/A</v>
      </c>
      <c r="M197" s="83" t="e">
        <f>VLOOKUP(A197,Sheet3!$A$2:$K$26,11,FALSE)</f>
        <v>#N/A</v>
      </c>
      <c r="N197" s="83">
        <f t="shared" si="21"/>
        <v>9.9669553909955098E-3</v>
      </c>
      <c r="O197" s="83" t="e">
        <f t="shared" si="22"/>
        <v>#N/A</v>
      </c>
      <c r="P197" s="84" t="e">
        <f>VLOOKUP(A197,OEM!$Q$2:$T$394,4,FALSE)</f>
        <v>#N/A</v>
      </c>
      <c r="Q197" s="85" t="e">
        <f>(P197-140000)/140000</f>
        <v>#N/A</v>
      </c>
    </row>
    <row r="198" spans="1:17" x14ac:dyDescent="0.25">
      <c r="A198" s="80">
        <v>45238</v>
      </c>
      <c r="B198" s="81">
        <f>VLOOKUP([1]!Table1[[#This Row],[TANGGAL]],[1]!Table2[#Data],2,FALSE)</f>
        <v>3707</v>
      </c>
      <c r="C198" s="82">
        <v>12454.954954954954</v>
      </c>
      <c r="D198" s="82">
        <v>12599.999999999998</v>
      </c>
      <c r="E198" s="82">
        <f t="shared" si="18"/>
        <v>12454.954954954954</v>
      </c>
      <c r="F198" s="82">
        <f>13500</f>
        <v>13500</v>
      </c>
      <c r="G198" s="82">
        <f t="shared" si="17"/>
        <v>12340.540540540538</v>
      </c>
      <c r="H198" s="82">
        <f t="shared" si="19"/>
        <v>12154.954954954954</v>
      </c>
      <c r="I198" s="82">
        <v>12454.954954954954</v>
      </c>
      <c r="J198" s="41" t="e">
        <f>VLOOKUP(A198,Table8[[Tanggal PO]:[Harga]],4,FALSE)</f>
        <v>#N/A</v>
      </c>
      <c r="K198" s="83">
        <f t="shared" si="20"/>
        <v>-9.9632966299633058E-2</v>
      </c>
      <c r="L198" s="41" t="e">
        <f>VLOOKUP(A198,Sheet3!$A$2:$I$26,9,FALSE)</f>
        <v>#N/A</v>
      </c>
      <c r="M198" s="83" t="e">
        <f>VLOOKUP(A198,Sheet3!$A$2:$K$26,11,FALSE)</f>
        <v>#N/A</v>
      </c>
      <c r="N198" s="83">
        <f t="shared" si="21"/>
        <v>9.2714264856184406E-3</v>
      </c>
      <c r="O198" s="83" t="e">
        <f t="shared" si="22"/>
        <v>#N/A</v>
      </c>
      <c r="P198" s="84" t="e">
        <f>VLOOKUP(A198,OEM!$Q$2:$T$394,4,FALSE)</f>
        <v>#N/A</v>
      </c>
      <c r="Q198" s="85" t="e">
        <f>(P198-140000)/140000</f>
        <v>#N/A</v>
      </c>
    </row>
    <row r="199" spans="1:17" x14ac:dyDescent="0.25">
      <c r="A199" s="80">
        <v>45239</v>
      </c>
      <c r="B199" s="81">
        <f>VLOOKUP([1]!Table1[[#This Row],[TANGGAL]],[1]!Table2[#Data],2,FALSE)</f>
        <v>3684</v>
      </c>
      <c r="C199" s="82">
        <v>12544.144144144144</v>
      </c>
      <c r="D199" s="82">
        <v>12499.999999999998</v>
      </c>
      <c r="E199" s="82">
        <f t="shared" si="18"/>
        <v>12499.999999999998</v>
      </c>
      <c r="F199" s="82">
        <f>13500</f>
        <v>13500</v>
      </c>
      <c r="G199" s="82">
        <f t="shared" si="17"/>
        <v>12349.039039039037</v>
      </c>
      <c r="H199" s="82">
        <f t="shared" si="19"/>
        <v>12199.999999999998</v>
      </c>
      <c r="I199" s="82">
        <v>12499.999999999998</v>
      </c>
      <c r="J199" s="41" t="e">
        <f>VLOOKUP(A199,Table8[[Tanggal PO]:[Harga]],4,FALSE)</f>
        <v>#N/A</v>
      </c>
      <c r="K199" s="83">
        <f t="shared" si="20"/>
        <v>-9.6296296296296435E-2</v>
      </c>
      <c r="L199" s="41" t="e">
        <f>VLOOKUP(A199,Sheet3!$A$2:$I$26,9,FALSE)</f>
        <v>#N/A</v>
      </c>
      <c r="M199" s="83" t="e">
        <f>VLOOKUP(A199,Sheet3!$A$2:$K$26,11,FALSE)</f>
        <v>#N/A</v>
      </c>
      <c r="N199" s="83">
        <f t="shared" si="21"/>
        <v>1.2224510788550299E-2</v>
      </c>
      <c r="O199" s="83" t="e">
        <f t="shared" si="22"/>
        <v>#N/A</v>
      </c>
      <c r="P199" s="84" t="e">
        <f>VLOOKUP(A199,OEM!$Q$2:$T$394,4,FALSE)</f>
        <v>#N/A</v>
      </c>
      <c r="Q199" s="85" t="e">
        <f>(P199-140000)/140000</f>
        <v>#N/A</v>
      </c>
    </row>
    <row r="200" spans="1:17" x14ac:dyDescent="0.25">
      <c r="A200" s="80">
        <v>45240</v>
      </c>
      <c r="B200" s="81">
        <f>VLOOKUP([1]!Table1[[#This Row],[TANGGAL]],[1]!Table2[#Data],2,FALSE)</f>
        <v>3737</v>
      </c>
      <c r="C200" s="82">
        <v>12544.144144144144</v>
      </c>
      <c r="D200" s="82">
        <v>12499.999999999998</v>
      </c>
      <c r="E200" s="82">
        <f t="shared" si="18"/>
        <v>12499.999999999998</v>
      </c>
      <c r="F200" s="82">
        <f>13500</f>
        <v>13500</v>
      </c>
      <c r="G200" s="82">
        <f t="shared" si="17"/>
        <v>12359.03903903904</v>
      </c>
      <c r="H200" s="82">
        <f t="shared" si="19"/>
        <v>12199.999999999998</v>
      </c>
      <c r="I200" s="82">
        <v>12499.999999999998</v>
      </c>
      <c r="J200" s="41" t="e">
        <f>VLOOKUP(A200,Table8[[Tanggal PO]:[Harga]],4,FALSE)</f>
        <v>#N/A</v>
      </c>
      <c r="K200" s="83">
        <f t="shared" si="20"/>
        <v>-9.6296296296296435E-2</v>
      </c>
      <c r="L200" s="41" t="e">
        <f>VLOOKUP(A200,Sheet3!$A$2:$I$26,9,FALSE)</f>
        <v>#N/A</v>
      </c>
      <c r="M200" s="83" t="e">
        <f>VLOOKUP(A200,Sheet3!$A$2:$K$26,11,FALSE)</f>
        <v>#N/A</v>
      </c>
      <c r="N200" s="83">
        <f t="shared" si="21"/>
        <v>1.1405495242445492E-2</v>
      </c>
      <c r="O200" s="83" t="e">
        <f t="shared" si="22"/>
        <v>#N/A</v>
      </c>
      <c r="P200" s="84" t="e">
        <f>VLOOKUP(A200,OEM!$Q$2:$T$394,4,FALSE)</f>
        <v>#N/A</v>
      </c>
      <c r="Q200" s="85" t="e">
        <f>(P200-140000)/140000</f>
        <v>#N/A</v>
      </c>
    </row>
    <row r="201" spans="1:17" x14ac:dyDescent="0.25">
      <c r="A201" s="80">
        <v>45243</v>
      </c>
      <c r="B201" s="81">
        <f>VLOOKUP([1]!Table1[[#This Row],[TANGGAL]],[1]!Table2[#Data],2,FALSE)</f>
        <v>3737</v>
      </c>
      <c r="C201" s="82">
        <v>12544.144144144144</v>
      </c>
      <c r="D201" s="82">
        <v>12599.999999999998</v>
      </c>
      <c r="E201" s="82">
        <f t="shared" si="18"/>
        <v>12544.144144144144</v>
      </c>
      <c r="F201" s="82">
        <f>13500</f>
        <v>13500</v>
      </c>
      <c r="G201" s="82">
        <f t="shared" si="17"/>
        <v>12366.546546546546</v>
      </c>
      <c r="H201" s="82">
        <f t="shared" si="19"/>
        <v>12244.144144144144</v>
      </c>
      <c r="I201" s="82">
        <v>12544.144144144144</v>
      </c>
      <c r="J201" s="41" t="e">
        <f>VLOOKUP(A201,Table8[[Tanggal PO]:[Harga]],4,FALSE)</f>
        <v>#N/A</v>
      </c>
      <c r="K201" s="83">
        <f t="shared" si="20"/>
        <v>-9.3026359693026375E-2</v>
      </c>
      <c r="L201" s="41" t="e">
        <f>VLOOKUP(A201,Sheet3!$A$2:$I$26,9,FALSE)</f>
        <v>#N/A</v>
      </c>
      <c r="M201" s="83" t="e">
        <f>VLOOKUP(A201,Sheet3!$A$2:$K$26,11,FALSE)</f>
        <v>#N/A</v>
      </c>
      <c r="N201" s="83">
        <f t="shared" si="21"/>
        <v>1.4361131212269888E-2</v>
      </c>
      <c r="O201" s="83" t="e">
        <f t="shared" si="22"/>
        <v>#N/A</v>
      </c>
      <c r="P201" s="84" t="e">
        <f>VLOOKUP(A201,OEM!$Q$2:$T$394,4,FALSE)</f>
        <v>#N/A</v>
      </c>
      <c r="Q201" s="85" t="e">
        <f>(P201-140000)/140000</f>
        <v>#N/A</v>
      </c>
    </row>
    <row r="202" spans="1:17" x14ac:dyDescent="0.25">
      <c r="A202" s="80">
        <v>45244</v>
      </c>
      <c r="B202" s="81">
        <f>VLOOKUP([1]!Table1[[#This Row],[TANGGAL]],[1]!Table2[#Data],2,FALSE)</f>
        <v>3825</v>
      </c>
      <c r="C202" s="82">
        <v>12544.144144144144</v>
      </c>
      <c r="D202" s="82">
        <v>12699.999999999998</v>
      </c>
      <c r="E202" s="82">
        <f t="shared" si="18"/>
        <v>12544.144144144144</v>
      </c>
      <c r="F202" s="82">
        <f>13500</f>
        <v>13500</v>
      </c>
      <c r="G202" s="82">
        <f t="shared" si="17"/>
        <v>12372.522522522522</v>
      </c>
      <c r="H202" s="82">
        <f t="shared" si="19"/>
        <v>12244.144144144144</v>
      </c>
      <c r="I202" s="82">
        <v>12544.144144144144</v>
      </c>
      <c r="J202" s="41" t="e">
        <f>VLOOKUP(A202,Table8[[Tanggal PO]:[Harga]],4,FALSE)</f>
        <v>#N/A</v>
      </c>
      <c r="K202" s="83">
        <f t="shared" si="20"/>
        <v>-9.3026359693026375E-2</v>
      </c>
      <c r="L202" s="41" t="e">
        <f>VLOOKUP(A202,Sheet3!$A$2:$I$26,9,FALSE)</f>
        <v>#N/A</v>
      </c>
      <c r="M202" s="83" t="e">
        <f>VLOOKUP(A202,Sheet3!$A$2:$K$26,11,FALSE)</f>
        <v>#N/A</v>
      </c>
      <c r="N202" s="83">
        <f t="shared" si="21"/>
        <v>1.3871190883605786E-2</v>
      </c>
      <c r="O202" s="83" t="e">
        <f t="shared" si="22"/>
        <v>#N/A</v>
      </c>
      <c r="P202" s="84" t="e">
        <f>VLOOKUP(A202,OEM!$Q$2:$T$394,4,FALSE)</f>
        <v>#N/A</v>
      </c>
      <c r="Q202" s="85" t="e">
        <f>(P202-140000)/140000</f>
        <v>#N/A</v>
      </c>
    </row>
    <row r="203" spans="1:17" x14ac:dyDescent="0.25">
      <c r="A203" s="80">
        <v>45245</v>
      </c>
      <c r="B203" s="81">
        <f>VLOOKUP([1]!Table1[[#This Row],[TANGGAL]],[1]!Table2[#Data],2,FALSE)</f>
        <v>3898</v>
      </c>
      <c r="C203" s="82">
        <v>12851</v>
      </c>
      <c r="D203" s="82">
        <v>13001.801801801801</v>
      </c>
      <c r="E203" s="82">
        <f t="shared" si="18"/>
        <v>12851</v>
      </c>
      <c r="F203" s="82">
        <f>13500</f>
        <v>13500</v>
      </c>
      <c r="G203" s="82">
        <f t="shared" si="17"/>
        <v>12384.504504504503</v>
      </c>
      <c r="H203" s="82">
        <f t="shared" si="19"/>
        <v>12551</v>
      </c>
      <c r="I203" s="82">
        <v>12851</v>
      </c>
      <c r="J203" s="41" t="e">
        <f>VLOOKUP(A203,Table8[[Tanggal PO]:[Harga]],4,FALSE)</f>
        <v>#N/A</v>
      </c>
      <c r="K203" s="83">
        <f t="shared" si="20"/>
        <v>-7.0296296296296301E-2</v>
      </c>
      <c r="L203" s="41" t="e">
        <f>VLOOKUP(A203,Sheet3!$A$2:$I$26,9,FALSE)</f>
        <v>#N/A</v>
      </c>
      <c r="M203" s="83" t="e">
        <f>VLOOKUP(A203,Sheet3!$A$2:$K$26,11,FALSE)</f>
        <v>#N/A</v>
      </c>
      <c r="N203" s="83">
        <f t="shared" si="21"/>
        <v>3.7667675386271873E-2</v>
      </c>
      <c r="O203" s="83" t="e">
        <f t="shared" si="22"/>
        <v>#N/A</v>
      </c>
      <c r="P203" s="84" t="e">
        <f>VLOOKUP(A203,OEM!$Q$2:$T$394,4,FALSE)</f>
        <v>#N/A</v>
      </c>
      <c r="Q203" s="85" t="e">
        <f>(P203-140000)/140000</f>
        <v>#N/A</v>
      </c>
    </row>
    <row r="204" spans="1:17" x14ac:dyDescent="0.25">
      <c r="A204" s="80">
        <v>45246</v>
      </c>
      <c r="B204" s="81">
        <f>VLOOKUP([1]!Table1[[#This Row],[TANGGAL]],[1]!Table2[#Data],2,FALSE)</f>
        <v>3957</v>
      </c>
      <c r="C204" s="82">
        <v>12850.450450450449</v>
      </c>
      <c r="D204" s="82">
        <v>12999.999999999998</v>
      </c>
      <c r="E204" s="82">
        <f t="shared" si="18"/>
        <v>12850.450450450449</v>
      </c>
      <c r="F204" s="82">
        <f>13500</f>
        <v>13500</v>
      </c>
      <c r="G204" s="82">
        <f t="shared" si="17"/>
        <v>12402.871171171171</v>
      </c>
      <c r="H204" s="82">
        <f t="shared" si="19"/>
        <v>12550.450450450449</v>
      </c>
      <c r="I204" s="82">
        <v>12850.450450450449</v>
      </c>
      <c r="J204" s="41" t="e">
        <f>VLOOKUP(A204,Table8[[Tanggal PO]:[Harga]],4,FALSE)</f>
        <v>#N/A</v>
      </c>
      <c r="K204" s="83">
        <f t="shared" si="20"/>
        <v>-7.0337003670337087E-2</v>
      </c>
      <c r="L204" s="41" t="e">
        <f>VLOOKUP(A204,Sheet3!$A$2:$I$26,9,FALSE)</f>
        <v>#N/A</v>
      </c>
      <c r="M204" s="83" t="e">
        <f>VLOOKUP(A204,Sheet3!$A$2:$K$26,11,FALSE)</f>
        <v>#N/A</v>
      </c>
      <c r="N204" s="83">
        <f t="shared" si="21"/>
        <v>3.6086747423420537E-2</v>
      </c>
      <c r="O204" s="83" t="e">
        <f t="shared" si="22"/>
        <v>#N/A</v>
      </c>
      <c r="P204" s="84" t="e">
        <f>VLOOKUP(A204,OEM!$Q$2:$T$394,4,FALSE)</f>
        <v>#N/A</v>
      </c>
      <c r="Q204" s="85" t="e">
        <f>(P204-140000)/140000</f>
        <v>#N/A</v>
      </c>
    </row>
    <row r="205" spans="1:17" x14ac:dyDescent="0.25">
      <c r="A205" s="80">
        <v>45247</v>
      </c>
      <c r="B205" s="81">
        <f>VLOOKUP([1]!Table1[[#This Row],[TANGGAL]],[1]!Table2[#Data],2,FALSE)</f>
        <v>3891</v>
      </c>
      <c r="C205" s="82">
        <v>12635</v>
      </c>
      <c r="D205" s="82">
        <v>12899.999999999998</v>
      </c>
      <c r="E205" s="82">
        <f t="shared" si="18"/>
        <v>12635</v>
      </c>
      <c r="F205" s="82">
        <f>13500</f>
        <v>13500</v>
      </c>
      <c r="G205" s="82">
        <f t="shared" si="17"/>
        <v>12424.552852852852</v>
      </c>
      <c r="H205" s="82">
        <f t="shared" si="19"/>
        <v>12335</v>
      </c>
      <c r="I205" s="82">
        <v>12635</v>
      </c>
      <c r="J205" s="41" t="e">
        <f>VLOOKUP(A205,Table8[[Tanggal PO]:[Harga]],4,FALSE)</f>
        <v>#N/A</v>
      </c>
      <c r="K205" s="83">
        <f t="shared" si="20"/>
        <v>-8.6296296296296301E-2</v>
      </c>
      <c r="L205" s="41" t="e">
        <f>VLOOKUP(A205,Sheet3!$A$2:$I$26,9,FALSE)</f>
        <v>#N/A</v>
      </c>
      <c r="M205" s="83" t="e">
        <f>VLOOKUP(A205,Sheet3!$A$2:$K$26,11,FALSE)</f>
        <v>#N/A</v>
      </c>
      <c r="N205" s="83">
        <f t="shared" si="21"/>
        <v>1.6938005708497291E-2</v>
      </c>
      <c r="O205" s="83" t="e">
        <f t="shared" si="22"/>
        <v>#N/A</v>
      </c>
      <c r="P205" s="84" t="e">
        <f>VLOOKUP(A205,OEM!$Q$2:$T$394,4,FALSE)</f>
        <v>#N/A</v>
      </c>
      <c r="Q205" s="85" t="e">
        <f>(P205-140000)/140000</f>
        <v>#N/A</v>
      </c>
    </row>
    <row r="206" spans="1:17" x14ac:dyDescent="0.25">
      <c r="A206" s="80">
        <v>45250</v>
      </c>
      <c r="B206" s="81">
        <f>VLOOKUP([1]!Table1[[#This Row],[TANGGAL]],[1]!Table2[#Data],2,FALSE)</f>
        <v>3890</v>
      </c>
      <c r="C206" s="82">
        <v>12814.999999999998</v>
      </c>
      <c r="D206" s="82">
        <v>12899.999999999998</v>
      </c>
      <c r="E206" s="82">
        <f t="shared" si="18"/>
        <v>12814.999999999998</v>
      </c>
      <c r="F206" s="82">
        <f>13500</f>
        <v>13500</v>
      </c>
      <c r="G206" s="82">
        <f t="shared" si="17"/>
        <v>12442.566366366365</v>
      </c>
      <c r="H206" s="82">
        <f t="shared" si="19"/>
        <v>12514.999999999998</v>
      </c>
      <c r="I206" s="82">
        <v>12814.999999999998</v>
      </c>
      <c r="J206" s="41" t="e">
        <f>VLOOKUP(A206,Table8[[Tanggal PO]:[Harga]],4,FALSE)</f>
        <v>#N/A</v>
      </c>
      <c r="K206" s="83">
        <f t="shared" si="20"/>
        <v>-7.2962962962963104E-2</v>
      </c>
      <c r="L206" s="41" t="e">
        <f>VLOOKUP(A206,Sheet3!$A$2:$I$26,9,FALSE)</f>
        <v>#N/A</v>
      </c>
      <c r="M206" s="83" t="e">
        <f>VLOOKUP(A206,Sheet3!$A$2:$K$26,11,FALSE)</f>
        <v>#N/A</v>
      </c>
      <c r="N206" s="83">
        <f t="shared" si="21"/>
        <v>2.9932219983199136E-2</v>
      </c>
      <c r="O206" s="83" t="e">
        <f t="shared" si="22"/>
        <v>#N/A</v>
      </c>
      <c r="P206" s="84" t="e">
        <f>VLOOKUP(A206,OEM!$Q$2:$T$394,4,FALSE)</f>
        <v>#N/A</v>
      </c>
      <c r="Q206" s="85" t="e">
        <f>(P206-140000)/140000</f>
        <v>#N/A</v>
      </c>
    </row>
    <row r="207" spans="1:17" x14ac:dyDescent="0.25">
      <c r="A207" s="80">
        <v>45251</v>
      </c>
      <c r="B207" s="81">
        <f>VLOOKUP([1]!Table1[[#This Row],[TANGGAL]],[1]!Table2[#Data],2,FALSE)</f>
        <v>3907</v>
      </c>
      <c r="C207" s="82">
        <v>12904.999999999998</v>
      </c>
      <c r="D207" s="82">
        <v>12999.999999999998</v>
      </c>
      <c r="E207" s="82">
        <f t="shared" si="18"/>
        <v>12904.999999999998</v>
      </c>
      <c r="F207" s="82">
        <f>13500</f>
        <v>13500</v>
      </c>
      <c r="G207" s="82">
        <f t="shared" si="17"/>
        <v>12462.856156156155</v>
      </c>
      <c r="H207" s="82">
        <f t="shared" si="19"/>
        <v>12604.999999999998</v>
      </c>
      <c r="I207" s="82">
        <v>12904.999999999998</v>
      </c>
      <c r="J207" s="41" t="e">
        <f>VLOOKUP(A207,Table8[[Tanggal PO]:[Harga]],4,FALSE)</f>
        <v>#N/A</v>
      </c>
      <c r="K207" s="83">
        <f t="shared" si="20"/>
        <v>-6.6296296296296436E-2</v>
      </c>
      <c r="L207" s="41" t="e">
        <f>VLOOKUP(A207,Sheet3!$A$2:$I$26,9,FALSE)</f>
        <v>#N/A</v>
      </c>
      <c r="M207" s="83" t="e">
        <f>VLOOKUP(A207,Sheet3!$A$2:$K$26,11,FALSE)</f>
        <v>#N/A</v>
      </c>
      <c r="N207" s="83">
        <f t="shared" si="21"/>
        <v>3.5476927463809496E-2</v>
      </c>
      <c r="O207" s="83" t="e">
        <f t="shared" si="22"/>
        <v>#N/A</v>
      </c>
      <c r="P207" s="84" t="e">
        <f>VLOOKUP(A207,OEM!$Q$2:$T$394,4,FALSE)</f>
        <v>#N/A</v>
      </c>
      <c r="Q207" s="85" t="e">
        <f>(P207-140000)/140000</f>
        <v>#N/A</v>
      </c>
    </row>
    <row r="208" spans="1:17" x14ac:dyDescent="0.25">
      <c r="A208" s="80">
        <v>45252</v>
      </c>
      <c r="B208" s="81">
        <f>VLOOKUP([1]!Table1[[#This Row],[TANGGAL]],[1]!Table2[#Data],2,FALSE)</f>
        <v>3941</v>
      </c>
      <c r="C208" s="82">
        <v>12904.999999999998</v>
      </c>
      <c r="D208" s="82">
        <v>12999.999999999998</v>
      </c>
      <c r="E208" s="82">
        <f t="shared" si="18"/>
        <v>12904.999999999998</v>
      </c>
      <c r="F208" s="82">
        <f>13500</f>
        <v>13500</v>
      </c>
      <c r="G208" s="82">
        <f t="shared" si="17"/>
        <v>12489.689489489487</v>
      </c>
      <c r="H208" s="82">
        <f t="shared" si="19"/>
        <v>12604.999999999998</v>
      </c>
      <c r="I208" s="82">
        <v>12904.999999999998</v>
      </c>
      <c r="J208" s="41" t="e">
        <f>VLOOKUP(A208,Table8[[Tanggal PO]:[Harga]],4,FALSE)</f>
        <v>#N/A</v>
      </c>
      <c r="K208" s="83">
        <f t="shared" si="20"/>
        <v>-6.6296296296296436E-2</v>
      </c>
      <c r="L208" s="41" t="e">
        <f>VLOOKUP(A208,Sheet3!$A$2:$I$26,9,FALSE)</f>
        <v>#N/A</v>
      </c>
      <c r="M208" s="83" t="e">
        <f>VLOOKUP(A208,Sheet3!$A$2:$K$26,11,FALSE)</f>
        <v>#N/A</v>
      </c>
      <c r="N208" s="83">
        <f t="shared" si="21"/>
        <v>3.3252268670090623E-2</v>
      </c>
      <c r="O208" s="83" t="e">
        <f t="shared" si="22"/>
        <v>#N/A</v>
      </c>
      <c r="P208" s="84" t="e">
        <f>VLOOKUP(A208,OEM!$Q$2:$T$394,4,FALSE)</f>
        <v>#N/A</v>
      </c>
      <c r="Q208" s="85" t="e">
        <f>(P208-140000)/140000</f>
        <v>#N/A</v>
      </c>
    </row>
    <row r="209" spans="1:17" x14ac:dyDescent="0.25">
      <c r="A209" s="80">
        <v>45253</v>
      </c>
      <c r="B209" s="81">
        <f>VLOOKUP([1]!Table1[[#This Row],[TANGGAL]],[1]!Table2[#Data],2,FALSE)</f>
        <v>3905</v>
      </c>
      <c r="C209" s="82">
        <v>12995</v>
      </c>
      <c r="D209" s="82">
        <v>13099.999999999998</v>
      </c>
      <c r="E209" s="82">
        <f t="shared" si="18"/>
        <v>12995</v>
      </c>
      <c r="F209" s="82">
        <f>13500</f>
        <v>13500</v>
      </c>
      <c r="G209" s="82">
        <f t="shared" si="17"/>
        <v>12516.522822822821</v>
      </c>
      <c r="H209" s="82">
        <f t="shared" si="19"/>
        <v>12695</v>
      </c>
      <c r="I209" s="82">
        <v>12995</v>
      </c>
      <c r="J209" s="41" t="e">
        <f>VLOOKUP(A209,Table8[[Tanggal PO]:[Harga]],4,FALSE)</f>
        <v>#N/A</v>
      </c>
      <c r="K209" s="83">
        <f t="shared" si="20"/>
        <v>-5.962962962962963E-2</v>
      </c>
      <c r="L209" s="41" t="e">
        <f>VLOOKUP(A209,Sheet3!$A$2:$I$26,9,FALSE)</f>
        <v>#N/A</v>
      </c>
      <c r="M209" s="83" t="e">
        <f>VLOOKUP(A209,Sheet3!$A$2:$K$26,11,FALSE)</f>
        <v>#N/A</v>
      </c>
      <c r="N209" s="83">
        <f t="shared" si="21"/>
        <v>3.8227643887223745E-2</v>
      </c>
      <c r="O209" s="83" t="e">
        <f t="shared" si="22"/>
        <v>#N/A</v>
      </c>
      <c r="P209" s="84" t="e">
        <f>VLOOKUP(A209,OEM!$Q$2:$T$394,4,FALSE)</f>
        <v>#N/A</v>
      </c>
      <c r="Q209" s="85" t="e">
        <f>(P209-140000)/140000</f>
        <v>#N/A</v>
      </c>
    </row>
    <row r="210" spans="1:17" x14ac:dyDescent="0.25">
      <c r="A210" s="80">
        <v>45254</v>
      </c>
      <c r="B210" s="81">
        <f>VLOOKUP([1]!Table1[[#This Row],[TANGGAL]],[1]!Table2[#Data],2,FALSE)</f>
        <v>3850</v>
      </c>
      <c r="C210" s="82">
        <v>12724.999999999998</v>
      </c>
      <c r="D210" s="82">
        <v>12899.999999999998</v>
      </c>
      <c r="E210" s="82">
        <f t="shared" si="18"/>
        <v>12724.999999999998</v>
      </c>
      <c r="F210" s="82">
        <f>13500</f>
        <v>13500</v>
      </c>
      <c r="G210" s="82">
        <f t="shared" si="17"/>
        <v>12546.536336336334</v>
      </c>
      <c r="H210" s="82">
        <f t="shared" si="19"/>
        <v>12424.999999999998</v>
      </c>
      <c r="I210" s="82">
        <v>12724.999999999998</v>
      </c>
      <c r="J210" s="41" t="e">
        <f>VLOOKUP(A210,Table8[[Tanggal PO]:[Harga]],4,FALSE)</f>
        <v>#N/A</v>
      </c>
      <c r="K210" s="83">
        <f t="shared" si="20"/>
        <v>-7.9629629629629758E-2</v>
      </c>
      <c r="L210" s="41" t="e">
        <f>VLOOKUP(A210,Sheet3!$A$2:$I$26,9,FALSE)</f>
        <v>#N/A</v>
      </c>
      <c r="M210" s="83" t="e">
        <f>VLOOKUP(A210,Sheet3!$A$2:$K$26,11,FALSE)</f>
        <v>#N/A</v>
      </c>
      <c r="N210" s="83">
        <f t="shared" si="21"/>
        <v>1.4224137951668075E-2</v>
      </c>
      <c r="O210" s="83" t="e">
        <f t="shared" si="22"/>
        <v>#N/A</v>
      </c>
      <c r="P210" s="84" t="e">
        <f>VLOOKUP(A210,OEM!$Q$2:$T$394,4,FALSE)</f>
        <v>#N/A</v>
      </c>
      <c r="Q210" s="85" t="e">
        <f>(P210-140000)/140000</f>
        <v>#N/A</v>
      </c>
    </row>
    <row r="211" spans="1:17" x14ac:dyDescent="0.25">
      <c r="A211" s="80">
        <v>45257</v>
      </c>
      <c r="B211" s="81">
        <f>VLOOKUP([1]!Table1[[#This Row],[TANGGAL]],[1]!Table2[#Data],2,FALSE)</f>
        <v>3845</v>
      </c>
      <c r="C211" s="82">
        <v>12724.999999999998</v>
      </c>
      <c r="D211" s="82">
        <v>12699.999999999998</v>
      </c>
      <c r="E211" s="82">
        <f t="shared" si="18"/>
        <v>12699.999999999998</v>
      </c>
      <c r="F211" s="82">
        <f>13500</f>
        <v>13500</v>
      </c>
      <c r="G211" s="82">
        <f t="shared" si="17"/>
        <v>12557.369669669668</v>
      </c>
      <c r="H211" s="82">
        <f t="shared" si="19"/>
        <v>12399.999999999998</v>
      </c>
      <c r="I211" s="82">
        <v>12699.999999999998</v>
      </c>
      <c r="J211" s="41" t="e">
        <f>VLOOKUP(A211,Table8[[Tanggal PO]:[Harga]],4,FALSE)</f>
        <v>#N/A</v>
      </c>
      <c r="K211" s="83">
        <f t="shared" si="20"/>
        <v>-8.1481481481481613E-2</v>
      </c>
      <c r="L211" s="41" t="e">
        <f>VLOOKUP(A211,Sheet3!$A$2:$I$26,9,FALSE)</f>
        <v>#N/A</v>
      </c>
      <c r="M211" s="83" t="e">
        <f>VLOOKUP(A211,Sheet3!$A$2:$K$26,11,FALSE)</f>
        <v>#N/A</v>
      </c>
      <c r="N211" s="83">
        <f t="shared" si="21"/>
        <v>1.1358296688105883E-2</v>
      </c>
      <c r="O211" s="83" t="e">
        <f t="shared" si="22"/>
        <v>#N/A</v>
      </c>
      <c r="P211" s="84" t="e">
        <f>VLOOKUP(A211,OEM!$Q$2:$T$394,4,FALSE)</f>
        <v>#N/A</v>
      </c>
      <c r="Q211" s="85" t="e">
        <f>(P211-140000)/140000</f>
        <v>#N/A</v>
      </c>
    </row>
    <row r="212" spans="1:17" x14ac:dyDescent="0.25">
      <c r="A212" s="80">
        <v>45258</v>
      </c>
      <c r="B212" s="81">
        <f>VLOOKUP([1]!Table1[[#This Row],[TANGGAL]],[1]!Table2[#Data],2,FALSE)</f>
        <v>3849</v>
      </c>
      <c r="C212" s="82">
        <v>12652.999999999998</v>
      </c>
      <c r="D212" s="82">
        <v>12699.999999999998</v>
      </c>
      <c r="E212" s="82">
        <f t="shared" si="18"/>
        <v>12652.999999999998</v>
      </c>
      <c r="F212" s="82">
        <f>13500</f>
        <v>13500</v>
      </c>
      <c r="G212" s="82">
        <f t="shared" si="17"/>
        <v>12564.036336336334</v>
      </c>
      <c r="H212" s="82">
        <f t="shared" si="19"/>
        <v>12352.999999999998</v>
      </c>
      <c r="I212" s="82">
        <v>12652.999999999998</v>
      </c>
      <c r="J212" s="41" t="e">
        <f>VLOOKUP(A212,Table8[[Tanggal PO]:[Harga]],4,FALSE)</f>
        <v>#N/A</v>
      </c>
      <c r="K212" s="83">
        <f t="shared" si="20"/>
        <v>-8.4962962962963101E-2</v>
      </c>
      <c r="L212" s="41" t="e">
        <f>VLOOKUP(A212,Sheet3!$A$2:$I$26,9,FALSE)</f>
        <v>#N/A</v>
      </c>
      <c r="M212" s="83" t="e">
        <f>VLOOKUP(A212,Sheet3!$A$2:$K$26,11,FALSE)</f>
        <v>#N/A</v>
      </c>
      <c r="N212" s="83">
        <f t="shared" si="21"/>
        <v>7.0808187179762601E-3</v>
      </c>
      <c r="O212" s="83" t="e">
        <f t="shared" si="22"/>
        <v>#N/A</v>
      </c>
      <c r="P212" s="84" t="e">
        <f>VLOOKUP(A212,OEM!$Q$2:$T$394,4,FALSE)</f>
        <v>#N/A</v>
      </c>
      <c r="Q212" s="85" t="e">
        <f>(P212-140000)/140000</f>
        <v>#N/A</v>
      </c>
    </row>
    <row r="213" spans="1:17" x14ac:dyDescent="0.25">
      <c r="A213" s="80">
        <v>45259</v>
      </c>
      <c r="B213" s="81">
        <f>VLOOKUP([1]!Table1[[#This Row],[TANGGAL]],[1]!Table2[#Data],2,FALSE)</f>
        <v>3823</v>
      </c>
      <c r="C213" s="82">
        <v>12652.999999999998</v>
      </c>
      <c r="D213" s="82">
        <v>12699.999999999998</v>
      </c>
      <c r="E213" s="82">
        <f t="shared" si="18"/>
        <v>12652.999999999998</v>
      </c>
      <c r="F213" s="82">
        <f>13500</f>
        <v>13500</v>
      </c>
      <c r="G213" s="82">
        <f t="shared" si="17"/>
        <v>12569.136336336336</v>
      </c>
      <c r="H213" s="82">
        <f t="shared" si="19"/>
        <v>12352.999999999998</v>
      </c>
      <c r="I213" s="82">
        <v>12652.999999999998</v>
      </c>
      <c r="J213" s="41" t="e">
        <f>VLOOKUP(A213,Table8[[Tanggal PO]:[Harga]],4,FALSE)</f>
        <v>#N/A</v>
      </c>
      <c r="K213" s="83">
        <f t="shared" si="20"/>
        <v>-8.4962962962963101E-2</v>
      </c>
      <c r="L213" s="41" t="e">
        <f>VLOOKUP(A213,Sheet3!$A$2:$I$26,9,FALSE)</f>
        <v>#N/A</v>
      </c>
      <c r="M213" s="83" t="e">
        <f>VLOOKUP(A213,Sheet3!$A$2:$K$26,11,FALSE)</f>
        <v>#N/A</v>
      </c>
      <c r="N213" s="83">
        <f t="shared" si="21"/>
        <v>6.6721898322654894E-3</v>
      </c>
      <c r="O213" s="83" t="e">
        <f t="shared" si="22"/>
        <v>#N/A</v>
      </c>
      <c r="P213" s="84" t="e">
        <f>VLOOKUP(A213,OEM!$Q$2:$T$394,4,FALSE)</f>
        <v>#N/A</v>
      </c>
      <c r="Q213" s="85" t="e">
        <f>(P213-140000)/140000</f>
        <v>#N/A</v>
      </c>
    </row>
    <row r="214" spans="1:17" x14ac:dyDescent="0.25">
      <c r="A214" s="80">
        <v>45260</v>
      </c>
      <c r="B214" s="81">
        <f>VLOOKUP([1]!Table1[[#This Row],[TANGGAL]],[1]!Table2[#Data],2,FALSE)</f>
        <v>3845</v>
      </c>
      <c r="C214" s="82">
        <v>12724.999999999998</v>
      </c>
      <c r="D214" s="82">
        <v>12599.999999999998</v>
      </c>
      <c r="E214" s="82">
        <f t="shared" si="18"/>
        <v>12599.999999999998</v>
      </c>
      <c r="F214" s="82">
        <f>13500</f>
        <v>13500</v>
      </c>
      <c r="G214" s="82">
        <f t="shared" si="17"/>
        <v>12569.76186186186</v>
      </c>
      <c r="H214" s="82">
        <f t="shared" si="19"/>
        <v>12299.999999999998</v>
      </c>
      <c r="I214" s="82">
        <v>12599.999999999998</v>
      </c>
      <c r="J214" s="41" t="e">
        <f>VLOOKUP(A214,Table8[[Tanggal PO]:[Harga]],4,FALSE)</f>
        <v>#N/A</v>
      </c>
      <c r="K214" s="83">
        <f t="shared" si="20"/>
        <v>-8.8888888888889017E-2</v>
      </c>
      <c r="L214" s="41" t="e">
        <f>VLOOKUP(A214,Sheet3!$A$2:$I$26,9,FALSE)</f>
        <v>#N/A</v>
      </c>
      <c r="M214" s="83" t="e">
        <f>VLOOKUP(A214,Sheet3!$A$2:$K$26,11,FALSE)</f>
        <v>#N/A</v>
      </c>
      <c r="N214" s="83">
        <f t="shared" si="21"/>
        <v>2.405625378622676E-3</v>
      </c>
      <c r="O214" s="83" t="e">
        <f t="shared" si="22"/>
        <v>#N/A</v>
      </c>
      <c r="P214" s="84" t="e">
        <f>VLOOKUP(A214,OEM!$Q$2:$T$394,4,FALSE)</f>
        <v>#N/A</v>
      </c>
      <c r="Q214" s="85" t="e">
        <f>(P214-140000)/140000</f>
        <v>#N/A</v>
      </c>
    </row>
    <row r="215" spans="1:17" x14ac:dyDescent="0.25">
      <c r="A215" s="80">
        <v>45261</v>
      </c>
      <c r="B215" s="81">
        <f>VLOOKUP([1]!Table1[[#This Row],[TANGGAL]],[1]!Table2[#Data],2,FALSE)</f>
        <v>3825</v>
      </c>
      <c r="C215" s="82">
        <v>12724.999999999998</v>
      </c>
      <c r="D215" s="82">
        <v>12499.999999999998</v>
      </c>
      <c r="E215" s="82">
        <f t="shared" si="18"/>
        <v>12499.999999999998</v>
      </c>
      <c r="F215" s="82">
        <f>13500</f>
        <v>13500</v>
      </c>
      <c r="G215" s="82">
        <f t="shared" si="17"/>
        <v>12568.620720720717</v>
      </c>
      <c r="H215" s="82">
        <f t="shared" si="19"/>
        <v>12199.999999999998</v>
      </c>
      <c r="I215" s="82">
        <v>12499.999999999998</v>
      </c>
      <c r="J215" s="41" t="e">
        <f>VLOOKUP(A215,Table8[[Tanggal PO]:[Harga]],4,FALSE)</f>
        <v>#N/A</v>
      </c>
      <c r="K215" s="83">
        <f t="shared" si="20"/>
        <v>-9.6296296296296435E-2</v>
      </c>
      <c r="L215" s="41" t="e">
        <f>VLOOKUP(A215,Sheet3!$A$2:$I$26,9,FALSE)</f>
        <v>#N/A</v>
      </c>
      <c r="M215" s="83" t="e">
        <f>VLOOKUP(A215,Sheet3!$A$2:$K$26,11,FALSE)</f>
        <v>#N/A</v>
      </c>
      <c r="N215" s="83">
        <f t="shared" si="21"/>
        <v>-5.459685851414894E-3</v>
      </c>
      <c r="O215" s="83" t="e">
        <f t="shared" si="22"/>
        <v>#N/A</v>
      </c>
      <c r="P215" s="84" t="e">
        <f>VLOOKUP(A215,OEM!$Q$2:$T$394,4,FALSE)</f>
        <v>#N/A</v>
      </c>
      <c r="Q215" s="85" t="e">
        <f>(P215-140000)/140000</f>
        <v>#N/A</v>
      </c>
    </row>
    <row r="216" spans="1:17" x14ac:dyDescent="0.25">
      <c r="A216" s="80">
        <v>45264</v>
      </c>
      <c r="B216" s="81">
        <f>VLOOKUP([1]!Table1[[#This Row],[TANGGAL]],[1]!Table2[#Data],2,FALSE)</f>
        <v>3773</v>
      </c>
      <c r="C216" s="82">
        <v>12679.999999999998</v>
      </c>
      <c r="D216" s="82">
        <v>12499.999999999998</v>
      </c>
      <c r="E216" s="82">
        <f t="shared" si="18"/>
        <v>12499.999999999998</v>
      </c>
      <c r="F216" s="82">
        <f>13500</f>
        <v>13500</v>
      </c>
      <c r="G216" s="82">
        <f t="shared" si="17"/>
        <v>12571.954054054051</v>
      </c>
      <c r="H216" s="82">
        <f t="shared" si="19"/>
        <v>12199.999999999998</v>
      </c>
      <c r="I216" s="82">
        <v>12499.999999999998</v>
      </c>
      <c r="J216" s="41" t="e">
        <f>VLOOKUP(A216,Table8[[Tanggal PO]:[Harga]],4,FALSE)</f>
        <v>#N/A</v>
      </c>
      <c r="K216" s="83">
        <f t="shared" si="20"/>
        <v>-9.6296296296296435E-2</v>
      </c>
      <c r="L216" s="41" t="e">
        <f>VLOOKUP(A216,Sheet3!$A$2:$I$26,9,FALSE)</f>
        <v>#N/A</v>
      </c>
      <c r="M216" s="83" t="e">
        <f>VLOOKUP(A216,Sheet3!$A$2:$K$26,11,FALSE)</f>
        <v>#N/A</v>
      </c>
      <c r="N216" s="83">
        <f t="shared" si="21"/>
        <v>-5.7233787002944096E-3</v>
      </c>
      <c r="O216" s="83" t="e">
        <f t="shared" si="22"/>
        <v>#N/A</v>
      </c>
      <c r="P216" s="84" t="e">
        <f>VLOOKUP(A216,OEM!$Q$2:$T$394,4,FALSE)</f>
        <v>#N/A</v>
      </c>
      <c r="Q216" s="85" t="e">
        <f>(P216-140000)/140000</f>
        <v>#N/A</v>
      </c>
    </row>
    <row r="217" spans="1:17" x14ac:dyDescent="0.25">
      <c r="A217" s="80">
        <v>45265</v>
      </c>
      <c r="B217" s="81">
        <f>VLOOKUP([1]!Table1[[#This Row],[TANGGAL]],[1]!Table2[#Data],2,FALSE)</f>
        <v>3727</v>
      </c>
      <c r="C217" s="82">
        <v>12454.999999999998</v>
      </c>
      <c r="D217" s="82">
        <v>12299.999999999998</v>
      </c>
      <c r="E217" s="82">
        <f t="shared" si="18"/>
        <v>12299.999999999998</v>
      </c>
      <c r="F217" s="82">
        <f>13500</f>
        <v>13500</v>
      </c>
      <c r="G217" s="82">
        <f t="shared" si="17"/>
        <v>12575.287387387385</v>
      </c>
      <c r="H217" s="82">
        <f t="shared" si="19"/>
        <v>11999.999999999998</v>
      </c>
      <c r="I217" s="82">
        <v>12299.999999999998</v>
      </c>
      <c r="J217" s="41" t="e">
        <f>VLOOKUP(A217,Table8[[Tanggal PO]:[Harga]],4,FALSE)</f>
        <v>#N/A</v>
      </c>
      <c r="K217" s="83">
        <f t="shared" si="20"/>
        <v>-0.11111111111111124</v>
      </c>
      <c r="L217" s="41" t="e">
        <f>VLOOKUP(A217,Sheet3!$A$2:$I$26,9,FALSE)</f>
        <v>#N/A</v>
      </c>
      <c r="M217" s="83" t="e">
        <f>VLOOKUP(A217,Sheet3!$A$2:$K$26,11,FALSE)</f>
        <v>#N/A</v>
      </c>
      <c r="N217" s="83">
        <f t="shared" si="21"/>
        <v>-2.1891140846887633E-2</v>
      </c>
      <c r="O217" s="83" t="e">
        <f t="shared" si="22"/>
        <v>#N/A</v>
      </c>
      <c r="P217" s="84" t="e">
        <f>VLOOKUP(A217,OEM!$Q$2:$T$394,4,FALSE)</f>
        <v>#N/A</v>
      </c>
      <c r="Q217" s="85" t="e">
        <f>(P217-140000)/140000</f>
        <v>#N/A</v>
      </c>
    </row>
    <row r="218" spans="1:17" x14ac:dyDescent="0.25">
      <c r="A218" s="80">
        <v>45266</v>
      </c>
      <c r="B218" s="81">
        <f>VLOOKUP([1]!Table1[[#This Row],[TANGGAL]],[1]!Table2[#Data],2,FALSE)</f>
        <v>3671</v>
      </c>
      <c r="C218" s="82">
        <v>12364.999999999998</v>
      </c>
      <c r="D218" s="82">
        <v>12299.999999999998</v>
      </c>
      <c r="E218" s="82">
        <f t="shared" si="18"/>
        <v>12299.999999999998</v>
      </c>
      <c r="F218" s="82">
        <f>13500</f>
        <v>13500</v>
      </c>
      <c r="G218" s="82">
        <f t="shared" si="17"/>
        <v>12578.620720720721</v>
      </c>
      <c r="H218" s="82">
        <f t="shared" si="19"/>
        <v>11999.999999999998</v>
      </c>
      <c r="I218" s="82">
        <v>12299.999999999998</v>
      </c>
      <c r="J218" s="41" t="e">
        <f>VLOOKUP(A218,Table8[[Tanggal PO]:[Harga]],4,FALSE)</f>
        <v>#N/A</v>
      </c>
      <c r="K218" s="83">
        <f t="shared" si="20"/>
        <v>-0.11111111111111124</v>
      </c>
      <c r="L218" s="41" t="e">
        <f>VLOOKUP(A218,Sheet3!$A$2:$I$26,9,FALSE)</f>
        <v>#N/A</v>
      </c>
      <c r="M218" s="83" t="e">
        <f>VLOOKUP(A218,Sheet3!$A$2:$K$26,11,FALSE)</f>
        <v>#N/A</v>
      </c>
      <c r="N218" s="83">
        <f t="shared" si="21"/>
        <v>-2.2150339604544367E-2</v>
      </c>
      <c r="O218" s="83" t="e">
        <f t="shared" si="22"/>
        <v>#N/A</v>
      </c>
      <c r="P218" s="84" t="e">
        <f>VLOOKUP(A218,OEM!$Q$2:$T$394,4,FALSE)</f>
        <v>#N/A</v>
      </c>
      <c r="Q218" s="85" t="e">
        <f>(P218-140000)/140000</f>
        <v>#N/A</v>
      </c>
    </row>
    <row r="219" spans="1:17" x14ac:dyDescent="0.25">
      <c r="A219" s="80">
        <v>45267</v>
      </c>
      <c r="B219" s="81">
        <f>VLOOKUP([1]!Table1[[#This Row],[TANGGAL]],[1]!Table2[#Data],2,FALSE)</f>
        <v>3650</v>
      </c>
      <c r="C219" s="82">
        <v>12185</v>
      </c>
      <c r="D219" s="82">
        <v>12299.999999999998</v>
      </c>
      <c r="E219" s="82">
        <f t="shared" si="18"/>
        <v>12185</v>
      </c>
      <c r="F219" s="82">
        <f>13500</f>
        <v>13500</v>
      </c>
      <c r="G219" s="82">
        <f t="shared" si="17"/>
        <v>12581.954054054053</v>
      </c>
      <c r="H219" s="82">
        <f t="shared" si="19"/>
        <v>11885</v>
      </c>
      <c r="I219" s="82">
        <v>12185</v>
      </c>
      <c r="J219" s="41" t="e">
        <f>VLOOKUP(A219,Table8[[Tanggal PO]:[Harga]],4,FALSE)</f>
        <v>#N/A</v>
      </c>
      <c r="K219" s="83">
        <f t="shared" si="20"/>
        <v>-0.11962962962962963</v>
      </c>
      <c r="L219" s="41" t="e">
        <f>VLOOKUP(A219,Sheet3!$A$2:$I$26,9,FALSE)</f>
        <v>#N/A</v>
      </c>
      <c r="M219" s="83" t="e">
        <f>VLOOKUP(A219,Sheet3!$A$2:$K$26,11,FALSE)</f>
        <v>#N/A</v>
      </c>
      <c r="N219" s="83">
        <f t="shared" si="21"/>
        <v>-3.1549475729181327E-2</v>
      </c>
      <c r="O219" s="83" t="e">
        <f t="shared" si="22"/>
        <v>#N/A</v>
      </c>
      <c r="P219" s="84" t="e">
        <f>VLOOKUP(A219,OEM!$Q$2:$T$394,4,FALSE)</f>
        <v>#N/A</v>
      </c>
      <c r="Q219" s="85" t="e">
        <f>(P219-140000)/140000</f>
        <v>#N/A</v>
      </c>
    </row>
    <row r="220" spans="1:17" x14ac:dyDescent="0.25">
      <c r="A220" s="80">
        <v>45268</v>
      </c>
      <c r="B220" s="81">
        <f>VLOOKUP([1]!Table1[[#This Row],[TANGGAL]],[1]!Table2[#Data],2,FALSE)</f>
        <v>3689</v>
      </c>
      <c r="C220" s="82">
        <v>12274.999999999998</v>
      </c>
      <c r="D220" s="82">
        <v>12399.999999999998</v>
      </c>
      <c r="E220" s="82">
        <f t="shared" si="18"/>
        <v>12274.999999999998</v>
      </c>
      <c r="F220" s="82">
        <f>13500</f>
        <v>13500</v>
      </c>
      <c r="G220" s="82">
        <f t="shared" si="17"/>
        <v>12578.120720720721</v>
      </c>
      <c r="H220" s="82">
        <f t="shared" si="19"/>
        <v>11974.999999999998</v>
      </c>
      <c r="I220" s="82">
        <v>12274.999999999998</v>
      </c>
      <c r="J220" s="41" t="e">
        <f>VLOOKUP(A220,Table8[[Tanggal PO]:[Harga]],4,FALSE)</f>
        <v>#N/A</v>
      </c>
      <c r="K220" s="83">
        <f t="shared" si="20"/>
        <v>-0.1129629629629631</v>
      </c>
      <c r="L220" s="41" t="e">
        <f>VLOOKUP(A220,Sheet3!$A$2:$I$26,9,FALSE)</f>
        <v>#N/A</v>
      </c>
      <c r="M220" s="83" t="e">
        <f>VLOOKUP(A220,Sheet3!$A$2:$K$26,11,FALSE)</f>
        <v>#N/A</v>
      </c>
      <c r="N220" s="83">
        <f t="shared" si="21"/>
        <v>-2.4099046864876482E-2</v>
      </c>
      <c r="O220" s="83" t="e">
        <f t="shared" si="22"/>
        <v>#N/A</v>
      </c>
      <c r="P220" s="84" t="e">
        <f>VLOOKUP(A220,OEM!$Q$2:$T$394,4,FALSE)</f>
        <v>#N/A</v>
      </c>
      <c r="Q220" s="85" t="e">
        <f>(P220-140000)/140000</f>
        <v>#N/A</v>
      </c>
    </row>
    <row r="221" spans="1:17" x14ac:dyDescent="0.25">
      <c r="A221" s="80">
        <v>45271</v>
      </c>
      <c r="B221" s="81">
        <f>VLOOKUP([1]!Table1[[#This Row],[TANGGAL]],[1]!Table2[#Data],2,FALSE)</f>
        <v>3694</v>
      </c>
      <c r="C221" s="82">
        <v>12545</v>
      </c>
      <c r="D221" s="82">
        <v>12599.999999999998</v>
      </c>
      <c r="E221" s="82">
        <f t="shared" si="18"/>
        <v>12545</v>
      </c>
      <c r="F221" s="82">
        <f>13500</f>
        <v>13500</v>
      </c>
      <c r="G221" s="82">
        <f t="shared" si="17"/>
        <v>12570.620720720721</v>
      </c>
      <c r="H221" s="82">
        <f t="shared" si="19"/>
        <v>12245</v>
      </c>
      <c r="I221" s="82">
        <v>12545</v>
      </c>
      <c r="J221" s="41" t="e">
        <f>VLOOKUP(A221,Table8[[Tanggal PO]:[Harga]],4,FALSE)</f>
        <v>#N/A</v>
      </c>
      <c r="K221" s="83">
        <f t="shared" si="20"/>
        <v>-9.2962962962962969E-2</v>
      </c>
      <c r="L221" s="41" t="e">
        <f>VLOOKUP(A221,Sheet3!$A$2:$I$26,9,FALSE)</f>
        <v>#N/A</v>
      </c>
      <c r="M221" s="83" t="e">
        <f>VLOOKUP(A221,Sheet3!$A$2:$K$26,11,FALSE)</f>
        <v>#N/A</v>
      </c>
      <c r="N221" s="83">
        <f t="shared" si="21"/>
        <v>-2.038142848307323E-3</v>
      </c>
      <c r="O221" s="83" t="e">
        <f t="shared" si="22"/>
        <v>#N/A</v>
      </c>
      <c r="P221" s="84" t="e">
        <f>VLOOKUP(A221,OEM!$Q$2:$T$394,4,FALSE)</f>
        <v>#N/A</v>
      </c>
      <c r="Q221" s="85" t="e">
        <f>(P221-140000)/140000</f>
        <v>#N/A</v>
      </c>
    </row>
    <row r="222" spans="1:17" x14ac:dyDescent="0.25">
      <c r="A222" s="80">
        <v>45272</v>
      </c>
      <c r="B222" s="81">
        <f>VLOOKUP([1]!Table1[[#This Row],[TANGGAL]],[1]!Table2[#Data],2,FALSE)</f>
        <v>3685</v>
      </c>
      <c r="C222" s="82">
        <v>12410</v>
      </c>
      <c r="D222" s="82">
        <v>12499.999999999998</v>
      </c>
      <c r="E222" s="82">
        <f t="shared" si="18"/>
        <v>12410</v>
      </c>
      <c r="F222" s="82">
        <f>13500</f>
        <v>13500</v>
      </c>
      <c r="G222" s="82">
        <f t="shared" si="17"/>
        <v>12570.649249249249</v>
      </c>
      <c r="H222" s="82">
        <f t="shared" si="19"/>
        <v>12110</v>
      </c>
      <c r="I222" s="82">
        <v>12410</v>
      </c>
      <c r="J222" s="41" t="e">
        <f>VLOOKUP(A222,Table8[[Tanggal PO]:[Harga]],4,FALSE)</f>
        <v>#N/A</v>
      </c>
      <c r="K222" s="83">
        <f t="shared" si="20"/>
        <v>-0.10296296296296296</v>
      </c>
      <c r="L222" s="41" t="e">
        <f>VLOOKUP(A222,Sheet3!$A$2:$I$26,9,FALSE)</f>
        <v>#N/A</v>
      </c>
      <c r="M222" s="83" t="e">
        <f>VLOOKUP(A222,Sheet3!$A$2:$K$26,11,FALSE)</f>
        <v>#N/A</v>
      </c>
      <c r="N222" s="83">
        <f t="shared" si="21"/>
        <v>-1.2779709787769575E-2</v>
      </c>
      <c r="O222" s="83" t="e">
        <f t="shared" si="22"/>
        <v>#N/A</v>
      </c>
      <c r="P222" s="84" t="e">
        <f>VLOOKUP(A222,OEM!$Q$2:$T$394,4,FALSE)</f>
        <v>#N/A</v>
      </c>
      <c r="Q222" s="85" t="e">
        <f>(P222-140000)/140000</f>
        <v>#N/A</v>
      </c>
    </row>
    <row r="223" spans="1:17" x14ac:dyDescent="0.25">
      <c r="A223" s="80">
        <v>45273</v>
      </c>
      <c r="B223" s="81">
        <f>VLOOKUP([1]!Table1[[#This Row],[TANGGAL]],[1]!Table2[#Data],2,FALSE)</f>
        <v>3628</v>
      </c>
      <c r="C223" s="82">
        <v>12589.999999999998</v>
      </c>
      <c r="D223" s="82">
        <v>12399.999999999998</v>
      </c>
      <c r="E223" s="82">
        <f t="shared" si="18"/>
        <v>12399.999999999998</v>
      </c>
      <c r="F223" s="82">
        <f>13500</f>
        <v>13500</v>
      </c>
      <c r="G223" s="82">
        <f t="shared" si="17"/>
        <v>12569.15075075075</v>
      </c>
      <c r="H223" s="82">
        <f t="shared" si="19"/>
        <v>12099.999999999998</v>
      </c>
      <c r="I223" s="82">
        <v>12399.999999999998</v>
      </c>
      <c r="J223" s="41" t="e">
        <f>VLOOKUP(A223,Table8[[Tanggal PO]:[Harga]],4,FALSE)</f>
        <v>#N/A</v>
      </c>
      <c r="K223" s="83">
        <f t="shared" si="20"/>
        <v>-0.10370370370370384</v>
      </c>
      <c r="L223" s="41" t="e">
        <f>VLOOKUP(A223,Sheet3!$A$2:$I$26,9,FALSE)</f>
        <v>#N/A</v>
      </c>
      <c r="M223" s="83" t="e">
        <f>VLOOKUP(A223,Sheet3!$A$2:$K$26,11,FALSE)</f>
        <v>#N/A</v>
      </c>
      <c r="N223" s="83">
        <f t="shared" si="21"/>
        <v>-1.3457611743629447E-2</v>
      </c>
      <c r="O223" s="83" t="e">
        <f t="shared" si="22"/>
        <v>#N/A</v>
      </c>
      <c r="P223" s="84" t="e">
        <f>VLOOKUP(A223,OEM!$Q$2:$T$394,4,FALSE)</f>
        <v>#N/A</v>
      </c>
      <c r="Q223" s="85" t="e">
        <f>(P223-140000)/140000</f>
        <v>#N/A</v>
      </c>
    </row>
    <row r="224" spans="1:17" x14ac:dyDescent="0.25">
      <c r="A224" s="80">
        <v>45274</v>
      </c>
      <c r="B224" s="81">
        <f>VLOOKUP([1]!Table1[[#This Row],[TANGGAL]],[1]!Table2[#Data],2,FALSE)</f>
        <v>3644</v>
      </c>
      <c r="C224" s="82">
        <v>12545</v>
      </c>
      <c r="D224" s="82">
        <v>12299.999999999998</v>
      </c>
      <c r="E224" s="82">
        <f t="shared" si="18"/>
        <v>12299.999999999998</v>
      </c>
      <c r="F224" s="82">
        <f>13500</f>
        <v>13500</v>
      </c>
      <c r="G224" s="82">
        <f t="shared" si="17"/>
        <v>12570.321921921921</v>
      </c>
      <c r="H224" s="82">
        <f t="shared" si="19"/>
        <v>11999.999999999998</v>
      </c>
      <c r="I224" s="82">
        <v>12299.999999999998</v>
      </c>
      <c r="J224" s="41" t="e">
        <f>VLOOKUP(A224,Table8[[Tanggal PO]:[Harga]],4,FALSE)</f>
        <v>#N/A</v>
      </c>
      <c r="K224" s="83">
        <f t="shared" si="20"/>
        <v>-0.11111111111111124</v>
      </c>
      <c r="L224" s="41" t="e">
        <f>VLOOKUP(A224,Sheet3!$A$2:$I$26,9,FALSE)</f>
        <v>#N/A</v>
      </c>
      <c r="M224" s="83" t="e">
        <f>VLOOKUP(A224,Sheet3!$A$2:$K$26,11,FALSE)</f>
        <v>#N/A</v>
      </c>
      <c r="N224" s="83">
        <f t="shared" si="21"/>
        <v>-2.1504773195227145E-2</v>
      </c>
      <c r="O224" s="83" t="e">
        <f t="shared" si="22"/>
        <v>#N/A</v>
      </c>
      <c r="P224" s="84" t="e">
        <f>VLOOKUP(A224,OEM!$Q$2:$T$394,4,FALSE)</f>
        <v>#N/A</v>
      </c>
      <c r="Q224" s="85" t="e">
        <f>(P224-140000)/140000</f>
        <v>#N/A</v>
      </c>
    </row>
    <row r="225" spans="1:17" x14ac:dyDescent="0.25">
      <c r="A225" s="80">
        <v>45275</v>
      </c>
      <c r="B225" s="81">
        <f>VLOOKUP([1]!Table1[[#This Row],[TANGGAL]],[1]!Table2[#Data],2,FALSE)</f>
        <v>3654</v>
      </c>
      <c r="C225" s="82">
        <v>12545</v>
      </c>
      <c r="D225" s="82">
        <v>12399.999999999998</v>
      </c>
      <c r="E225" s="82">
        <f t="shared" si="18"/>
        <v>12399.999999999998</v>
      </c>
      <c r="F225" s="82">
        <f>13500</f>
        <v>13500</v>
      </c>
      <c r="G225" s="82">
        <f t="shared" ref="G225:G288" si="23">AVERAGE(E195:E224)</f>
        <v>12568.159759759759</v>
      </c>
      <c r="H225" s="82">
        <f t="shared" si="19"/>
        <v>12099.999999999998</v>
      </c>
      <c r="I225" s="82">
        <v>12399.999999999998</v>
      </c>
      <c r="J225" s="41" t="e">
        <f>VLOOKUP(A225,Table8[[Tanggal PO]:[Harga]],4,FALSE)</f>
        <v>#N/A</v>
      </c>
      <c r="K225" s="83">
        <f t="shared" si="20"/>
        <v>-0.10370370370370384</v>
      </c>
      <c r="L225" s="41" t="e">
        <f>VLOOKUP(A225,Sheet3!$A$2:$I$26,9,FALSE)</f>
        <v>#N/A</v>
      </c>
      <c r="M225" s="83" t="e">
        <f>VLOOKUP(A225,Sheet3!$A$2:$K$26,11,FALSE)</f>
        <v>#N/A</v>
      </c>
      <c r="N225" s="83">
        <f t="shared" si="21"/>
        <v>-1.3379823536152715E-2</v>
      </c>
      <c r="O225" s="83" t="e">
        <f t="shared" si="22"/>
        <v>#N/A</v>
      </c>
      <c r="P225" s="84" t="e">
        <f>VLOOKUP(A225,OEM!$Q$2:$T$394,4,FALSE)</f>
        <v>#N/A</v>
      </c>
      <c r="Q225" s="85" t="e">
        <f>(P225-140000)/140000</f>
        <v>#N/A</v>
      </c>
    </row>
    <row r="226" spans="1:17" x14ac:dyDescent="0.25">
      <c r="A226" s="80">
        <v>45278</v>
      </c>
      <c r="B226" s="81">
        <f>VLOOKUP([1]!Table1[[#This Row],[TANGGAL]],[1]!Table2[#Data],2,FALSE)</f>
        <v>3727</v>
      </c>
      <c r="C226" s="82">
        <v>12364.999999999998</v>
      </c>
      <c r="D226" s="82">
        <v>12399.999999999998</v>
      </c>
      <c r="E226" s="82">
        <f t="shared" si="18"/>
        <v>12364.999999999998</v>
      </c>
      <c r="F226" s="82">
        <f>13500</f>
        <v>13500</v>
      </c>
      <c r="G226" s="82">
        <f t="shared" si="23"/>
        <v>12563.354954954955</v>
      </c>
      <c r="H226" s="82">
        <f t="shared" si="19"/>
        <v>12064.999999999998</v>
      </c>
      <c r="I226" s="82">
        <v>12364.999999999998</v>
      </c>
      <c r="J226" s="41" t="e">
        <f>VLOOKUP(A226,Table8[[Tanggal PO]:[Harga]],4,FALSE)</f>
        <v>#N/A</v>
      </c>
      <c r="K226" s="83">
        <f t="shared" si="20"/>
        <v>-0.10629629629629643</v>
      </c>
      <c r="L226" s="41" t="e">
        <f>VLOOKUP(A226,Sheet3!$A$2:$I$26,9,FALSE)</f>
        <v>#N/A</v>
      </c>
      <c r="M226" s="83" t="e">
        <f>VLOOKUP(A226,Sheet3!$A$2:$K$26,11,FALSE)</f>
        <v>#N/A</v>
      </c>
      <c r="N226" s="83">
        <f t="shared" si="21"/>
        <v>-1.5788374655189247E-2</v>
      </c>
      <c r="O226" s="83" t="e">
        <f t="shared" si="22"/>
        <v>#N/A</v>
      </c>
      <c r="P226" s="84" t="e">
        <f>VLOOKUP(A226,OEM!$Q$2:$T$394,4,FALSE)</f>
        <v>#N/A</v>
      </c>
      <c r="Q226" s="85" t="e">
        <f>(P226-140000)/140000</f>
        <v>#N/A</v>
      </c>
    </row>
    <row r="227" spans="1:17" x14ac:dyDescent="0.25">
      <c r="A227" s="80">
        <v>45279</v>
      </c>
      <c r="B227" s="81">
        <f>VLOOKUP([1]!Table1[[#This Row],[TANGGAL]],[1]!Table2[#Data],2,FALSE)</f>
        <v>3740</v>
      </c>
      <c r="C227" s="82">
        <v>12635</v>
      </c>
      <c r="D227" s="82">
        <v>12599.999999999998</v>
      </c>
      <c r="E227" s="82">
        <f t="shared" si="18"/>
        <v>12599.999999999998</v>
      </c>
      <c r="F227" s="82">
        <f>13500</f>
        <v>13500</v>
      </c>
      <c r="G227" s="82">
        <f t="shared" si="23"/>
        <v>12558.854954954955</v>
      </c>
      <c r="H227" s="82">
        <f t="shared" si="19"/>
        <v>12299.999999999998</v>
      </c>
      <c r="I227" s="82">
        <v>12599.999999999998</v>
      </c>
      <c r="J227" s="41" t="e">
        <f>VLOOKUP(A227,Table8[[Tanggal PO]:[Harga]],4,FALSE)</f>
        <v>#N/A</v>
      </c>
      <c r="K227" s="83">
        <f t="shared" si="20"/>
        <v>-8.8888888888889017E-2</v>
      </c>
      <c r="L227" s="41" t="e">
        <f>VLOOKUP(A227,Sheet3!$A$2:$I$26,9,FALSE)</f>
        <v>#N/A</v>
      </c>
      <c r="M227" s="83" t="e">
        <f>VLOOKUP(A227,Sheet3!$A$2:$K$26,11,FALSE)</f>
        <v>#N/A</v>
      </c>
      <c r="N227" s="83">
        <f t="shared" si="21"/>
        <v>3.2761780586381896E-3</v>
      </c>
      <c r="O227" s="83" t="e">
        <f t="shared" si="22"/>
        <v>#N/A</v>
      </c>
      <c r="P227" s="84" t="e">
        <f>VLOOKUP(A227,OEM!$Q$2:$T$394,4,FALSE)</f>
        <v>#N/A</v>
      </c>
      <c r="Q227" s="85" t="e">
        <f>(P227-140000)/140000</f>
        <v>#N/A</v>
      </c>
    </row>
    <row r="228" spans="1:17" x14ac:dyDescent="0.25">
      <c r="A228" s="80">
        <v>45280</v>
      </c>
      <c r="B228" s="81">
        <f>VLOOKUP([1]!Table1[[#This Row],[TANGGAL]],[1]!Table2[#Data],2,FALSE)</f>
        <v>3759</v>
      </c>
      <c r="C228" s="82">
        <v>12635</v>
      </c>
      <c r="D228" s="82">
        <v>12699.999999999998</v>
      </c>
      <c r="E228" s="82">
        <f t="shared" si="18"/>
        <v>12635</v>
      </c>
      <c r="F228" s="82">
        <f>13500</f>
        <v>13500</v>
      </c>
      <c r="G228" s="82">
        <f t="shared" si="23"/>
        <v>12563.689789789789</v>
      </c>
      <c r="H228" s="82">
        <f t="shared" si="19"/>
        <v>12335</v>
      </c>
      <c r="I228" s="82">
        <v>12635</v>
      </c>
      <c r="J228" s="41" t="e">
        <f>VLOOKUP(A228,Table8[[Tanggal PO]:[Harga]],4,FALSE)</f>
        <v>#N/A</v>
      </c>
      <c r="K228" s="83">
        <f t="shared" si="20"/>
        <v>-8.6296296296296301E-2</v>
      </c>
      <c r="L228" s="41" t="e">
        <f>VLOOKUP(A228,Sheet3!$A$2:$I$26,9,FALSE)</f>
        <v>#N/A</v>
      </c>
      <c r="M228" s="83" t="e">
        <f>VLOOKUP(A228,Sheet3!$A$2:$K$26,11,FALSE)</f>
        <v>#N/A</v>
      </c>
      <c r="N228" s="83">
        <f t="shared" si="21"/>
        <v>5.6758970814579698E-3</v>
      </c>
      <c r="O228" s="83" t="e">
        <f t="shared" si="22"/>
        <v>#N/A</v>
      </c>
      <c r="P228" s="84" t="e">
        <f>VLOOKUP(A228,OEM!$Q$2:$T$394,4,FALSE)</f>
        <v>#N/A</v>
      </c>
      <c r="Q228" s="85" t="e">
        <f>(P228-140000)/140000</f>
        <v>#N/A</v>
      </c>
    </row>
    <row r="229" spans="1:17" x14ac:dyDescent="0.25">
      <c r="A229" s="80">
        <v>45281</v>
      </c>
      <c r="B229" s="81">
        <f>VLOOKUP([1]!Table1[[#This Row],[TANGGAL]],[1]!Table2[#Data],2,FALSE)</f>
        <v>3722</v>
      </c>
      <c r="C229" s="82">
        <v>12545</v>
      </c>
      <c r="D229" s="82">
        <v>12699.999999999998</v>
      </c>
      <c r="E229" s="82">
        <f t="shared" si="18"/>
        <v>12545</v>
      </c>
      <c r="F229" s="82">
        <f>13500</f>
        <v>13500</v>
      </c>
      <c r="G229" s="82">
        <f t="shared" si="23"/>
        <v>12569.69129129129</v>
      </c>
      <c r="H229" s="82">
        <f t="shared" si="19"/>
        <v>12245</v>
      </c>
      <c r="I229" s="82">
        <v>12545</v>
      </c>
      <c r="J229" s="41" t="e">
        <f>VLOOKUP(A229,Table8[[Tanggal PO]:[Harga]],4,FALSE)</f>
        <v>#N/A</v>
      </c>
      <c r="K229" s="83">
        <f t="shared" si="20"/>
        <v>-9.2962962962962969E-2</v>
      </c>
      <c r="L229" s="41" t="e">
        <f>VLOOKUP(A229,Sheet3!$A$2:$I$26,9,FALSE)</f>
        <v>#N/A</v>
      </c>
      <c r="M229" s="83" t="e">
        <f>VLOOKUP(A229,Sheet3!$A$2:$K$26,11,FALSE)</f>
        <v>#N/A</v>
      </c>
      <c r="N229" s="83">
        <f t="shared" si="21"/>
        <v>-1.9643514481853101E-3</v>
      </c>
      <c r="O229" s="83" t="e">
        <f t="shared" si="22"/>
        <v>#N/A</v>
      </c>
      <c r="P229" s="84" t="e">
        <f>VLOOKUP(A229,OEM!$Q$2:$T$394,4,FALSE)</f>
        <v>#N/A</v>
      </c>
      <c r="Q229" s="85" t="e">
        <f>(P229-140000)/140000</f>
        <v>#N/A</v>
      </c>
    </row>
    <row r="230" spans="1:17" x14ac:dyDescent="0.25">
      <c r="A230" s="80">
        <v>45282</v>
      </c>
      <c r="B230" s="81">
        <f>VLOOKUP([1]!Table1[[#This Row],[TANGGAL]],[1]!Table2[#Data],2,FALSE)</f>
        <v>3719</v>
      </c>
      <c r="C230" s="82">
        <v>12724.999999999998</v>
      </c>
      <c r="D230" s="82">
        <v>12699.999999999998</v>
      </c>
      <c r="E230" s="82">
        <f t="shared" si="18"/>
        <v>12699.999999999998</v>
      </c>
      <c r="F230" s="82">
        <f>13500</f>
        <v>13500</v>
      </c>
      <c r="G230" s="82">
        <f t="shared" si="23"/>
        <v>12571.19129129129</v>
      </c>
      <c r="H230" s="82">
        <f t="shared" si="19"/>
        <v>12399.999999999998</v>
      </c>
      <c r="I230" s="82">
        <v>12699.999999999998</v>
      </c>
      <c r="J230" s="41" t="e">
        <f>VLOOKUP(A230,Table8[[Tanggal PO]:[Harga]],4,FALSE)</f>
        <v>#N/A</v>
      </c>
      <c r="K230" s="83">
        <f t="shared" si="20"/>
        <v>-8.1481481481481613E-2</v>
      </c>
      <c r="L230" s="41" t="e">
        <f>VLOOKUP(A230,Sheet3!$A$2:$I$26,9,FALSE)</f>
        <v>#N/A</v>
      </c>
      <c r="M230" s="83" t="e">
        <f>VLOOKUP(A230,Sheet3!$A$2:$K$26,11,FALSE)</f>
        <v>#N/A</v>
      </c>
      <c r="N230" s="83">
        <f t="shared" si="21"/>
        <v>1.024634067878199E-2</v>
      </c>
      <c r="O230" s="83" t="e">
        <f t="shared" si="22"/>
        <v>#N/A</v>
      </c>
      <c r="P230" s="84" t="e">
        <f>VLOOKUP(A230,OEM!$Q$2:$T$394,4,FALSE)</f>
        <v>#N/A</v>
      </c>
      <c r="Q230" s="85" t="e">
        <f>(P230-140000)/140000</f>
        <v>#N/A</v>
      </c>
    </row>
    <row r="231" spans="1:17" x14ac:dyDescent="0.25">
      <c r="A231" s="80">
        <v>45286</v>
      </c>
      <c r="B231" s="81">
        <f>VLOOKUP([1]!Table1[[#This Row],[TANGGAL]],[1]!Table2[#Data],2,FALSE)</f>
        <v>3743</v>
      </c>
      <c r="C231" s="82">
        <v>12724.999999999998</v>
      </c>
      <c r="D231" s="82">
        <v>12699.999999999998</v>
      </c>
      <c r="E231" s="82">
        <f t="shared" si="18"/>
        <v>12699.999999999998</v>
      </c>
      <c r="F231" s="82">
        <f>13500</f>
        <v>13500</v>
      </c>
      <c r="G231" s="82">
        <f t="shared" si="23"/>
        <v>12577.857957957956</v>
      </c>
      <c r="H231" s="82">
        <f t="shared" si="19"/>
        <v>12399.999999999998</v>
      </c>
      <c r="I231" s="82">
        <v>12699.999999999998</v>
      </c>
      <c r="J231" s="41" t="e">
        <f>VLOOKUP(A231,Table8[[Tanggal PO]:[Harga]],4,FALSE)</f>
        <v>#N/A</v>
      </c>
      <c r="K231" s="83">
        <f t="shared" si="20"/>
        <v>-8.1481481481481613E-2</v>
      </c>
      <c r="L231" s="41" t="e">
        <f>VLOOKUP(A231,Sheet3!$A$2:$I$26,9,FALSE)</f>
        <v>#N/A</v>
      </c>
      <c r="M231" s="83" t="e">
        <f>VLOOKUP(A231,Sheet3!$A$2:$K$26,11,FALSE)</f>
        <v>#N/A</v>
      </c>
      <c r="N231" s="83">
        <f t="shared" si="21"/>
        <v>9.710877833913131E-3</v>
      </c>
      <c r="O231" s="83" t="e">
        <f t="shared" si="22"/>
        <v>#N/A</v>
      </c>
      <c r="P231" s="84" t="e">
        <f>VLOOKUP(A231,OEM!$Q$2:$T$394,4,FALSE)</f>
        <v>#N/A</v>
      </c>
      <c r="Q231" s="85" t="e">
        <f>(P231-140000)/140000</f>
        <v>#N/A</v>
      </c>
    </row>
    <row r="232" spans="1:17" x14ac:dyDescent="0.25">
      <c r="A232" s="80">
        <v>45287</v>
      </c>
      <c r="B232" s="81">
        <f>VLOOKUP([1]!Table1[[#This Row],[TANGGAL]],[1]!Table2[#Data],2,FALSE)</f>
        <v>3750</v>
      </c>
      <c r="C232" s="82">
        <v>12814.999999999998</v>
      </c>
      <c r="D232" s="82">
        <v>12699.999999999998</v>
      </c>
      <c r="E232" s="82">
        <f t="shared" si="18"/>
        <v>12699.999999999998</v>
      </c>
      <c r="F232" s="82">
        <f>13500</f>
        <v>13500</v>
      </c>
      <c r="G232" s="82">
        <f t="shared" si="23"/>
        <v>12583.053153153152</v>
      </c>
      <c r="H232" s="82">
        <f t="shared" si="19"/>
        <v>12399.999999999998</v>
      </c>
      <c r="I232" s="82">
        <v>12699.999999999998</v>
      </c>
      <c r="J232" s="41" t="e">
        <f>VLOOKUP(A232,Table8[[Tanggal PO]:[Harga]],4,FALSE)</f>
        <v>#N/A</v>
      </c>
      <c r="K232" s="83">
        <f t="shared" si="20"/>
        <v>-8.1481481481481613E-2</v>
      </c>
      <c r="L232" s="41" t="e">
        <f>VLOOKUP(A232,Sheet3!$A$2:$I$26,9,FALSE)</f>
        <v>#N/A</v>
      </c>
      <c r="M232" s="83" t="e">
        <f>VLOOKUP(A232,Sheet3!$A$2:$K$26,11,FALSE)</f>
        <v>#N/A</v>
      </c>
      <c r="N232" s="83">
        <f t="shared" si="21"/>
        <v>9.2939960932725153E-3</v>
      </c>
      <c r="O232" s="83" t="e">
        <f t="shared" si="22"/>
        <v>#N/A</v>
      </c>
      <c r="P232" s="84" t="e">
        <f>VLOOKUP(A232,OEM!$Q$2:$T$394,4,FALSE)</f>
        <v>#N/A</v>
      </c>
      <c r="Q232" s="85" t="e">
        <f>(P232-140000)/140000</f>
        <v>#N/A</v>
      </c>
    </row>
    <row r="233" spans="1:17" x14ac:dyDescent="0.25">
      <c r="A233" s="80">
        <v>45288</v>
      </c>
      <c r="B233" s="81">
        <f>VLOOKUP([1]!Table1[[#This Row],[TANGGAL]],[1]!Table2[#Data],2,FALSE)</f>
        <v>3717</v>
      </c>
      <c r="C233" s="82">
        <v>12814.999999999998</v>
      </c>
      <c r="D233" s="82">
        <v>12699.999999999998</v>
      </c>
      <c r="E233" s="82">
        <f t="shared" si="18"/>
        <v>12699.999999999998</v>
      </c>
      <c r="F233" s="82">
        <f>13500</f>
        <v>13500</v>
      </c>
      <c r="G233" s="82">
        <f t="shared" si="23"/>
        <v>12588.248348348347</v>
      </c>
      <c r="H233" s="82">
        <f t="shared" si="19"/>
        <v>12399.999999999998</v>
      </c>
      <c r="I233" s="82">
        <v>12699.999999999998</v>
      </c>
      <c r="J233" s="41" t="e">
        <f>VLOOKUP(A233,Table8[[Tanggal PO]:[Harga]],4,FALSE)</f>
        <v>#N/A</v>
      </c>
      <c r="K233" s="83">
        <f t="shared" si="20"/>
        <v>-8.1481481481481613E-2</v>
      </c>
      <c r="L233" s="41" t="e">
        <f>VLOOKUP(A233,Sheet3!$A$2:$I$26,9,FALSE)</f>
        <v>#N/A</v>
      </c>
      <c r="M233" s="83" t="e">
        <f>VLOOKUP(A233,Sheet3!$A$2:$K$26,11,FALSE)</f>
        <v>#N/A</v>
      </c>
      <c r="N233" s="83">
        <f t="shared" si="21"/>
        <v>8.8774584484833524E-3</v>
      </c>
      <c r="O233" s="83" t="e">
        <f t="shared" si="22"/>
        <v>#N/A</v>
      </c>
      <c r="P233" s="84" t="e">
        <f>VLOOKUP(A233,OEM!$Q$2:$T$394,4,FALSE)</f>
        <v>#N/A</v>
      </c>
      <c r="Q233" s="85" t="e">
        <f>(P233-140000)/140000</f>
        <v>#N/A</v>
      </c>
    </row>
    <row r="234" spans="1:17" x14ac:dyDescent="0.25">
      <c r="A234" s="80">
        <v>45289</v>
      </c>
      <c r="B234" s="81">
        <f>VLOOKUP([1]!Table1[[#This Row],[TANGGAL]],[1]!Table2[#Data],2,FALSE)</f>
        <v>3695</v>
      </c>
      <c r="C234" s="82">
        <v>12814.999999999998</v>
      </c>
      <c r="D234" s="82">
        <v>12699.999999999998</v>
      </c>
      <c r="E234" s="82">
        <f t="shared" si="18"/>
        <v>12699.999999999998</v>
      </c>
      <c r="F234" s="82">
        <f>13500</f>
        <v>13500</v>
      </c>
      <c r="G234" s="82">
        <f t="shared" si="23"/>
        <v>12583.215015015014</v>
      </c>
      <c r="H234" s="82">
        <f t="shared" si="19"/>
        <v>12399.999999999998</v>
      </c>
      <c r="I234" s="82">
        <v>12699.999999999998</v>
      </c>
      <c r="J234" s="41" t="e">
        <f>VLOOKUP(A234,Table8[[Tanggal PO]:[Harga]],4,FALSE)</f>
        <v>#N/A</v>
      </c>
      <c r="K234" s="83">
        <f t="shared" si="20"/>
        <v>-8.1481481481481613E-2</v>
      </c>
      <c r="L234" s="41" t="e">
        <f>VLOOKUP(A234,Sheet3!$A$2:$I$26,9,FALSE)</f>
        <v>#N/A</v>
      </c>
      <c r="M234" s="83" t="e">
        <f>VLOOKUP(A234,Sheet3!$A$2:$K$26,11,FALSE)</f>
        <v>#N/A</v>
      </c>
      <c r="N234" s="83">
        <f t="shared" si="21"/>
        <v>9.2810132263996068E-3</v>
      </c>
      <c r="O234" s="83" t="e">
        <f t="shared" si="22"/>
        <v>#N/A</v>
      </c>
      <c r="P234" s="84" t="e">
        <f>VLOOKUP(A234,OEM!$Q$2:$T$394,4,FALSE)</f>
        <v>#N/A</v>
      </c>
      <c r="Q234" s="85" t="e">
        <f>(P234-140000)/140000</f>
        <v>#N/A</v>
      </c>
    </row>
    <row r="235" spans="1:17" x14ac:dyDescent="0.25">
      <c r="A235" s="80">
        <v>45293</v>
      </c>
      <c r="B235" s="81">
        <f>VLOOKUP([1]!Table1[[#This Row],[TANGGAL]],[1]!Table2[#Data],2,FALSE)</f>
        <v>3644</v>
      </c>
      <c r="C235" s="82">
        <v>12724.999999999998</v>
      </c>
      <c r="D235" s="82">
        <v>12499.999999999998</v>
      </c>
      <c r="E235" s="82">
        <f t="shared" si="18"/>
        <v>12499.999999999998</v>
      </c>
      <c r="F235" s="82">
        <f>13500</f>
        <v>13500</v>
      </c>
      <c r="G235" s="82">
        <f t="shared" si="23"/>
        <v>12578.2</v>
      </c>
      <c r="H235" s="82">
        <f t="shared" si="19"/>
        <v>12199.999999999998</v>
      </c>
      <c r="I235" s="82">
        <v>12499.999999999998</v>
      </c>
      <c r="J235" s="41" t="e">
        <f>VLOOKUP(A235,Table8[[Tanggal PO]:[Harga]],4,FALSE)</f>
        <v>#N/A</v>
      </c>
      <c r="K235" s="83">
        <f t="shared" si="20"/>
        <v>-9.6296296296296435E-2</v>
      </c>
      <c r="L235" s="41" t="e">
        <f>VLOOKUP(A235,Sheet3!$A$2:$I$26,9,FALSE)</f>
        <v>#N/A</v>
      </c>
      <c r="M235" s="83" t="e">
        <f>VLOOKUP(A235,Sheet3!$A$2:$K$26,11,FALSE)</f>
        <v>#N/A</v>
      </c>
      <c r="N235" s="83">
        <f t="shared" si="21"/>
        <v>-6.2171057862017258E-3</v>
      </c>
      <c r="O235" s="83" t="e">
        <f t="shared" si="22"/>
        <v>#N/A</v>
      </c>
      <c r="P235" s="84" t="e">
        <f>VLOOKUP(A235,OEM!$Q$2:$T$394,4,FALSE)</f>
        <v>#N/A</v>
      </c>
      <c r="Q235" s="85" t="e">
        <f>(P235-140000)/140000</f>
        <v>#N/A</v>
      </c>
    </row>
    <row r="236" spans="1:17" x14ac:dyDescent="0.25">
      <c r="A236" s="80">
        <v>45294</v>
      </c>
      <c r="B236" s="81">
        <f>VLOOKUP([1]!Table1[[#This Row],[TANGGAL]],[1]!Table2[#Data],2,FALSE)</f>
        <v>3621</v>
      </c>
      <c r="C236" s="82">
        <v>12635</v>
      </c>
      <c r="D236" s="82">
        <v>12099.999999999998</v>
      </c>
      <c r="E236" s="82">
        <f t="shared" si="18"/>
        <v>12099.999999999998</v>
      </c>
      <c r="F236" s="82">
        <f>13500</f>
        <v>13500</v>
      </c>
      <c r="G236" s="82">
        <f t="shared" si="23"/>
        <v>12573.699999999999</v>
      </c>
      <c r="H236" s="82">
        <f t="shared" si="19"/>
        <v>11799.999999999998</v>
      </c>
      <c r="I236" s="82">
        <v>12099.999999999998</v>
      </c>
      <c r="J236" s="41" t="e">
        <f>VLOOKUP(A236,Table8[[Tanggal PO]:[Harga]],4,FALSE)</f>
        <v>#N/A</v>
      </c>
      <c r="K236" s="83">
        <f t="shared" si="20"/>
        <v>-0.12592592592592605</v>
      </c>
      <c r="L236" s="41" t="e">
        <f>VLOOKUP(A236,Sheet3!$A$2:$I$26,9,FALSE)</f>
        <v>#N/A</v>
      </c>
      <c r="M236" s="83" t="e">
        <f>VLOOKUP(A236,Sheet3!$A$2:$K$26,11,FALSE)</f>
        <v>#N/A</v>
      </c>
      <c r="N236" s="83">
        <f t="shared" si="21"/>
        <v>-3.7673874833978924E-2</v>
      </c>
      <c r="O236" s="83" t="e">
        <f t="shared" si="22"/>
        <v>#N/A</v>
      </c>
      <c r="P236" s="84" t="e">
        <f>VLOOKUP(A236,OEM!$Q$2:$T$394,4,FALSE)</f>
        <v>#N/A</v>
      </c>
      <c r="Q236" s="85" t="e">
        <f>(P236-140000)/140000</f>
        <v>#N/A</v>
      </c>
    </row>
    <row r="237" spans="1:17" x14ac:dyDescent="0.25">
      <c r="A237" s="80">
        <v>45295</v>
      </c>
      <c r="B237" s="81">
        <f>VLOOKUP([1]!Table1[[#This Row],[TANGGAL]],[1]!Table2[#Data],2,FALSE)</f>
        <v>3653</v>
      </c>
      <c r="C237" s="82">
        <v>12589.999999999998</v>
      </c>
      <c r="D237" s="82">
        <v>12296.999999999998</v>
      </c>
      <c r="E237" s="82">
        <f t="shared" si="18"/>
        <v>12296.999999999998</v>
      </c>
      <c r="F237" s="82">
        <f>13500</f>
        <v>13500</v>
      </c>
      <c r="G237" s="82">
        <f t="shared" si="23"/>
        <v>12549.866666666667</v>
      </c>
      <c r="H237" s="82">
        <f t="shared" si="19"/>
        <v>11996.999999999998</v>
      </c>
      <c r="I237" s="82">
        <v>12296.999999999998</v>
      </c>
      <c r="J237" s="41" t="e">
        <f>VLOOKUP(A237,Table8[[Tanggal PO]:[Harga]],4,FALSE)</f>
        <v>#N/A</v>
      </c>
      <c r="K237" s="83">
        <f t="shared" si="20"/>
        <v>-0.11133333333333346</v>
      </c>
      <c r="L237" s="41" t="e">
        <f>VLOOKUP(A237,Sheet3!$A$2:$I$26,9,FALSE)</f>
        <v>#N/A</v>
      </c>
      <c r="M237" s="83" t="e">
        <f>VLOOKUP(A237,Sheet3!$A$2:$K$26,11,FALSE)</f>
        <v>#N/A</v>
      </c>
      <c r="N237" s="83">
        <f t="shared" si="21"/>
        <v>-2.0148952445710067E-2</v>
      </c>
      <c r="O237" s="83" t="e">
        <f t="shared" si="22"/>
        <v>#N/A</v>
      </c>
      <c r="P237" s="84" t="e">
        <f>VLOOKUP(A237,OEM!$Q$2:$T$394,4,FALSE)</f>
        <v>#N/A</v>
      </c>
      <c r="Q237" s="85" t="e">
        <f>(P237-140000)/140000</f>
        <v>#N/A</v>
      </c>
    </row>
    <row r="238" spans="1:17" x14ac:dyDescent="0.25">
      <c r="A238" s="80">
        <v>45296</v>
      </c>
      <c r="B238" s="81">
        <f>VLOOKUP([1]!Table1[[#This Row],[TANGGAL]],[1]!Table2[#Data],2,FALSE)</f>
        <v>3675</v>
      </c>
      <c r="C238" s="82">
        <v>12589.999999999998</v>
      </c>
      <c r="D238" s="82">
        <v>12399.999999999998</v>
      </c>
      <c r="E238" s="82">
        <f t="shared" si="18"/>
        <v>12399.999999999998</v>
      </c>
      <c r="F238" s="82">
        <f>13500</f>
        <v>13500</v>
      </c>
      <c r="G238" s="82">
        <f t="shared" si="23"/>
        <v>12529.6</v>
      </c>
      <c r="H238" s="82">
        <f t="shared" si="19"/>
        <v>12099.999999999998</v>
      </c>
      <c r="I238" s="82">
        <v>12399.999999999998</v>
      </c>
      <c r="J238" s="41" t="e">
        <f>VLOOKUP(A238,Table8[[Tanggal PO]:[Harga]],4,FALSE)</f>
        <v>#N/A</v>
      </c>
      <c r="K238" s="83">
        <f t="shared" si="20"/>
        <v>-0.10370370370370384</v>
      </c>
      <c r="L238" s="41" t="e">
        <f>VLOOKUP(A238,Sheet3!$A$2:$I$26,9,FALSE)</f>
        <v>#N/A</v>
      </c>
      <c r="M238" s="83" t="e">
        <f>VLOOKUP(A238,Sheet3!$A$2:$K$26,11,FALSE)</f>
        <v>#N/A</v>
      </c>
      <c r="N238" s="83">
        <f t="shared" si="21"/>
        <v>-1.0343506576427195E-2</v>
      </c>
      <c r="O238" s="83" t="e">
        <f t="shared" si="22"/>
        <v>#N/A</v>
      </c>
      <c r="P238" s="84" t="e">
        <f>VLOOKUP(A238,OEM!$Q$2:$T$394,4,FALSE)</f>
        <v>#N/A</v>
      </c>
      <c r="Q238" s="85" t="e">
        <f>(P238-140000)/140000</f>
        <v>#N/A</v>
      </c>
    </row>
    <row r="239" spans="1:17" x14ac:dyDescent="0.25">
      <c r="A239" s="80">
        <v>45299</v>
      </c>
      <c r="B239" s="81">
        <f>VLOOKUP([1]!Table1[[#This Row],[TANGGAL]],[1]!Table2[#Data],2,FALSE)</f>
        <v>3683</v>
      </c>
      <c r="C239" s="82">
        <v>12635</v>
      </c>
      <c r="D239" s="82">
        <v>12499.999999999998</v>
      </c>
      <c r="E239" s="82">
        <f t="shared" si="18"/>
        <v>12499.999999999998</v>
      </c>
      <c r="F239" s="82">
        <f>13500</f>
        <v>13500</v>
      </c>
      <c r="G239" s="82">
        <f t="shared" si="23"/>
        <v>12512.766666666666</v>
      </c>
      <c r="H239" s="82">
        <f t="shared" si="19"/>
        <v>12199.999999999998</v>
      </c>
      <c r="I239" s="82">
        <v>12499.999999999998</v>
      </c>
      <c r="J239" s="41" t="e">
        <f>VLOOKUP(A239,Table8[[Tanggal PO]:[Harga]],4,FALSE)</f>
        <v>#N/A</v>
      </c>
      <c r="K239" s="83">
        <f t="shared" si="20"/>
        <v>-9.6296296296296435E-2</v>
      </c>
      <c r="L239" s="41" t="e">
        <f>VLOOKUP(A239,Sheet3!$A$2:$I$26,9,FALSE)</f>
        <v>#N/A</v>
      </c>
      <c r="M239" s="83" t="e">
        <f>VLOOKUP(A239,Sheet3!$A$2:$K$26,11,FALSE)</f>
        <v>#N/A</v>
      </c>
      <c r="N239" s="83">
        <f t="shared" si="21"/>
        <v>-1.0202912758437311E-3</v>
      </c>
      <c r="O239" s="83" t="e">
        <f t="shared" si="22"/>
        <v>#N/A</v>
      </c>
      <c r="P239" s="84" t="e">
        <f>VLOOKUP(A239,OEM!$Q$2:$T$394,4,FALSE)</f>
        <v>#N/A</v>
      </c>
      <c r="Q239" s="85" t="e">
        <f>(P239-140000)/140000</f>
        <v>#N/A</v>
      </c>
    </row>
    <row r="240" spans="1:17" x14ac:dyDescent="0.25">
      <c r="A240" s="80">
        <v>45300</v>
      </c>
      <c r="B240" s="81">
        <f>VLOOKUP([1]!Table1[[#This Row],[TANGGAL]],[1]!Table2[#Data],2,FALSE)</f>
        <v>3722</v>
      </c>
      <c r="C240" s="82">
        <v>12724.999999999998</v>
      </c>
      <c r="D240" s="82">
        <v>12499.999999999998</v>
      </c>
      <c r="E240" s="82">
        <f t="shared" si="18"/>
        <v>12499.999999999998</v>
      </c>
      <c r="F240" s="82">
        <f>13500</f>
        <v>13500</v>
      </c>
      <c r="G240" s="82">
        <f t="shared" si="23"/>
        <v>12496.266666666665</v>
      </c>
      <c r="H240" s="82">
        <f t="shared" si="19"/>
        <v>12199.999999999998</v>
      </c>
      <c r="I240" s="82">
        <v>12499.999999999998</v>
      </c>
      <c r="J240" s="41" t="e">
        <f>VLOOKUP(A240,Table8[[Tanggal PO]:[Harga]],4,FALSE)</f>
        <v>#N/A</v>
      </c>
      <c r="K240" s="83">
        <f t="shared" si="20"/>
        <v>-9.6296296296296435E-2</v>
      </c>
      <c r="L240" s="41" t="e">
        <f>VLOOKUP(A240,Sheet3!$A$2:$I$26,9,FALSE)</f>
        <v>#N/A</v>
      </c>
      <c r="M240" s="83" t="e">
        <f>VLOOKUP(A240,Sheet3!$A$2:$K$26,11,FALSE)</f>
        <v>#N/A</v>
      </c>
      <c r="N240" s="83">
        <f t="shared" si="21"/>
        <v>2.9875589509402087E-4</v>
      </c>
      <c r="O240" s="83" t="e">
        <f t="shared" si="22"/>
        <v>#N/A</v>
      </c>
      <c r="P240" s="84" t="e">
        <f>VLOOKUP(A240,OEM!$Q$2:$T$394,4,FALSE)</f>
        <v>#N/A</v>
      </c>
      <c r="Q240" s="85" t="e">
        <f>(P240-140000)/140000</f>
        <v>#N/A</v>
      </c>
    </row>
    <row r="241" spans="1:17" x14ac:dyDescent="0.25">
      <c r="A241" s="80">
        <v>45301</v>
      </c>
      <c r="B241" s="81">
        <f>VLOOKUP([1]!Table1[[#This Row],[TANGGAL]],[1]!Table2[#Data],2,FALSE)</f>
        <v>3742</v>
      </c>
      <c r="C241" s="82">
        <v>12770</v>
      </c>
      <c r="D241" s="82">
        <v>12699.999999999998</v>
      </c>
      <c r="E241" s="82">
        <f t="shared" si="18"/>
        <v>12699.999999999998</v>
      </c>
      <c r="F241" s="82">
        <f>13500</f>
        <v>13500</v>
      </c>
      <c r="G241" s="82">
        <f t="shared" si="23"/>
        <v>12488.766666666666</v>
      </c>
      <c r="H241" s="82">
        <f t="shared" si="19"/>
        <v>12399.999999999998</v>
      </c>
      <c r="I241" s="82">
        <v>12699.999999999998</v>
      </c>
      <c r="J241" s="41" t="e">
        <f>VLOOKUP(A241,Table8[[Tanggal PO]:[Harga]],4,FALSE)</f>
        <v>#N/A</v>
      </c>
      <c r="K241" s="83">
        <f t="shared" si="20"/>
        <v>-8.1481481481481613E-2</v>
      </c>
      <c r="L241" s="41" t="e">
        <f>VLOOKUP(A241,Sheet3!$A$2:$I$26,9,FALSE)</f>
        <v>#N/A</v>
      </c>
      <c r="M241" s="83" t="e">
        <f>VLOOKUP(A241,Sheet3!$A$2:$K$26,11,FALSE)</f>
        <v>#N/A</v>
      </c>
      <c r="N241" s="83">
        <f t="shared" si="21"/>
        <v>1.6913866594779715E-2</v>
      </c>
      <c r="O241" s="83" t="e">
        <f t="shared" si="22"/>
        <v>#N/A</v>
      </c>
      <c r="P241" s="84" t="e">
        <f>VLOOKUP(A241,OEM!$Q$2:$T$394,4,FALSE)</f>
        <v>#N/A</v>
      </c>
      <c r="Q241" s="85" t="e">
        <f>(P241-140000)/140000</f>
        <v>#N/A</v>
      </c>
    </row>
    <row r="242" spans="1:17" x14ac:dyDescent="0.25">
      <c r="A242" s="80">
        <v>45302</v>
      </c>
      <c r="B242" s="81">
        <f>VLOOKUP([1]!Table1[[#This Row],[TANGGAL]],[1]!Table2[#Data],2,FALSE)</f>
        <v>3774</v>
      </c>
      <c r="C242" s="82">
        <v>12860</v>
      </c>
      <c r="D242" s="82">
        <v>12799.999999999998</v>
      </c>
      <c r="E242" s="82">
        <f t="shared" si="18"/>
        <v>12799.999999999998</v>
      </c>
      <c r="F242" s="82">
        <f>13500</f>
        <v>13500</v>
      </c>
      <c r="G242" s="82">
        <f t="shared" si="23"/>
        <v>12488.766666666666</v>
      </c>
      <c r="H242" s="82">
        <f t="shared" si="19"/>
        <v>12499.999999999998</v>
      </c>
      <c r="I242" s="82">
        <v>12799.999999999998</v>
      </c>
      <c r="J242" s="41" t="e">
        <f>VLOOKUP(A242,Table8[[Tanggal PO]:[Harga]],4,FALSE)</f>
        <v>#N/A</v>
      </c>
      <c r="K242" s="83">
        <f t="shared" si="20"/>
        <v>-7.4074074074074209E-2</v>
      </c>
      <c r="L242" s="41" t="e">
        <f>VLOOKUP(A242,Sheet3!$A$2:$I$26,9,FALSE)</f>
        <v>#N/A</v>
      </c>
      <c r="M242" s="83" t="e">
        <f>VLOOKUP(A242,Sheet3!$A$2:$K$26,11,FALSE)</f>
        <v>#N/A</v>
      </c>
      <c r="N242" s="83">
        <f t="shared" si="21"/>
        <v>2.4921062394738614E-2</v>
      </c>
      <c r="O242" s="83" t="e">
        <f t="shared" si="22"/>
        <v>#N/A</v>
      </c>
      <c r="P242" s="84" t="e">
        <f>VLOOKUP(A242,OEM!$Q$2:$T$394,4,FALSE)</f>
        <v>#N/A</v>
      </c>
      <c r="Q242" s="85" t="e">
        <f>(P242-140000)/140000</f>
        <v>#N/A</v>
      </c>
    </row>
    <row r="243" spans="1:17" x14ac:dyDescent="0.25">
      <c r="A243" s="80">
        <v>45303</v>
      </c>
      <c r="B243" s="81">
        <f>VLOOKUP([1]!Table1[[#This Row],[TANGGAL]],[1]!Table2[#Data],2,FALSE)</f>
        <v>3831</v>
      </c>
      <c r="C243" s="82">
        <v>12949.999999999998</v>
      </c>
      <c r="D243" s="82">
        <v>12799.999999999998</v>
      </c>
      <c r="E243" s="82">
        <f t="shared" si="18"/>
        <v>12799.999999999998</v>
      </c>
      <c r="F243" s="82">
        <f>13500</f>
        <v>13500</v>
      </c>
      <c r="G243" s="82">
        <f t="shared" si="23"/>
        <v>12493.666666666664</v>
      </c>
      <c r="H243" s="82">
        <f t="shared" si="19"/>
        <v>12499.999999999998</v>
      </c>
      <c r="I243" s="82">
        <v>12799.999999999998</v>
      </c>
      <c r="J243" s="41" t="e">
        <f>VLOOKUP(A243,Table8[[Tanggal PO]:[Harga]],4,FALSE)</f>
        <v>#N/A</v>
      </c>
      <c r="K243" s="83">
        <f t="shared" si="20"/>
        <v>-7.4074074074074209E-2</v>
      </c>
      <c r="L243" s="41" t="e">
        <f>VLOOKUP(A243,Sheet3!$A$2:$I$26,9,FALSE)</f>
        <v>#N/A</v>
      </c>
      <c r="M243" s="83" t="e">
        <f>VLOOKUP(A243,Sheet3!$A$2:$K$26,11,FALSE)</f>
        <v>#N/A</v>
      </c>
      <c r="N243" s="83">
        <f t="shared" si="21"/>
        <v>2.4519089672100584E-2</v>
      </c>
      <c r="O243" s="83" t="e">
        <f t="shared" si="22"/>
        <v>#N/A</v>
      </c>
      <c r="P243" s="84" t="e">
        <f>VLOOKUP(A243,OEM!$Q$2:$T$394,4,FALSE)</f>
        <v>#N/A</v>
      </c>
      <c r="Q243" s="85" t="e">
        <f>(P243-140000)/140000</f>
        <v>#N/A</v>
      </c>
    </row>
    <row r="244" spans="1:17" x14ac:dyDescent="0.25">
      <c r="A244" s="80">
        <v>45306</v>
      </c>
      <c r="B244" s="81">
        <f>VLOOKUP([1]!Table1[[#This Row],[TANGGAL]],[1]!Table2[#Data],2,FALSE)</f>
        <v>3803</v>
      </c>
      <c r="C244" s="82">
        <v>13085.999999999998</v>
      </c>
      <c r="D244" s="82">
        <v>12899.999999999998</v>
      </c>
      <c r="E244" s="82">
        <f t="shared" si="18"/>
        <v>12899.999999999998</v>
      </c>
      <c r="F244" s="82">
        <f>13500</f>
        <v>13500</v>
      </c>
      <c r="G244" s="82">
        <f t="shared" si="23"/>
        <v>12498.566666666668</v>
      </c>
      <c r="H244" s="82">
        <f t="shared" si="19"/>
        <v>12599.999999999998</v>
      </c>
      <c r="I244" s="82">
        <v>12899.999999999998</v>
      </c>
      <c r="J244" s="41" t="e">
        <f>VLOOKUP(A244,Table8[[Tanggal PO]:[Harga]],4,FALSE)</f>
        <v>#N/A</v>
      </c>
      <c r="K244" s="83">
        <f t="shared" si="20"/>
        <v>-6.6666666666666805E-2</v>
      </c>
      <c r="L244" s="41" t="e">
        <f>VLOOKUP(A244,Sheet3!$A$2:$I$26,9,FALSE)</f>
        <v>#N/A</v>
      </c>
      <c r="M244" s="83" t="e">
        <f>VLOOKUP(A244,Sheet3!$A$2:$K$26,11,FALSE)</f>
        <v>#N/A</v>
      </c>
      <c r="N244" s="83">
        <f t="shared" si="21"/>
        <v>3.2118349570750562E-2</v>
      </c>
      <c r="O244" s="83" t="e">
        <f t="shared" si="22"/>
        <v>#N/A</v>
      </c>
      <c r="P244" s="84" t="e">
        <f>VLOOKUP(A244,OEM!$Q$2:$T$394,4,FALSE)</f>
        <v>#N/A</v>
      </c>
      <c r="Q244" s="85" t="e">
        <f>(P244-140000)/140000</f>
        <v>#N/A</v>
      </c>
    </row>
    <row r="245" spans="1:17" x14ac:dyDescent="0.25">
      <c r="A245" s="80">
        <v>45307</v>
      </c>
      <c r="B245" s="81">
        <f>VLOOKUP([1]!Table1[[#This Row],[TANGGAL]],[1]!Table2[#Data],2,FALSE)</f>
        <v>3880</v>
      </c>
      <c r="C245" s="82">
        <v>13085.999999999998</v>
      </c>
      <c r="D245" s="82">
        <v>12995</v>
      </c>
      <c r="E245" s="82">
        <f t="shared" si="18"/>
        <v>12995</v>
      </c>
      <c r="F245" s="82">
        <f>13500</f>
        <v>13500</v>
      </c>
      <c r="G245" s="82">
        <f t="shared" si="23"/>
        <v>12508.566666666664</v>
      </c>
      <c r="H245" s="82">
        <f t="shared" si="19"/>
        <v>12695</v>
      </c>
      <c r="I245" s="82">
        <v>12995</v>
      </c>
      <c r="J245" s="41" t="e">
        <f>VLOOKUP(A245,Table8[[Tanggal PO]:[Harga]],4,FALSE)</f>
        <v>#N/A</v>
      </c>
      <c r="K245" s="83">
        <f t="shared" si="20"/>
        <v>-5.962962962962963E-2</v>
      </c>
      <c r="L245" s="41" t="e">
        <f>VLOOKUP(A245,Sheet3!$A$2:$I$26,9,FALSE)</f>
        <v>#N/A</v>
      </c>
      <c r="M245" s="83" t="e">
        <f>VLOOKUP(A245,Sheet3!$A$2:$K$26,11,FALSE)</f>
        <v>#N/A</v>
      </c>
      <c r="N245" s="83">
        <f t="shared" si="21"/>
        <v>3.8888015413436887E-2</v>
      </c>
      <c r="O245" s="83" t="e">
        <f t="shared" si="22"/>
        <v>#N/A</v>
      </c>
      <c r="P245" s="84" t="e">
        <f>VLOOKUP(A245,OEM!$Q$2:$T$394,4,FALSE)</f>
        <v>#N/A</v>
      </c>
      <c r="Q245" s="85" t="e">
        <f>(P245-140000)/140000</f>
        <v>#N/A</v>
      </c>
    </row>
    <row r="246" spans="1:17" x14ac:dyDescent="0.25">
      <c r="A246" s="80">
        <v>45308</v>
      </c>
      <c r="B246" s="81">
        <f>VLOOKUP([1]!Table1[[#This Row],[TANGGAL]],[1]!Table2[#Data],2,FALSE)</f>
        <v>3836</v>
      </c>
      <c r="C246" s="82">
        <v>13085.999999999998</v>
      </c>
      <c r="D246" s="82">
        <v>12899.999999999998</v>
      </c>
      <c r="E246" s="82">
        <f t="shared" si="18"/>
        <v>12899.999999999998</v>
      </c>
      <c r="F246" s="82">
        <f>13500</f>
        <v>13500</v>
      </c>
      <c r="G246" s="82">
        <f t="shared" si="23"/>
        <v>12525.066666666668</v>
      </c>
      <c r="H246" s="82">
        <f t="shared" si="19"/>
        <v>12599.999999999998</v>
      </c>
      <c r="I246" s="82">
        <v>12899.999999999998</v>
      </c>
      <c r="J246" s="41" t="e">
        <f>VLOOKUP(A246,Table8[[Tanggal PO]:[Harga]],4,FALSE)</f>
        <v>#N/A</v>
      </c>
      <c r="K246" s="83">
        <f t="shared" si="20"/>
        <v>-6.6666666666666805E-2</v>
      </c>
      <c r="L246" s="41" t="e">
        <f>VLOOKUP(A246,Sheet3!$A$2:$I$26,9,FALSE)</f>
        <v>#N/A</v>
      </c>
      <c r="M246" s="83" t="e">
        <f>VLOOKUP(A246,Sheet3!$A$2:$K$26,11,FALSE)</f>
        <v>#N/A</v>
      </c>
      <c r="N246" s="83">
        <f t="shared" si="21"/>
        <v>2.9934637739785601E-2</v>
      </c>
      <c r="O246" s="83" t="e">
        <f t="shared" si="22"/>
        <v>#N/A</v>
      </c>
      <c r="P246" s="84" t="e">
        <f>VLOOKUP(A246,OEM!$Q$2:$T$394,4,FALSE)</f>
        <v>#N/A</v>
      </c>
      <c r="Q246" s="85" t="e">
        <f>(P246-140000)/140000</f>
        <v>#N/A</v>
      </c>
    </row>
    <row r="247" spans="1:17" x14ac:dyDescent="0.25">
      <c r="A247" s="80">
        <v>45309</v>
      </c>
      <c r="B247" s="81">
        <f>VLOOKUP([1]!Table1[[#This Row],[TANGGAL]],[1]!Table2[#Data],2,FALSE)</f>
        <v>3800</v>
      </c>
      <c r="C247" s="82">
        <v>12995</v>
      </c>
      <c r="D247" s="82">
        <v>13299.999999999998</v>
      </c>
      <c r="E247" s="82">
        <f t="shared" si="18"/>
        <v>12995</v>
      </c>
      <c r="F247" s="82">
        <f>13500</f>
        <v>13500</v>
      </c>
      <c r="G247" s="82">
        <f t="shared" si="23"/>
        <v>12538.4</v>
      </c>
      <c r="H247" s="82">
        <f t="shared" si="19"/>
        <v>12695</v>
      </c>
      <c r="I247" s="82">
        <v>12995</v>
      </c>
      <c r="J247" s="41" t="e">
        <f>VLOOKUP(A247,Table8[[Tanggal PO]:[Harga]],4,FALSE)</f>
        <v>#N/A</v>
      </c>
      <c r="K247" s="83">
        <f t="shared" si="20"/>
        <v>-5.962962962962963E-2</v>
      </c>
      <c r="L247" s="41" t="e">
        <f>VLOOKUP(A247,Sheet3!$A$2:$I$26,9,FALSE)</f>
        <v>#N/A</v>
      </c>
      <c r="M247" s="83" t="e">
        <f>VLOOKUP(A247,Sheet3!$A$2:$K$26,11,FALSE)</f>
        <v>#N/A</v>
      </c>
      <c r="N247" s="83">
        <f t="shared" si="21"/>
        <v>3.6416129649716099E-2</v>
      </c>
      <c r="O247" s="83" t="e">
        <f t="shared" si="22"/>
        <v>#N/A</v>
      </c>
      <c r="P247" s="84" t="e">
        <f>VLOOKUP(A247,OEM!$Q$2:$T$394,4,FALSE)</f>
        <v>#N/A</v>
      </c>
      <c r="Q247" s="85" t="e">
        <f>(P247-140000)/140000</f>
        <v>#N/A</v>
      </c>
    </row>
    <row r="248" spans="1:17" x14ac:dyDescent="0.25">
      <c r="A248" s="80">
        <v>45310</v>
      </c>
      <c r="B248" s="81">
        <f>VLOOKUP([1]!Table1[[#This Row],[TANGGAL]],[1]!Table2[#Data],2,FALSE)</f>
        <v>3958</v>
      </c>
      <c r="C248" s="82">
        <v>13265.999999999998</v>
      </c>
      <c r="D248" s="82">
        <v>13399.999999999998</v>
      </c>
      <c r="E248" s="82">
        <f t="shared" si="18"/>
        <v>13265.999999999998</v>
      </c>
      <c r="F248" s="82">
        <f>13500</f>
        <v>13500</v>
      </c>
      <c r="G248" s="82">
        <f t="shared" si="23"/>
        <v>12561.566666666668</v>
      </c>
      <c r="H248" s="82">
        <f t="shared" si="19"/>
        <v>12965.999999999998</v>
      </c>
      <c r="I248" s="82">
        <v>13265.999999999998</v>
      </c>
      <c r="J248" s="41" t="e">
        <f>VLOOKUP(A248,Table8[[Tanggal PO]:[Harga]],4,FALSE)</f>
        <v>#N/A</v>
      </c>
      <c r="K248" s="83">
        <f t="shared" si="20"/>
        <v>-3.9555555555555691E-2</v>
      </c>
      <c r="L248" s="41" t="e">
        <f>VLOOKUP(A248,Sheet3!$A$2:$I$26,9,FALSE)</f>
        <v>#N/A</v>
      </c>
      <c r="M248" s="83" t="e">
        <f>VLOOKUP(A248,Sheet3!$A$2:$K$26,11,FALSE)</f>
        <v>#N/A</v>
      </c>
      <c r="N248" s="83">
        <f t="shared" si="21"/>
        <v>5.607846155070869E-2</v>
      </c>
      <c r="O248" s="83" t="e">
        <f t="shared" si="22"/>
        <v>#N/A</v>
      </c>
      <c r="P248" s="84" t="e">
        <f>VLOOKUP(A248,OEM!$Q$2:$T$394,4,FALSE)</f>
        <v>#N/A</v>
      </c>
      <c r="Q248" s="85" t="e">
        <f>(P248-140000)/140000</f>
        <v>#N/A</v>
      </c>
    </row>
    <row r="249" spans="1:17" x14ac:dyDescent="0.25">
      <c r="A249" s="80">
        <v>45313</v>
      </c>
      <c r="B249" s="81">
        <f>VLOOKUP([1]!Table1[[#This Row],[TANGGAL]],[1]!Table2[#Data],2,FALSE)</f>
        <v>3921</v>
      </c>
      <c r="C249" s="82">
        <v>13287.387387387385</v>
      </c>
      <c r="D249" s="82">
        <v>13399.999999999998</v>
      </c>
      <c r="E249" s="82">
        <f t="shared" si="18"/>
        <v>13287.387387387385</v>
      </c>
      <c r="F249" s="82">
        <f>13500</f>
        <v>13500</v>
      </c>
      <c r="G249" s="82">
        <f t="shared" si="23"/>
        <v>12593.766666666666</v>
      </c>
      <c r="H249" s="82">
        <f t="shared" si="19"/>
        <v>12987.387387387385</v>
      </c>
      <c r="I249" s="82">
        <v>13287.387387387385</v>
      </c>
      <c r="J249" s="41" t="e">
        <f>VLOOKUP(A249,Table8[[Tanggal PO]:[Harga]],4,FALSE)</f>
        <v>#N/A</v>
      </c>
      <c r="K249" s="83">
        <f t="shared" si="20"/>
        <v>-3.7971304637971451E-2</v>
      </c>
      <c r="L249" s="41" t="e">
        <f>VLOOKUP(A249,Sheet3!$A$2:$I$26,9,FALSE)</f>
        <v>#N/A</v>
      </c>
      <c r="M249" s="83" t="e">
        <f>VLOOKUP(A249,Sheet3!$A$2:$K$26,11,FALSE)</f>
        <v>#N/A</v>
      </c>
      <c r="N249" s="83">
        <f t="shared" si="21"/>
        <v>5.5076510394352678E-2</v>
      </c>
      <c r="O249" s="83" t="e">
        <f t="shared" si="22"/>
        <v>#N/A</v>
      </c>
      <c r="P249" s="84" t="e">
        <f>VLOOKUP(A249,OEM!$Q$2:$T$394,4,FALSE)</f>
        <v>#N/A</v>
      </c>
      <c r="Q249" s="85" t="e">
        <f>(P249-140000)/140000</f>
        <v>#N/A</v>
      </c>
    </row>
    <row r="250" spans="1:17" x14ac:dyDescent="0.25">
      <c r="A250" s="80">
        <v>45314</v>
      </c>
      <c r="B250" s="81">
        <f>VLOOKUP([1]!Table1[[#This Row],[TANGGAL]],[1]!Table2[#Data],2,FALSE)</f>
        <v>3960</v>
      </c>
      <c r="C250" s="82">
        <v>13265.999999999998</v>
      </c>
      <c r="D250" s="82">
        <v>13499.999999999998</v>
      </c>
      <c r="E250" s="82">
        <f t="shared" si="18"/>
        <v>13265.999999999998</v>
      </c>
      <c r="F250" s="82">
        <f>13500</f>
        <v>13500</v>
      </c>
      <c r="G250" s="82">
        <f t="shared" si="23"/>
        <v>12630.512912912913</v>
      </c>
      <c r="H250" s="82">
        <f t="shared" si="19"/>
        <v>12965.999999999998</v>
      </c>
      <c r="I250" s="82">
        <v>13265.999999999998</v>
      </c>
      <c r="J250" s="41" t="e">
        <f>VLOOKUP(A250,Table8[[Tanggal PO]:[Harga]],4,FALSE)</f>
        <v>#N/A</v>
      </c>
      <c r="K250" s="83">
        <f t="shared" si="20"/>
        <v>-3.9555555555555691E-2</v>
      </c>
      <c r="L250" s="41" t="e">
        <f>VLOOKUP(A250,Sheet3!$A$2:$I$26,9,FALSE)</f>
        <v>#N/A</v>
      </c>
      <c r="M250" s="83" t="e">
        <f>VLOOKUP(A250,Sheet3!$A$2:$K$26,11,FALSE)</f>
        <v>#N/A</v>
      </c>
      <c r="N250" s="83">
        <f t="shared" si="21"/>
        <v>5.0313640583621096E-2</v>
      </c>
      <c r="O250" s="83" t="e">
        <f t="shared" si="22"/>
        <v>#N/A</v>
      </c>
      <c r="P250" s="84" t="e">
        <f>VLOOKUP(A250,OEM!$Q$2:$T$394,4,FALSE)</f>
        <v>#N/A</v>
      </c>
      <c r="Q250" s="85" t="e">
        <f>(P250-140000)/140000</f>
        <v>#N/A</v>
      </c>
    </row>
    <row r="251" spans="1:17" x14ac:dyDescent="0.25">
      <c r="A251" s="80">
        <v>45315</v>
      </c>
      <c r="B251" s="81">
        <f>VLOOKUP([1]!Table1[[#This Row],[TANGGAL]],[1]!Table2[#Data],2,FALSE)</f>
        <v>3994</v>
      </c>
      <c r="C251" s="82">
        <v>13265.999999999998</v>
      </c>
      <c r="D251" s="82">
        <v>13499.999999999998</v>
      </c>
      <c r="E251" s="82">
        <f t="shared" si="18"/>
        <v>13265.999999999998</v>
      </c>
      <c r="F251" s="82">
        <f>13500</f>
        <v>13500</v>
      </c>
      <c r="G251" s="82">
        <f t="shared" si="23"/>
        <v>12663.546246246247</v>
      </c>
      <c r="H251" s="82">
        <f t="shared" si="19"/>
        <v>12965.999999999998</v>
      </c>
      <c r="I251" s="82">
        <v>13265.999999999998</v>
      </c>
      <c r="J251" s="41" t="e">
        <f>VLOOKUP(A251,Table8[[Tanggal PO]:[Harga]],4,FALSE)</f>
        <v>#N/A</v>
      </c>
      <c r="K251" s="83">
        <f t="shared" si="20"/>
        <v>-3.9555555555555691E-2</v>
      </c>
      <c r="L251" s="41" t="e">
        <f>VLOOKUP(A251,Sheet3!$A$2:$I$26,9,FALSE)</f>
        <v>#N/A</v>
      </c>
      <c r="M251" s="83" t="e">
        <f>VLOOKUP(A251,Sheet3!$A$2:$K$26,11,FALSE)</f>
        <v>#N/A</v>
      </c>
      <c r="N251" s="83">
        <f t="shared" si="21"/>
        <v>4.757385822571867E-2</v>
      </c>
      <c r="O251" s="83" t="e">
        <f t="shared" si="22"/>
        <v>#N/A</v>
      </c>
      <c r="P251" s="84" t="e">
        <f>VLOOKUP(A251,OEM!$Q$2:$T$394,4,FALSE)</f>
        <v>#N/A</v>
      </c>
      <c r="Q251" s="85" t="e">
        <f>(P251-140000)/140000</f>
        <v>#N/A</v>
      </c>
    </row>
    <row r="252" spans="1:17" x14ac:dyDescent="0.25">
      <c r="A252" s="80">
        <v>45316</v>
      </c>
      <c r="B252" s="81">
        <f>VLOOKUP([1]!Table1[[#This Row],[TANGGAL]],[1]!Table2[#Data],2,FALSE)</f>
        <v>3994</v>
      </c>
      <c r="C252" s="82">
        <v>13535.999999999998</v>
      </c>
      <c r="D252" s="82">
        <v>13499.999999999998</v>
      </c>
      <c r="E252" s="82">
        <f t="shared" si="18"/>
        <v>13499.999999999998</v>
      </c>
      <c r="F252" s="82">
        <f>13500</f>
        <v>13500</v>
      </c>
      <c r="G252" s="82">
        <f t="shared" si="23"/>
        <v>12687.57957957958</v>
      </c>
      <c r="H252" s="82">
        <f t="shared" si="19"/>
        <v>13199.999999999998</v>
      </c>
      <c r="I252" s="82">
        <v>13499.999999999998</v>
      </c>
      <c r="J252" s="41" t="e">
        <f>VLOOKUP(A252,Table8[[Tanggal PO]:[Harga]],4,FALSE)</f>
        <v>#N/A</v>
      </c>
      <c r="K252" s="83">
        <f t="shared" si="20"/>
        <v>-2.2222222222222358E-2</v>
      </c>
      <c r="L252" s="41" t="e">
        <f>VLOOKUP(A252,Sheet3!$A$2:$I$26,9,FALSE)</f>
        <v>#N/A</v>
      </c>
      <c r="M252" s="83" t="e">
        <f>VLOOKUP(A252,Sheet3!$A$2:$K$26,11,FALSE)</f>
        <v>#N/A</v>
      </c>
      <c r="N252" s="83">
        <f t="shared" si="21"/>
        <v>6.4032734953481066E-2</v>
      </c>
      <c r="O252" s="83" t="e">
        <f t="shared" si="22"/>
        <v>#N/A</v>
      </c>
      <c r="P252" s="84" t="e">
        <f>VLOOKUP(A252,OEM!$Q$2:$T$394,4,FALSE)</f>
        <v>#N/A</v>
      </c>
      <c r="Q252" s="85" t="e">
        <f>(P252-140000)/140000</f>
        <v>#N/A</v>
      </c>
    </row>
    <row r="253" spans="1:17" x14ac:dyDescent="0.25">
      <c r="A253" s="80">
        <v>45317</v>
      </c>
      <c r="B253" s="81">
        <f>VLOOKUP([1]!Table1[[#This Row],[TANGGAL]],[1]!Table2[#Data],2,FALSE)</f>
        <v>4017</v>
      </c>
      <c r="C253" s="82">
        <v>13535.999999999998</v>
      </c>
      <c r="D253" s="82">
        <v>13599.999999999998</v>
      </c>
      <c r="E253" s="82">
        <f t="shared" si="18"/>
        <v>13535.999999999998</v>
      </c>
      <c r="F253" s="82">
        <f>13500</f>
        <v>13500</v>
      </c>
      <c r="G253" s="82">
        <f t="shared" si="23"/>
        <v>12723.912912912912</v>
      </c>
      <c r="H253" s="82">
        <f t="shared" si="19"/>
        <v>13235.999999999998</v>
      </c>
      <c r="I253" s="82">
        <v>13535.999999999998</v>
      </c>
      <c r="J253" s="41" t="e">
        <f>VLOOKUP(A253,Table8[[Tanggal PO]:[Harga]],4,FALSE)</f>
        <v>#N/A</v>
      </c>
      <c r="K253" s="83">
        <f t="shared" si="20"/>
        <v>-1.9555555555555691E-2</v>
      </c>
      <c r="L253" s="41" t="e">
        <f>VLOOKUP(A253,Sheet3!$A$2:$I$26,9,FALSE)</f>
        <v>#N/A</v>
      </c>
      <c r="M253" s="83" t="e">
        <f>VLOOKUP(A253,Sheet3!$A$2:$K$26,11,FALSE)</f>
        <v>#N/A</v>
      </c>
      <c r="N253" s="83">
        <f t="shared" si="21"/>
        <v>6.3823691080354378E-2</v>
      </c>
      <c r="O253" s="83" t="e">
        <f t="shared" si="22"/>
        <v>#N/A</v>
      </c>
      <c r="P253" s="84" t="e">
        <f>VLOOKUP(A253,OEM!$Q$2:$T$394,4,FALSE)</f>
        <v>#N/A</v>
      </c>
      <c r="Q253" s="85" t="e">
        <f>(P253-140000)/140000</f>
        <v>#N/A</v>
      </c>
    </row>
    <row r="254" spans="1:17" x14ac:dyDescent="0.25">
      <c r="A254" s="80">
        <v>45320</v>
      </c>
      <c r="B254" s="81">
        <f>VLOOKUP([1]!Table1[[#This Row],[TANGGAL]],[1]!Table2[#Data],2,FALSE)</f>
        <v>3951</v>
      </c>
      <c r="C254" s="82">
        <v>13535.999999999998</v>
      </c>
      <c r="D254" s="82">
        <v>13599.999999999998</v>
      </c>
      <c r="E254" s="82">
        <f t="shared" si="18"/>
        <v>13535.999999999998</v>
      </c>
      <c r="F254" s="82">
        <f>13500</f>
        <v>13500</v>
      </c>
      <c r="G254" s="82">
        <f t="shared" si="23"/>
        <v>12761.779579579579</v>
      </c>
      <c r="H254" s="82">
        <f t="shared" si="19"/>
        <v>13235.999999999998</v>
      </c>
      <c r="I254" s="82">
        <v>13535.999999999998</v>
      </c>
      <c r="J254" s="41" t="e">
        <f>VLOOKUP(A254,Table8[[Tanggal PO]:[Harga]],4,FALSE)</f>
        <v>#N/A</v>
      </c>
      <c r="K254" s="83">
        <f t="shared" si="20"/>
        <v>-1.9555555555555691E-2</v>
      </c>
      <c r="L254" s="41" t="e">
        <f>VLOOKUP(A254,Sheet3!$A$2:$I$26,9,FALSE)</f>
        <v>#N/A</v>
      </c>
      <c r="M254" s="83" t="e">
        <f>VLOOKUP(A254,Sheet3!$A$2:$K$26,11,FALSE)</f>
        <v>#N/A</v>
      </c>
      <c r="N254" s="83">
        <f t="shared" si="21"/>
        <v>6.0667120568299669E-2</v>
      </c>
      <c r="O254" s="83" t="e">
        <f t="shared" si="22"/>
        <v>#N/A</v>
      </c>
      <c r="P254" s="84" t="e">
        <f>VLOOKUP(A254,OEM!$Q$2:$T$394,4,FALSE)</f>
        <v>#N/A</v>
      </c>
      <c r="Q254" s="85" t="e">
        <f>(P254-140000)/140000</f>
        <v>#N/A</v>
      </c>
    </row>
    <row r="255" spans="1:17" x14ac:dyDescent="0.25">
      <c r="A255" s="80">
        <v>45321</v>
      </c>
      <c r="B255" s="81">
        <f>VLOOKUP([1]!Table1[[#This Row],[TANGGAL]],[1]!Table2[#Data],2,FALSE)</f>
        <v>3850</v>
      </c>
      <c r="C255" s="82">
        <v>13445.945945945945</v>
      </c>
      <c r="D255" s="82">
        <v>13399.999999999998</v>
      </c>
      <c r="E255" s="82">
        <f t="shared" si="18"/>
        <v>13399.999999999998</v>
      </c>
      <c r="F255" s="82">
        <f>13500</f>
        <v>13500</v>
      </c>
      <c r="G255" s="82">
        <f t="shared" si="23"/>
        <v>12802.97957957958</v>
      </c>
      <c r="H255" s="82">
        <f t="shared" si="19"/>
        <v>13099.999999999998</v>
      </c>
      <c r="I255" s="82">
        <v>13399.999999999998</v>
      </c>
      <c r="J255" s="41" t="e">
        <f>VLOOKUP(A255,Table8[[Tanggal PO]:[Harga]],4,FALSE)</f>
        <v>#N/A</v>
      </c>
      <c r="K255" s="83">
        <f t="shared" si="20"/>
        <v>-2.9629629629629766E-2</v>
      </c>
      <c r="L255" s="41" t="e">
        <f>VLOOKUP(A255,Sheet3!$A$2:$I$26,9,FALSE)</f>
        <v>#N/A</v>
      </c>
      <c r="M255" s="83" t="e">
        <f>VLOOKUP(A255,Sheet3!$A$2:$K$26,11,FALSE)</f>
        <v>#N/A</v>
      </c>
      <c r="N255" s="83">
        <f t="shared" si="21"/>
        <v>4.6631365512185177E-2</v>
      </c>
      <c r="O255" s="83" t="e">
        <f t="shared" si="22"/>
        <v>#N/A</v>
      </c>
      <c r="P255" s="84" t="e">
        <f>VLOOKUP(A255,OEM!$Q$2:$T$394,4,FALSE)</f>
        <v>#N/A</v>
      </c>
      <c r="Q255" s="85" t="e">
        <f>(P255-140000)/140000</f>
        <v>#N/A</v>
      </c>
    </row>
    <row r="256" spans="1:17" x14ac:dyDescent="0.25">
      <c r="A256" s="80">
        <v>45322</v>
      </c>
      <c r="B256" s="81">
        <f>VLOOKUP([1]!Table1[[#This Row],[TANGGAL]],[1]!Table2[#Data],2,FALSE)</f>
        <v>3856</v>
      </c>
      <c r="C256" s="82">
        <v>13265.999999999998</v>
      </c>
      <c r="D256" s="82">
        <v>13399.999999999998</v>
      </c>
      <c r="E256" s="82">
        <f t="shared" si="18"/>
        <v>13265.999999999998</v>
      </c>
      <c r="F256" s="82">
        <f>13500</f>
        <v>13500</v>
      </c>
      <c r="G256" s="82">
        <f t="shared" si="23"/>
        <v>12836.312912912914</v>
      </c>
      <c r="H256" s="82">
        <f t="shared" si="19"/>
        <v>12965.999999999998</v>
      </c>
      <c r="I256" s="82">
        <v>13265.999999999998</v>
      </c>
      <c r="J256" s="41" t="e">
        <f>VLOOKUP(A256,Table8[[Tanggal PO]:[Harga]],4,FALSE)</f>
        <v>#N/A</v>
      </c>
      <c r="K256" s="83">
        <f t="shared" si="20"/>
        <v>-3.9555555555555691E-2</v>
      </c>
      <c r="L256" s="41" t="e">
        <f>VLOOKUP(A256,Sheet3!$A$2:$I$26,9,FALSE)</f>
        <v>#N/A</v>
      </c>
      <c r="M256" s="83" t="e">
        <f>VLOOKUP(A256,Sheet3!$A$2:$K$26,11,FALSE)</f>
        <v>#N/A</v>
      </c>
      <c r="N256" s="83">
        <f t="shared" si="21"/>
        <v>3.3474338776428011E-2</v>
      </c>
      <c r="O256" s="83" t="e">
        <f t="shared" si="22"/>
        <v>#N/A</v>
      </c>
      <c r="P256" s="84" t="e">
        <f>VLOOKUP(A256,OEM!$Q$2:$T$394,4,FALSE)</f>
        <v>#N/A</v>
      </c>
      <c r="Q256" s="85" t="e">
        <f>(P256-140000)/140000</f>
        <v>#N/A</v>
      </c>
    </row>
    <row r="257" spans="1:17" x14ac:dyDescent="0.25">
      <c r="A257" s="80">
        <v>45323</v>
      </c>
      <c r="B257" s="81">
        <f>VLOOKUP([1]!Table1[[#This Row],[TANGGAL]],[1]!Table2[#Data],2,FALSE)</f>
        <v>3798</v>
      </c>
      <c r="C257" s="82">
        <v>12995</v>
      </c>
      <c r="D257" s="82">
        <v>13199.999999999998</v>
      </c>
      <c r="E257" s="82">
        <f t="shared" si="18"/>
        <v>12995</v>
      </c>
      <c r="F257" s="82">
        <f>13500</f>
        <v>13500</v>
      </c>
      <c r="G257" s="82">
        <f t="shared" si="23"/>
        <v>12866.346246246247</v>
      </c>
      <c r="H257" s="82">
        <f t="shared" si="19"/>
        <v>12695</v>
      </c>
      <c r="I257" s="82">
        <v>12995</v>
      </c>
      <c r="J257" s="41">
        <f>VLOOKUP(A257,Table8[[Tanggal PO]:[Harga]],4,FALSE)</f>
        <v>12800</v>
      </c>
      <c r="K257" s="83">
        <f t="shared" si="20"/>
        <v>-5.962962962962963E-2</v>
      </c>
      <c r="L257" s="41" t="e">
        <f>VLOOKUP(A257,Sheet3!$A$2:$I$26,9,FALSE)</f>
        <v>#N/A</v>
      </c>
      <c r="M257" s="83" t="e">
        <f>VLOOKUP(A257,Sheet3!$A$2:$K$26,11,FALSE)</f>
        <v>#N/A</v>
      </c>
      <c r="N257" s="83">
        <f t="shared" si="21"/>
        <v>9.9992454183555051E-3</v>
      </c>
      <c r="O257" s="83">
        <f t="shared" si="22"/>
        <v>-8.2031250000000003E-3</v>
      </c>
      <c r="P257" s="84" t="e">
        <f>VLOOKUP(A257,OEM!$Q$2:$T$394,4,FALSE)</f>
        <v>#N/A</v>
      </c>
      <c r="Q257" s="85" t="e">
        <f>(P257-140000)/140000</f>
        <v>#N/A</v>
      </c>
    </row>
    <row r="258" spans="1:17" x14ac:dyDescent="0.25">
      <c r="A258" s="80">
        <v>45324</v>
      </c>
      <c r="B258" s="81">
        <f>VLOOKUP([1]!Table1[[#This Row],[TANGGAL]],[1]!Table2[#Data],2,FALSE)</f>
        <v>3794</v>
      </c>
      <c r="C258" s="82">
        <v>13176</v>
      </c>
      <c r="D258" s="82">
        <v>13099.999999999998</v>
      </c>
      <c r="E258" s="82">
        <f t="shared" si="18"/>
        <v>13099.999999999998</v>
      </c>
      <c r="F258" s="82">
        <f>13500</f>
        <v>13500</v>
      </c>
      <c r="G258" s="82">
        <f t="shared" si="23"/>
        <v>12879.512912912913</v>
      </c>
      <c r="H258" s="82">
        <f t="shared" si="19"/>
        <v>12799.999999999998</v>
      </c>
      <c r="I258" s="82">
        <v>13099.999999999998</v>
      </c>
      <c r="J258" s="41">
        <v>12800</v>
      </c>
      <c r="K258" s="83">
        <f t="shared" si="20"/>
        <v>-5.1851851851851989E-2</v>
      </c>
      <c r="L258" s="41" t="e">
        <f>VLOOKUP(A258,Sheet3!$A$2:$I$26,9,FALSE)</f>
        <v>#N/A</v>
      </c>
      <c r="M258" s="83" t="e">
        <f>VLOOKUP(A258,Sheet3!$A$2:$K$26,11,FALSE)</f>
        <v>#N/A</v>
      </c>
      <c r="N258" s="83">
        <f t="shared" si="21"/>
        <v>1.7119210064693254E-2</v>
      </c>
      <c r="O258" s="83">
        <f t="shared" si="22"/>
        <v>-1.4210854715202004E-16</v>
      </c>
      <c r="P258" s="84" t="e">
        <f>VLOOKUP(A258,OEM!$Q$2:$T$394,4,FALSE)</f>
        <v>#N/A</v>
      </c>
      <c r="Q258" s="85" t="e">
        <f>(P258-140000)/140000</f>
        <v>#N/A</v>
      </c>
    </row>
    <row r="259" spans="1:17" x14ac:dyDescent="0.25">
      <c r="A259" s="80">
        <v>45327</v>
      </c>
      <c r="B259" s="81">
        <f>VLOOKUP([1]!Table1[[#This Row],[TANGGAL]],[1]!Table2[#Data],2,FALSE)</f>
        <v>3835</v>
      </c>
      <c r="C259" s="82">
        <v>13085.999999999998</v>
      </c>
      <c r="D259" s="82">
        <v>12999.999999999998</v>
      </c>
      <c r="E259" s="82">
        <f t="shared" ref="E259:E322" si="24">MIN(C259:D259)</f>
        <v>12999.999999999998</v>
      </c>
      <c r="F259" s="82">
        <f>13500</f>
        <v>13500</v>
      </c>
      <c r="G259" s="82">
        <f t="shared" si="23"/>
        <v>12895.012912912913</v>
      </c>
      <c r="H259" s="82">
        <f t="shared" ref="H259:H322" si="25">E259-300</f>
        <v>12699.999999999998</v>
      </c>
      <c r="I259" s="82">
        <v>12999.999999999998</v>
      </c>
      <c r="J259" s="41">
        <v>12793</v>
      </c>
      <c r="K259" s="83">
        <f t="shared" ref="K259:K322" si="26">(H259-F259)/F259</f>
        <v>-5.9259259259259393E-2</v>
      </c>
      <c r="L259" s="41" t="e">
        <f>VLOOKUP(A259,Sheet3!$A$2:$I$26,9,FALSE)</f>
        <v>#N/A</v>
      </c>
      <c r="M259" s="83" t="e">
        <f>VLOOKUP(A259,Sheet3!$A$2:$K$26,11,FALSE)</f>
        <v>#N/A</v>
      </c>
      <c r="N259" s="83">
        <f t="shared" ref="N259:N322" si="27">(E259-G259)/G259</f>
        <v>8.1416814233627195E-3</v>
      </c>
      <c r="O259" s="83">
        <f t="shared" ref="O259:O322" si="28">(H259-J259)/J259</f>
        <v>-7.2696005628079281E-3</v>
      </c>
      <c r="P259" s="84" t="e">
        <f>VLOOKUP(A259,OEM!$Q$2:$T$394,4,FALSE)</f>
        <v>#N/A</v>
      </c>
      <c r="Q259" s="85" t="e">
        <f>(P259-140000)/140000</f>
        <v>#N/A</v>
      </c>
    </row>
    <row r="260" spans="1:17" x14ac:dyDescent="0.25">
      <c r="A260" s="80">
        <v>45328</v>
      </c>
      <c r="B260" s="81">
        <f>VLOOKUP([1]!Table1[[#This Row],[TANGGAL]],[1]!Table2[#Data],2,FALSE)</f>
        <v>3882</v>
      </c>
      <c r="C260" s="82">
        <v>13176</v>
      </c>
      <c r="D260" s="82">
        <v>13099.999999999998</v>
      </c>
      <c r="E260" s="82">
        <f t="shared" si="24"/>
        <v>13099.999999999998</v>
      </c>
      <c r="F260" s="82">
        <f>13500</f>
        <v>13500</v>
      </c>
      <c r="G260" s="82">
        <f t="shared" si="23"/>
        <v>12910.179579579579</v>
      </c>
      <c r="H260" s="82">
        <f t="shared" si="25"/>
        <v>12799.999999999998</v>
      </c>
      <c r="I260" s="82">
        <v>13099.999999999998</v>
      </c>
      <c r="J260" s="41">
        <v>12793</v>
      </c>
      <c r="K260" s="83">
        <f t="shared" si="26"/>
        <v>-5.1851851851851989E-2</v>
      </c>
      <c r="L260" s="41" t="e">
        <f>VLOOKUP(A260,Sheet3!$A$2:$I$26,9,FALSE)</f>
        <v>#N/A</v>
      </c>
      <c r="M260" s="83" t="e">
        <f>VLOOKUP(A260,Sheet3!$A$2:$K$26,11,FALSE)</f>
        <v>#N/A</v>
      </c>
      <c r="N260" s="83">
        <f t="shared" si="27"/>
        <v>1.4703158794217247E-2</v>
      </c>
      <c r="O260" s="83">
        <f t="shared" si="28"/>
        <v>5.4717423591012129E-4</v>
      </c>
      <c r="P260" s="84" t="e">
        <f>VLOOKUP(A260,OEM!$Q$2:$T$394,4,FALSE)</f>
        <v>#N/A</v>
      </c>
      <c r="Q260" s="85" t="e">
        <f>(P260-140000)/140000</f>
        <v>#N/A</v>
      </c>
    </row>
    <row r="261" spans="1:17" x14ac:dyDescent="0.25">
      <c r="A261" s="80">
        <v>45329</v>
      </c>
      <c r="B261" s="81">
        <f>VLOOKUP([1]!Table1[[#This Row],[TANGGAL]],[1]!Table2[#Data],2,FALSE)</f>
        <v>3928</v>
      </c>
      <c r="C261" s="82">
        <v>13265.999999999998</v>
      </c>
      <c r="D261" s="82">
        <v>13099.999999999998</v>
      </c>
      <c r="E261" s="82">
        <f t="shared" si="24"/>
        <v>13099.999999999998</v>
      </c>
      <c r="F261" s="82">
        <f>13500</f>
        <v>13500</v>
      </c>
      <c r="G261" s="82">
        <f t="shared" si="23"/>
        <v>12923.512912912911</v>
      </c>
      <c r="H261" s="82">
        <f t="shared" si="25"/>
        <v>12799.999999999998</v>
      </c>
      <c r="I261" s="82">
        <v>13099.999999999998</v>
      </c>
      <c r="J261" s="41">
        <v>12793</v>
      </c>
      <c r="K261" s="83">
        <f t="shared" si="26"/>
        <v>-5.1851851851851989E-2</v>
      </c>
      <c r="L261" s="41" t="e">
        <f>VLOOKUP(A261,Sheet3!$A$2:$I$26,9,FALSE)</f>
        <v>#N/A</v>
      </c>
      <c r="M261" s="83" t="e">
        <f>VLOOKUP(A261,Sheet3!$A$2:$K$26,11,FALSE)</f>
        <v>#N/A</v>
      </c>
      <c r="N261" s="83">
        <f t="shared" si="27"/>
        <v>1.3656278155666559E-2</v>
      </c>
      <c r="O261" s="83">
        <f t="shared" si="28"/>
        <v>5.4717423591012129E-4</v>
      </c>
      <c r="P261" s="84" t="e">
        <f>VLOOKUP(A261,OEM!$Q$2:$T$394,4,FALSE)</f>
        <v>#N/A</v>
      </c>
      <c r="Q261" s="85" t="e">
        <f>(P261-140000)/140000</f>
        <v>#N/A</v>
      </c>
    </row>
    <row r="262" spans="1:17" x14ac:dyDescent="0.25">
      <c r="A262" s="80">
        <v>45330</v>
      </c>
      <c r="B262" s="81">
        <f>VLOOKUP([1]!Table1[[#This Row],[TANGGAL]],[1]!Table2[#Data],2,FALSE)</f>
        <v>3916</v>
      </c>
      <c r="C262" s="82">
        <v>13265.999999999998</v>
      </c>
      <c r="D262" s="82">
        <v>13099.999999999998</v>
      </c>
      <c r="E262" s="82">
        <f t="shared" si="24"/>
        <v>13099.999999999998</v>
      </c>
      <c r="F262" s="82">
        <f>13500</f>
        <v>13500</v>
      </c>
      <c r="G262" s="82">
        <f t="shared" si="23"/>
        <v>12936.846246246245</v>
      </c>
      <c r="H262" s="82">
        <f t="shared" si="25"/>
        <v>12799.999999999998</v>
      </c>
      <c r="I262" s="82">
        <v>13099.999999999998</v>
      </c>
      <c r="J262" s="41">
        <v>12793</v>
      </c>
      <c r="K262" s="83">
        <f t="shared" si="26"/>
        <v>-5.1851851851851989E-2</v>
      </c>
      <c r="L262" s="41" t="e">
        <f>VLOOKUP(A262,Sheet3!$A$2:$I$26,9,FALSE)</f>
        <v>#N/A</v>
      </c>
      <c r="M262" s="83" t="e">
        <f>VLOOKUP(A262,Sheet3!$A$2:$K$26,11,FALSE)</f>
        <v>#N/A</v>
      </c>
      <c r="N262" s="83">
        <f t="shared" si="27"/>
        <v>1.2611555447765642E-2</v>
      </c>
      <c r="O262" s="83">
        <f t="shared" si="28"/>
        <v>5.4717423591012129E-4</v>
      </c>
      <c r="P262" s="84" t="e">
        <f>VLOOKUP(A262,OEM!$Q$2:$T$394,4,FALSE)</f>
        <v>#N/A</v>
      </c>
      <c r="Q262" s="85" t="e">
        <f>(P262-140000)/140000</f>
        <v>#N/A</v>
      </c>
    </row>
    <row r="263" spans="1:17" x14ac:dyDescent="0.25">
      <c r="A263" s="80">
        <v>45331</v>
      </c>
      <c r="B263" s="81">
        <f>VLOOKUP([1]!Table1[[#This Row],[TANGGAL]],[1]!Table2[#Data],2,FALSE)</f>
        <v>3914</v>
      </c>
      <c r="C263" s="82">
        <v>13265.765765765764</v>
      </c>
      <c r="D263" s="82">
        <v>13099.999999999998</v>
      </c>
      <c r="E263" s="82">
        <f t="shared" si="24"/>
        <v>13099.999999999998</v>
      </c>
      <c r="F263" s="82">
        <f>13500</f>
        <v>13500</v>
      </c>
      <c r="G263" s="82">
        <f t="shared" si="23"/>
        <v>12950.179579579579</v>
      </c>
      <c r="H263" s="82">
        <f t="shared" si="25"/>
        <v>12799.999999999998</v>
      </c>
      <c r="I263" s="82">
        <v>13099.999999999998</v>
      </c>
      <c r="J263" s="41">
        <v>12793</v>
      </c>
      <c r="K263" s="83">
        <f t="shared" si="26"/>
        <v>-5.1851851851851989E-2</v>
      </c>
      <c r="L263" s="41" t="e">
        <f>VLOOKUP(A263,Sheet3!$A$2:$I$26,9,FALSE)</f>
        <v>#N/A</v>
      </c>
      <c r="M263" s="83" t="e">
        <f>VLOOKUP(A263,Sheet3!$A$2:$K$26,11,FALSE)</f>
        <v>#N/A</v>
      </c>
      <c r="N263" s="83">
        <f t="shared" si="27"/>
        <v>1.1568984005184215E-2</v>
      </c>
      <c r="O263" s="83">
        <f t="shared" si="28"/>
        <v>5.4717423591012129E-4</v>
      </c>
      <c r="P263" s="84" t="e">
        <f>VLOOKUP(A263,OEM!$Q$2:$T$394,4,FALSE)</f>
        <v>#N/A</v>
      </c>
      <c r="Q263" s="85" t="e">
        <f>(P263-140000)/140000</f>
        <v>#N/A</v>
      </c>
    </row>
    <row r="264" spans="1:17" x14ac:dyDescent="0.25">
      <c r="A264" s="80">
        <v>45334</v>
      </c>
      <c r="B264" s="81">
        <f>VLOOKUP([1]!Table1[[#This Row],[TANGGAL]],[1]!Table2[#Data],2,FALSE)</f>
        <v>3884</v>
      </c>
      <c r="C264" s="82">
        <v>13265.765765765764</v>
      </c>
      <c r="D264" s="82">
        <v>13099.999999999998</v>
      </c>
      <c r="E264" s="82">
        <f t="shared" si="24"/>
        <v>13099.999999999998</v>
      </c>
      <c r="F264" s="82">
        <f>13500</f>
        <v>13500</v>
      </c>
      <c r="G264" s="82">
        <f t="shared" si="23"/>
        <v>12963.512912912911</v>
      </c>
      <c r="H264" s="82">
        <f t="shared" si="25"/>
        <v>12799.999999999998</v>
      </c>
      <c r="I264" s="82">
        <v>13099.999999999998</v>
      </c>
      <c r="J264" s="41">
        <v>12793</v>
      </c>
      <c r="K264" s="83">
        <f t="shared" si="26"/>
        <v>-5.1851851851851989E-2</v>
      </c>
      <c r="L264" s="41" t="e">
        <f>VLOOKUP(A264,Sheet3!$A$2:$I$26,9,FALSE)</f>
        <v>#N/A</v>
      </c>
      <c r="M264" s="83" t="e">
        <f>VLOOKUP(A264,Sheet3!$A$2:$K$26,11,FALSE)</f>
        <v>#N/A</v>
      </c>
      <c r="N264" s="83">
        <f t="shared" si="27"/>
        <v>1.0528557190013901E-2</v>
      </c>
      <c r="O264" s="83">
        <f t="shared" si="28"/>
        <v>5.4717423591012129E-4</v>
      </c>
      <c r="P264" s="84" t="e">
        <f>VLOOKUP(A264,OEM!$Q$2:$T$394,4,FALSE)</f>
        <v>#N/A</v>
      </c>
      <c r="Q264" s="85" t="e">
        <f>(P264-140000)/140000</f>
        <v>#N/A</v>
      </c>
    </row>
    <row r="265" spans="1:17" x14ac:dyDescent="0.25">
      <c r="A265" s="80">
        <v>45335</v>
      </c>
      <c r="B265" s="81">
        <f>VLOOKUP([1]!Table1[[#This Row],[TANGGAL]],[1]!Table2[#Data],2,FALSE)</f>
        <v>3884</v>
      </c>
      <c r="C265" s="82">
        <v>13445.945945945945</v>
      </c>
      <c r="D265" s="82">
        <v>12999.999999999998</v>
      </c>
      <c r="E265" s="82">
        <f t="shared" si="24"/>
        <v>12999.999999999998</v>
      </c>
      <c r="F265" s="82">
        <f>13500</f>
        <v>13500</v>
      </c>
      <c r="G265" s="82">
        <f t="shared" si="23"/>
        <v>12976.846246246247</v>
      </c>
      <c r="H265" s="82">
        <f t="shared" si="25"/>
        <v>12699.999999999998</v>
      </c>
      <c r="I265" s="82">
        <v>12999.999999999998</v>
      </c>
      <c r="J265" s="41">
        <v>12793</v>
      </c>
      <c r="K265" s="83">
        <f t="shared" si="26"/>
        <v>-5.9259259259259393E-2</v>
      </c>
      <c r="L265" s="41" t="e">
        <f>VLOOKUP(A265,Sheet3!$A$2:$I$26,9,FALSE)</f>
        <v>#N/A</v>
      </c>
      <c r="M265" s="83" t="e">
        <f>VLOOKUP(A265,Sheet3!$A$2:$K$26,11,FALSE)</f>
        <v>#N/A</v>
      </c>
      <c r="N265" s="83">
        <f t="shared" si="27"/>
        <v>1.7842358084845999E-3</v>
      </c>
      <c r="O265" s="83">
        <f t="shared" si="28"/>
        <v>-7.2696005628079281E-3</v>
      </c>
      <c r="P265" s="84" t="e">
        <f>VLOOKUP(A265,OEM!$Q$2:$T$394,4,FALSE)</f>
        <v>#N/A</v>
      </c>
      <c r="Q265" s="85" t="e">
        <f>(P265-140000)/140000</f>
        <v>#N/A</v>
      </c>
    </row>
    <row r="266" spans="1:17" x14ac:dyDescent="0.25">
      <c r="A266" s="80">
        <v>45336</v>
      </c>
      <c r="B266" s="81">
        <f>VLOOKUP([1]!Table1[[#This Row],[TANGGAL]],[1]!Table2[#Data],2,FALSE)</f>
        <v>3989</v>
      </c>
      <c r="C266" s="82">
        <v>13445.945945945945</v>
      </c>
      <c r="D266" s="82">
        <v>12999.999999999998</v>
      </c>
      <c r="E266" s="82">
        <f t="shared" si="24"/>
        <v>12999.999999999998</v>
      </c>
      <c r="F266" s="82">
        <f>13500</f>
        <v>13500</v>
      </c>
      <c r="G266" s="82">
        <f t="shared" si="23"/>
        <v>12993.512912912911</v>
      </c>
      <c r="H266" s="82">
        <f t="shared" si="25"/>
        <v>12699.999999999998</v>
      </c>
      <c r="I266" s="82">
        <v>12999.999999999998</v>
      </c>
      <c r="J266" s="41">
        <v>12793</v>
      </c>
      <c r="K266" s="83">
        <f t="shared" si="26"/>
        <v>-5.9259259259259393E-2</v>
      </c>
      <c r="L266" s="41" t="e">
        <f>VLOOKUP(A266,Sheet3!$A$2:$I$26,9,FALSE)</f>
        <v>#N/A</v>
      </c>
      <c r="M266" s="83" t="e">
        <f>VLOOKUP(A266,Sheet3!$A$2:$K$26,11,FALSE)</f>
        <v>#N/A</v>
      </c>
      <c r="N266" s="83">
        <f t="shared" si="27"/>
        <v>4.9925583101090613E-4</v>
      </c>
      <c r="O266" s="83">
        <f t="shared" si="28"/>
        <v>-7.2696005628079281E-3</v>
      </c>
      <c r="P266" s="84" t="e">
        <f>VLOOKUP(A266,OEM!$Q$2:$T$394,4,FALSE)</f>
        <v>#N/A</v>
      </c>
      <c r="Q266" s="85" t="e">
        <f>(P266-140000)/140000</f>
        <v>#N/A</v>
      </c>
    </row>
    <row r="267" spans="1:17" x14ac:dyDescent="0.25">
      <c r="A267" s="80">
        <v>45337</v>
      </c>
      <c r="B267" s="81">
        <f>VLOOKUP([1]!Table1[[#This Row],[TANGGAL]],[1]!Table2[#Data],2,FALSE)</f>
        <v>3928</v>
      </c>
      <c r="C267" s="82">
        <v>13445.945945945945</v>
      </c>
      <c r="D267" s="82">
        <v>12999.999999999998</v>
      </c>
      <c r="E267" s="82">
        <f t="shared" si="24"/>
        <v>12999.999999999998</v>
      </c>
      <c r="F267" s="82">
        <f>13500</f>
        <v>13500</v>
      </c>
      <c r="G267" s="82">
        <f t="shared" si="23"/>
        <v>13023.512912912913</v>
      </c>
      <c r="H267" s="82">
        <f t="shared" si="25"/>
        <v>12699.999999999998</v>
      </c>
      <c r="I267" s="82">
        <v>12999.999999999998</v>
      </c>
      <c r="J267" s="41">
        <v>12793</v>
      </c>
      <c r="K267" s="83">
        <f t="shared" si="26"/>
        <v>-5.9259259259259393E-2</v>
      </c>
      <c r="L267" s="41" t="e">
        <f>VLOOKUP(A267,Sheet3!$A$2:$I$26,9,FALSE)</f>
        <v>#N/A</v>
      </c>
      <c r="M267" s="83" t="e">
        <f>VLOOKUP(A267,Sheet3!$A$2:$K$26,11,FALSE)</f>
        <v>#N/A</v>
      </c>
      <c r="N267" s="83">
        <f t="shared" si="27"/>
        <v>-1.8054201712044461E-3</v>
      </c>
      <c r="O267" s="83">
        <f t="shared" si="28"/>
        <v>-7.2696005628079281E-3</v>
      </c>
      <c r="P267" s="84" t="e">
        <f>VLOOKUP(A267,OEM!$Q$2:$T$394,4,FALSE)</f>
        <v>#N/A</v>
      </c>
      <c r="Q267" s="85" t="e">
        <f>(P267-140000)/140000</f>
        <v>#N/A</v>
      </c>
    </row>
    <row r="268" spans="1:17" x14ac:dyDescent="0.25">
      <c r="A268" s="80">
        <v>45338</v>
      </c>
      <c r="B268" s="81">
        <f>VLOOKUP([1]!Table1[[#This Row],[TANGGAL]],[1]!Table2[#Data],2,FALSE)</f>
        <v>3857</v>
      </c>
      <c r="C268" s="82">
        <v>13445.945945945945</v>
      </c>
      <c r="D268" s="82">
        <v>12999.999999999998</v>
      </c>
      <c r="E268" s="82">
        <f t="shared" si="24"/>
        <v>12999.999999999998</v>
      </c>
      <c r="F268" s="82">
        <f>13500</f>
        <v>13500</v>
      </c>
      <c r="G268" s="82">
        <f t="shared" si="23"/>
        <v>13046.946246246245</v>
      </c>
      <c r="H268" s="82">
        <f t="shared" si="25"/>
        <v>12699.999999999998</v>
      </c>
      <c r="I268" s="82">
        <v>12999.999999999998</v>
      </c>
      <c r="J268" s="41">
        <v>12793</v>
      </c>
      <c r="K268" s="83">
        <f t="shared" si="26"/>
        <v>-5.9259259259259393E-2</v>
      </c>
      <c r="L268" s="41" t="e">
        <f>VLOOKUP(A268,Sheet3!$A$2:$I$26,9,FALSE)</f>
        <v>#N/A</v>
      </c>
      <c r="M268" s="83" t="e">
        <f>VLOOKUP(A268,Sheet3!$A$2:$K$26,11,FALSE)</f>
        <v>#N/A</v>
      </c>
      <c r="N268" s="83">
        <f t="shared" si="27"/>
        <v>-3.5982555120708032E-3</v>
      </c>
      <c r="O268" s="83">
        <f t="shared" si="28"/>
        <v>-7.2696005628079281E-3</v>
      </c>
      <c r="P268" s="84" t="e">
        <f>VLOOKUP(A268,OEM!$Q$2:$T$394,4,FALSE)</f>
        <v>#N/A</v>
      </c>
      <c r="Q268" s="85" t="e">
        <f>(P268-140000)/140000</f>
        <v>#N/A</v>
      </c>
    </row>
    <row r="269" spans="1:17" x14ac:dyDescent="0.25">
      <c r="A269" s="80">
        <v>45341</v>
      </c>
      <c r="B269" s="81">
        <f>VLOOKUP([1]!Table1[[#This Row],[TANGGAL]],[1]!Table2[#Data],2,FALSE)</f>
        <v>3908</v>
      </c>
      <c r="C269" s="82">
        <v>13445.945945945945</v>
      </c>
      <c r="D269" s="82">
        <v>12999.999999999998</v>
      </c>
      <c r="E269" s="82">
        <f t="shared" si="24"/>
        <v>12999.999999999998</v>
      </c>
      <c r="F269" s="82">
        <f>13500</f>
        <v>13500</v>
      </c>
      <c r="G269" s="82">
        <f t="shared" si="23"/>
        <v>13066.946246246245</v>
      </c>
      <c r="H269" s="82">
        <f t="shared" si="25"/>
        <v>12699.999999999998</v>
      </c>
      <c r="I269" s="82">
        <v>12999.999999999998</v>
      </c>
      <c r="J269" s="41">
        <v>12793</v>
      </c>
      <c r="K269" s="83">
        <f t="shared" si="26"/>
        <v>-5.9259259259259393E-2</v>
      </c>
      <c r="L269" s="41" t="e">
        <f>VLOOKUP(A269,Sheet3!$A$2:$I$26,9,FALSE)</f>
        <v>#N/A</v>
      </c>
      <c r="M269" s="83" t="e">
        <f>VLOOKUP(A269,Sheet3!$A$2:$K$26,11,FALSE)</f>
        <v>#N/A</v>
      </c>
      <c r="N269" s="83">
        <f t="shared" si="27"/>
        <v>-5.1233275919749608E-3</v>
      </c>
      <c r="O269" s="83">
        <f t="shared" si="28"/>
        <v>-7.2696005628079281E-3</v>
      </c>
      <c r="P269" s="84" t="e">
        <f>VLOOKUP(A269,OEM!$Q$2:$T$394,4,FALSE)</f>
        <v>#N/A</v>
      </c>
      <c r="Q269" s="85" t="e">
        <f>(P269-140000)/140000</f>
        <v>#N/A</v>
      </c>
    </row>
    <row r="270" spans="1:17" x14ac:dyDescent="0.25">
      <c r="A270" s="80">
        <v>45342</v>
      </c>
      <c r="B270" s="81">
        <f>VLOOKUP([1]!Table1[[#This Row],[TANGGAL]],[1]!Table2[#Data],2,FALSE)</f>
        <v>3860</v>
      </c>
      <c r="C270" s="82">
        <v>13535.999999999998</v>
      </c>
      <c r="D270" s="82">
        <v>12999.999999999998</v>
      </c>
      <c r="E270" s="82">
        <f t="shared" si="24"/>
        <v>12999.999999999998</v>
      </c>
      <c r="F270" s="82">
        <f>13500</f>
        <v>13500</v>
      </c>
      <c r="G270" s="82">
        <f t="shared" si="23"/>
        <v>13083.612912912911</v>
      </c>
      <c r="H270" s="82">
        <f t="shared" si="25"/>
        <v>12699.999999999998</v>
      </c>
      <c r="I270" s="82">
        <v>12999.999999999998</v>
      </c>
      <c r="J270" s="41">
        <v>12793</v>
      </c>
      <c r="K270" s="83">
        <f t="shared" si="26"/>
        <v>-5.9259259259259393E-2</v>
      </c>
      <c r="L270" s="41" t="e">
        <f>VLOOKUP(A270,Sheet3!$A$2:$I$26,9,FALSE)</f>
        <v>#N/A</v>
      </c>
      <c r="M270" s="83" t="e">
        <f>VLOOKUP(A270,Sheet3!$A$2:$K$26,11,FALSE)</f>
        <v>#N/A</v>
      </c>
      <c r="N270" s="83">
        <f t="shared" si="27"/>
        <v>-6.3906593285399842E-3</v>
      </c>
      <c r="O270" s="83">
        <f t="shared" si="28"/>
        <v>-7.2696005628079281E-3</v>
      </c>
      <c r="P270" s="84" t="e">
        <f>VLOOKUP(A270,OEM!$Q$2:$T$394,4,FALSE)</f>
        <v>#N/A</v>
      </c>
      <c r="Q270" s="85" t="e">
        <f>(P270-140000)/140000</f>
        <v>#N/A</v>
      </c>
    </row>
    <row r="271" spans="1:17" x14ac:dyDescent="0.25">
      <c r="A271" s="80">
        <v>45343</v>
      </c>
      <c r="B271" s="81">
        <f>VLOOKUP([1]!Table1[[#This Row],[TANGGAL]],[1]!Table2[#Data],2,FALSE)</f>
        <v>3863</v>
      </c>
      <c r="C271" s="82">
        <v>13626</v>
      </c>
      <c r="D271" s="82">
        <v>13249.999999999998</v>
      </c>
      <c r="E271" s="82">
        <f t="shared" si="24"/>
        <v>13249.999999999998</v>
      </c>
      <c r="F271" s="82">
        <f>13500</f>
        <v>13500</v>
      </c>
      <c r="G271" s="82">
        <f t="shared" si="23"/>
        <v>13100.279579579577</v>
      </c>
      <c r="H271" s="82">
        <f t="shared" si="25"/>
        <v>12949.999999999998</v>
      </c>
      <c r="I271" s="82">
        <v>13249.999999999998</v>
      </c>
      <c r="J271" s="41">
        <v>12793</v>
      </c>
      <c r="K271" s="83">
        <f t="shared" si="26"/>
        <v>-4.0740740740740876E-2</v>
      </c>
      <c r="L271" s="41" t="e">
        <f>VLOOKUP(A271,Sheet3!$A$2:$I$26,9,FALSE)</f>
        <v>#N/A</v>
      </c>
      <c r="M271" s="83" t="e">
        <f>VLOOKUP(A271,Sheet3!$A$2:$K$26,11,FALSE)</f>
        <v>#N/A</v>
      </c>
      <c r="N271" s="83">
        <f t="shared" si="27"/>
        <v>1.1428795813930696E-2</v>
      </c>
      <c r="O271" s="83">
        <f t="shared" si="28"/>
        <v>1.2272336433987195E-2</v>
      </c>
      <c r="P271" s="84" t="e">
        <f>VLOOKUP(A271,OEM!$Q$2:$T$394,4,FALSE)</f>
        <v>#N/A</v>
      </c>
      <c r="Q271" s="85" t="e">
        <f>(P271-140000)/140000</f>
        <v>#N/A</v>
      </c>
    </row>
    <row r="272" spans="1:17" x14ac:dyDescent="0.25">
      <c r="A272" s="80">
        <v>45344</v>
      </c>
      <c r="B272" s="81">
        <f>VLOOKUP([1]!Table1[[#This Row],[TANGGAL]],[1]!Table2[#Data],2,FALSE)</f>
        <v>3889</v>
      </c>
      <c r="C272" s="82">
        <v>13715.999999999998</v>
      </c>
      <c r="D272" s="82">
        <v>13299.999999999998</v>
      </c>
      <c r="E272" s="82">
        <f t="shared" si="24"/>
        <v>13299.999999999998</v>
      </c>
      <c r="F272" s="82">
        <f>13500</f>
        <v>13500</v>
      </c>
      <c r="G272" s="82">
        <f t="shared" si="23"/>
        <v>13118.612912912911</v>
      </c>
      <c r="H272" s="82">
        <f t="shared" si="25"/>
        <v>12999.999999999998</v>
      </c>
      <c r="I272" s="82">
        <v>13299.999999999998</v>
      </c>
      <c r="J272" s="41">
        <v>12793</v>
      </c>
      <c r="K272" s="83">
        <f t="shared" si="26"/>
        <v>-3.7037037037037174E-2</v>
      </c>
      <c r="L272" s="41" t="e">
        <f>VLOOKUP(A272,Sheet3!$A$2:$I$26,9,FALSE)</f>
        <v>#N/A</v>
      </c>
      <c r="M272" s="83" t="e">
        <f>VLOOKUP(A272,Sheet3!$A$2:$K$26,11,FALSE)</f>
        <v>#N/A</v>
      </c>
      <c r="N272" s="83">
        <f t="shared" si="27"/>
        <v>1.3826697097567685E-2</v>
      </c>
      <c r="O272" s="83">
        <f t="shared" si="28"/>
        <v>1.6180723833346219E-2</v>
      </c>
      <c r="P272" s="84" t="e">
        <f>VLOOKUP(A272,OEM!$Q$2:$T$394,4,FALSE)</f>
        <v>#N/A</v>
      </c>
      <c r="Q272" s="85" t="e">
        <f>(P272-140000)/140000</f>
        <v>#N/A</v>
      </c>
    </row>
    <row r="273" spans="1:17" x14ac:dyDescent="0.25">
      <c r="A273" s="80">
        <v>45345</v>
      </c>
      <c r="B273" s="81">
        <f>VLOOKUP([1]!Table1[[#This Row],[TANGGAL]],[1]!Table2[#Data],2,FALSE)</f>
        <v>3853</v>
      </c>
      <c r="C273" s="82">
        <v>13635.135135135133</v>
      </c>
      <c r="D273" s="82">
        <v>13299.999999999998</v>
      </c>
      <c r="E273" s="82">
        <f t="shared" si="24"/>
        <v>13299.999999999998</v>
      </c>
      <c r="F273" s="82">
        <f>13500</f>
        <v>13500</v>
      </c>
      <c r="G273" s="82">
        <f t="shared" si="23"/>
        <v>13135.279579579577</v>
      </c>
      <c r="H273" s="82">
        <f t="shared" si="25"/>
        <v>12999.999999999998</v>
      </c>
      <c r="I273" s="82">
        <v>13299.999999999998</v>
      </c>
      <c r="J273" s="41">
        <v>12793</v>
      </c>
      <c r="K273" s="83">
        <f t="shared" si="26"/>
        <v>-3.7037037037037174E-2</v>
      </c>
      <c r="L273" s="41" t="e">
        <f>VLOOKUP(A273,Sheet3!$A$2:$I$26,9,FALSE)</f>
        <v>#N/A</v>
      </c>
      <c r="M273" s="83" t="e">
        <f>VLOOKUP(A273,Sheet3!$A$2:$K$26,11,FALSE)</f>
        <v>#N/A</v>
      </c>
      <c r="N273" s="83">
        <f t="shared" si="27"/>
        <v>1.2540305626725996E-2</v>
      </c>
      <c r="O273" s="83">
        <f t="shared" si="28"/>
        <v>1.6180723833346219E-2</v>
      </c>
      <c r="P273" s="84" t="e">
        <f>VLOOKUP(A273,OEM!$Q$2:$T$394,4,FALSE)</f>
        <v>#N/A</v>
      </c>
      <c r="Q273" s="85" t="e">
        <f>(P273-140000)/140000</f>
        <v>#N/A</v>
      </c>
    </row>
    <row r="274" spans="1:17" x14ac:dyDescent="0.25">
      <c r="A274" s="80">
        <v>45348</v>
      </c>
      <c r="B274" s="81">
        <f>VLOOKUP([1]!Table1[[#This Row],[TANGGAL]],[1]!Table2[#Data],2,FALSE)</f>
        <v>3867</v>
      </c>
      <c r="C274" s="82">
        <v>13635.999999999998</v>
      </c>
      <c r="D274" s="82">
        <v>13099.999999999998</v>
      </c>
      <c r="E274" s="82">
        <f t="shared" si="24"/>
        <v>13099.999999999998</v>
      </c>
      <c r="F274" s="82">
        <f>13500</f>
        <v>13500</v>
      </c>
      <c r="G274" s="82">
        <f t="shared" si="23"/>
        <v>13151.946246246245</v>
      </c>
      <c r="H274" s="82">
        <f t="shared" si="25"/>
        <v>12799.999999999998</v>
      </c>
      <c r="I274" s="82">
        <v>13099.999999999998</v>
      </c>
      <c r="J274" s="41">
        <v>12793</v>
      </c>
      <c r="K274" s="83">
        <f t="shared" si="26"/>
        <v>-5.1851851851851989E-2</v>
      </c>
      <c r="L274" s="41" t="e">
        <f>VLOOKUP(A274,Sheet3!$A$2:$I$26,9,FALSE)</f>
        <v>#N/A</v>
      </c>
      <c r="M274" s="83" t="e">
        <f>VLOOKUP(A274,Sheet3!$A$2:$K$26,11,FALSE)</f>
        <v>#N/A</v>
      </c>
      <c r="N274" s="83">
        <f t="shared" si="27"/>
        <v>-3.9497003161089736E-3</v>
      </c>
      <c r="O274" s="83">
        <f t="shared" si="28"/>
        <v>5.4717423591012129E-4</v>
      </c>
      <c r="P274" s="84" t="e">
        <f>VLOOKUP(A274,OEM!$Q$2:$T$394,4,FALSE)</f>
        <v>#N/A</v>
      </c>
      <c r="Q274" s="85" t="e">
        <f>(P274-140000)/140000</f>
        <v>#N/A</v>
      </c>
    </row>
    <row r="275" spans="1:17" x14ac:dyDescent="0.25">
      <c r="A275" s="80">
        <v>45349</v>
      </c>
      <c r="B275" s="81">
        <f>VLOOKUP([1]!Table1[[#This Row],[TANGGAL]],[1]!Table2[#Data],2,FALSE)</f>
        <v>3887</v>
      </c>
      <c r="C275" s="82">
        <v>13635.999999999998</v>
      </c>
      <c r="D275" s="82">
        <v>13199.999999999998</v>
      </c>
      <c r="E275" s="82">
        <f t="shared" si="24"/>
        <v>13199.999999999998</v>
      </c>
      <c r="F275" s="82">
        <f>13500</f>
        <v>13500</v>
      </c>
      <c r="G275" s="82">
        <f t="shared" si="23"/>
        <v>13158.612912912911</v>
      </c>
      <c r="H275" s="82">
        <f t="shared" si="25"/>
        <v>12899.999999999998</v>
      </c>
      <c r="I275" s="82">
        <v>13199.999999999998</v>
      </c>
      <c r="J275" s="41">
        <v>12793</v>
      </c>
      <c r="K275" s="83">
        <f t="shared" si="26"/>
        <v>-4.4444444444444578E-2</v>
      </c>
      <c r="L275" s="41" t="e">
        <f>VLOOKUP(A275,Sheet3!$A$2:$I$26,9,FALSE)</f>
        <v>#N/A</v>
      </c>
      <c r="M275" s="83" t="e">
        <f>VLOOKUP(A275,Sheet3!$A$2:$K$26,11,FALSE)</f>
        <v>#N/A</v>
      </c>
      <c r="N275" s="83">
        <f t="shared" si="27"/>
        <v>3.1452469466954694E-3</v>
      </c>
      <c r="O275" s="83">
        <f t="shared" si="28"/>
        <v>8.3639490346281709E-3</v>
      </c>
      <c r="P275" s="84" t="e">
        <f>VLOOKUP(A275,OEM!$Q$2:$T$394,4,FALSE)</f>
        <v>#N/A</v>
      </c>
      <c r="Q275" s="85" t="e">
        <f>(P275-140000)/140000</f>
        <v>#N/A</v>
      </c>
    </row>
    <row r="276" spans="1:17" x14ac:dyDescent="0.25">
      <c r="A276" s="80">
        <v>45350</v>
      </c>
      <c r="B276" s="81">
        <f>VLOOKUP([1]!Table1[[#This Row],[TANGGAL]],[1]!Table2[#Data],2,FALSE)</f>
        <v>3921</v>
      </c>
      <c r="C276" s="82">
        <v>13715.999999999998</v>
      </c>
      <c r="D276" s="82">
        <v>13299.999999999998</v>
      </c>
      <c r="E276" s="82">
        <f t="shared" si="24"/>
        <v>13299.999999999998</v>
      </c>
      <c r="F276" s="82">
        <f>13500</f>
        <v>13500</v>
      </c>
      <c r="G276" s="82">
        <f t="shared" si="23"/>
        <v>13165.446246246245</v>
      </c>
      <c r="H276" s="82">
        <f t="shared" si="25"/>
        <v>12999.999999999998</v>
      </c>
      <c r="I276" s="82">
        <v>13299.999999999998</v>
      </c>
      <c r="J276" s="41">
        <v>12793</v>
      </c>
      <c r="K276" s="83">
        <f t="shared" si="26"/>
        <v>-3.7037037037037174E-2</v>
      </c>
      <c r="L276" s="41" t="e">
        <f>VLOOKUP(A276,Sheet3!$A$2:$I$26,9,FALSE)</f>
        <v>#N/A</v>
      </c>
      <c r="M276" s="83" t="e">
        <f>VLOOKUP(A276,Sheet3!$A$2:$K$26,11,FALSE)</f>
        <v>#N/A</v>
      </c>
      <c r="N276" s="83">
        <f t="shared" si="27"/>
        <v>1.0220219750782635E-2</v>
      </c>
      <c r="O276" s="83">
        <f t="shared" si="28"/>
        <v>1.6180723833346219E-2</v>
      </c>
      <c r="P276" s="84" t="e">
        <f>VLOOKUP(A276,OEM!$Q$2:$T$394,4,FALSE)</f>
        <v>#N/A</v>
      </c>
      <c r="Q276" s="85" t="e">
        <f>(P276-140000)/140000</f>
        <v>#N/A</v>
      </c>
    </row>
    <row r="277" spans="1:17" x14ac:dyDescent="0.25">
      <c r="A277" s="80">
        <v>45351</v>
      </c>
      <c r="B277" s="81">
        <f>VLOOKUP([1]!Table1[[#This Row],[TANGGAL]],[1]!Table2[#Data],2,FALSE)</f>
        <v>3957</v>
      </c>
      <c r="C277" s="82">
        <v>13535.999999999998</v>
      </c>
      <c r="D277" s="82">
        <v>13399.999999999998</v>
      </c>
      <c r="E277" s="82">
        <f t="shared" si="24"/>
        <v>13399.999999999998</v>
      </c>
      <c r="F277" s="82">
        <f>13500</f>
        <v>13500</v>
      </c>
      <c r="G277" s="82">
        <f t="shared" si="23"/>
        <v>13178.779579579577</v>
      </c>
      <c r="H277" s="82">
        <f t="shared" si="25"/>
        <v>13099.999999999998</v>
      </c>
      <c r="I277" s="82">
        <v>13399.999999999998</v>
      </c>
      <c r="J277" s="41">
        <v>12793</v>
      </c>
      <c r="K277" s="83">
        <f t="shared" si="26"/>
        <v>-2.9629629629629766E-2</v>
      </c>
      <c r="L277" s="41" t="e">
        <f>VLOOKUP(A277,Sheet3!$A$2:$I$26,9,FALSE)</f>
        <v>#N/A</v>
      </c>
      <c r="M277" s="83" t="e">
        <f>VLOOKUP(A277,Sheet3!$A$2:$K$26,11,FALSE)</f>
        <v>#N/A</v>
      </c>
      <c r="N277" s="83">
        <f t="shared" si="27"/>
        <v>1.6786108234422576E-2</v>
      </c>
      <c r="O277" s="83">
        <f t="shared" si="28"/>
        <v>2.3997498632064268E-2</v>
      </c>
      <c r="P277" s="84" t="e">
        <f>VLOOKUP(A277,OEM!$Q$2:$T$394,4,FALSE)</f>
        <v>#N/A</v>
      </c>
      <c r="Q277" s="85" t="e">
        <f>(P277-140000)/140000</f>
        <v>#N/A</v>
      </c>
    </row>
    <row r="278" spans="1:17" x14ac:dyDescent="0.25">
      <c r="A278" s="80">
        <v>45352</v>
      </c>
      <c r="B278" s="81">
        <f>VLOOKUP([1]!Table1[[#This Row],[TANGGAL]],[1]!Table2[#Data],2,FALSE)</f>
        <v>3976</v>
      </c>
      <c r="C278" s="82">
        <v>13806.30631</v>
      </c>
      <c r="D278" s="82">
        <v>13500</v>
      </c>
      <c r="E278" s="82">
        <f t="shared" si="24"/>
        <v>13500</v>
      </c>
      <c r="F278" s="82">
        <f>13500</f>
        <v>13500</v>
      </c>
      <c r="G278" s="82">
        <f t="shared" si="23"/>
        <v>13192.279579579579</v>
      </c>
      <c r="H278" s="82">
        <f t="shared" si="25"/>
        <v>13200</v>
      </c>
      <c r="I278" s="82">
        <v>13500</v>
      </c>
      <c r="J278" s="41">
        <v>12793</v>
      </c>
      <c r="K278" s="83">
        <f t="shared" si="26"/>
        <v>-2.2222222222222223E-2</v>
      </c>
      <c r="L278" s="41" t="e">
        <f>VLOOKUP(A278,Sheet3!$A$2:$I$26,9,FALSE)</f>
        <v>#N/A</v>
      </c>
      <c r="M278" s="83" t="e">
        <f>VLOOKUP(A278,Sheet3!$A$2:$K$26,11,FALSE)</f>
        <v>#N/A</v>
      </c>
      <c r="N278" s="83">
        <f t="shared" si="27"/>
        <v>2.3325795861447889E-2</v>
      </c>
      <c r="O278" s="83">
        <f t="shared" si="28"/>
        <v>3.1814273430782462E-2</v>
      </c>
      <c r="P278" s="84" t="e">
        <f>VLOOKUP(A278,OEM!$Q$2:$T$394,4,FALSE)</f>
        <v>#N/A</v>
      </c>
      <c r="Q278" s="85" t="e">
        <f>(P278-140000)/140000</f>
        <v>#N/A</v>
      </c>
    </row>
    <row r="279" spans="1:17" x14ac:dyDescent="0.25">
      <c r="A279" s="80">
        <v>45355</v>
      </c>
      <c r="B279" s="81">
        <f>VLOOKUP([1]!Table1[[#This Row],[TANGGAL]],[1]!Table2[#Data],2,FALSE)</f>
        <v>3975</v>
      </c>
      <c r="C279" s="82">
        <v>13806.30631</v>
      </c>
      <c r="D279" s="82">
        <v>13500</v>
      </c>
      <c r="E279" s="82">
        <f t="shared" si="24"/>
        <v>13500</v>
      </c>
      <c r="F279" s="82">
        <f>13500</f>
        <v>13500</v>
      </c>
      <c r="G279" s="82">
        <f t="shared" si="23"/>
        <v>13200.079579579578</v>
      </c>
      <c r="H279" s="82">
        <f t="shared" si="25"/>
        <v>13200</v>
      </c>
      <c r="I279" s="82">
        <v>13500</v>
      </c>
      <c r="J279" s="41">
        <v>12793</v>
      </c>
      <c r="K279" s="83">
        <f t="shared" si="26"/>
        <v>-2.2222222222222223E-2</v>
      </c>
      <c r="L279" s="41" t="e">
        <f>VLOOKUP(A279,Sheet3!$A$2:$I$26,9,FALSE)</f>
        <v>#N/A</v>
      </c>
      <c r="M279" s="83" t="e">
        <f>VLOOKUP(A279,Sheet3!$A$2:$K$26,11,FALSE)</f>
        <v>#N/A</v>
      </c>
      <c r="N279" s="83">
        <f t="shared" si="27"/>
        <v>2.2721106991233309E-2</v>
      </c>
      <c r="O279" s="83">
        <f t="shared" si="28"/>
        <v>3.1814273430782462E-2</v>
      </c>
      <c r="P279" s="84" t="e">
        <f>VLOOKUP(A279,OEM!$Q$2:$T$394,4,FALSE)</f>
        <v>#N/A</v>
      </c>
      <c r="Q279" s="85" t="e">
        <f>(P279-140000)/140000</f>
        <v>#N/A</v>
      </c>
    </row>
    <row r="280" spans="1:17" x14ac:dyDescent="0.25">
      <c r="A280" s="80">
        <v>45356</v>
      </c>
      <c r="B280" s="81">
        <f>VLOOKUP([1]!Table1[[#This Row],[TANGGAL]],[1]!Table2[#Data],2,FALSE)</f>
        <v>4031</v>
      </c>
      <c r="C280" s="82">
        <v>13716</v>
      </c>
      <c r="D280" s="82">
        <v>13600</v>
      </c>
      <c r="E280" s="82">
        <f t="shared" si="24"/>
        <v>13600</v>
      </c>
      <c r="F280" s="82">
        <f>13500</f>
        <v>13500</v>
      </c>
      <c r="G280" s="82">
        <f t="shared" si="23"/>
        <v>13207.166666666664</v>
      </c>
      <c r="H280" s="82">
        <f t="shared" si="25"/>
        <v>13300</v>
      </c>
      <c r="I280" s="82">
        <v>13600</v>
      </c>
      <c r="J280" s="41">
        <v>12793</v>
      </c>
      <c r="K280" s="83">
        <f t="shared" si="26"/>
        <v>-1.4814814814814815E-2</v>
      </c>
      <c r="L280" s="41" t="e">
        <f>VLOOKUP(A280,Sheet3!$A$2:$I$26,9,FALSE)</f>
        <v>#N/A</v>
      </c>
      <c r="M280" s="83" t="e">
        <f>VLOOKUP(A280,Sheet3!$A$2:$K$26,11,FALSE)</f>
        <v>#N/A</v>
      </c>
      <c r="N280" s="83">
        <f t="shared" si="27"/>
        <v>2.9743952147193001E-2</v>
      </c>
      <c r="O280" s="83">
        <f t="shared" si="28"/>
        <v>3.9631048229500511E-2</v>
      </c>
      <c r="P280" s="84" t="e">
        <f>VLOOKUP(A280,OEM!$Q$2:$T$394,4,FALSE)</f>
        <v>#N/A</v>
      </c>
      <c r="Q280" s="85" t="e">
        <f>(P280-140000)/140000</f>
        <v>#N/A</v>
      </c>
    </row>
    <row r="281" spans="1:17" x14ac:dyDescent="0.25">
      <c r="A281" s="80">
        <v>45357</v>
      </c>
      <c r="B281" s="81">
        <f>VLOOKUP([1]!Table1[[#This Row],[TANGGAL]],[1]!Table2[#Data],2,FALSE)</f>
        <v>4129</v>
      </c>
      <c r="C281" s="82">
        <v>13806.30631</v>
      </c>
      <c r="D281" s="82">
        <v>13800</v>
      </c>
      <c r="E281" s="82">
        <f t="shared" si="24"/>
        <v>13800</v>
      </c>
      <c r="F281" s="82">
        <f>13500</f>
        <v>13500</v>
      </c>
      <c r="G281" s="82">
        <f t="shared" si="23"/>
        <v>13218.299999999997</v>
      </c>
      <c r="H281" s="82">
        <f t="shared" si="25"/>
        <v>13500</v>
      </c>
      <c r="I281" s="82">
        <v>13800</v>
      </c>
      <c r="J281" s="41">
        <v>12793</v>
      </c>
      <c r="K281" s="83">
        <f t="shared" si="26"/>
        <v>0</v>
      </c>
      <c r="L281" s="41" t="e">
        <f>VLOOKUP(A281,Sheet3!$A$2:$I$26,9,FALSE)</f>
        <v>#N/A</v>
      </c>
      <c r="M281" s="83" t="e">
        <f>VLOOKUP(A281,Sheet3!$A$2:$K$26,11,FALSE)</f>
        <v>#N/A</v>
      </c>
      <c r="N281" s="83">
        <f t="shared" si="27"/>
        <v>4.4007171875354821E-2</v>
      </c>
      <c r="O281" s="83">
        <f t="shared" si="28"/>
        <v>5.5264597826936608E-2</v>
      </c>
      <c r="P281" s="84" t="e">
        <f>VLOOKUP(A281,OEM!$Q$2:$T$394,4,FALSE)</f>
        <v>#N/A</v>
      </c>
      <c r="Q281" s="85" t="e">
        <f>(P281-140000)/140000</f>
        <v>#N/A</v>
      </c>
    </row>
    <row r="282" spans="1:17" x14ac:dyDescent="0.25">
      <c r="A282" s="80">
        <v>45358</v>
      </c>
      <c r="B282" s="81">
        <f>VLOOKUP([1]!Table1[[#This Row],[TANGGAL]],[1]!Table2[#Data],2,FALSE)</f>
        <v>4132</v>
      </c>
      <c r="C282" s="82">
        <v>13985.585590000001</v>
      </c>
      <c r="D282" s="82">
        <v>13900</v>
      </c>
      <c r="E282" s="82">
        <f t="shared" si="24"/>
        <v>13900</v>
      </c>
      <c r="F282" s="82">
        <f>13500</f>
        <v>13500</v>
      </c>
      <c r="G282" s="82">
        <f t="shared" si="23"/>
        <v>13236.099999999999</v>
      </c>
      <c r="H282" s="82">
        <f t="shared" si="25"/>
        <v>13600</v>
      </c>
      <c r="I282" s="82">
        <v>13900</v>
      </c>
      <c r="J282" s="41">
        <v>12793</v>
      </c>
      <c r="K282" s="83">
        <f t="shared" si="26"/>
        <v>7.4074074074074077E-3</v>
      </c>
      <c r="L282" s="41" t="e">
        <f>VLOOKUP(A282,Sheet3!$A$2:$I$26,9,FALSE)</f>
        <v>#N/A</v>
      </c>
      <c r="M282" s="83" t="e">
        <f>VLOOKUP(A282,Sheet3!$A$2:$K$26,11,FALSE)</f>
        <v>#N/A</v>
      </c>
      <c r="N282" s="83">
        <f t="shared" si="27"/>
        <v>5.015827925144125E-2</v>
      </c>
      <c r="O282" s="83">
        <f t="shared" si="28"/>
        <v>6.308137262565465E-2</v>
      </c>
      <c r="P282" s="84" t="e">
        <f>VLOOKUP(A282,OEM!$Q$2:$T$394,4,FALSE)</f>
        <v>#N/A</v>
      </c>
      <c r="Q282" s="85" t="e">
        <f>(P282-140000)/140000</f>
        <v>#N/A</v>
      </c>
    </row>
    <row r="283" spans="1:17" x14ac:dyDescent="0.25">
      <c r="A283" s="80">
        <v>45359</v>
      </c>
      <c r="B283" s="81">
        <f>VLOOKUP([1]!Table1[[#This Row],[TANGGAL]],[1]!Table2[#Data],2,FALSE)</f>
        <v>4131</v>
      </c>
      <c r="C283" s="82">
        <v>13967.567569999999</v>
      </c>
      <c r="D283" s="82">
        <v>13900</v>
      </c>
      <c r="E283" s="82">
        <f t="shared" si="24"/>
        <v>13900</v>
      </c>
      <c r="F283" s="82">
        <f>13500</f>
        <v>13500</v>
      </c>
      <c r="G283" s="82">
        <f t="shared" si="23"/>
        <v>13249.433333333332</v>
      </c>
      <c r="H283" s="82">
        <f t="shared" si="25"/>
        <v>13600</v>
      </c>
      <c r="I283" s="82">
        <v>13900</v>
      </c>
      <c r="J283" s="41">
        <v>12793</v>
      </c>
      <c r="K283" s="83">
        <f t="shared" si="26"/>
        <v>7.4074074074074077E-3</v>
      </c>
      <c r="L283" s="41" t="e">
        <f>VLOOKUP(A283,Sheet3!$A$2:$I$26,9,FALSE)</f>
        <v>#N/A</v>
      </c>
      <c r="M283" s="83" t="e">
        <f>VLOOKUP(A283,Sheet3!$A$2:$K$26,11,FALSE)</f>
        <v>#N/A</v>
      </c>
      <c r="N283" s="83">
        <f t="shared" si="27"/>
        <v>4.9101471006307254E-2</v>
      </c>
      <c r="O283" s="83">
        <f t="shared" si="28"/>
        <v>6.308137262565465E-2</v>
      </c>
      <c r="P283" s="84" t="e">
        <f>VLOOKUP(A283,OEM!$Q$2:$T$394,4,FALSE)</f>
        <v>#N/A</v>
      </c>
      <c r="Q283" s="85" t="e">
        <f>(P283-140000)/140000</f>
        <v>#N/A</v>
      </c>
    </row>
    <row r="284" spans="1:17" x14ac:dyDescent="0.25">
      <c r="A284" s="80">
        <v>45363</v>
      </c>
      <c r="B284" s="81">
        <f>VLOOKUP([1]!Table1[[#This Row],[TANGGAL]],[1]!Table2[#Data],2,FALSE)</f>
        <v>4165</v>
      </c>
      <c r="C284" s="82">
        <v>14076.576580000001</v>
      </c>
      <c r="D284" s="82">
        <v>14200</v>
      </c>
      <c r="E284" s="82">
        <f t="shared" si="24"/>
        <v>14076.576580000001</v>
      </c>
      <c r="F284" s="82">
        <f>13500</f>
        <v>13500</v>
      </c>
      <c r="G284" s="82">
        <f t="shared" si="23"/>
        <v>13261.566666666664</v>
      </c>
      <c r="H284" s="82">
        <f t="shared" si="25"/>
        <v>13776.576580000001</v>
      </c>
      <c r="I284" s="82">
        <v>14076.576580000001</v>
      </c>
      <c r="J284" s="41">
        <v>12793</v>
      </c>
      <c r="K284" s="83">
        <f t="shared" si="26"/>
        <v>2.0487154074074136E-2</v>
      </c>
      <c r="L284" s="41" t="e">
        <f>VLOOKUP(A284,Sheet3!$A$2:$I$26,9,FALSE)</f>
        <v>#N/A</v>
      </c>
      <c r="M284" s="83" t="e">
        <f>VLOOKUP(A284,Sheet3!$A$2:$K$26,11,FALSE)</f>
        <v>#N/A</v>
      </c>
      <c r="N284" s="83">
        <f t="shared" si="27"/>
        <v>6.1456533290436058E-2</v>
      </c>
      <c r="O284" s="83">
        <f t="shared" si="28"/>
        <v>7.688396623153293E-2</v>
      </c>
      <c r="P284" s="84" t="e">
        <f>VLOOKUP(A284,OEM!$Q$2:$T$394,4,FALSE)</f>
        <v>#N/A</v>
      </c>
      <c r="Q284" s="85" t="e">
        <f>(P284-140000)/140000</f>
        <v>#N/A</v>
      </c>
    </row>
    <row r="285" spans="1:17" x14ac:dyDescent="0.25">
      <c r="A285" s="80">
        <v>45364</v>
      </c>
      <c r="B285" s="81">
        <f>VLOOKUP([1]!Table1[[#This Row],[TANGGAL]],[1]!Table2[#Data],2,FALSE)</f>
        <v>4175</v>
      </c>
      <c r="C285" s="82">
        <v>14076.576580000001</v>
      </c>
      <c r="D285" s="82">
        <v>14300</v>
      </c>
      <c r="E285" s="82">
        <f t="shared" si="24"/>
        <v>14076.576580000001</v>
      </c>
      <c r="F285" s="82">
        <f>13500</f>
        <v>13500</v>
      </c>
      <c r="G285" s="82">
        <f t="shared" si="23"/>
        <v>13279.585885999999</v>
      </c>
      <c r="H285" s="82">
        <f t="shared" si="25"/>
        <v>13776.576580000001</v>
      </c>
      <c r="I285" s="82">
        <v>14076.576580000001</v>
      </c>
      <c r="J285" s="41">
        <v>12793</v>
      </c>
      <c r="K285" s="83">
        <f t="shared" si="26"/>
        <v>2.0487154074074136E-2</v>
      </c>
      <c r="L285" s="41" t="e">
        <f>VLOOKUP(A285,Sheet3!$A$2:$I$26,9,FALSE)</f>
        <v>#N/A</v>
      </c>
      <c r="M285" s="83" t="e">
        <f>VLOOKUP(A285,Sheet3!$A$2:$K$26,11,FALSE)</f>
        <v>#N/A</v>
      </c>
      <c r="N285" s="83">
        <f t="shared" si="27"/>
        <v>6.0016230991075496E-2</v>
      </c>
      <c r="O285" s="83">
        <f t="shared" si="28"/>
        <v>7.688396623153293E-2</v>
      </c>
      <c r="P285" s="84" t="e">
        <f>VLOOKUP(A285,OEM!$Q$2:$T$394,4,FALSE)</f>
        <v>#N/A</v>
      </c>
      <c r="Q285" s="85" t="e">
        <f>(P285-140000)/140000</f>
        <v>#N/A</v>
      </c>
    </row>
    <row r="286" spans="1:17" x14ac:dyDescent="0.25">
      <c r="A286" s="80">
        <v>45365</v>
      </c>
      <c r="B286" s="81">
        <f>VLOOKUP([1]!Table1[[#This Row],[TANGGAL]],[1]!Table2[#Data],2,FALSE)</f>
        <v>4297</v>
      </c>
      <c r="C286" s="82">
        <v>14527.027029999999</v>
      </c>
      <c r="D286" s="82">
        <v>14700</v>
      </c>
      <c r="E286" s="82">
        <f t="shared" si="24"/>
        <v>14527.027029999999</v>
      </c>
      <c r="F286" s="82">
        <f>13500</f>
        <v>13500</v>
      </c>
      <c r="G286" s="82">
        <f t="shared" si="23"/>
        <v>13302.138438666667</v>
      </c>
      <c r="H286" s="82">
        <f t="shared" si="25"/>
        <v>14227.027029999999</v>
      </c>
      <c r="I286" s="82">
        <v>14527.027029999999</v>
      </c>
      <c r="J286" s="41">
        <v>12793</v>
      </c>
      <c r="K286" s="83">
        <f t="shared" si="26"/>
        <v>5.3853854074074024E-2</v>
      </c>
      <c r="L286" s="41" t="e">
        <f>VLOOKUP(A286,Sheet3!$A$2:$I$26,9,FALSE)</f>
        <v>#N/A</v>
      </c>
      <c r="M286" s="83" t="e">
        <f>VLOOKUP(A286,Sheet3!$A$2:$K$26,11,FALSE)</f>
        <v>#N/A</v>
      </c>
      <c r="N286" s="83">
        <f t="shared" si="27"/>
        <v>9.2082081161689408E-2</v>
      </c>
      <c r="O286" s="83">
        <f t="shared" si="28"/>
        <v>0.11209466348784486</v>
      </c>
      <c r="P286" s="84" t="e">
        <f>VLOOKUP(A286,OEM!$Q$2:$T$394,4,FALSE)</f>
        <v>#N/A</v>
      </c>
      <c r="Q286" s="85" t="e">
        <f>(P286-140000)/140000</f>
        <v>#N/A</v>
      </c>
    </row>
    <row r="287" spans="1:17" x14ac:dyDescent="0.25">
      <c r="A287" s="80">
        <v>45366</v>
      </c>
      <c r="B287" s="81">
        <f>VLOOKUP([1]!Table1[[#This Row],[TANGGAL]],[1]!Table2[#Data],2,FALSE)</f>
        <v>4303</v>
      </c>
      <c r="C287" s="82">
        <v>14976.576580000001</v>
      </c>
      <c r="D287" s="82">
        <v>14800</v>
      </c>
      <c r="E287" s="82">
        <f t="shared" si="24"/>
        <v>14800</v>
      </c>
      <c r="F287" s="82">
        <f>13500</f>
        <v>13500</v>
      </c>
      <c r="G287" s="82">
        <f t="shared" si="23"/>
        <v>13344.172672999999</v>
      </c>
      <c r="H287" s="82">
        <f t="shared" si="25"/>
        <v>14500</v>
      </c>
      <c r="I287" s="82">
        <v>14800</v>
      </c>
      <c r="J287" s="41">
        <v>12793</v>
      </c>
      <c r="K287" s="83">
        <f t="shared" si="26"/>
        <v>7.407407407407407E-2</v>
      </c>
      <c r="L287" s="41" t="e">
        <f>VLOOKUP(A287,Sheet3!$A$2:$I$26,9,FALSE)</f>
        <v>#N/A</v>
      </c>
      <c r="M287" s="83" t="e">
        <f>VLOOKUP(A287,Sheet3!$A$2:$K$26,11,FALSE)</f>
        <v>#N/A</v>
      </c>
      <c r="N287" s="83">
        <f t="shared" si="27"/>
        <v>0.10909835796307227</v>
      </c>
      <c r="O287" s="83">
        <f t="shared" si="28"/>
        <v>0.13343234581411709</v>
      </c>
      <c r="P287" s="84">
        <f>VLOOKUP(A287,OEM!$Q$2:$T$394,4,FALSE)</f>
        <v>168000</v>
      </c>
      <c r="Q287" s="85">
        <f>(P287-140000)/140000</f>
        <v>0.2</v>
      </c>
    </row>
    <row r="288" spans="1:17" x14ac:dyDescent="0.25">
      <c r="A288" s="80">
        <v>45369</v>
      </c>
      <c r="B288" s="81">
        <f>VLOOKUP([1]!Table1[[#This Row],[TANGGAL]],[1]!Table2[#Data],2,FALSE)</f>
        <v>4240</v>
      </c>
      <c r="C288" s="82">
        <v>14886.999999999998</v>
      </c>
      <c r="D288" s="82">
        <v>14799.999999999998</v>
      </c>
      <c r="E288" s="82">
        <f t="shared" si="24"/>
        <v>14799.999999999998</v>
      </c>
      <c r="F288" s="82">
        <f>13500</f>
        <v>13500</v>
      </c>
      <c r="G288" s="82">
        <f t="shared" si="23"/>
        <v>13404.339339666663</v>
      </c>
      <c r="H288" s="82">
        <f t="shared" si="25"/>
        <v>14499.999999999998</v>
      </c>
      <c r="I288" s="82">
        <v>14799.999999999998</v>
      </c>
      <c r="J288" s="41">
        <v>12793</v>
      </c>
      <c r="K288" s="83">
        <f t="shared" si="26"/>
        <v>7.4074074074073945E-2</v>
      </c>
      <c r="L288" s="41" t="e">
        <f>VLOOKUP(A288,Sheet3!$A$2:$I$26,9,FALSE)</f>
        <v>#N/A</v>
      </c>
      <c r="M288" s="83" t="e">
        <f>VLOOKUP(A288,Sheet3!$A$2:$K$26,11,FALSE)</f>
        <v>#N/A</v>
      </c>
      <c r="N288" s="83">
        <f t="shared" si="27"/>
        <v>0.10412006328452454</v>
      </c>
      <c r="O288" s="83">
        <f t="shared" si="28"/>
        <v>0.13343234581411695</v>
      </c>
      <c r="P288" s="84">
        <f>VLOOKUP(A288,OEM!$Q$2:$T$394,4,FALSE)</f>
        <v>153960</v>
      </c>
      <c r="Q288" s="85">
        <f>(P288-140000)/140000</f>
        <v>9.9714285714285714E-2</v>
      </c>
    </row>
    <row r="289" spans="1:17" x14ac:dyDescent="0.25">
      <c r="A289" s="80">
        <v>45370</v>
      </c>
      <c r="B289" s="81">
        <f>VLOOKUP([1]!Table1[[#This Row],[TANGGAL]],[1]!Table2[#Data],2,FALSE)</f>
        <v>4201</v>
      </c>
      <c r="C289" s="82">
        <v>14887.38739</v>
      </c>
      <c r="D289" s="82">
        <v>14800</v>
      </c>
      <c r="E289" s="82">
        <f t="shared" si="24"/>
        <v>14800</v>
      </c>
      <c r="F289" s="82">
        <f>13500</f>
        <v>13500</v>
      </c>
      <c r="G289" s="82">
        <f t="shared" ref="G289:G352" si="29">AVERAGE(E259:E288)</f>
        <v>13461.006006333333</v>
      </c>
      <c r="H289" s="82">
        <f t="shared" si="25"/>
        <v>14500</v>
      </c>
      <c r="I289" s="82">
        <v>14800</v>
      </c>
      <c r="J289" s="41">
        <v>12793</v>
      </c>
      <c r="K289" s="83">
        <f t="shared" si="26"/>
        <v>7.407407407407407E-2</v>
      </c>
      <c r="L289" s="41" t="e">
        <f>VLOOKUP(A289,Sheet3!$A$2:$I$26,9,FALSE)</f>
        <v>#N/A</v>
      </c>
      <c r="M289" s="83" t="e">
        <f>VLOOKUP(A289,Sheet3!$A$2:$K$26,11,FALSE)</f>
        <v>#N/A</v>
      </c>
      <c r="N289" s="83">
        <f t="shared" si="27"/>
        <v>9.9472059743281979E-2</v>
      </c>
      <c r="O289" s="83">
        <f t="shared" si="28"/>
        <v>0.13343234581411709</v>
      </c>
      <c r="P289" s="84">
        <f>VLOOKUP(A289,OEM!$Q$2:$T$394,4,FALSE)</f>
        <v>139920</v>
      </c>
      <c r="Q289" s="85">
        <f>(P289-140000)/140000</f>
        <v>-5.7142857142857147E-4</v>
      </c>
    </row>
    <row r="290" spans="1:17" x14ac:dyDescent="0.25">
      <c r="A290" s="80">
        <v>45371</v>
      </c>
      <c r="B290" s="81">
        <f>VLOOKUP([1]!Table1[[#This Row],[TANGGAL]],[1]!Table2[#Data],2,FALSE)</f>
        <v>4250</v>
      </c>
      <c r="C290" s="82">
        <v>14887.38739</v>
      </c>
      <c r="D290" s="82">
        <v>14900</v>
      </c>
      <c r="E290" s="82">
        <f t="shared" si="24"/>
        <v>14887.38739</v>
      </c>
      <c r="F290" s="82">
        <f>13500</f>
        <v>13500</v>
      </c>
      <c r="G290" s="82">
        <f t="shared" si="29"/>
        <v>13521.006006333333</v>
      </c>
      <c r="H290" s="82">
        <f t="shared" si="25"/>
        <v>14587.38739</v>
      </c>
      <c r="I290" s="82">
        <v>14887.38739</v>
      </c>
      <c r="J290" s="41">
        <v>12793</v>
      </c>
      <c r="K290" s="83">
        <f t="shared" si="26"/>
        <v>8.0547214074074058E-2</v>
      </c>
      <c r="L290" s="41" t="e">
        <f>VLOOKUP(A290,Sheet3!$A$2:$I$26,9,FALSE)</f>
        <v>#N/A</v>
      </c>
      <c r="M290" s="83" t="e">
        <f>VLOOKUP(A290,Sheet3!$A$2:$K$26,11,FALSE)</f>
        <v>#N/A</v>
      </c>
      <c r="N290" s="83">
        <f t="shared" si="27"/>
        <v>0.10105619234446345</v>
      </c>
      <c r="O290" s="83">
        <f t="shared" si="28"/>
        <v>0.14026322129289454</v>
      </c>
      <c r="P290" s="84">
        <f>VLOOKUP(A290,OEM!$Q$2:$T$394,4,FALSE)</f>
        <v>125890</v>
      </c>
      <c r="Q290" s="85">
        <f>(P290-140000)/140000</f>
        <v>-0.10078571428571428</v>
      </c>
    </row>
    <row r="291" spans="1:17" x14ac:dyDescent="0.25">
      <c r="A291" s="80">
        <v>45372</v>
      </c>
      <c r="B291" s="81">
        <f>VLOOKUP([1]!Table1[[#This Row],[TANGGAL]],[1]!Table2[#Data],2,FALSE)</f>
        <v>4280</v>
      </c>
      <c r="C291" s="82">
        <v>14976.576580000001</v>
      </c>
      <c r="D291" s="82">
        <v>14900</v>
      </c>
      <c r="E291" s="82">
        <f t="shared" si="24"/>
        <v>14900</v>
      </c>
      <c r="F291" s="82">
        <f>13500</f>
        <v>13500</v>
      </c>
      <c r="G291" s="82">
        <f t="shared" si="29"/>
        <v>13580.585585999999</v>
      </c>
      <c r="H291" s="82">
        <f t="shared" si="25"/>
        <v>14600</v>
      </c>
      <c r="I291" s="82">
        <v>14900</v>
      </c>
      <c r="J291" s="41">
        <v>12793</v>
      </c>
      <c r="K291" s="83">
        <f t="shared" si="26"/>
        <v>8.1481481481481488E-2</v>
      </c>
      <c r="L291" s="41" t="e">
        <f>VLOOKUP(A291,Sheet3!$A$2:$I$26,9,FALSE)</f>
        <v>#N/A</v>
      </c>
      <c r="M291" s="83" t="e">
        <f>VLOOKUP(A291,Sheet3!$A$2:$K$26,11,FALSE)</f>
        <v>#N/A</v>
      </c>
      <c r="N291" s="83">
        <f t="shared" si="27"/>
        <v>9.7154456679700407E-2</v>
      </c>
      <c r="O291" s="83">
        <f t="shared" si="28"/>
        <v>0.14124912061283515</v>
      </c>
      <c r="P291" s="84">
        <f>VLOOKUP(A291,OEM!$Q$2:$T$394,4,FALSE)</f>
        <v>111870</v>
      </c>
      <c r="Q291" s="85">
        <f>(P291-140000)/140000</f>
        <v>-0.20092857142857143</v>
      </c>
    </row>
    <row r="292" spans="1:17" x14ac:dyDescent="0.25">
      <c r="A292" s="80">
        <v>45373</v>
      </c>
      <c r="B292" s="81">
        <f>VLOOKUP([1]!Table1[[#This Row],[TANGGAL]],[1]!Table2[#Data],2,FALSE)</f>
        <v>4230</v>
      </c>
      <c r="C292" s="82">
        <v>14976.576580000001</v>
      </c>
      <c r="D292" s="82">
        <v>14900</v>
      </c>
      <c r="E292" s="82">
        <f t="shared" si="24"/>
        <v>14900</v>
      </c>
      <c r="F292" s="82">
        <f>13500</f>
        <v>13500</v>
      </c>
      <c r="G292" s="82">
        <f t="shared" si="29"/>
        <v>13640.585585999999</v>
      </c>
      <c r="H292" s="82">
        <f t="shared" si="25"/>
        <v>14600</v>
      </c>
      <c r="I292" s="82">
        <v>14900</v>
      </c>
      <c r="J292" s="41">
        <v>12793</v>
      </c>
      <c r="K292" s="83">
        <f t="shared" si="26"/>
        <v>8.1481481481481488E-2</v>
      </c>
      <c r="L292" s="41" t="e">
        <f>VLOOKUP(A292,Sheet3!$A$2:$I$26,9,FALSE)</f>
        <v>#N/A</v>
      </c>
      <c r="M292" s="83" t="e">
        <f>VLOOKUP(A292,Sheet3!$A$2:$K$26,11,FALSE)</f>
        <v>#N/A</v>
      </c>
      <c r="N292" s="83">
        <f t="shared" si="27"/>
        <v>9.2328471241923768E-2</v>
      </c>
      <c r="O292" s="83">
        <f t="shared" si="28"/>
        <v>0.14124912061283515</v>
      </c>
      <c r="P292" s="84">
        <f>VLOOKUP(A292,OEM!$Q$2:$T$394,4,FALSE)</f>
        <v>97840</v>
      </c>
      <c r="Q292" s="85">
        <f>(P292-140000)/140000</f>
        <v>-0.30114285714285716</v>
      </c>
    </row>
    <row r="293" spans="1:17" x14ac:dyDescent="0.25">
      <c r="A293" s="80">
        <v>45376</v>
      </c>
      <c r="B293" s="81">
        <f>VLOOKUP([1]!Table1[[#This Row],[TANGGAL]],[1]!Table2[#Data],2,FALSE)</f>
        <v>4230</v>
      </c>
      <c r="C293" s="82">
        <v>14886.999999999998</v>
      </c>
      <c r="D293" s="82">
        <v>14699.999999999998</v>
      </c>
      <c r="E293" s="82">
        <f t="shared" si="24"/>
        <v>14699.999999999998</v>
      </c>
      <c r="F293" s="82">
        <f>13500</f>
        <v>13500</v>
      </c>
      <c r="G293" s="82">
        <f t="shared" si="29"/>
        <v>13700.585585999999</v>
      </c>
      <c r="H293" s="82">
        <f t="shared" si="25"/>
        <v>14399.999999999998</v>
      </c>
      <c r="I293" s="82">
        <v>14699.999999999998</v>
      </c>
      <c r="J293" s="41">
        <f>VLOOKUP(A293,Table8[[Tanggal PO]:[Harga]],4,FALSE)</f>
        <v>14500</v>
      </c>
      <c r="K293" s="83">
        <f t="shared" si="26"/>
        <v>6.6666666666666527E-2</v>
      </c>
      <c r="L293" s="41" t="e">
        <f>VLOOKUP(A293,Sheet3!$A$2:$I$26,9,FALSE)</f>
        <v>#N/A</v>
      </c>
      <c r="M293" s="83" t="e">
        <f>VLOOKUP(A293,Sheet3!$A$2:$K$26,11,FALSE)</f>
        <v>#N/A</v>
      </c>
      <c r="N293" s="83">
        <f t="shared" si="27"/>
        <v>7.2946839222788745E-2</v>
      </c>
      <c r="O293" s="83">
        <f t="shared" si="28"/>
        <v>-6.8965517241380567E-3</v>
      </c>
      <c r="P293" s="84">
        <f>VLOOKUP(A293,OEM!$Q$2:$T$394,4,FALSE)</f>
        <v>83820</v>
      </c>
      <c r="Q293" s="85">
        <f>(P293-140000)/140000</f>
        <v>-0.4012857142857143</v>
      </c>
    </row>
    <row r="294" spans="1:17" x14ac:dyDescent="0.25">
      <c r="A294" s="80">
        <v>45377</v>
      </c>
      <c r="B294" s="81">
        <f>VLOOKUP([1]!Table1[[#This Row],[TANGGAL]],[1]!Table2[#Data],2,FALSE)</f>
        <v>4240</v>
      </c>
      <c r="C294" s="82">
        <v>14842.054054054053</v>
      </c>
      <c r="D294" s="82">
        <v>14699.999999999998</v>
      </c>
      <c r="E294" s="82">
        <f t="shared" si="24"/>
        <v>14699.999999999998</v>
      </c>
      <c r="F294" s="82">
        <f>13500</f>
        <v>13500</v>
      </c>
      <c r="G294" s="82">
        <f t="shared" si="29"/>
        <v>13753.918919333333</v>
      </c>
      <c r="H294" s="82">
        <f t="shared" si="25"/>
        <v>14399.999999999998</v>
      </c>
      <c r="I294" s="82">
        <v>14699.999999999998</v>
      </c>
      <c r="J294" s="41">
        <v>14500</v>
      </c>
      <c r="K294" s="83">
        <f t="shared" si="26"/>
        <v>6.6666666666666527E-2</v>
      </c>
      <c r="L294" s="41" t="e">
        <f>VLOOKUP(A294,Sheet3!$A$2:$I$26,9,FALSE)</f>
        <v>#N/A</v>
      </c>
      <c r="M294" s="83" t="e">
        <f>VLOOKUP(A294,Sheet3!$A$2:$K$26,11,FALSE)</f>
        <v>#N/A</v>
      </c>
      <c r="N294" s="83">
        <f t="shared" si="27"/>
        <v>6.8786291835470734E-2</v>
      </c>
      <c r="O294" s="83">
        <f t="shared" si="28"/>
        <v>-6.8965517241380567E-3</v>
      </c>
      <c r="P294" s="84">
        <f>VLOOKUP(A294,OEM!$Q$2:$T$394,4,FALSE)</f>
        <v>139800</v>
      </c>
      <c r="Q294" s="85">
        <f>(P294-140000)/140000</f>
        <v>-1.4285714285714286E-3</v>
      </c>
    </row>
    <row r="295" spans="1:17" x14ac:dyDescent="0.25">
      <c r="A295" s="80">
        <v>45378</v>
      </c>
      <c r="B295" s="81">
        <f>VLOOKUP([1]!Table1[[#This Row],[TANGGAL]],[1]!Table2[#Data],2,FALSE)</f>
        <v>4130</v>
      </c>
      <c r="C295" s="82">
        <v>15065.999999999996</v>
      </c>
      <c r="D295" s="82">
        <v>14748.648648648646</v>
      </c>
      <c r="E295" s="82">
        <f t="shared" si="24"/>
        <v>14748.648648648646</v>
      </c>
      <c r="F295" s="82">
        <f>13500</f>
        <v>13500</v>
      </c>
      <c r="G295" s="82">
        <f t="shared" si="29"/>
        <v>13807.252252666665</v>
      </c>
      <c r="H295" s="82">
        <f t="shared" si="25"/>
        <v>14448.648648648646</v>
      </c>
      <c r="I295" s="82">
        <v>14748.648648648646</v>
      </c>
      <c r="J295" s="41">
        <v>14500</v>
      </c>
      <c r="K295" s="83">
        <f t="shared" si="26"/>
        <v>7.0270270270270108E-2</v>
      </c>
      <c r="L295" s="41" t="e">
        <f>VLOOKUP(A295,Sheet3!$A$2:$I$26,9,FALSE)</f>
        <v>#N/A</v>
      </c>
      <c r="M295" s="83" t="e">
        <f>VLOOKUP(A295,Sheet3!$A$2:$K$26,11,FALSE)</f>
        <v>#N/A</v>
      </c>
      <c r="N295" s="83">
        <f t="shared" si="27"/>
        <v>6.8181299128518821E-2</v>
      </c>
      <c r="O295" s="83">
        <f t="shared" si="28"/>
        <v>-3.5414725069898975E-3</v>
      </c>
      <c r="P295" s="84">
        <f>VLOOKUP(A295,OEM!$Q$2:$T$394,4,FALSE)</f>
        <v>125780</v>
      </c>
      <c r="Q295" s="85">
        <f>(P295-140000)/140000</f>
        <v>-0.10157142857142858</v>
      </c>
    </row>
    <row r="296" spans="1:17" x14ac:dyDescent="0.25">
      <c r="A296" s="80">
        <v>45379</v>
      </c>
      <c r="B296" s="81">
        <f>VLOOKUP([1]!Table1[[#This Row],[TANGGAL]],[1]!Table2[#Data],2,FALSE)</f>
        <v>4136</v>
      </c>
      <c r="C296" s="82">
        <v>14887</v>
      </c>
      <c r="D296" s="82">
        <v>14700</v>
      </c>
      <c r="E296" s="82">
        <f t="shared" si="24"/>
        <v>14700</v>
      </c>
      <c r="F296" s="82">
        <f>13500</f>
        <v>13500</v>
      </c>
      <c r="G296" s="82">
        <f t="shared" si="29"/>
        <v>13865.540540954953</v>
      </c>
      <c r="H296" s="82">
        <f t="shared" si="25"/>
        <v>14400</v>
      </c>
      <c r="I296" s="82">
        <v>14700</v>
      </c>
      <c r="J296" s="41">
        <v>14500</v>
      </c>
      <c r="K296" s="83">
        <f t="shared" si="26"/>
        <v>6.6666666666666666E-2</v>
      </c>
      <c r="L296" s="41" t="e">
        <f>VLOOKUP(A296,Sheet3!$A$2:$I$26,9,FALSE)</f>
        <v>#N/A</v>
      </c>
      <c r="M296" s="83" t="e">
        <f>VLOOKUP(A296,Sheet3!$A$2:$K$26,11,FALSE)</f>
        <v>#N/A</v>
      </c>
      <c r="N296" s="83">
        <f t="shared" si="27"/>
        <v>6.018225229519799E-2</v>
      </c>
      <c r="O296" s="83">
        <f t="shared" si="28"/>
        <v>-6.8965517241379309E-3</v>
      </c>
      <c r="P296" s="84">
        <f>VLOOKUP(A296,OEM!$Q$2:$T$394,4,FALSE)</f>
        <v>111730</v>
      </c>
      <c r="Q296" s="85">
        <f>(P296-140000)/140000</f>
        <v>-0.20192857142857143</v>
      </c>
    </row>
    <row r="297" spans="1:17" x14ac:dyDescent="0.25">
      <c r="A297" s="80">
        <v>45383</v>
      </c>
      <c r="B297" s="81">
        <f>VLOOKUP([1]!Table1[[#This Row],[TANGGAL]],[1]!Table2[#Data],2,FALSE)</f>
        <v>4260</v>
      </c>
      <c r="C297" s="82">
        <v>14976</v>
      </c>
      <c r="D297" s="82">
        <v>14700</v>
      </c>
      <c r="E297" s="82">
        <f t="shared" si="24"/>
        <v>14700</v>
      </c>
      <c r="F297" s="82">
        <f>13500</f>
        <v>13500</v>
      </c>
      <c r="G297" s="82">
        <f t="shared" si="29"/>
        <v>13922.207207621621</v>
      </c>
      <c r="H297" s="82">
        <f t="shared" si="25"/>
        <v>14400</v>
      </c>
      <c r="I297" s="82">
        <v>14700</v>
      </c>
      <c r="J297" s="41">
        <v>14500</v>
      </c>
      <c r="K297" s="83">
        <f t="shared" si="26"/>
        <v>6.6666666666666666E-2</v>
      </c>
      <c r="L297" s="41" t="e">
        <f>VLOOKUP(A297,Sheet3!$A$2:$I$26,9,FALSE)</f>
        <v>#N/A</v>
      </c>
      <c r="M297" s="83" t="e">
        <f>VLOOKUP(A297,Sheet3!$A$2:$K$26,11,FALSE)</f>
        <v>#N/A</v>
      </c>
      <c r="N297" s="83">
        <f t="shared" si="27"/>
        <v>5.5867060501195637E-2</v>
      </c>
      <c r="O297" s="83">
        <f t="shared" si="28"/>
        <v>-6.8965517241379309E-3</v>
      </c>
      <c r="P297" s="84">
        <f>VLOOKUP(A297,OEM!$Q$2:$T$394,4,FALSE)</f>
        <v>111730</v>
      </c>
      <c r="Q297" s="85">
        <f>(P297-140000)/140000</f>
        <v>-0.20192857142857143</v>
      </c>
    </row>
    <row r="298" spans="1:17" x14ac:dyDescent="0.25">
      <c r="A298" s="80">
        <v>45384</v>
      </c>
      <c r="B298" s="81">
        <f>VLOOKUP([1]!Table1[[#This Row],[TANGGAL]],[1]!Table2[#Data],2,FALSE)</f>
        <v>4312</v>
      </c>
      <c r="C298" s="82">
        <v>15086</v>
      </c>
      <c r="D298" s="82">
        <v>14900</v>
      </c>
      <c r="E298" s="82">
        <f t="shared" si="24"/>
        <v>14900</v>
      </c>
      <c r="F298" s="82">
        <f>13500</f>
        <v>13500</v>
      </c>
      <c r="G298" s="82">
        <f t="shared" si="29"/>
        <v>13978.873874288287</v>
      </c>
      <c r="H298" s="82">
        <f t="shared" si="25"/>
        <v>14600</v>
      </c>
      <c r="I298" s="82">
        <v>14900</v>
      </c>
      <c r="J298" s="41">
        <f>VLOOKUP(A298,Table8[[Tanggal PO]:[Harga]],4,FALSE)</f>
        <v>14650</v>
      </c>
      <c r="K298" s="83">
        <f t="shared" si="26"/>
        <v>8.1481481481481488E-2</v>
      </c>
      <c r="L298" s="41" t="e">
        <f>VLOOKUP(A298,Sheet3!$A$2:$I$26,9,FALSE)</f>
        <v>#N/A</v>
      </c>
      <c r="M298" s="83" t="e">
        <f>VLOOKUP(A298,Sheet3!$A$2:$K$26,11,FALSE)</f>
        <v>#N/A</v>
      </c>
      <c r="N298" s="83">
        <f t="shared" si="27"/>
        <v>6.5894158141448333E-2</v>
      </c>
      <c r="O298" s="83">
        <f t="shared" si="28"/>
        <v>-3.4129692832764505E-3</v>
      </c>
      <c r="P298" s="84">
        <f>VLOOKUP(A298,OEM!$Q$2:$T$394,4,FALSE)</f>
        <v>97690</v>
      </c>
      <c r="Q298" s="85">
        <f>(P298-140000)/140000</f>
        <v>-0.30221428571428571</v>
      </c>
    </row>
    <row r="299" spans="1:17" x14ac:dyDescent="0.25">
      <c r="A299" s="80">
        <v>45385</v>
      </c>
      <c r="B299" s="81">
        <f>VLOOKUP([1]!Table1[[#This Row],[TANGGAL]],[1]!Table2[#Data],2,FALSE)</f>
        <v>4370</v>
      </c>
      <c r="C299" s="82">
        <v>15157.65</v>
      </c>
      <c r="D299" s="82">
        <v>15200</v>
      </c>
      <c r="E299" s="82">
        <f t="shared" si="24"/>
        <v>15157.65</v>
      </c>
      <c r="F299" s="82">
        <f>13500</f>
        <v>13500</v>
      </c>
      <c r="G299" s="82">
        <f t="shared" si="29"/>
        <v>14042.207207621621</v>
      </c>
      <c r="H299" s="82">
        <f t="shared" si="25"/>
        <v>14857.65</v>
      </c>
      <c r="I299" s="82">
        <v>15157.65</v>
      </c>
      <c r="J299" s="41">
        <v>14650</v>
      </c>
      <c r="K299" s="83">
        <f t="shared" si="26"/>
        <v>0.10056666666666664</v>
      </c>
      <c r="L299" s="41" t="e">
        <f>VLOOKUP(A299,Sheet3!$A$2:$I$26,9,FALSE)</f>
        <v>#N/A</v>
      </c>
      <c r="M299" s="83" t="e">
        <f>VLOOKUP(A299,Sheet3!$A$2:$K$26,11,FALSE)</f>
        <v>#N/A</v>
      </c>
      <c r="N299" s="83">
        <f t="shared" si="27"/>
        <v>7.943500447514798E-2</v>
      </c>
      <c r="O299" s="83">
        <f t="shared" si="28"/>
        <v>1.4174061433447073E-2</v>
      </c>
      <c r="P299" s="84">
        <f>VLOOKUP(A299,OEM!$Q$2:$T$394,4,FALSE)</f>
        <v>125650</v>
      </c>
      <c r="Q299" s="85">
        <f>(P299-140000)/140000</f>
        <v>-0.10249999999999999</v>
      </c>
    </row>
    <row r="300" spans="1:17" x14ac:dyDescent="0.25">
      <c r="A300" s="80">
        <v>45386</v>
      </c>
      <c r="B300" s="81">
        <f>VLOOKUP([1]!Table1[[#This Row],[TANGGAL]],[1]!Table2[#Data],2,FALSE)</f>
        <v>4400</v>
      </c>
      <c r="C300" s="82">
        <v>15248</v>
      </c>
      <c r="D300" s="82">
        <v>15200</v>
      </c>
      <c r="E300" s="82">
        <f t="shared" si="24"/>
        <v>15200</v>
      </c>
      <c r="F300" s="82">
        <f>13500</f>
        <v>13500</v>
      </c>
      <c r="G300" s="82">
        <f t="shared" si="29"/>
        <v>14114.128874288288</v>
      </c>
      <c r="H300" s="82">
        <f t="shared" si="25"/>
        <v>14900</v>
      </c>
      <c r="I300" s="82">
        <v>15200</v>
      </c>
      <c r="J300" s="41">
        <v>14650</v>
      </c>
      <c r="K300" s="83">
        <f t="shared" si="26"/>
        <v>0.1037037037037037</v>
      </c>
      <c r="L300" s="41" t="e">
        <f>VLOOKUP(A300,Sheet3!$A$2:$I$26,9,FALSE)</f>
        <v>#N/A</v>
      </c>
      <c r="M300" s="83" t="e">
        <f>VLOOKUP(A300,Sheet3!$A$2:$K$26,11,FALSE)</f>
        <v>#N/A</v>
      </c>
      <c r="N300" s="83">
        <f t="shared" si="27"/>
        <v>7.6935043982051463E-2</v>
      </c>
      <c r="O300" s="83">
        <f t="shared" si="28"/>
        <v>1.7064846416382253E-2</v>
      </c>
      <c r="P300" s="84">
        <f>VLOOKUP(A300,OEM!$Q$2:$T$394,4,FALSE)</f>
        <v>111620</v>
      </c>
      <c r="Q300" s="85">
        <f>(P300-140000)/140000</f>
        <v>-0.20271428571428571</v>
      </c>
    </row>
    <row r="301" spans="1:17" x14ac:dyDescent="0.25">
      <c r="A301" s="80">
        <v>45387</v>
      </c>
      <c r="B301" s="81">
        <f>VLOOKUP([1]!Table1[[#This Row],[TANGGAL]],[1]!Table2[#Data],2,FALSE)</f>
        <v>4370</v>
      </c>
      <c r="C301" s="82">
        <v>15248</v>
      </c>
      <c r="D301" s="82">
        <v>15200</v>
      </c>
      <c r="E301" s="82">
        <f t="shared" si="24"/>
        <v>15200</v>
      </c>
      <c r="F301" s="82">
        <f>13500</f>
        <v>13500</v>
      </c>
      <c r="G301" s="82">
        <f t="shared" si="29"/>
        <v>14187.462207621622</v>
      </c>
      <c r="H301" s="82">
        <f t="shared" si="25"/>
        <v>14900</v>
      </c>
      <c r="I301" s="82">
        <v>15200</v>
      </c>
      <c r="J301" s="41">
        <v>14650</v>
      </c>
      <c r="K301" s="83">
        <f t="shared" si="26"/>
        <v>0.1037037037037037</v>
      </c>
      <c r="L301" s="41" t="e">
        <f>VLOOKUP(A301,Sheet3!$A$2:$I$26,9,FALSE)</f>
        <v>#N/A</v>
      </c>
      <c r="M301" s="83" t="e">
        <f>VLOOKUP(A301,Sheet3!$A$2:$K$26,11,FALSE)</f>
        <v>#N/A</v>
      </c>
      <c r="N301" s="83">
        <f t="shared" si="27"/>
        <v>7.1368492656455104E-2</v>
      </c>
      <c r="O301" s="83">
        <f t="shared" si="28"/>
        <v>1.7064846416382253E-2</v>
      </c>
      <c r="P301" s="84">
        <f>VLOOKUP(A301,OEM!$Q$2:$T$394,4,FALSE)</f>
        <v>83690</v>
      </c>
      <c r="Q301" s="85">
        <f>(P301-140000)/140000</f>
        <v>-0.40221428571428569</v>
      </c>
    </row>
    <row r="302" spans="1:17" x14ac:dyDescent="0.25">
      <c r="A302" s="80">
        <v>45399</v>
      </c>
      <c r="B302" s="81">
        <f>VLOOKUP([1]!Table1[[#This Row],[TANGGAL]],[1]!Table2[#Data],2,FALSE)</f>
        <v>4000</v>
      </c>
      <c r="C302" s="82">
        <v>14369</v>
      </c>
      <c r="D302" s="82">
        <v>14300</v>
      </c>
      <c r="E302" s="82">
        <f t="shared" si="24"/>
        <v>14300</v>
      </c>
      <c r="F302" s="82">
        <f>13500</f>
        <v>13500</v>
      </c>
      <c r="G302" s="82">
        <f t="shared" si="29"/>
        <v>14252.462207621622</v>
      </c>
      <c r="H302" s="82">
        <f t="shared" si="25"/>
        <v>14000</v>
      </c>
      <c r="I302" s="82">
        <v>14300</v>
      </c>
      <c r="J302" s="41">
        <v>14650</v>
      </c>
      <c r="K302" s="83">
        <f t="shared" si="26"/>
        <v>3.7037037037037035E-2</v>
      </c>
      <c r="L302" s="41" t="e">
        <f>VLOOKUP(A302,Sheet3!$A$2:$I$26,9,FALSE)</f>
        <v>#N/A</v>
      </c>
      <c r="M302" s="83" t="e">
        <f>VLOOKUP(A302,Sheet3!$A$2:$K$26,11,FALSE)</f>
        <v>#N/A</v>
      </c>
      <c r="N302" s="83">
        <f t="shared" si="27"/>
        <v>3.3354091163951198E-3</v>
      </c>
      <c r="O302" s="83">
        <f t="shared" si="28"/>
        <v>-4.4368600682593858E-2</v>
      </c>
      <c r="P302" s="84">
        <f>VLOOKUP(A302,OEM!$Q$2:$T$394,4,FALSE)</f>
        <v>69760</v>
      </c>
      <c r="Q302" s="85">
        <f>(P302-140000)/140000</f>
        <v>-0.50171428571428567</v>
      </c>
    </row>
    <row r="303" spans="1:17" x14ac:dyDescent="0.25">
      <c r="A303" s="80">
        <v>45400</v>
      </c>
      <c r="B303" s="81">
        <f>VLOOKUP([1]!Table1[[#This Row],[TANGGAL]],[1]!Table2[#Data],2,FALSE)</f>
        <v>3984</v>
      </c>
      <c r="C303" s="82">
        <v>14437</v>
      </c>
      <c r="D303" s="82">
        <v>14300</v>
      </c>
      <c r="E303" s="82">
        <f t="shared" si="24"/>
        <v>14300</v>
      </c>
      <c r="F303" s="82">
        <f>13500</f>
        <v>13500</v>
      </c>
      <c r="G303" s="82">
        <f t="shared" si="29"/>
        <v>14285.795540954954</v>
      </c>
      <c r="H303" s="82">
        <f t="shared" si="25"/>
        <v>14000</v>
      </c>
      <c r="I303" s="82">
        <v>14300</v>
      </c>
      <c r="J303" s="41">
        <f>VLOOKUP(A303,Table8[[Tanggal PO]:[Harga]],4,FALSE)</f>
        <v>14000</v>
      </c>
      <c r="K303" s="83">
        <f t="shared" si="26"/>
        <v>3.7037037037037035E-2</v>
      </c>
      <c r="L303" s="41" t="e">
        <f>VLOOKUP(A303,Sheet3!$A$2:$I$26,9,FALSE)</f>
        <v>#N/A</v>
      </c>
      <c r="M303" s="83" t="e">
        <f>VLOOKUP(A303,Sheet3!$A$2:$K$26,11,FALSE)</f>
        <v>#N/A</v>
      </c>
      <c r="N303" s="83">
        <f t="shared" si="27"/>
        <v>9.9430647767036672E-4</v>
      </c>
      <c r="O303" s="83">
        <f t="shared" si="28"/>
        <v>0</v>
      </c>
      <c r="P303" s="84">
        <f>VLOOKUP(A303,OEM!$Q$2:$T$394,4,FALSE)</f>
        <v>125760</v>
      </c>
      <c r="Q303" s="85">
        <f>(P303-140000)/140000</f>
        <v>-0.10171428571428572</v>
      </c>
    </row>
    <row r="304" spans="1:17" x14ac:dyDescent="0.25">
      <c r="A304" s="80">
        <v>45401</v>
      </c>
      <c r="B304" s="81">
        <f>VLOOKUP([1]!Table1[[#This Row],[TANGGAL]],[1]!Table2[#Data],2,FALSE)</f>
        <v>3925</v>
      </c>
      <c r="C304" s="82">
        <v>14437</v>
      </c>
      <c r="D304" s="82">
        <v>14100</v>
      </c>
      <c r="E304" s="82">
        <f t="shared" si="24"/>
        <v>14100</v>
      </c>
      <c r="F304" s="82">
        <f>13500</f>
        <v>13500</v>
      </c>
      <c r="G304" s="82">
        <f t="shared" si="29"/>
        <v>14319.128874288288</v>
      </c>
      <c r="H304" s="82">
        <f t="shared" si="25"/>
        <v>13800</v>
      </c>
      <c r="I304" s="82">
        <v>14100</v>
      </c>
      <c r="J304" s="41">
        <v>14000</v>
      </c>
      <c r="K304" s="83">
        <f t="shared" si="26"/>
        <v>2.2222222222222223E-2</v>
      </c>
      <c r="L304" s="41" t="e">
        <f>VLOOKUP(A304,Sheet3!$A$2:$I$26,9,FALSE)</f>
        <v>#N/A</v>
      </c>
      <c r="M304" s="83" t="e">
        <f>VLOOKUP(A304,Sheet3!$A$2:$K$26,11,FALSE)</f>
        <v>#N/A</v>
      </c>
      <c r="N304" s="83">
        <f t="shared" si="27"/>
        <v>-1.5303226628664551E-2</v>
      </c>
      <c r="O304" s="83">
        <f t="shared" si="28"/>
        <v>-1.4285714285714285E-2</v>
      </c>
      <c r="P304" s="84">
        <f>VLOOKUP(A304,OEM!$Q$2:$T$394,4,FALSE)</f>
        <v>97700</v>
      </c>
      <c r="Q304" s="85">
        <f>(P304-140000)/140000</f>
        <v>-0.30214285714285716</v>
      </c>
    </row>
    <row r="305" spans="1:17" x14ac:dyDescent="0.25">
      <c r="A305" s="80">
        <v>45404</v>
      </c>
      <c r="B305" s="81">
        <f>VLOOKUP([1]!Table1[[#This Row],[TANGGAL]],[1]!Table2[#Data],2,FALSE)</f>
        <v>3901</v>
      </c>
      <c r="C305" s="82">
        <v>14437</v>
      </c>
      <c r="D305" s="82">
        <v>14000</v>
      </c>
      <c r="E305" s="82">
        <f t="shared" si="24"/>
        <v>14000</v>
      </c>
      <c r="F305" s="82">
        <f>13500</f>
        <v>13500</v>
      </c>
      <c r="G305" s="82">
        <f t="shared" si="29"/>
        <v>14352.462207621622</v>
      </c>
      <c r="H305" s="82">
        <f t="shared" si="25"/>
        <v>13700</v>
      </c>
      <c r="I305" s="82">
        <v>14000</v>
      </c>
      <c r="J305" s="41">
        <f>VLOOKUP(A305,Table8[[Tanggal PO]:[Harga]],4,FALSE)</f>
        <v>13750</v>
      </c>
      <c r="K305" s="83">
        <f t="shared" si="26"/>
        <v>1.4814814814814815E-2</v>
      </c>
      <c r="L305" s="41" t="e">
        <f>VLOOKUP(A305,Sheet3!$A$2:$I$26,9,FALSE)</f>
        <v>#N/A</v>
      </c>
      <c r="M305" s="83" t="e">
        <f>VLOOKUP(A305,Sheet3!$A$2:$K$26,11,FALSE)</f>
        <v>#N/A</v>
      </c>
      <c r="N305" s="83">
        <f t="shared" si="27"/>
        <v>-2.4557612660666202E-2</v>
      </c>
      <c r="O305" s="83">
        <f t="shared" si="28"/>
        <v>-3.6363636363636364E-3</v>
      </c>
      <c r="P305" s="84">
        <f>VLOOKUP(A305,OEM!$Q$2:$T$394,4,FALSE)</f>
        <v>167700</v>
      </c>
      <c r="Q305" s="85">
        <f>(P305-140000)/140000</f>
        <v>0.19785714285714287</v>
      </c>
    </row>
    <row r="306" spans="1:17" x14ac:dyDescent="0.25">
      <c r="A306" s="80">
        <v>45405</v>
      </c>
      <c r="B306" s="81">
        <f>VLOOKUP([1]!Table1[[#This Row],[TANGGAL]],[1]!Table2[#Data],2,FALSE)</f>
        <v>3980</v>
      </c>
      <c r="C306" s="82">
        <v>14437</v>
      </c>
      <c r="D306" s="82">
        <v>14000</v>
      </c>
      <c r="E306" s="82">
        <f t="shared" si="24"/>
        <v>14000</v>
      </c>
      <c r="F306" s="82">
        <f>13500</f>
        <v>13500</v>
      </c>
      <c r="G306" s="82">
        <f t="shared" si="29"/>
        <v>14379.128874288288</v>
      </c>
      <c r="H306" s="82">
        <f t="shared" si="25"/>
        <v>13700</v>
      </c>
      <c r="I306" s="82">
        <v>14000</v>
      </c>
      <c r="J306" s="41">
        <v>13750</v>
      </c>
      <c r="K306" s="83">
        <f t="shared" si="26"/>
        <v>1.4814814814814815E-2</v>
      </c>
      <c r="L306" s="41" t="e">
        <f>VLOOKUP(A306,Sheet3!$A$2:$I$26,9,FALSE)</f>
        <v>#N/A</v>
      </c>
      <c r="M306" s="83" t="e">
        <f>VLOOKUP(A306,Sheet3!$A$2:$K$26,11,FALSE)</f>
        <v>#N/A</v>
      </c>
      <c r="N306" s="83">
        <f t="shared" si="27"/>
        <v>-2.6366609382451441E-2</v>
      </c>
      <c r="O306" s="83">
        <f t="shared" si="28"/>
        <v>-3.6363636363636364E-3</v>
      </c>
      <c r="P306" s="84">
        <f>VLOOKUP(A306,OEM!$Q$2:$T$394,4,FALSE)</f>
        <v>153750</v>
      </c>
      <c r="Q306" s="85">
        <f>(P306-140000)/140000</f>
        <v>9.8214285714285712E-2</v>
      </c>
    </row>
    <row r="307" spans="1:17" x14ac:dyDescent="0.25">
      <c r="A307" s="80">
        <v>45406</v>
      </c>
      <c r="B307" s="81">
        <f>VLOOKUP([1]!Table1[[#This Row],[TANGGAL]],[1]!Table2[#Data],2,FALSE)</f>
        <v>3920</v>
      </c>
      <c r="C307" s="82">
        <v>14374</v>
      </c>
      <c r="D307" s="82">
        <v>14000</v>
      </c>
      <c r="E307" s="82">
        <f t="shared" si="24"/>
        <v>14000</v>
      </c>
      <c r="F307" s="82">
        <f>13500</f>
        <v>13500</v>
      </c>
      <c r="G307" s="82">
        <f t="shared" si="29"/>
        <v>14402.462207621622</v>
      </c>
      <c r="H307" s="82">
        <f t="shared" si="25"/>
        <v>13700</v>
      </c>
      <c r="I307" s="82">
        <v>14000</v>
      </c>
      <c r="J307" s="41">
        <v>13750</v>
      </c>
      <c r="K307" s="83">
        <f t="shared" si="26"/>
        <v>1.4814814814814815E-2</v>
      </c>
      <c r="L307" s="41" t="e">
        <f>VLOOKUP(A307,Sheet3!$A$2:$I$26,9,FALSE)</f>
        <v>#N/A</v>
      </c>
      <c r="M307" s="83" t="e">
        <f>VLOOKUP(A307,Sheet3!$A$2:$K$26,11,FALSE)</f>
        <v>#N/A</v>
      </c>
      <c r="N307" s="83">
        <f t="shared" si="27"/>
        <v>-2.79439863698197E-2</v>
      </c>
      <c r="O307" s="83">
        <f t="shared" si="28"/>
        <v>-3.6363636363636364E-3</v>
      </c>
      <c r="P307" s="84">
        <f>VLOOKUP(A307,OEM!$Q$2:$T$394,4,FALSE)</f>
        <v>139840</v>
      </c>
      <c r="Q307" s="85">
        <f>(P307-140000)/140000</f>
        <v>-1.1428571428571429E-3</v>
      </c>
    </row>
    <row r="308" spans="1:17" x14ac:dyDescent="0.25">
      <c r="A308" s="80">
        <v>45407</v>
      </c>
      <c r="B308" s="81">
        <f>VLOOKUP([1]!Table1[[#This Row],[TANGGAL]],[1]!Table2[#Data],2,FALSE)</f>
        <v>3850</v>
      </c>
      <c r="C308" s="82">
        <v>13919</v>
      </c>
      <c r="D308" s="82">
        <v>13800</v>
      </c>
      <c r="E308" s="82">
        <f t="shared" si="24"/>
        <v>13800</v>
      </c>
      <c r="F308" s="82">
        <f>13500</f>
        <v>13500</v>
      </c>
      <c r="G308" s="82">
        <f t="shared" si="29"/>
        <v>14422.462207621622</v>
      </c>
      <c r="H308" s="82">
        <f t="shared" si="25"/>
        <v>13500</v>
      </c>
      <c r="I308" s="82">
        <v>13800</v>
      </c>
      <c r="J308" s="41">
        <v>13750</v>
      </c>
      <c r="K308" s="83">
        <f t="shared" si="26"/>
        <v>0</v>
      </c>
      <c r="L308" s="41" t="e">
        <f>VLOOKUP(A308,Sheet3!$A$2:$I$26,9,FALSE)</f>
        <v>#N/A</v>
      </c>
      <c r="M308" s="83" t="e">
        <f>VLOOKUP(A308,Sheet3!$A$2:$K$26,11,FALSE)</f>
        <v>#N/A</v>
      </c>
      <c r="N308" s="83">
        <f t="shared" si="27"/>
        <v>-4.3159219186074807E-2</v>
      </c>
      <c r="O308" s="83">
        <f t="shared" si="28"/>
        <v>-1.8181818181818181E-2</v>
      </c>
      <c r="P308" s="84">
        <f>VLOOKUP(A308,OEM!$Q$2:$T$394,4,FALSE)</f>
        <v>125800</v>
      </c>
      <c r="Q308" s="85">
        <f>(P308-140000)/140000</f>
        <v>-0.10142857142857142</v>
      </c>
    </row>
    <row r="309" spans="1:17" x14ac:dyDescent="0.25">
      <c r="A309" s="80">
        <v>45408</v>
      </c>
      <c r="B309" s="81">
        <f>VLOOKUP([1]!Table1[[#This Row],[TANGGAL]],[1]!Table2[#Data],2,FALSE)</f>
        <v>3892</v>
      </c>
      <c r="C309" s="82">
        <v>14077</v>
      </c>
      <c r="D309" s="82">
        <v>13700</v>
      </c>
      <c r="E309" s="82">
        <f t="shared" si="24"/>
        <v>13700</v>
      </c>
      <c r="F309" s="82">
        <f>13500</f>
        <v>13500</v>
      </c>
      <c r="G309" s="82">
        <f t="shared" si="29"/>
        <v>14432.462207621622</v>
      </c>
      <c r="H309" s="82">
        <f t="shared" si="25"/>
        <v>13400</v>
      </c>
      <c r="I309" s="82">
        <v>13700</v>
      </c>
      <c r="J309" s="41">
        <f>VLOOKUP(A309,Table8[[Tanggal PO]:[Harga]],4,FALSE)</f>
        <v>13468</v>
      </c>
      <c r="K309" s="83">
        <f t="shared" si="26"/>
        <v>-7.4074074074074077E-3</v>
      </c>
      <c r="L309" s="41" t="e">
        <f>VLOOKUP(A309,Sheet3!$A$2:$I$26,9,FALSE)</f>
        <v>#N/A</v>
      </c>
      <c r="M309" s="83" t="e">
        <f>VLOOKUP(A309,Sheet3!$A$2:$K$26,11,FALSE)</f>
        <v>#N/A</v>
      </c>
      <c r="N309" s="83">
        <f t="shared" si="27"/>
        <v>-5.0751022042158325E-2</v>
      </c>
      <c r="O309" s="83">
        <f t="shared" si="28"/>
        <v>-5.0490050490050488E-3</v>
      </c>
      <c r="P309" s="84">
        <f>VLOOKUP(A309,OEM!$Q$2:$T$394,4,FALSE)</f>
        <v>237710</v>
      </c>
      <c r="Q309" s="85">
        <f>(P309-140000)/140000</f>
        <v>0.69792857142857145</v>
      </c>
    </row>
    <row r="310" spans="1:17" x14ac:dyDescent="0.25">
      <c r="A310" s="80">
        <v>45411</v>
      </c>
      <c r="B310" s="81">
        <f>VLOOKUP([1]!Table1[[#This Row],[TANGGAL]],[1]!Table2[#Data],2,FALSE)</f>
        <v>3907</v>
      </c>
      <c r="C310" s="82">
        <v>13968</v>
      </c>
      <c r="D310" s="82">
        <v>13600</v>
      </c>
      <c r="E310" s="82">
        <f t="shared" si="24"/>
        <v>13600</v>
      </c>
      <c r="F310" s="82">
        <f>13500</f>
        <v>13500</v>
      </c>
      <c r="G310" s="82">
        <f t="shared" si="29"/>
        <v>14439.128874288288</v>
      </c>
      <c r="H310" s="82">
        <f t="shared" si="25"/>
        <v>13300</v>
      </c>
      <c r="I310" s="82">
        <v>13600</v>
      </c>
      <c r="J310" s="41">
        <v>13468</v>
      </c>
      <c r="K310" s="83">
        <f t="shared" si="26"/>
        <v>-1.4814814814814815E-2</v>
      </c>
      <c r="L310" s="41" t="e">
        <f>VLOOKUP(A310,Sheet3!$A$2:$I$26,9,FALSE)</f>
        <v>#N/A</v>
      </c>
      <c r="M310" s="83" t="e">
        <f>VLOOKUP(A310,Sheet3!$A$2:$K$26,11,FALSE)</f>
        <v>#N/A</v>
      </c>
      <c r="N310" s="83">
        <f t="shared" si="27"/>
        <v>-5.8114923801429748E-2</v>
      </c>
      <c r="O310" s="83">
        <f t="shared" si="28"/>
        <v>-1.2474012474012475E-2</v>
      </c>
      <c r="P310" s="84">
        <f>VLOOKUP(A310,OEM!$Q$2:$T$394,4,FALSE)</f>
        <v>223690</v>
      </c>
      <c r="Q310" s="85">
        <f>(P310-140000)/140000</f>
        <v>0.59778571428571425</v>
      </c>
    </row>
    <row r="311" spans="1:17" x14ac:dyDescent="0.25">
      <c r="A311" s="80">
        <v>45412</v>
      </c>
      <c r="B311" s="81">
        <f>VLOOKUP([1]!Table1[[#This Row],[TANGGAL]],[1]!Table2[#Data],2,FALSE)</f>
        <v>3888</v>
      </c>
      <c r="C311" s="82">
        <v>13968</v>
      </c>
      <c r="D311" s="82">
        <v>13400</v>
      </c>
      <c r="E311" s="82">
        <f t="shared" si="24"/>
        <v>13400</v>
      </c>
      <c r="F311" s="82">
        <f>13500</f>
        <v>13500</v>
      </c>
      <c r="G311" s="82">
        <f t="shared" si="29"/>
        <v>14439.128874288288</v>
      </c>
      <c r="H311" s="82">
        <f t="shared" si="25"/>
        <v>13100</v>
      </c>
      <c r="I311" s="82">
        <v>13400</v>
      </c>
      <c r="J311" s="41">
        <v>13468</v>
      </c>
      <c r="K311" s="83">
        <f t="shared" si="26"/>
        <v>-2.9629629629629631E-2</v>
      </c>
      <c r="L311" s="41" t="e">
        <f>VLOOKUP(A311,Sheet3!$A$2:$I$26,9,FALSE)</f>
        <v>#N/A</v>
      </c>
      <c r="M311" s="83" t="e">
        <f>VLOOKUP(A311,Sheet3!$A$2:$K$26,11,FALSE)</f>
        <v>#N/A</v>
      </c>
      <c r="N311" s="83">
        <f t="shared" si="27"/>
        <v>-7.1966174921996959E-2</v>
      </c>
      <c r="O311" s="83">
        <f t="shared" si="28"/>
        <v>-2.7324027324027323E-2</v>
      </c>
      <c r="P311" s="84">
        <f>VLOOKUP(A311,OEM!$Q$2:$T$394,4,FALSE)</f>
        <v>209670</v>
      </c>
      <c r="Q311" s="85">
        <f>(P311-140000)/140000</f>
        <v>0.49764285714285716</v>
      </c>
    </row>
    <row r="312" spans="1:17" x14ac:dyDescent="0.25">
      <c r="A312" s="80">
        <v>45414</v>
      </c>
      <c r="B312" s="81">
        <f>VLOOKUP([1]!Table1[[#This Row],[TANGGAL]],[1]!Table2[#Data],2,FALSE)</f>
        <v>3810</v>
      </c>
      <c r="C312" s="82">
        <v>13806</v>
      </c>
      <c r="D312" s="82">
        <v>13300</v>
      </c>
      <c r="E312" s="82">
        <f t="shared" si="24"/>
        <v>13300</v>
      </c>
      <c r="F312" s="82">
        <f>13500</f>
        <v>13500</v>
      </c>
      <c r="G312" s="82">
        <f t="shared" si="29"/>
        <v>14425.795540954954</v>
      </c>
      <c r="H312" s="82">
        <f t="shared" si="25"/>
        <v>13000</v>
      </c>
      <c r="I312" s="82">
        <v>13300</v>
      </c>
      <c r="J312" s="41">
        <v>13468</v>
      </c>
      <c r="K312" s="83">
        <f t="shared" si="26"/>
        <v>-3.7037037037037035E-2</v>
      </c>
      <c r="L312" s="41" t="e">
        <f>VLOOKUP(A312,Sheet3!$A$2:$I$26,9,FALSE)</f>
        <v>#N/A</v>
      </c>
      <c r="M312" s="83" t="e">
        <f>VLOOKUP(A312,Sheet3!$A$2:$K$26,11,FALSE)</f>
        <v>#N/A</v>
      </c>
      <c r="N312" s="83">
        <f t="shared" si="27"/>
        <v>-7.8040447596724294E-2</v>
      </c>
      <c r="O312" s="83">
        <f t="shared" si="28"/>
        <v>-3.4749034749034749E-2</v>
      </c>
      <c r="P312" s="84">
        <f>VLOOKUP(A312,OEM!$Q$2:$T$394,4,FALSE)</f>
        <v>195700</v>
      </c>
      <c r="Q312" s="85">
        <f>(P312-140000)/140000</f>
        <v>0.39785714285714285</v>
      </c>
    </row>
    <row r="313" spans="1:17" x14ac:dyDescent="0.25">
      <c r="A313" s="80">
        <v>45415</v>
      </c>
      <c r="B313" s="81">
        <f>VLOOKUP([1]!Table1[[#This Row],[TANGGAL]],[1]!Table2[#Data],2,FALSE)</f>
        <v>3820</v>
      </c>
      <c r="C313" s="82">
        <v>13536</v>
      </c>
      <c r="D313" s="82">
        <v>13100</v>
      </c>
      <c r="E313" s="82">
        <f t="shared" si="24"/>
        <v>13100</v>
      </c>
      <c r="F313" s="82">
        <f>13500</f>
        <v>13500</v>
      </c>
      <c r="G313" s="82">
        <f t="shared" si="29"/>
        <v>14405.795540954954</v>
      </c>
      <c r="H313" s="82">
        <f t="shared" si="25"/>
        <v>12800</v>
      </c>
      <c r="I313" s="82">
        <v>13100</v>
      </c>
      <c r="J313" s="41">
        <f>VLOOKUP(A313,Table8[[Tanggal PO]:[Harga]],4,FALSE)</f>
        <v>12700</v>
      </c>
      <c r="K313" s="83">
        <f t="shared" si="26"/>
        <v>-5.185185185185185E-2</v>
      </c>
      <c r="L313" s="41" t="e">
        <f>VLOOKUP(A313,Sheet3!$A$2:$I$26,9,FALSE)</f>
        <v>#N/A</v>
      </c>
      <c r="M313" s="83" t="e">
        <f>VLOOKUP(A313,Sheet3!$A$2:$K$26,11,FALSE)</f>
        <v>#N/A</v>
      </c>
      <c r="N313" s="83">
        <f t="shared" si="27"/>
        <v>-9.0643764673921878E-2</v>
      </c>
      <c r="O313" s="83">
        <f t="shared" si="28"/>
        <v>7.874015748031496E-3</v>
      </c>
      <c r="P313" s="84">
        <f>VLOOKUP(A313,OEM!$Q$2:$T$394,4,FALSE)</f>
        <v>321700</v>
      </c>
      <c r="Q313" s="85">
        <f>(P313-140000)/140000</f>
        <v>1.2978571428571428</v>
      </c>
    </row>
    <row r="314" spans="1:17" x14ac:dyDescent="0.25">
      <c r="A314" s="80">
        <v>45418</v>
      </c>
      <c r="B314" s="81">
        <f>VLOOKUP([1]!Table1[[#This Row],[TANGGAL]],[1]!Table2[#Data],2,FALSE)</f>
        <v>3840</v>
      </c>
      <c r="C314" s="82">
        <v>13536</v>
      </c>
      <c r="D314" s="82">
        <v>13000</v>
      </c>
      <c r="E314" s="82">
        <f t="shared" si="24"/>
        <v>13000</v>
      </c>
      <c r="F314" s="82">
        <f>13500</f>
        <v>13500</v>
      </c>
      <c r="G314" s="82">
        <f t="shared" si="29"/>
        <v>14379.128874288288</v>
      </c>
      <c r="H314" s="82">
        <f t="shared" si="25"/>
        <v>12700</v>
      </c>
      <c r="I314" s="82">
        <v>13000</v>
      </c>
      <c r="J314" s="41">
        <f>VLOOKUP(A314,Table8[[Tanggal PO]:[Harga]],4,FALSE)</f>
        <v>13829</v>
      </c>
      <c r="K314" s="83">
        <f t="shared" si="26"/>
        <v>-5.9259259259259262E-2</v>
      </c>
      <c r="L314" s="41" t="e">
        <f>VLOOKUP(A314,Sheet3!$A$2:$I$26,9,FALSE)</f>
        <v>#N/A</v>
      </c>
      <c r="M314" s="83" t="e">
        <f>VLOOKUP(A314,Sheet3!$A$2:$K$26,11,FALSE)</f>
        <v>#N/A</v>
      </c>
      <c r="N314" s="83">
        <f t="shared" si="27"/>
        <v>-9.5911851569419199E-2</v>
      </c>
      <c r="O314" s="83">
        <f t="shared" si="28"/>
        <v>-8.1640031817195743E-2</v>
      </c>
      <c r="P314" s="84">
        <f>VLOOKUP(A314,OEM!$Q$2:$T$394,4,FALSE)</f>
        <v>307770</v>
      </c>
      <c r="Q314" s="85">
        <f>(P314-140000)/140000</f>
        <v>1.1983571428571429</v>
      </c>
    </row>
    <row r="315" spans="1:17" x14ac:dyDescent="0.25">
      <c r="A315" s="80">
        <v>45419</v>
      </c>
      <c r="B315" s="81">
        <f>VLOOKUP([1]!Table1[[#This Row],[TANGGAL]],[1]!Table2[#Data],2,FALSE)</f>
        <v>3922</v>
      </c>
      <c r="C315" s="82">
        <v>13726</v>
      </c>
      <c r="D315" s="82">
        <v>13300</v>
      </c>
      <c r="E315" s="82">
        <f t="shared" si="24"/>
        <v>13300</v>
      </c>
      <c r="F315" s="82">
        <f>13500</f>
        <v>13500</v>
      </c>
      <c r="G315" s="82">
        <f t="shared" si="29"/>
        <v>14343.242988288286</v>
      </c>
      <c r="H315" s="82">
        <f t="shared" si="25"/>
        <v>13000</v>
      </c>
      <c r="I315" s="82">
        <v>13300</v>
      </c>
      <c r="J315" s="41">
        <v>13829</v>
      </c>
      <c r="K315" s="83">
        <f t="shared" si="26"/>
        <v>-3.7037037037037035E-2</v>
      </c>
      <c r="L315" s="41" t="e">
        <f>VLOOKUP(A315,Sheet3!$A$2:$I$26,9,FALSE)</f>
        <v>#N/A</v>
      </c>
      <c r="M315" s="83" t="e">
        <f>VLOOKUP(A315,Sheet3!$A$2:$K$26,11,FALSE)</f>
        <v>#N/A</v>
      </c>
      <c r="N315" s="83">
        <f t="shared" si="27"/>
        <v>-7.2734108258510802E-2</v>
      </c>
      <c r="O315" s="83">
        <f t="shared" si="28"/>
        <v>-5.9946489261696434E-2</v>
      </c>
      <c r="P315" s="84">
        <f>VLOOKUP(A315,OEM!$Q$2:$T$394,4,FALSE)</f>
        <v>307770</v>
      </c>
      <c r="Q315" s="85">
        <f>(P315-140000)/140000</f>
        <v>1.1983571428571429</v>
      </c>
    </row>
    <row r="316" spans="1:17" x14ac:dyDescent="0.25">
      <c r="A316" s="80">
        <v>45420</v>
      </c>
      <c r="B316" s="81">
        <f>VLOOKUP([1]!Table1[[#This Row],[TANGGAL]],[1]!Table2[#Data],2,FALSE)</f>
        <v>3863</v>
      </c>
      <c r="C316" s="82">
        <v>13806</v>
      </c>
      <c r="D316" s="82">
        <v>13300</v>
      </c>
      <c r="E316" s="82">
        <f t="shared" si="24"/>
        <v>13300</v>
      </c>
      <c r="F316" s="82">
        <f>13500</f>
        <v>13500</v>
      </c>
      <c r="G316" s="82">
        <f t="shared" si="29"/>
        <v>14317.357102288286</v>
      </c>
      <c r="H316" s="82">
        <f t="shared" si="25"/>
        <v>13000</v>
      </c>
      <c r="I316" s="82">
        <v>13300</v>
      </c>
      <c r="J316" s="41">
        <v>13829</v>
      </c>
      <c r="K316" s="83">
        <f t="shared" si="26"/>
        <v>-3.7037037037037035E-2</v>
      </c>
      <c r="L316" s="41" t="e">
        <f>VLOOKUP(A316,Sheet3!$A$2:$I$26,9,FALSE)</f>
        <v>#N/A</v>
      </c>
      <c r="M316" s="83" t="e">
        <f>VLOOKUP(A316,Sheet3!$A$2:$K$26,11,FALSE)</f>
        <v>#N/A</v>
      </c>
      <c r="N316" s="83">
        <f t="shared" si="27"/>
        <v>-7.105760476741102E-2</v>
      </c>
      <c r="O316" s="83">
        <f t="shared" si="28"/>
        <v>-5.9946489261696434E-2</v>
      </c>
      <c r="P316" s="84">
        <f>VLOOKUP(A316,OEM!$Q$2:$T$394,4,FALSE)</f>
        <v>279780</v>
      </c>
      <c r="Q316" s="85">
        <f>(P316-140000)/140000</f>
        <v>0.99842857142857144</v>
      </c>
    </row>
    <row r="317" spans="1:17" x14ac:dyDescent="0.25">
      <c r="A317" s="80">
        <v>45422</v>
      </c>
      <c r="B317" s="81">
        <f>VLOOKUP([1]!Table1[[#This Row],[TANGGAL]],[1]!Table2[#Data],2,FALSE)</f>
        <v>3806</v>
      </c>
      <c r="C317" s="82">
        <v>13716</v>
      </c>
      <c r="D317" s="82">
        <v>13100</v>
      </c>
      <c r="E317" s="82">
        <f t="shared" si="24"/>
        <v>13100</v>
      </c>
      <c r="F317" s="82">
        <f>13500</f>
        <v>13500</v>
      </c>
      <c r="G317" s="82">
        <f t="shared" si="29"/>
        <v>14276.456201288289</v>
      </c>
      <c r="H317" s="82">
        <f t="shared" si="25"/>
        <v>12800</v>
      </c>
      <c r="I317" s="82">
        <v>13100</v>
      </c>
      <c r="J317" s="41">
        <v>13829</v>
      </c>
      <c r="K317" s="83">
        <f t="shared" si="26"/>
        <v>-5.185185185185185E-2</v>
      </c>
      <c r="L317" s="41" t="e">
        <f>VLOOKUP(A317,Sheet3!$A$2:$I$26,9,FALSE)</f>
        <v>#N/A</v>
      </c>
      <c r="M317" s="83" t="e">
        <f>VLOOKUP(A317,Sheet3!$A$2:$K$26,11,FALSE)</f>
        <v>#N/A</v>
      </c>
      <c r="N317" s="83">
        <f t="shared" si="27"/>
        <v>-8.240533818064226E-2</v>
      </c>
      <c r="O317" s="83">
        <f t="shared" si="28"/>
        <v>-7.440885096536265E-2</v>
      </c>
      <c r="P317" s="84">
        <f>VLOOKUP(A317,OEM!$Q$2:$T$394,4,FALSE)</f>
        <v>265750</v>
      </c>
      <c r="Q317" s="85">
        <f>(P317-140000)/140000</f>
        <v>0.89821428571428574</v>
      </c>
    </row>
    <row r="318" spans="1:17" x14ac:dyDescent="0.25">
      <c r="A318" s="80">
        <v>45425</v>
      </c>
      <c r="B318" s="81">
        <f>VLOOKUP([1]!Table1[[#This Row],[TANGGAL]],[1]!Table2[#Data],2,FALSE)</f>
        <v>3868</v>
      </c>
      <c r="C318" s="82">
        <v>13716</v>
      </c>
      <c r="D318" s="82">
        <v>13200</v>
      </c>
      <c r="E318" s="82">
        <f t="shared" si="24"/>
        <v>13200</v>
      </c>
      <c r="F318" s="82">
        <f>13500</f>
        <v>13500</v>
      </c>
      <c r="G318" s="82">
        <f t="shared" si="29"/>
        <v>14219.789534621621</v>
      </c>
      <c r="H318" s="82">
        <f t="shared" si="25"/>
        <v>12900</v>
      </c>
      <c r="I318" s="82">
        <v>13200</v>
      </c>
      <c r="J318" s="41">
        <v>13829</v>
      </c>
      <c r="K318" s="83">
        <f t="shared" si="26"/>
        <v>-4.4444444444444446E-2</v>
      </c>
      <c r="L318" s="41" t="e">
        <f>VLOOKUP(A318,Sheet3!$A$2:$I$26,9,FALSE)</f>
        <v>#N/A</v>
      </c>
      <c r="M318" s="83" t="e">
        <f>VLOOKUP(A318,Sheet3!$A$2:$K$26,11,FALSE)</f>
        <v>#N/A</v>
      </c>
      <c r="N318" s="83">
        <f t="shared" si="27"/>
        <v>-7.1716218593720335E-2</v>
      </c>
      <c r="O318" s="83">
        <f t="shared" si="28"/>
        <v>-6.7177670113529542E-2</v>
      </c>
      <c r="P318" s="84">
        <f>VLOOKUP(A318,OEM!$Q$2:$T$394,4,FALSE)</f>
        <v>237820</v>
      </c>
      <c r="Q318" s="85">
        <f>(P318-140000)/140000</f>
        <v>0.69871428571428573</v>
      </c>
    </row>
    <row r="319" spans="1:17" x14ac:dyDescent="0.25">
      <c r="A319" s="80">
        <v>45426</v>
      </c>
      <c r="B319" s="81">
        <f>VLOOKUP([1]!Table1[[#This Row],[TANGGAL]],[1]!Table2[#Data],2,FALSE)</f>
        <v>3886</v>
      </c>
      <c r="C319" s="82">
        <v>13806</v>
      </c>
      <c r="D319" s="82">
        <v>13200</v>
      </c>
      <c r="E319" s="82">
        <f t="shared" si="24"/>
        <v>13200</v>
      </c>
      <c r="F319" s="82">
        <f>13500</f>
        <v>13500</v>
      </c>
      <c r="G319" s="82">
        <f t="shared" si="29"/>
        <v>14166.456201288289</v>
      </c>
      <c r="H319" s="82">
        <f t="shared" si="25"/>
        <v>12900</v>
      </c>
      <c r="I319" s="82">
        <v>13200</v>
      </c>
      <c r="J319" s="41">
        <v>13829</v>
      </c>
      <c r="K319" s="83">
        <f t="shared" si="26"/>
        <v>-4.4444444444444446E-2</v>
      </c>
      <c r="L319" s="41" t="e">
        <f>VLOOKUP(A319,Sheet3!$A$2:$I$26,9,FALSE)</f>
        <v>#N/A</v>
      </c>
      <c r="M319" s="83" t="e">
        <f>VLOOKUP(A319,Sheet3!$A$2:$K$26,11,FALSE)</f>
        <v>#N/A</v>
      </c>
      <c r="N319" s="83">
        <f t="shared" si="27"/>
        <v>-6.8221451261777089E-2</v>
      </c>
      <c r="O319" s="83">
        <f t="shared" si="28"/>
        <v>-6.7177670113529542E-2</v>
      </c>
      <c r="P319" s="84">
        <f>VLOOKUP(A319,OEM!$Q$2:$T$394,4,FALSE)</f>
        <v>223810</v>
      </c>
      <c r="Q319" s="85">
        <f>(P319-140000)/140000</f>
        <v>0.59864285714285714</v>
      </c>
    </row>
    <row r="320" spans="1:17" x14ac:dyDescent="0.25">
      <c r="A320" s="80">
        <v>45427</v>
      </c>
      <c r="B320" s="81">
        <f>VLOOKUP([1]!Table1[[#This Row],[TANGGAL]],[1]!Table2[#Data],2,FALSE)</f>
        <v>3830</v>
      </c>
      <c r="C320" s="82">
        <v>13716</v>
      </c>
      <c r="D320" s="82">
        <v>13200</v>
      </c>
      <c r="E320" s="82">
        <f t="shared" si="24"/>
        <v>13200</v>
      </c>
      <c r="F320" s="82">
        <f>13500</f>
        <v>13500</v>
      </c>
      <c r="G320" s="82">
        <f t="shared" si="29"/>
        <v>14113.122867954955</v>
      </c>
      <c r="H320" s="82">
        <f t="shared" si="25"/>
        <v>12900</v>
      </c>
      <c r="I320" s="82">
        <v>13200</v>
      </c>
      <c r="J320" s="41">
        <v>13829</v>
      </c>
      <c r="K320" s="83">
        <f t="shared" si="26"/>
        <v>-4.4444444444444446E-2</v>
      </c>
      <c r="L320" s="41" t="e">
        <f>VLOOKUP(A320,Sheet3!$A$2:$I$26,9,FALSE)</f>
        <v>#N/A</v>
      </c>
      <c r="M320" s="83" t="e">
        <f>VLOOKUP(A320,Sheet3!$A$2:$K$26,11,FALSE)</f>
        <v>#N/A</v>
      </c>
      <c r="N320" s="83">
        <f t="shared" si="27"/>
        <v>-6.4700270556580924E-2</v>
      </c>
      <c r="O320" s="83">
        <f t="shared" si="28"/>
        <v>-6.7177670113529542E-2</v>
      </c>
      <c r="P320" s="84">
        <f>VLOOKUP(A320,OEM!$Q$2:$T$394,4,FALSE)</f>
        <v>209950</v>
      </c>
      <c r="Q320" s="85">
        <f>(P320-140000)/140000</f>
        <v>0.49964285714285717</v>
      </c>
    </row>
    <row r="321" spans="1:17" x14ac:dyDescent="0.25">
      <c r="A321" s="80">
        <v>45428</v>
      </c>
      <c r="B321" s="81">
        <f>VLOOKUP([1]!Table1[[#This Row],[TANGGAL]],[1]!Table2[#Data],2,FALSE)</f>
        <v>3842</v>
      </c>
      <c r="C321" s="82">
        <v>13806</v>
      </c>
      <c r="D321" s="82">
        <v>13100</v>
      </c>
      <c r="E321" s="82">
        <f t="shared" si="24"/>
        <v>13100</v>
      </c>
      <c r="F321" s="82">
        <f>13500</f>
        <v>13500</v>
      </c>
      <c r="G321" s="82">
        <f t="shared" si="29"/>
        <v>14056.876621621623</v>
      </c>
      <c r="H321" s="82">
        <f t="shared" si="25"/>
        <v>12800</v>
      </c>
      <c r="I321" s="82">
        <v>13100</v>
      </c>
      <c r="J321" s="41">
        <v>13829</v>
      </c>
      <c r="K321" s="83">
        <f t="shared" si="26"/>
        <v>-5.185185185185185E-2</v>
      </c>
      <c r="L321" s="41" t="e">
        <f>VLOOKUP(A321,Sheet3!$A$2:$I$26,9,FALSE)</f>
        <v>#N/A</v>
      </c>
      <c r="M321" s="83" t="e">
        <f>VLOOKUP(A321,Sheet3!$A$2:$K$26,11,FALSE)</f>
        <v>#N/A</v>
      </c>
      <c r="N321" s="83">
        <f t="shared" si="27"/>
        <v>-6.8071780622289899E-2</v>
      </c>
      <c r="O321" s="83">
        <f t="shared" si="28"/>
        <v>-7.440885096536265E-2</v>
      </c>
      <c r="P321" s="84">
        <f>VLOOKUP(A321,OEM!$Q$2:$T$394,4,FALSE)</f>
        <v>195990</v>
      </c>
      <c r="Q321" s="85">
        <f>(P321-140000)/140000</f>
        <v>0.39992857142857141</v>
      </c>
    </row>
    <row r="322" spans="1:17" x14ac:dyDescent="0.25">
      <c r="A322" s="80">
        <v>45429</v>
      </c>
      <c r="B322" s="81">
        <f>VLOOKUP([1]!Table1[[#This Row],[TANGGAL]],[1]!Table2[#Data],2,FALSE)</f>
        <v>3880</v>
      </c>
      <c r="C322" s="82">
        <v>13716</v>
      </c>
      <c r="D322" s="82">
        <v>13300</v>
      </c>
      <c r="E322" s="82">
        <f t="shared" si="24"/>
        <v>13300</v>
      </c>
      <c r="F322" s="82">
        <f>13500</f>
        <v>13500</v>
      </c>
      <c r="G322" s="82">
        <f t="shared" si="29"/>
        <v>13996.876621621623</v>
      </c>
      <c r="H322" s="82">
        <f t="shared" si="25"/>
        <v>13000</v>
      </c>
      <c r="I322" s="82">
        <v>13300</v>
      </c>
      <c r="J322" s="41">
        <v>13829</v>
      </c>
      <c r="K322" s="83">
        <f t="shared" si="26"/>
        <v>-3.7037037037037035E-2</v>
      </c>
      <c r="L322" s="41" t="e">
        <f>VLOOKUP(A322,Sheet3!$A$2:$I$26,9,FALSE)</f>
        <v>#N/A</v>
      </c>
      <c r="M322" s="83" t="e">
        <f>VLOOKUP(A322,Sheet3!$A$2:$K$26,11,FALSE)</f>
        <v>#N/A</v>
      </c>
      <c r="N322" s="83">
        <f t="shared" si="27"/>
        <v>-4.9788009172355291E-2</v>
      </c>
      <c r="O322" s="83">
        <f t="shared" si="28"/>
        <v>-5.9946489261696434E-2</v>
      </c>
      <c r="P322" s="84">
        <f>VLOOKUP(A322,OEM!$Q$2:$T$394,4,FALSE)</f>
        <v>182040</v>
      </c>
      <c r="Q322" s="85">
        <f>(P322-140000)/140000</f>
        <v>0.30028571428571427</v>
      </c>
    </row>
    <row r="323" spans="1:17" x14ac:dyDescent="0.25">
      <c r="A323" s="80">
        <v>45432</v>
      </c>
      <c r="B323" s="81">
        <f>VLOOKUP([1]!Table1[[#This Row],[TANGGAL]],[1]!Table2[#Data],2,FALSE)</f>
        <v>3900</v>
      </c>
      <c r="C323" s="82">
        <v>13806</v>
      </c>
      <c r="D323" s="82">
        <v>13300</v>
      </c>
      <c r="E323" s="82">
        <f t="shared" ref="E323:E386" si="30">MIN(C323:D323)</f>
        <v>13300</v>
      </c>
      <c r="F323" s="82">
        <f>13500</f>
        <v>13500</v>
      </c>
      <c r="G323" s="82">
        <f t="shared" si="29"/>
        <v>13943.543288288289</v>
      </c>
      <c r="H323" s="82">
        <f t="shared" ref="H323:H386" si="31">E323-300</f>
        <v>13000</v>
      </c>
      <c r="I323" s="82">
        <v>13300</v>
      </c>
      <c r="J323" s="41">
        <v>13829</v>
      </c>
      <c r="K323" s="83">
        <f t="shared" ref="K323:K386" si="32">(H323-F323)/F323</f>
        <v>-3.7037037037037035E-2</v>
      </c>
      <c r="L323" s="41" t="e">
        <f>VLOOKUP(A323,Sheet3!$A$2:$I$26,9,FALSE)</f>
        <v>#N/A</v>
      </c>
      <c r="M323" s="83" t="e">
        <f>VLOOKUP(A323,Sheet3!$A$2:$K$26,11,FALSE)</f>
        <v>#N/A</v>
      </c>
      <c r="N323" s="83">
        <f t="shared" ref="N323:N386" si="33">(E323-G323)/G323</f>
        <v>-4.6153497355928545E-2</v>
      </c>
      <c r="O323" s="83">
        <f t="shared" ref="O323:O386" si="34">(H323-J323)/J323</f>
        <v>-5.9946489261696434E-2</v>
      </c>
      <c r="P323" s="84">
        <f>VLOOKUP(A323,OEM!$Q$2:$T$394,4,FALSE)</f>
        <v>168150</v>
      </c>
      <c r="Q323" s="85">
        <f>(P323-140000)/140000</f>
        <v>0.20107142857142857</v>
      </c>
    </row>
    <row r="324" spans="1:17" x14ac:dyDescent="0.25">
      <c r="A324" s="80">
        <v>45433</v>
      </c>
      <c r="B324" s="81">
        <f>VLOOKUP([1]!Table1[[#This Row],[TANGGAL]],[1]!Table2[#Data],2,FALSE)</f>
        <v>3920</v>
      </c>
      <c r="C324" s="82">
        <v>13806</v>
      </c>
      <c r="D324" s="82">
        <v>13300</v>
      </c>
      <c r="E324" s="82">
        <f t="shared" si="30"/>
        <v>13300</v>
      </c>
      <c r="F324" s="82">
        <f>13500</f>
        <v>13500</v>
      </c>
      <c r="G324" s="82">
        <f t="shared" si="29"/>
        <v>13896.876621621623</v>
      </c>
      <c r="H324" s="82">
        <f t="shared" si="31"/>
        <v>13000</v>
      </c>
      <c r="I324" s="82">
        <v>13300</v>
      </c>
      <c r="J324" s="41">
        <v>13829</v>
      </c>
      <c r="K324" s="83">
        <f t="shared" si="32"/>
        <v>-3.7037037037037035E-2</v>
      </c>
      <c r="L324" s="41" t="e">
        <f>VLOOKUP(A324,Sheet3!$A$2:$I$26,9,FALSE)</f>
        <v>#N/A</v>
      </c>
      <c r="M324" s="83" t="e">
        <f>VLOOKUP(A324,Sheet3!$A$2:$K$26,11,FALSE)</f>
        <v>#N/A</v>
      </c>
      <c r="N324" s="83">
        <f t="shared" si="33"/>
        <v>-4.2950415253235036E-2</v>
      </c>
      <c r="O324" s="83">
        <f t="shared" si="34"/>
        <v>-5.9946489261696434E-2</v>
      </c>
      <c r="P324" s="84">
        <f>VLOOKUP(A324,OEM!$Q$2:$T$394,4,FALSE)</f>
        <v>140170</v>
      </c>
      <c r="Q324" s="85">
        <f>(P324-140000)/140000</f>
        <v>1.2142857142857142E-3</v>
      </c>
    </row>
    <row r="325" spans="1:17" x14ac:dyDescent="0.25">
      <c r="A325" s="80">
        <v>45434</v>
      </c>
      <c r="B325" s="81">
        <f>VLOOKUP([1]!Table1[[#This Row],[TANGGAL]],[1]!Table2[#Data],2,FALSE)</f>
        <v>3890</v>
      </c>
      <c r="C325" s="82">
        <v>13806</v>
      </c>
      <c r="D325" s="82">
        <v>13300</v>
      </c>
      <c r="E325" s="82">
        <f t="shared" si="30"/>
        <v>13300</v>
      </c>
      <c r="F325" s="82">
        <f>13500</f>
        <v>13500</v>
      </c>
      <c r="G325" s="82">
        <f t="shared" si="29"/>
        <v>13850.209954954955</v>
      </c>
      <c r="H325" s="82">
        <f t="shared" si="31"/>
        <v>13000</v>
      </c>
      <c r="I325" s="82">
        <v>13300</v>
      </c>
      <c r="J325" s="41">
        <v>13829</v>
      </c>
      <c r="K325" s="83">
        <f t="shared" si="32"/>
        <v>-3.7037037037037035E-2</v>
      </c>
      <c r="L325" s="41" t="e">
        <f>VLOOKUP(A325,Sheet3!$A$2:$I$26,9,FALSE)</f>
        <v>#N/A</v>
      </c>
      <c r="M325" s="83" t="e">
        <f>VLOOKUP(A325,Sheet3!$A$2:$K$26,11,FALSE)</f>
        <v>#N/A</v>
      </c>
      <c r="N325" s="83">
        <f t="shared" si="33"/>
        <v>-3.9725748327599578E-2</v>
      </c>
      <c r="O325" s="83">
        <f t="shared" si="34"/>
        <v>-5.9946489261696434E-2</v>
      </c>
      <c r="P325" s="84">
        <f>VLOOKUP(A325,OEM!$Q$2:$T$394,4,FALSE)</f>
        <v>126260</v>
      </c>
      <c r="Q325" s="85">
        <f>(P325-140000)/140000</f>
        <v>-9.8142857142857143E-2</v>
      </c>
    </row>
    <row r="326" spans="1:17" x14ac:dyDescent="0.25">
      <c r="A326" s="80">
        <v>45436</v>
      </c>
      <c r="B326" s="81">
        <f>VLOOKUP([1]!Table1[[#This Row],[TANGGAL]],[1]!Table2[#Data],2,FALSE)</f>
        <v>3882</v>
      </c>
      <c r="C326" s="82">
        <v>13613</v>
      </c>
      <c r="D326" s="82">
        <v>13500</v>
      </c>
      <c r="E326" s="82">
        <f t="shared" si="30"/>
        <v>13500</v>
      </c>
      <c r="F326" s="82">
        <f>13500</f>
        <v>13500</v>
      </c>
      <c r="G326" s="82">
        <f t="shared" si="29"/>
        <v>13801.921666666667</v>
      </c>
      <c r="H326" s="82">
        <f t="shared" si="31"/>
        <v>13200</v>
      </c>
      <c r="I326" s="82">
        <v>13500</v>
      </c>
      <c r="J326" s="41">
        <v>13829</v>
      </c>
      <c r="K326" s="83">
        <f t="shared" si="32"/>
        <v>-2.2222222222222223E-2</v>
      </c>
      <c r="L326" s="41" t="e">
        <f>VLOOKUP(A326,Sheet3!$A$2:$I$26,9,FALSE)</f>
        <v>#N/A</v>
      </c>
      <c r="M326" s="83" t="e">
        <f>VLOOKUP(A326,Sheet3!$A$2:$K$26,11,FALSE)</f>
        <v>#N/A</v>
      </c>
      <c r="N326" s="83">
        <f t="shared" si="33"/>
        <v>-2.1875335475627637E-2</v>
      </c>
      <c r="O326" s="83">
        <f t="shared" si="34"/>
        <v>-4.5484127558030225E-2</v>
      </c>
      <c r="P326" s="84">
        <f>VLOOKUP(A326,OEM!$Q$2:$T$394,4,FALSE)</f>
        <v>98290</v>
      </c>
      <c r="Q326" s="85">
        <f>(P326-140000)/140000</f>
        <v>-0.29792857142857143</v>
      </c>
    </row>
    <row r="327" spans="1:17" x14ac:dyDescent="0.25">
      <c r="A327" s="80">
        <v>45439</v>
      </c>
      <c r="B327" s="81">
        <f>VLOOKUP([1]!Table1[[#This Row],[TANGGAL]],[1]!Table2[#Data],2,FALSE)</f>
        <v>3885</v>
      </c>
      <c r="C327" s="82">
        <v>13613</v>
      </c>
      <c r="D327" s="82">
        <v>13600</v>
      </c>
      <c r="E327" s="82">
        <f t="shared" si="30"/>
        <v>13600</v>
      </c>
      <c r="F327" s="82">
        <f>13500</f>
        <v>13500</v>
      </c>
      <c r="G327" s="82">
        <f t="shared" si="29"/>
        <v>13761.921666666667</v>
      </c>
      <c r="H327" s="82">
        <f t="shared" si="31"/>
        <v>13300</v>
      </c>
      <c r="I327" s="82">
        <v>13600</v>
      </c>
      <c r="J327" s="41">
        <v>13829</v>
      </c>
      <c r="K327" s="83">
        <f t="shared" si="32"/>
        <v>-1.4814814814814815E-2</v>
      </c>
      <c r="L327" s="41" t="e">
        <f>VLOOKUP(A327,Sheet3!$A$2:$I$26,9,FALSE)</f>
        <v>#N/A</v>
      </c>
      <c r="M327" s="83" t="e">
        <f>VLOOKUP(A327,Sheet3!$A$2:$K$26,11,FALSE)</f>
        <v>#N/A</v>
      </c>
      <c r="N327" s="83">
        <f t="shared" si="33"/>
        <v>-1.1765919803108923E-2</v>
      </c>
      <c r="O327" s="83">
        <f t="shared" si="34"/>
        <v>-3.8252946706197125E-2</v>
      </c>
      <c r="P327" s="84">
        <f>VLOOKUP(A327,OEM!$Q$2:$T$394,4,FALSE)</f>
        <v>84350</v>
      </c>
      <c r="Q327" s="85">
        <f>(P327-140000)/140000</f>
        <v>-0.39750000000000002</v>
      </c>
    </row>
    <row r="328" spans="1:17" x14ac:dyDescent="0.25">
      <c r="A328" s="80">
        <v>45440</v>
      </c>
      <c r="B328" s="81">
        <f>VLOOKUP([1]!Table1[[#This Row],[TANGGAL]],[1]!Table2[#Data],2,FALSE)</f>
        <v>3947</v>
      </c>
      <c r="C328" s="82">
        <v>13896</v>
      </c>
      <c r="D328" s="82">
        <v>13800</v>
      </c>
      <c r="E328" s="82">
        <f t="shared" si="30"/>
        <v>13800</v>
      </c>
      <c r="F328" s="82">
        <f>13500</f>
        <v>13500</v>
      </c>
      <c r="G328" s="82">
        <f t="shared" si="29"/>
        <v>13725.255000000001</v>
      </c>
      <c r="H328" s="82">
        <f t="shared" si="31"/>
        <v>13500</v>
      </c>
      <c r="I328" s="82">
        <v>13800</v>
      </c>
      <c r="J328" s="41">
        <f>VLOOKUP(A328,Table8[[Tanggal PO]:[Harga]],4,FALSE)</f>
        <v>13400</v>
      </c>
      <c r="K328" s="83">
        <f t="shared" si="32"/>
        <v>0</v>
      </c>
      <c r="L328" s="41" t="e">
        <f>VLOOKUP(A328,Sheet3!$A$2:$I$26,9,FALSE)</f>
        <v>#N/A</v>
      </c>
      <c r="M328" s="83" t="e">
        <f>VLOOKUP(A328,Sheet3!$A$2:$K$26,11,FALSE)</f>
        <v>#N/A</v>
      </c>
      <c r="N328" s="83">
        <f t="shared" si="33"/>
        <v>5.4458004605378169E-3</v>
      </c>
      <c r="O328" s="83">
        <f t="shared" si="34"/>
        <v>7.462686567164179E-3</v>
      </c>
      <c r="P328" s="84">
        <f>VLOOKUP(A328,OEM!$Q$2:$T$394,4,FALSE)</f>
        <v>56300</v>
      </c>
      <c r="Q328" s="85">
        <f>(P328-140000)/140000</f>
        <v>-0.59785714285714286</v>
      </c>
    </row>
    <row r="329" spans="1:17" x14ac:dyDescent="0.25">
      <c r="A329" s="80">
        <v>45441</v>
      </c>
      <c r="B329" s="81">
        <f>VLOOKUP([1]!Table1[[#This Row],[TANGGAL]],[1]!Table2[#Data],2,FALSE)</f>
        <v>4037</v>
      </c>
      <c r="C329" s="82">
        <v>14077</v>
      </c>
      <c r="D329" s="82">
        <v>14000</v>
      </c>
      <c r="E329" s="82">
        <f t="shared" si="30"/>
        <v>14000</v>
      </c>
      <c r="F329" s="82">
        <f>13500</f>
        <v>13500</v>
      </c>
      <c r="G329" s="82">
        <f t="shared" si="29"/>
        <v>13688.588333333335</v>
      </c>
      <c r="H329" s="82">
        <f t="shared" si="31"/>
        <v>13700</v>
      </c>
      <c r="I329" s="82">
        <v>14000</v>
      </c>
      <c r="J329" s="41">
        <v>13400</v>
      </c>
      <c r="K329" s="83">
        <f t="shared" si="32"/>
        <v>1.4814814814814815E-2</v>
      </c>
      <c r="L329" s="41" t="e">
        <f>VLOOKUP(A329,Sheet3!$A$2:$I$26,9,FALSE)</f>
        <v>#N/A</v>
      </c>
      <c r="M329" s="83" t="e">
        <f>VLOOKUP(A329,Sheet3!$A$2:$K$26,11,FALSE)</f>
        <v>#N/A</v>
      </c>
      <c r="N329" s="83">
        <f t="shared" si="33"/>
        <v>2.2749728392981235E-2</v>
      </c>
      <c r="O329" s="83">
        <f t="shared" si="34"/>
        <v>2.2388059701492536E-2</v>
      </c>
      <c r="P329" s="84">
        <f>VLOOKUP(A329,OEM!$Q$2:$T$394,4,FALSE)</f>
        <v>196300</v>
      </c>
      <c r="Q329" s="85">
        <f>(P329-140000)/140000</f>
        <v>0.40214285714285714</v>
      </c>
    </row>
    <row r="330" spans="1:17" x14ac:dyDescent="0.25">
      <c r="A330" s="80">
        <v>45442</v>
      </c>
      <c r="B330" s="81">
        <f>VLOOKUP([1]!Table1[[#This Row],[TANGGAL]],[1]!Table2[#Data],2,FALSE)</f>
        <v>4000</v>
      </c>
      <c r="C330" s="82">
        <v>14265</v>
      </c>
      <c r="D330" s="82">
        <v>14200</v>
      </c>
      <c r="E330" s="82">
        <f t="shared" si="30"/>
        <v>14200</v>
      </c>
      <c r="F330" s="82">
        <f>13500</f>
        <v>13500</v>
      </c>
      <c r="G330" s="82">
        <f t="shared" si="29"/>
        <v>13650</v>
      </c>
      <c r="H330" s="82">
        <f t="shared" si="31"/>
        <v>13900</v>
      </c>
      <c r="I330" s="82">
        <v>14200</v>
      </c>
      <c r="J330" s="41">
        <v>13400</v>
      </c>
      <c r="K330" s="83">
        <f t="shared" si="32"/>
        <v>2.9629629629629631E-2</v>
      </c>
      <c r="L330" s="41" t="e">
        <f>VLOOKUP(A330,Sheet3!$A$2:$I$26,9,FALSE)</f>
        <v>#N/A</v>
      </c>
      <c r="M330" s="83" t="e">
        <f>VLOOKUP(A330,Sheet3!$A$2:$K$26,11,FALSE)</f>
        <v>#N/A</v>
      </c>
      <c r="N330" s="83">
        <f t="shared" si="33"/>
        <v>4.0293040293040296E-2</v>
      </c>
      <c r="O330" s="83">
        <f t="shared" si="34"/>
        <v>3.7313432835820892E-2</v>
      </c>
      <c r="P330" s="84">
        <f>VLOOKUP(A330,OEM!$Q$2:$T$394,4,FALSE)</f>
        <v>182310</v>
      </c>
      <c r="Q330" s="85">
        <f>(P330-140000)/140000</f>
        <v>0.30221428571428571</v>
      </c>
    </row>
    <row r="331" spans="1:17" x14ac:dyDescent="0.25">
      <c r="A331" s="80">
        <v>45443</v>
      </c>
      <c r="B331" s="81">
        <f>VLOOKUP([1]!Table1[[#This Row],[TANGGAL]],[1]!Table2[#Data],2,FALSE)</f>
        <v>4040</v>
      </c>
      <c r="C331" s="82">
        <v>14189</v>
      </c>
      <c r="D331" s="82">
        <v>14300</v>
      </c>
      <c r="E331" s="82">
        <f t="shared" si="30"/>
        <v>14189</v>
      </c>
      <c r="F331" s="82">
        <f>13500</f>
        <v>13500</v>
      </c>
      <c r="G331" s="82">
        <f t="shared" si="29"/>
        <v>13616.666666666666</v>
      </c>
      <c r="H331" s="82">
        <f t="shared" si="31"/>
        <v>13889</v>
      </c>
      <c r="I331" s="82">
        <v>14189</v>
      </c>
      <c r="J331" s="41">
        <v>13400</v>
      </c>
      <c r="K331" s="83">
        <f t="shared" si="32"/>
        <v>2.8814814814814814E-2</v>
      </c>
      <c r="L331" s="41" t="e">
        <f>VLOOKUP(A331,Sheet3!$A$2:$I$26,9,FALSE)</f>
        <v>#N/A</v>
      </c>
      <c r="M331" s="83" t="e">
        <f>VLOOKUP(A331,Sheet3!$A$2:$K$26,11,FALSE)</f>
        <v>#N/A</v>
      </c>
      <c r="N331" s="83">
        <f t="shared" si="33"/>
        <v>4.2031823745410084E-2</v>
      </c>
      <c r="O331" s="83">
        <f t="shared" si="34"/>
        <v>3.6492537313432834E-2</v>
      </c>
      <c r="P331" s="84">
        <f>VLOOKUP(A331,OEM!$Q$2:$T$394,4,FALSE)</f>
        <v>168290</v>
      </c>
      <c r="Q331" s="85">
        <f>(P331-140000)/140000</f>
        <v>0.20207142857142857</v>
      </c>
    </row>
    <row r="332" spans="1:17" x14ac:dyDescent="0.25">
      <c r="A332" s="80">
        <v>45446</v>
      </c>
      <c r="B332" s="81" t="e">
        <f>VLOOKUP([1]!Table1[[#This Row],[TANGGAL]],[1]!Table2[#Data],2,FALSE)</f>
        <v>#N/A</v>
      </c>
      <c r="C332" s="82">
        <v>14505</v>
      </c>
      <c r="D332" s="82">
        <v>14100</v>
      </c>
      <c r="E332" s="82">
        <f t="shared" si="30"/>
        <v>14100</v>
      </c>
      <c r="F332" s="82">
        <f>13500</f>
        <v>13500</v>
      </c>
      <c r="G332" s="82">
        <f t="shared" si="29"/>
        <v>13582.966666666667</v>
      </c>
      <c r="H332" s="82">
        <f t="shared" si="31"/>
        <v>13800</v>
      </c>
      <c r="I332" s="82">
        <v>14100</v>
      </c>
      <c r="J332" s="41">
        <v>13400</v>
      </c>
      <c r="K332" s="83">
        <f t="shared" si="32"/>
        <v>2.2222222222222223E-2</v>
      </c>
      <c r="L332" s="41" t="e">
        <f>VLOOKUP(A332,Sheet3!$A$2:$I$26,9,FALSE)</f>
        <v>#N/A</v>
      </c>
      <c r="M332" s="83" t="e">
        <f>VLOOKUP(A332,Sheet3!$A$2:$K$26,11,FALSE)</f>
        <v>#N/A</v>
      </c>
      <c r="N332" s="83">
        <f t="shared" si="33"/>
        <v>3.8064831197897331E-2</v>
      </c>
      <c r="O332" s="83">
        <f t="shared" si="34"/>
        <v>2.9850746268656716E-2</v>
      </c>
      <c r="P332" s="84">
        <f>VLOOKUP(A332,OEM!$Q$2:$T$394,4,FALSE)</f>
        <v>154260</v>
      </c>
      <c r="Q332" s="85">
        <f>(P332-140000)/140000</f>
        <v>0.10185714285714285</v>
      </c>
    </row>
    <row r="333" spans="1:17" x14ac:dyDescent="0.25">
      <c r="A333" s="80">
        <v>45447</v>
      </c>
      <c r="B333" s="81">
        <f>VLOOKUP([1]!Table1[[#This Row],[TANGGAL]],[1]!Table2[#Data],2,FALSE)</f>
        <v>3910</v>
      </c>
      <c r="C333" s="82">
        <v>14485</v>
      </c>
      <c r="D333" s="82">
        <v>14000</v>
      </c>
      <c r="E333" s="82">
        <f t="shared" si="30"/>
        <v>14000</v>
      </c>
      <c r="F333" s="82">
        <f>13500</f>
        <v>13500</v>
      </c>
      <c r="G333" s="82">
        <f t="shared" si="29"/>
        <v>13576.3</v>
      </c>
      <c r="H333" s="82">
        <f t="shared" si="31"/>
        <v>13700</v>
      </c>
      <c r="I333" s="82">
        <v>14000</v>
      </c>
      <c r="J333" s="41">
        <v>13400</v>
      </c>
      <c r="K333" s="83">
        <f t="shared" si="32"/>
        <v>1.4814814814814815E-2</v>
      </c>
      <c r="L333" s="41" t="e">
        <f>VLOOKUP(A333,Sheet3!$A$2:$I$26,9,FALSE)</f>
        <v>#N/A</v>
      </c>
      <c r="M333" s="83" t="e">
        <f>VLOOKUP(A333,Sheet3!$A$2:$K$26,11,FALSE)</f>
        <v>#N/A</v>
      </c>
      <c r="N333" s="83">
        <f t="shared" si="33"/>
        <v>3.1208797684199728E-2</v>
      </c>
      <c r="O333" s="83">
        <f t="shared" si="34"/>
        <v>2.2388059701492536E-2</v>
      </c>
      <c r="P333" s="84">
        <f>VLOOKUP(A333,OEM!$Q$2:$T$394,4,FALSE)</f>
        <v>140220</v>
      </c>
      <c r="Q333" s="85">
        <f>(P333-140000)/140000</f>
        <v>1.5714285714285715E-3</v>
      </c>
    </row>
    <row r="334" spans="1:17" x14ac:dyDescent="0.25">
      <c r="A334" s="80">
        <v>45448</v>
      </c>
      <c r="B334" s="81">
        <f>VLOOKUP([1]!Table1[[#This Row],[TANGGAL]],[1]!Table2[#Data],2,FALSE)</f>
        <v>3900</v>
      </c>
      <c r="C334" s="82">
        <v>13896</v>
      </c>
      <c r="D334" s="82">
        <v>14000</v>
      </c>
      <c r="E334" s="82">
        <f t="shared" si="30"/>
        <v>13896</v>
      </c>
      <c r="F334" s="82">
        <f>13500</f>
        <v>13500</v>
      </c>
      <c r="G334" s="82">
        <f t="shared" si="29"/>
        <v>13566.3</v>
      </c>
      <c r="H334" s="82">
        <f t="shared" si="31"/>
        <v>13596</v>
      </c>
      <c r="I334" s="82">
        <v>13896</v>
      </c>
      <c r="J334" s="41">
        <v>13400</v>
      </c>
      <c r="K334" s="83">
        <f t="shared" si="32"/>
        <v>7.1111111111111115E-3</v>
      </c>
      <c r="L334" s="41" t="e">
        <f>VLOOKUP(A334,Sheet3!$A$2:$I$26,9,FALSE)</f>
        <v>#N/A</v>
      </c>
      <c r="M334" s="83" t="e">
        <f>VLOOKUP(A334,Sheet3!$A$2:$K$26,11,FALSE)</f>
        <v>#N/A</v>
      </c>
      <c r="N334" s="83">
        <f t="shared" si="33"/>
        <v>2.4302868136485318E-2</v>
      </c>
      <c r="O334" s="83">
        <f t="shared" si="34"/>
        <v>1.4626865671641792E-2</v>
      </c>
      <c r="P334" s="84">
        <f>VLOOKUP(A334,OEM!$Q$2:$T$394,4,FALSE)</f>
        <v>140220</v>
      </c>
      <c r="Q334" s="85">
        <f>(P334-140000)/140000</f>
        <v>1.5714285714285715E-3</v>
      </c>
    </row>
    <row r="335" spans="1:17" x14ac:dyDescent="0.25">
      <c r="A335" s="80">
        <v>45449</v>
      </c>
      <c r="B335" s="81">
        <f>VLOOKUP([1]!Table1[[#This Row],[TANGGAL]],[1]!Table2[#Data],2,FALSE)</f>
        <v>3960</v>
      </c>
      <c r="C335" s="82">
        <v>13896</v>
      </c>
      <c r="D335" s="82">
        <v>14100</v>
      </c>
      <c r="E335" s="82">
        <f t="shared" si="30"/>
        <v>13896</v>
      </c>
      <c r="F335" s="82">
        <f>13500</f>
        <v>13500</v>
      </c>
      <c r="G335" s="82">
        <f t="shared" si="29"/>
        <v>13559.5</v>
      </c>
      <c r="H335" s="82">
        <f t="shared" si="31"/>
        <v>13596</v>
      </c>
      <c r="I335" s="82">
        <v>13896</v>
      </c>
      <c r="J335" s="41">
        <v>13400</v>
      </c>
      <c r="K335" s="83">
        <f t="shared" si="32"/>
        <v>7.1111111111111115E-3</v>
      </c>
      <c r="L335" s="41" t="e">
        <f>VLOOKUP(A335,Sheet3!$A$2:$I$26,9,FALSE)</f>
        <v>#N/A</v>
      </c>
      <c r="M335" s="83" t="e">
        <f>VLOOKUP(A335,Sheet3!$A$2:$K$26,11,FALSE)</f>
        <v>#N/A</v>
      </c>
      <c r="N335" s="83">
        <f t="shared" si="33"/>
        <v>2.4816549282790663E-2</v>
      </c>
      <c r="O335" s="83">
        <f t="shared" si="34"/>
        <v>1.4626865671641792E-2</v>
      </c>
      <c r="P335" s="84">
        <f>VLOOKUP(A335,OEM!$Q$2:$T$394,4,FALSE)</f>
        <v>210220</v>
      </c>
      <c r="Q335" s="85">
        <f>(P335-140000)/140000</f>
        <v>0.50157142857142856</v>
      </c>
    </row>
    <row r="336" spans="1:17" x14ac:dyDescent="0.25">
      <c r="A336" s="80">
        <v>45450</v>
      </c>
      <c r="B336" s="81">
        <f>VLOOKUP([1]!Table1[[#This Row],[TANGGAL]],[1]!Table2[#Data],2,FALSE)</f>
        <v>3990</v>
      </c>
      <c r="C336" s="82">
        <v>14189</v>
      </c>
      <c r="D336" s="82">
        <v>14200</v>
      </c>
      <c r="E336" s="82">
        <f t="shared" si="30"/>
        <v>14189</v>
      </c>
      <c r="F336" s="82">
        <f>13500</f>
        <v>13500</v>
      </c>
      <c r="G336" s="82">
        <f t="shared" si="29"/>
        <v>13556.033333333333</v>
      </c>
      <c r="H336" s="82">
        <f t="shared" si="31"/>
        <v>13889</v>
      </c>
      <c r="I336" s="82">
        <v>14189</v>
      </c>
      <c r="J336" s="41">
        <v>13400</v>
      </c>
      <c r="K336" s="83">
        <f t="shared" si="32"/>
        <v>2.8814814814814814E-2</v>
      </c>
      <c r="L336" s="41" t="e">
        <f>VLOOKUP(A336,Sheet3!$A$2:$I$26,9,FALSE)</f>
        <v>#N/A</v>
      </c>
      <c r="M336" s="83" t="e">
        <f>VLOOKUP(A336,Sheet3!$A$2:$K$26,11,FALSE)</f>
        <v>#N/A</v>
      </c>
      <c r="N336" s="83">
        <f t="shared" si="33"/>
        <v>4.6692616571711032E-2</v>
      </c>
      <c r="O336" s="83">
        <f t="shared" si="34"/>
        <v>3.6492537313432834E-2</v>
      </c>
      <c r="P336" s="84">
        <f>VLOOKUP(A336,OEM!$Q$2:$T$394,4,FALSE)</f>
        <v>182170</v>
      </c>
      <c r="Q336" s="85">
        <f>(P336-140000)/140000</f>
        <v>0.30121428571428571</v>
      </c>
    </row>
    <row r="337" spans="1:17" x14ac:dyDescent="0.25">
      <c r="A337" s="80">
        <v>45453</v>
      </c>
      <c r="B337" s="81">
        <f>VLOOKUP([1]!Table1[[#This Row],[TANGGAL]],[1]!Table2[#Data],2,FALSE)</f>
        <v>3952</v>
      </c>
      <c r="C337" s="82">
        <v>14257</v>
      </c>
      <c r="D337" s="82">
        <v>14000</v>
      </c>
      <c r="E337" s="82">
        <f t="shared" si="30"/>
        <v>14000</v>
      </c>
      <c r="F337" s="82">
        <f>13500</f>
        <v>13500</v>
      </c>
      <c r="G337" s="82">
        <f t="shared" si="29"/>
        <v>13562.333333333334</v>
      </c>
      <c r="H337" s="82">
        <f t="shared" si="31"/>
        <v>13700</v>
      </c>
      <c r="I337" s="82">
        <v>14000</v>
      </c>
      <c r="J337" s="41">
        <v>13400</v>
      </c>
      <c r="K337" s="83">
        <f t="shared" si="32"/>
        <v>1.4814814814814815E-2</v>
      </c>
      <c r="L337" s="41" t="e">
        <f>VLOOKUP(A337,Sheet3!$A$2:$I$26,9,FALSE)</f>
        <v>#N/A</v>
      </c>
      <c r="M337" s="83" t="e">
        <f>VLOOKUP(A337,Sheet3!$A$2:$K$26,11,FALSE)</f>
        <v>#N/A</v>
      </c>
      <c r="N337" s="83">
        <f t="shared" si="33"/>
        <v>3.2270749870966113E-2</v>
      </c>
      <c r="O337" s="83">
        <f t="shared" si="34"/>
        <v>2.2388059701492536E-2</v>
      </c>
      <c r="P337" s="84">
        <f>VLOOKUP(A337,OEM!$Q$2:$T$394,4,FALSE)</f>
        <v>154150</v>
      </c>
      <c r="Q337" s="85">
        <f>(P337-140000)/140000</f>
        <v>0.10107142857142858</v>
      </c>
    </row>
    <row r="338" spans="1:17" x14ac:dyDescent="0.25">
      <c r="A338" s="80">
        <v>45454</v>
      </c>
      <c r="B338" s="81">
        <f>VLOOKUP([1]!Table1[[#This Row],[TANGGAL]],[1]!Table2[#Data],2,FALSE)</f>
        <v>3920</v>
      </c>
      <c r="C338" s="82">
        <v>14099</v>
      </c>
      <c r="D338" s="82">
        <v>13900</v>
      </c>
      <c r="E338" s="82">
        <f t="shared" si="30"/>
        <v>13900</v>
      </c>
      <c r="F338" s="82">
        <f>13500</f>
        <v>13500</v>
      </c>
      <c r="G338" s="82">
        <f t="shared" si="29"/>
        <v>13562.333333333334</v>
      </c>
      <c r="H338" s="82">
        <f t="shared" si="31"/>
        <v>13600</v>
      </c>
      <c r="I338" s="82">
        <v>13900</v>
      </c>
      <c r="J338" s="41">
        <v>13400</v>
      </c>
      <c r="K338" s="83">
        <f t="shared" si="32"/>
        <v>7.4074074074074077E-3</v>
      </c>
      <c r="L338" s="41" t="e">
        <f>VLOOKUP(A338,Sheet3!$A$2:$I$26,9,FALSE)</f>
        <v>#N/A</v>
      </c>
      <c r="M338" s="83" t="e">
        <f>VLOOKUP(A338,Sheet3!$A$2:$K$26,11,FALSE)</f>
        <v>#N/A</v>
      </c>
      <c r="N338" s="83">
        <f t="shared" si="33"/>
        <v>2.4897387371887781E-2</v>
      </c>
      <c r="O338" s="83">
        <f t="shared" si="34"/>
        <v>1.4925373134328358E-2</v>
      </c>
      <c r="P338" s="84">
        <f>VLOOKUP(A338,OEM!$Q$2:$T$394,4,FALSE)</f>
        <v>140150</v>
      </c>
      <c r="Q338" s="85">
        <f>(P338-140000)/140000</f>
        <v>1.0714285714285715E-3</v>
      </c>
    </row>
    <row r="339" spans="1:17" x14ac:dyDescent="0.25">
      <c r="A339" s="80">
        <v>45455</v>
      </c>
      <c r="B339" s="81">
        <f>VLOOKUP([1]!Table1[[#This Row],[TANGGAL]],[1]!Table2[#Data],2,FALSE)</f>
        <v>3970</v>
      </c>
      <c r="C339" s="82">
        <v>14099</v>
      </c>
      <c r="D339" s="82">
        <v>14000</v>
      </c>
      <c r="E339" s="82">
        <f t="shared" si="30"/>
        <v>14000</v>
      </c>
      <c r="F339" s="82">
        <f>13500</f>
        <v>13500</v>
      </c>
      <c r="G339" s="82">
        <f t="shared" si="29"/>
        <v>13565.666666666666</v>
      </c>
      <c r="H339" s="82">
        <f t="shared" si="31"/>
        <v>13700</v>
      </c>
      <c r="I339" s="82">
        <v>14000</v>
      </c>
      <c r="J339" s="41">
        <v>13400</v>
      </c>
      <c r="K339" s="83">
        <f t="shared" si="32"/>
        <v>1.4814814814814815E-2</v>
      </c>
      <c r="L339" s="41" t="e">
        <f>VLOOKUP(A339,Sheet3!$A$2:$I$26,9,FALSE)</f>
        <v>#N/A</v>
      </c>
      <c r="M339" s="83" t="e">
        <f>VLOOKUP(A339,Sheet3!$A$2:$K$26,11,FALSE)</f>
        <v>#N/A</v>
      </c>
      <c r="N339" s="83">
        <f t="shared" si="33"/>
        <v>3.2017101997690291E-2</v>
      </c>
      <c r="O339" s="83">
        <f t="shared" si="34"/>
        <v>2.2388059701492536E-2</v>
      </c>
      <c r="P339" s="84">
        <f>VLOOKUP(A339,OEM!$Q$2:$T$394,4,FALSE)</f>
        <v>126160</v>
      </c>
      <c r="Q339" s="85">
        <f>(P339-140000)/140000</f>
        <v>-9.8857142857142852E-2</v>
      </c>
    </row>
    <row r="340" spans="1:17" x14ac:dyDescent="0.25">
      <c r="A340" s="80">
        <v>45456</v>
      </c>
      <c r="B340" s="81">
        <f>VLOOKUP([1]!Table1[[#This Row],[TANGGAL]],[1]!Table2[#Data],2,FALSE)</f>
        <v>3956</v>
      </c>
      <c r="C340" s="82">
        <v>14099</v>
      </c>
      <c r="D340" s="82">
        <v>14100</v>
      </c>
      <c r="E340" s="82">
        <f t="shared" si="30"/>
        <v>14099</v>
      </c>
      <c r="F340" s="82">
        <f>13500</f>
        <v>13500</v>
      </c>
      <c r="G340" s="82">
        <f t="shared" si="29"/>
        <v>13575.666666666666</v>
      </c>
      <c r="H340" s="82">
        <f t="shared" si="31"/>
        <v>13799</v>
      </c>
      <c r="I340" s="82">
        <v>14099</v>
      </c>
      <c r="J340" s="41">
        <v>13400</v>
      </c>
      <c r="K340" s="83">
        <f t="shared" si="32"/>
        <v>2.2148148148148149E-2</v>
      </c>
      <c r="L340" s="41" t="e">
        <f>VLOOKUP(A340,Sheet3!$A$2:$I$26,9,FALSE)</f>
        <v>#N/A</v>
      </c>
      <c r="M340" s="83" t="e">
        <f>VLOOKUP(A340,Sheet3!$A$2:$K$26,11,FALSE)</f>
        <v>#N/A</v>
      </c>
      <c r="N340" s="83">
        <f t="shared" si="33"/>
        <v>3.8549365285928297E-2</v>
      </c>
      <c r="O340" s="83">
        <f t="shared" si="34"/>
        <v>2.9776119402985076E-2</v>
      </c>
      <c r="P340" s="84">
        <f>VLOOKUP(A340,OEM!$Q$2:$T$394,4,FALSE)</f>
        <v>112330</v>
      </c>
      <c r="Q340" s="85">
        <f>(P340-140000)/140000</f>
        <v>-0.19764285714285715</v>
      </c>
    </row>
    <row r="341" spans="1:17" x14ac:dyDescent="0.25">
      <c r="A341" s="80">
        <v>45457</v>
      </c>
      <c r="B341" s="81">
        <f>VLOOKUP([1]!Table1[[#This Row],[TANGGAL]],[1]!Table2[#Data],2,FALSE)</f>
        <v>3960</v>
      </c>
      <c r="C341" s="82">
        <v>14189</v>
      </c>
      <c r="D341" s="82">
        <v>14200</v>
      </c>
      <c r="E341" s="82">
        <f t="shared" si="30"/>
        <v>14189</v>
      </c>
      <c r="F341" s="82">
        <f>13500</f>
        <v>13500</v>
      </c>
      <c r="G341" s="82">
        <f t="shared" si="29"/>
        <v>13592.3</v>
      </c>
      <c r="H341" s="82">
        <f t="shared" si="31"/>
        <v>13889</v>
      </c>
      <c r="I341" s="82">
        <v>14189</v>
      </c>
      <c r="J341" s="41">
        <v>13400</v>
      </c>
      <c r="K341" s="83">
        <f t="shared" si="32"/>
        <v>2.8814814814814814E-2</v>
      </c>
      <c r="L341" s="41" t="e">
        <f>VLOOKUP(A341,Sheet3!$A$2:$I$26,9,FALSE)</f>
        <v>#N/A</v>
      </c>
      <c r="M341" s="83" t="e">
        <f>VLOOKUP(A341,Sheet3!$A$2:$K$26,11,FALSE)</f>
        <v>#N/A</v>
      </c>
      <c r="N341" s="83">
        <f t="shared" si="33"/>
        <v>4.389985506500009E-2</v>
      </c>
      <c r="O341" s="83">
        <f t="shared" si="34"/>
        <v>3.6492537313432834E-2</v>
      </c>
      <c r="P341" s="84">
        <f>VLOOKUP(A341,OEM!$Q$2:$T$394,4,FALSE)</f>
        <v>84460</v>
      </c>
      <c r="Q341" s="85">
        <f>(P341-140000)/140000</f>
        <v>-0.39671428571428574</v>
      </c>
    </row>
    <row r="342" spans="1:17" x14ac:dyDescent="0.25">
      <c r="A342" s="80">
        <v>45461</v>
      </c>
      <c r="B342" s="81">
        <f>VLOOKUP([1]!Table1[[#This Row],[TANGGAL]],[1]!Table2[#Data],2,FALSE)</f>
        <v>3930</v>
      </c>
      <c r="C342" s="82">
        <v>14099</v>
      </c>
      <c r="D342" s="82">
        <v>14100</v>
      </c>
      <c r="E342" s="82">
        <f t="shared" si="30"/>
        <v>14099</v>
      </c>
      <c r="F342" s="82">
        <f>13500</f>
        <v>13500</v>
      </c>
      <c r="G342" s="82">
        <f t="shared" si="29"/>
        <v>13618.6</v>
      </c>
      <c r="H342" s="82">
        <f t="shared" si="31"/>
        <v>13799</v>
      </c>
      <c r="I342" s="82">
        <v>14099</v>
      </c>
      <c r="J342" s="41">
        <v>13400</v>
      </c>
      <c r="K342" s="83">
        <f t="shared" si="32"/>
        <v>2.2148148148148149E-2</v>
      </c>
      <c r="L342" s="41" t="e">
        <f>VLOOKUP(A342,Sheet3!$A$2:$I$26,9,FALSE)</f>
        <v>#N/A</v>
      </c>
      <c r="M342" s="83" t="e">
        <f>VLOOKUP(A342,Sheet3!$A$2:$K$26,11,FALSE)</f>
        <v>#N/A</v>
      </c>
      <c r="N342" s="83">
        <f t="shared" si="33"/>
        <v>3.5275285271613797E-2</v>
      </c>
      <c r="O342" s="83">
        <f t="shared" si="34"/>
        <v>2.9776119402985076E-2</v>
      </c>
      <c r="P342" s="84">
        <f>VLOOKUP(A342,OEM!$Q$2:$T$394,4,FALSE)</f>
        <v>70480</v>
      </c>
      <c r="Q342" s="85">
        <f>(P342-140000)/140000</f>
        <v>-0.49657142857142855</v>
      </c>
    </row>
    <row r="343" spans="1:17" x14ac:dyDescent="0.25">
      <c r="A343" s="80">
        <v>45462</v>
      </c>
      <c r="B343" s="81">
        <f>VLOOKUP([1]!Table1[[#This Row],[TANGGAL]],[1]!Table2[#Data],2,FALSE)</f>
        <v>3916</v>
      </c>
      <c r="C343" s="82">
        <v>14099</v>
      </c>
      <c r="D343" s="82">
        <v>14100</v>
      </c>
      <c r="E343" s="82">
        <f t="shared" si="30"/>
        <v>14099</v>
      </c>
      <c r="F343" s="82">
        <f>13500</f>
        <v>13500</v>
      </c>
      <c r="G343" s="82">
        <f t="shared" si="29"/>
        <v>13645.233333333334</v>
      </c>
      <c r="H343" s="82">
        <f t="shared" si="31"/>
        <v>13799</v>
      </c>
      <c r="I343" s="82">
        <v>14099</v>
      </c>
      <c r="J343" s="41">
        <v>13400</v>
      </c>
      <c r="K343" s="83">
        <f t="shared" si="32"/>
        <v>2.2148148148148149E-2</v>
      </c>
      <c r="L343" s="41" t="e">
        <f>VLOOKUP(A343,Sheet3!$A$2:$I$26,9,FALSE)</f>
        <v>#N/A</v>
      </c>
      <c r="M343" s="83" t="e">
        <f>VLOOKUP(A343,Sheet3!$A$2:$K$26,11,FALSE)</f>
        <v>#N/A</v>
      </c>
      <c r="N343" s="83">
        <f t="shared" si="33"/>
        <v>3.3254591957631092E-2</v>
      </c>
      <c r="O343" s="83">
        <f t="shared" si="34"/>
        <v>2.9776119402985076E-2</v>
      </c>
      <c r="P343" s="84">
        <f>VLOOKUP(A343,OEM!$Q$2:$T$394,4,FALSE)</f>
        <v>42510</v>
      </c>
      <c r="Q343" s="85">
        <f>(P343-140000)/140000</f>
        <v>-0.6963571428571429</v>
      </c>
    </row>
    <row r="344" spans="1:17" x14ac:dyDescent="0.25">
      <c r="A344" s="80">
        <v>45463</v>
      </c>
      <c r="B344" s="81">
        <f>VLOOKUP([1]!Table1[[#This Row],[TANGGAL]],[1]!Table2[#Data],2,FALSE)</f>
        <v>3924</v>
      </c>
      <c r="C344" s="82">
        <v>14189</v>
      </c>
      <c r="D344" s="82">
        <v>14100</v>
      </c>
      <c r="E344" s="82">
        <f t="shared" si="30"/>
        <v>14100</v>
      </c>
      <c r="F344" s="82">
        <f>13500</f>
        <v>13500</v>
      </c>
      <c r="G344" s="82">
        <f t="shared" si="29"/>
        <v>13678.533333333333</v>
      </c>
      <c r="H344" s="82">
        <f t="shared" si="31"/>
        <v>13800</v>
      </c>
      <c r="I344" s="82">
        <v>14100</v>
      </c>
      <c r="J344" s="41">
        <v>13400</v>
      </c>
      <c r="K344" s="83">
        <f t="shared" si="32"/>
        <v>2.2222222222222223E-2</v>
      </c>
      <c r="L344" s="41" t="e">
        <f>VLOOKUP(A344,Sheet3!$A$2:$I$26,9,FALSE)</f>
        <v>#N/A</v>
      </c>
      <c r="M344" s="83" t="e">
        <f>VLOOKUP(A344,Sheet3!$A$2:$K$26,11,FALSE)</f>
        <v>#N/A</v>
      </c>
      <c r="N344" s="83">
        <f t="shared" si="33"/>
        <v>3.0812270321379523E-2</v>
      </c>
      <c r="O344" s="83">
        <f t="shared" si="34"/>
        <v>2.9850746268656716E-2</v>
      </c>
      <c r="P344" s="84">
        <f>VLOOKUP(A344,OEM!$Q$2:$T$394,4,FALSE)</f>
        <v>28500</v>
      </c>
      <c r="Q344" s="85">
        <f>(P344-140000)/140000</f>
        <v>-0.79642857142857137</v>
      </c>
    </row>
    <row r="345" spans="1:17" x14ac:dyDescent="0.25">
      <c r="A345" s="80">
        <v>45464</v>
      </c>
      <c r="B345" s="81">
        <f>VLOOKUP([1]!Table1[[#This Row],[TANGGAL]],[1]!Table2[#Data],2,FALSE)</f>
        <v>3916</v>
      </c>
      <c r="C345" s="82">
        <v>14189</v>
      </c>
      <c r="D345" s="82">
        <v>14100</v>
      </c>
      <c r="E345" s="82">
        <f t="shared" si="30"/>
        <v>14100</v>
      </c>
      <c r="F345" s="82">
        <f>13500</f>
        <v>13500</v>
      </c>
      <c r="G345" s="82">
        <f t="shared" si="29"/>
        <v>13715.2</v>
      </c>
      <c r="H345" s="82">
        <f t="shared" si="31"/>
        <v>13800</v>
      </c>
      <c r="I345" s="82">
        <v>14100</v>
      </c>
      <c r="J345" s="41">
        <f>VLOOKUP(A345,Table8[[Tanggal PO]:[Harga]],4,FALSE)</f>
        <v>14099</v>
      </c>
      <c r="K345" s="83">
        <f t="shared" si="32"/>
        <v>2.2222222222222223E-2</v>
      </c>
      <c r="L345" s="41" t="e">
        <f>VLOOKUP(A345,Sheet3!$A$2:$I$26,9,FALSE)</f>
        <v>#N/A</v>
      </c>
      <c r="M345" s="83" t="e">
        <f>VLOOKUP(A345,Sheet3!$A$2:$K$26,11,FALSE)</f>
        <v>#N/A</v>
      </c>
      <c r="N345" s="83">
        <f t="shared" si="33"/>
        <v>2.8056462902473114E-2</v>
      </c>
      <c r="O345" s="83">
        <f t="shared" si="34"/>
        <v>-2.1207177814029365E-2</v>
      </c>
      <c r="P345" s="84">
        <f>VLOOKUP(A345,OEM!$Q$2:$T$394,4,FALSE)</f>
        <v>84530</v>
      </c>
      <c r="Q345" s="85">
        <f>(P345-140000)/140000</f>
        <v>-0.39621428571428574</v>
      </c>
    </row>
    <row r="346" spans="1:17" x14ac:dyDescent="0.25">
      <c r="A346" s="80">
        <v>45467</v>
      </c>
      <c r="B346" s="81">
        <f>VLOOKUP([1]!Table1[[#This Row],[TANGGAL]],[1]!Table2[#Data],2,FALSE)</f>
        <v>3900</v>
      </c>
      <c r="C346" s="82">
        <v>14189</v>
      </c>
      <c r="D346" s="82">
        <v>14100</v>
      </c>
      <c r="E346" s="82">
        <f t="shared" si="30"/>
        <v>14100</v>
      </c>
      <c r="F346" s="82">
        <f>13500</f>
        <v>13500</v>
      </c>
      <c r="G346" s="82">
        <f t="shared" si="29"/>
        <v>13741.866666666667</v>
      </c>
      <c r="H346" s="82">
        <f t="shared" si="31"/>
        <v>13800</v>
      </c>
      <c r="I346" s="82">
        <v>14100</v>
      </c>
      <c r="J346" s="41">
        <f>VLOOKUP(A346,Table8[[Tanggal PO]:[Harga]],4,FALSE)</f>
        <v>13900</v>
      </c>
      <c r="K346" s="83">
        <f t="shared" si="32"/>
        <v>2.2222222222222223E-2</v>
      </c>
      <c r="L346" s="41" t="e">
        <f>VLOOKUP(A346,Sheet3!$A$2:$I$26,9,FALSE)</f>
        <v>#N/A</v>
      </c>
      <c r="M346" s="83" t="e">
        <f>VLOOKUP(A346,Sheet3!$A$2:$K$26,11,FALSE)</f>
        <v>#N/A</v>
      </c>
      <c r="N346" s="83">
        <f t="shared" si="33"/>
        <v>2.6061476364200874E-2</v>
      </c>
      <c r="O346" s="83">
        <f t="shared" si="34"/>
        <v>-7.1942446043165471E-3</v>
      </c>
      <c r="P346" s="84">
        <f>VLOOKUP(A346,OEM!$Q$2:$T$394,4,FALSE)</f>
        <v>210500</v>
      </c>
      <c r="Q346" s="85">
        <f>(P346-140000)/140000</f>
        <v>0.50357142857142856</v>
      </c>
    </row>
    <row r="347" spans="1:17" x14ac:dyDescent="0.25">
      <c r="A347" s="80">
        <v>45468</v>
      </c>
      <c r="B347" s="81">
        <f>VLOOKUP([1]!Table1[[#This Row],[TANGGAL]],[1]!Table2[#Data],2,FALSE)</f>
        <v>3840</v>
      </c>
      <c r="C347" s="82">
        <v>14189</v>
      </c>
      <c r="D347" s="82">
        <v>14000</v>
      </c>
      <c r="E347" s="82">
        <f t="shared" si="30"/>
        <v>14000</v>
      </c>
      <c r="F347" s="82">
        <f>13500</f>
        <v>13500</v>
      </c>
      <c r="G347" s="82">
        <f t="shared" si="29"/>
        <v>13768.533333333333</v>
      </c>
      <c r="H347" s="82">
        <f t="shared" si="31"/>
        <v>13700</v>
      </c>
      <c r="I347" s="82">
        <v>14000</v>
      </c>
      <c r="J347" s="41">
        <v>13900</v>
      </c>
      <c r="K347" s="83">
        <f t="shared" si="32"/>
        <v>1.4814814814814815E-2</v>
      </c>
      <c r="L347" s="41" t="e">
        <f>VLOOKUP(A347,Sheet3!$A$2:$I$26,9,FALSE)</f>
        <v>#N/A</v>
      </c>
      <c r="M347" s="83" t="e">
        <f>VLOOKUP(A347,Sheet3!$A$2:$K$26,11,FALSE)</f>
        <v>#N/A</v>
      </c>
      <c r="N347" s="83">
        <f t="shared" si="33"/>
        <v>1.6811279826464243E-2</v>
      </c>
      <c r="O347" s="83">
        <f t="shared" si="34"/>
        <v>-1.4388489208633094E-2</v>
      </c>
      <c r="P347" s="84">
        <f>VLOOKUP(A347,OEM!$Q$2:$T$394,4,FALSE)</f>
        <v>196470</v>
      </c>
      <c r="Q347" s="85">
        <f>(P347-140000)/140000</f>
        <v>0.40335714285714286</v>
      </c>
    </row>
    <row r="348" spans="1:17" x14ac:dyDescent="0.25">
      <c r="A348" s="80">
        <v>45469</v>
      </c>
      <c r="B348" s="81">
        <f>VLOOKUP([1]!Table1[[#This Row],[TANGGAL]],[1]!Table2[#Data],2,FALSE)</f>
        <v>3880</v>
      </c>
      <c r="C348" s="82">
        <v>14099</v>
      </c>
      <c r="D348" s="82">
        <v>14000</v>
      </c>
      <c r="E348" s="82">
        <f t="shared" si="30"/>
        <v>14000</v>
      </c>
      <c r="F348" s="82">
        <f>13500</f>
        <v>13500</v>
      </c>
      <c r="G348" s="82">
        <f t="shared" si="29"/>
        <v>13798.533333333333</v>
      </c>
      <c r="H348" s="82">
        <f t="shared" si="31"/>
        <v>13700</v>
      </c>
      <c r="I348" s="82">
        <v>14000</v>
      </c>
      <c r="J348" s="41">
        <f>VLOOKUP(A348,Table8[[Tanggal PO]:[Harga]],4,FALSE)</f>
        <v>13800</v>
      </c>
      <c r="K348" s="83">
        <f t="shared" si="32"/>
        <v>1.4814814814814815E-2</v>
      </c>
      <c r="L348" s="41" t="e">
        <f>VLOOKUP(A348,Sheet3!$A$2:$I$26,9,FALSE)</f>
        <v>#N/A</v>
      </c>
      <c r="M348" s="83" t="e">
        <f>VLOOKUP(A348,Sheet3!$A$2:$K$26,11,FALSE)</f>
        <v>#N/A</v>
      </c>
      <c r="N348" s="83">
        <f t="shared" si="33"/>
        <v>1.4600585569480851E-2</v>
      </c>
      <c r="O348" s="83">
        <f t="shared" si="34"/>
        <v>-7.246376811594203E-3</v>
      </c>
      <c r="P348" s="84">
        <f>VLOOKUP(A348,OEM!$Q$2:$T$394,4,FALSE)</f>
        <v>252430</v>
      </c>
      <c r="Q348" s="85">
        <f>(P348-140000)/140000</f>
        <v>0.80307142857142855</v>
      </c>
    </row>
    <row r="349" spans="1:17" x14ac:dyDescent="0.25">
      <c r="A349" s="80">
        <v>45470</v>
      </c>
      <c r="B349" s="81">
        <f>VLOOKUP([1]!Table1[[#This Row],[TANGGAL]],[1]!Table2[#Data],2,FALSE)</f>
        <v>3870</v>
      </c>
      <c r="C349" s="82">
        <v>14099</v>
      </c>
      <c r="D349" s="82">
        <v>14000</v>
      </c>
      <c r="E349" s="82">
        <f t="shared" si="30"/>
        <v>14000</v>
      </c>
      <c r="F349" s="82">
        <f>13500</f>
        <v>13500</v>
      </c>
      <c r="G349" s="82">
        <f t="shared" si="29"/>
        <v>13825.2</v>
      </c>
      <c r="H349" s="82">
        <f t="shared" si="31"/>
        <v>13700</v>
      </c>
      <c r="I349" s="82">
        <v>14000</v>
      </c>
      <c r="J349" s="41">
        <v>13800</v>
      </c>
      <c r="K349" s="83">
        <f t="shared" si="32"/>
        <v>1.4814814814814815E-2</v>
      </c>
      <c r="L349" s="41" t="e">
        <f>VLOOKUP(A349,Sheet3!$A$2:$I$26,9,FALSE)</f>
        <v>#N/A</v>
      </c>
      <c r="M349" s="83" t="e">
        <f>VLOOKUP(A349,Sheet3!$A$2:$K$26,11,FALSE)</f>
        <v>#N/A</v>
      </c>
      <c r="N349" s="83">
        <f t="shared" si="33"/>
        <v>1.2643578393079251E-2</v>
      </c>
      <c r="O349" s="83">
        <f t="shared" si="34"/>
        <v>-7.246376811594203E-3</v>
      </c>
      <c r="P349" s="84">
        <f>VLOOKUP(A349,OEM!$Q$2:$T$394,4,FALSE)</f>
        <v>224360</v>
      </c>
      <c r="Q349" s="85">
        <f>(P349-140000)/140000</f>
        <v>0.60257142857142854</v>
      </c>
    </row>
    <row r="350" spans="1:17" x14ac:dyDescent="0.25">
      <c r="A350" s="80">
        <v>45471</v>
      </c>
      <c r="B350" s="81">
        <f>VLOOKUP([1]!Table1[[#This Row],[TANGGAL]],[1]!Table2[#Data],2,FALSE)</f>
        <v>3917</v>
      </c>
      <c r="C350" s="82">
        <v>14189</v>
      </c>
      <c r="D350" s="82">
        <v>14100</v>
      </c>
      <c r="E350" s="82">
        <f t="shared" si="30"/>
        <v>14100</v>
      </c>
      <c r="F350" s="82">
        <f>13500</f>
        <v>13500</v>
      </c>
      <c r="G350" s="82">
        <f t="shared" si="29"/>
        <v>13851.866666666667</v>
      </c>
      <c r="H350" s="82">
        <f t="shared" si="31"/>
        <v>13800</v>
      </c>
      <c r="I350" s="82">
        <v>14100</v>
      </c>
      <c r="J350" s="41">
        <v>13800</v>
      </c>
      <c r="K350" s="83">
        <f t="shared" si="32"/>
        <v>2.2222222222222223E-2</v>
      </c>
      <c r="L350" s="41" t="e">
        <f>VLOOKUP(A350,Sheet3!$A$2:$I$26,9,FALSE)</f>
        <v>#N/A</v>
      </c>
      <c r="M350" s="83" t="e">
        <f>VLOOKUP(A350,Sheet3!$A$2:$K$26,11,FALSE)</f>
        <v>#N/A</v>
      </c>
      <c r="N350" s="83">
        <f t="shared" si="33"/>
        <v>1.7913349825294297E-2</v>
      </c>
      <c r="O350" s="83">
        <f t="shared" si="34"/>
        <v>0</v>
      </c>
      <c r="P350" s="84">
        <f>VLOOKUP(A350,OEM!$Q$2:$T$394,4,FALSE)</f>
        <v>210350</v>
      </c>
      <c r="Q350" s="85">
        <f>(P350-140000)/140000</f>
        <v>0.50249999999999995</v>
      </c>
    </row>
    <row r="351" spans="1:17" x14ac:dyDescent="0.25">
      <c r="A351" s="80">
        <v>45474</v>
      </c>
      <c r="B351" s="81">
        <f>VLOOKUP([1]!Table1[[#This Row],[TANGGAL]],[1]!Table2[#Data],2,FALSE)</f>
        <v>4000</v>
      </c>
      <c r="C351" s="82">
        <v>14279</v>
      </c>
      <c r="D351" s="82">
        <v>14200</v>
      </c>
      <c r="E351" s="82">
        <f t="shared" si="30"/>
        <v>14200</v>
      </c>
      <c r="F351" s="82">
        <f>13500</f>
        <v>13500</v>
      </c>
      <c r="G351" s="82">
        <f t="shared" si="29"/>
        <v>13881.866666666667</v>
      </c>
      <c r="H351" s="82">
        <f t="shared" si="31"/>
        <v>13900</v>
      </c>
      <c r="I351" s="82">
        <v>14200</v>
      </c>
      <c r="J351" s="41">
        <v>13800</v>
      </c>
      <c r="K351" s="83">
        <f t="shared" si="32"/>
        <v>2.9629629629629631E-2</v>
      </c>
      <c r="L351" s="41" t="e">
        <f>VLOOKUP(A351,Sheet3!$A$2:$I$26,9,FALSE)</f>
        <v>#N/A</v>
      </c>
      <c r="M351" s="83" t="e">
        <f>VLOOKUP(A351,Sheet3!$A$2:$K$26,11,FALSE)</f>
        <v>#N/A</v>
      </c>
      <c r="N351" s="83">
        <f t="shared" si="33"/>
        <v>2.2917186929711654E-2</v>
      </c>
      <c r="O351" s="83">
        <f t="shared" si="34"/>
        <v>7.246376811594203E-3</v>
      </c>
      <c r="P351" s="84">
        <f>VLOOKUP(A351,OEM!$Q$2:$T$394,4,FALSE)</f>
        <v>196350</v>
      </c>
      <c r="Q351" s="85">
        <f>(P351-140000)/140000</f>
        <v>0.40250000000000002</v>
      </c>
    </row>
    <row r="352" spans="1:17" x14ac:dyDescent="0.25">
      <c r="A352" s="80">
        <v>45475</v>
      </c>
      <c r="B352" s="81">
        <f>VLOOKUP([1]!Table1[[#This Row],[TANGGAL]],[1]!Table2[#Data],2,FALSE)</f>
        <v>4057</v>
      </c>
      <c r="C352" s="82">
        <v>14369</v>
      </c>
      <c r="D352" s="82">
        <v>14300</v>
      </c>
      <c r="E352" s="82">
        <f t="shared" si="30"/>
        <v>14300</v>
      </c>
      <c r="F352" s="82">
        <f>13500</f>
        <v>13500</v>
      </c>
      <c r="G352" s="82">
        <f t="shared" si="29"/>
        <v>13918.533333333333</v>
      </c>
      <c r="H352" s="82">
        <f t="shared" si="31"/>
        <v>14000</v>
      </c>
      <c r="I352" s="82">
        <v>14300</v>
      </c>
      <c r="J352" s="41">
        <v>13800</v>
      </c>
      <c r="K352" s="83">
        <f t="shared" si="32"/>
        <v>3.7037037037037035E-2</v>
      </c>
      <c r="L352" s="41" t="e">
        <f>VLOOKUP(A352,Sheet3!$A$2:$I$26,9,FALSE)</f>
        <v>#N/A</v>
      </c>
      <c r="M352" s="83" t="e">
        <f>VLOOKUP(A352,Sheet3!$A$2:$K$26,11,FALSE)</f>
        <v>#N/A</v>
      </c>
      <c r="N352" s="83">
        <f t="shared" si="33"/>
        <v>2.7407102280891701E-2</v>
      </c>
      <c r="O352" s="83">
        <f t="shared" si="34"/>
        <v>1.4492753623188406E-2</v>
      </c>
      <c r="P352" s="84">
        <f>VLOOKUP(A352,OEM!$Q$2:$T$394,4,FALSE)</f>
        <v>196350</v>
      </c>
      <c r="Q352" s="85">
        <f>(P352-140000)/140000</f>
        <v>0.40250000000000002</v>
      </c>
    </row>
    <row r="353" spans="1:17" x14ac:dyDescent="0.25">
      <c r="A353" s="80">
        <v>45476</v>
      </c>
      <c r="B353" s="81">
        <f>VLOOKUP([1]!Table1[[#This Row],[TANGGAL]],[1]!Table2[#Data],2,FALSE)</f>
        <v>4080</v>
      </c>
      <c r="C353" s="82">
        <v>14640</v>
      </c>
      <c r="D353" s="82">
        <v>14300</v>
      </c>
      <c r="E353" s="82">
        <f t="shared" si="30"/>
        <v>14300</v>
      </c>
      <c r="F353" s="82">
        <f>13500</f>
        <v>13500</v>
      </c>
      <c r="G353" s="82">
        <f t="shared" ref="G353:G416" si="35">AVERAGE(E323:E352)</f>
        <v>13951.866666666667</v>
      </c>
      <c r="H353" s="82">
        <f t="shared" si="31"/>
        <v>14000</v>
      </c>
      <c r="I353" s="82">
        <v>14300</v>
      </c>
      <c r="J353" s="41">
        <v>13800</v>
      </c>
      <c r="K353" s="83">
        <f t="shared" si="32"/>
        <v>3.7037037037037035E-2</v>
      </c>
      <c r="L353" s="41" t="e">
        <f>VLOOKUP(A353,Sheet3!$A$2:$I$26,9,FALSE)</f>
        <v>#N/A</v>
      </c>
      <c r="M353" s="83" t="e">
        <f>VLOOKUP(A353,Sheet3!$A$2:$K$26,11,FALSE)</f>
        <v>#N/A</v>
      </c>
      <c r="N353" s="83">
        <f t="shared" si="33"/>
        <v>2.4952455585393583E-2</v>
      </c>
      <c r="O353" s="83">
        <f t="shared" si="34"/>
        <v>1.4492753623188406E-2</v>
      </c>
      <c r="P353" s="84">
        <f>VLOOKUP(A353,OEM!$Q$2:$T$394,4,FALSE)</f>
        <v>182290</v>
      </c>
      <c r="Q353" s="85">
        <f>(P353-140000)/140000</f>
        <v>0.30207142857142855</v>
      </c>
    </row>
    <row r="354" spans="1:17" x14ac:dyDescent="0.25">
      <c r="A354" s="80">
        <v>45477</v>
      </c>
      <c r="B354" s="81">
        <f>VLOOKUP([1]!Table1[[#This Row],[TANGGAL]],[1]!Table2[#Data],2,FALSE)</f>
        <v>4067</v>
      </c>
      <c r="C354" s="82">
        <v>14639</v>
      </c>
      <c r="D354" s="82">
        <v>14500</v>
      </c>
      <c r="E354" s="82">
        <f t="shared" si="30"/>
        <v>14500</v>
      </c>
      <c r="F354" s="82">
        <f>13500</f>
        <v>13500</v>
      </c>
      <c r="G354" s="82">
        <f t="shared" si="35"/>
        <v>13985.2</v>
      </c>
      <c r="H354" s="82">
        <f t="shared" si="31"/>
        <v>14200</v>
      </c>
      <c r="I354" s="82">
        <v>14500</v>
      </c>
      <c r="J354" s="41">
        <v>13800</v>
      </c>
      <c r="K354" s="83">
        <f t="shared" si="32"/>
        <v>5.185185185185185E-2</v>
      </c>
      <c r="L354" s="41" t="e">
        <f>VLOOKUP(A354,Sheet3!$A$2:$I$26,9,FALSE)</f>
        <v>#N/A</v>
      </c>
      <c r="M354" s="83" t="e">
        <f>VLOOKUP(A354,Sheet3!$A$2:$K$26,11,FALSE)</f>
        <v>#N/A</v>
      </c>
      <c r="N354" s="83">
        <f t="shared" si="33"/>
        <v>3.6810342361925409E-2</v>
      </c>
      <c r="O354" s="83">
        <f t="shared" si="34"/>
        <v>2.8985507246376812E-2</v>
      </c>
      <c r="P354" s="84">
        <f>VLOOKUP(A354,OEM!$Q$2:$T$394,4,FALSE)</f>
        <v>154340</v>
      </c>
      <c r="Q354" s="85">
        <f>(P354-140000)/140000</f>
        <v>0.10242857142857142</v>
      </c>
    </row>
    <row r="355" spans="1:17" x14ac:dyDescent="0.25">
      <c r="A355" s="80">
        <v>45478</v>
      </c>
      <c r="B355" s="81">
        <f>VLOOKUP([1]!Table1[[#This Row],[TANGGAL]],[1]!Table2[#Data],2,FALSE)</f>
        <v>4050</v>
      </c>
      <c r="C355" s="82">
        <v>14639</v>
      </c>
      <c r="D355" s="82">
        <v>14400</v>
      </c>
      <c r="E355" s="82">
        <f t="shared" si="30"/>
        <v>14400</v>
      </c>
      <c r="F355" s="82">
        <f>13500</f>
        <v>13500</v>
      </c>
      <c r="G355" s="82">
        <f t="shared" si="35"/>
        <v>14025.2</v>
      </c>
      <c r="H355" s="82">
        <f t="shared" si="31"/>
        <v>14100</v>
      </c>
      <c r="I355" s="82">
        <v>14400</v>
      </c>
      <c r="J355" s="41">
        <v>13800</v>
      </c>
      <c r="K355" s="83">
        <f t="shared" si="32"/>
        <v>4.4444444444444446E-2</v>
      </c>
      <c r="L355" s="41" t="e">
        <f>VLOOKUP(A355,Sheet3!$A$2:$I$26,9,FALSE)</f>
        <v>#N/A</v>
      </c>
      <c r="M355" s="83" t="e">
        <f>VLOOKUP(A355,Sheet3!$A$2:$K$26,11,FALSE)</f>
        <v>#N/A</v>
      </c>
      <c r="N355" s="83">
        <f t="shared" si="33"/>
        <v>2.6723326583578077E-2</v>
      </c>
      <c r="O355" s="83">
        <f t="shared" si="34"/>
        <v>2.1739130434782608E-2</v>
      </c>
      <c r="P355" s="84">
        <f>VLOOKUP(A355,OEM!$Q$2:$T$394,4,FALSE)</f>
        <v>126570</v>
      </c>
      <c r="Q355" s="85">
        <f>(P355-140000)/140000</f>
        <v>-9.5928571428571432E-2</v>
      </c>
    </row>
    <row r="356" spans="1:17" x14ac:dyDescent="0.25">
      <c r="A356" s="80">
        <v>45481</v>
      </c>
      <c r="B356" s="81" t="e">
        <f>VLOOKUP([1]!Table1[[#This Row],[TANGGAL]],[1]!Table2[#Data],2,FALSE)</f>
        <v>#N/A</v>
      </c>
      <c r="C356" s="82">
        <v>14550</v>
      </c>
      <c r="D356" s="82">
        <v>14400</v>
      </c>
      <c r="E356" s="82">
        <f t="shared" si="30"/>
        <v>14400</v>
      </c>
      <c r="F356" s="82">
        <f>13500</f>
        <v>13500</v>
      </c>
      <c r="G356" s="82">
        <f t="shared" si="35"/>
        <v>14061.866666666667</v>
      </c>
      <c r="H356" s="82">
        <f t="shared" si="31"/>
        <v>14100</v>
      </c>
      <c r="I356" s="82">
        <v>14400</v>
      </c>
      <c r="J356" s="41">
        <v>13800</v>
      </c>
      <c r="K356" s="83">
        <f t="shared" si="32"/>
        <v>4.4444444444444446E-2</v>
      </c>
      <c r="L356" s="41" t="e">
        <f>VLOOKUP(A356,Sheet3!$A$2:$I$26,9,FALSE)</f>
        <v>#N/A</v>
      </c>
      <c r="M356" s="83" t="e">
        <f>VLOOKUP(A356,Sheet3!$A$2:$K$26,11,FALSE)</f>
        <v>#N/A</v>
      </c>
      <c r="N356" s="83">
        <f t="shared" si="33"/>
        <v>2.4046120003034202E-2</v>
      </c>
      <c r="O356" s="83">
        <f t="shared" si="34"/>
        <v>2.1739130434782608E-2</v>
      </c>
      <c r="P356" s="84">
        <f>VLOOKUP(A356,OEM!$Q$2:$T$394,4,FALSE)</f>
        <v>112610</v>
      </c>
      <c r="Q356" s="85">
        <f>(P356-140000)/140000</f>
        <v>-0.19564285714285715</v>
      </c>
    </row>
    <row r="357" spans="1:17" x14ac:dyDescent="0.25">
      <c r="A357" s="80">
        <v>45482</v>
      </c>
      <c r="B357" s="81">
        <f>VLOOKUP([1]!Table1[[#This Row],[TANGGAL]],[1]!Table2[#Data],2,FALSE)</f>
        <v>3958</v>
      </c>
      <c r="C357" s="82">
        <v>14459</v>
      </c>
      <c r="D357" s="82">
        <v>14300</v>
      </c>
      <c r="E357" s="82">
        <f t="shared" si="30"/>
        <v>14300</v>
      </c>
      <c r="F357" s="82">
        <f>13500</f>
        <v>13500</v>
      </c>
      <c r="G357" s="82">
        <f t="shared" si="35"/>
        <v>14091.866666666667</v>
      </c>
      <c r="H357" s="82">
        <f t="shared" si="31"/>
        <v>14000</v>
      </c>
      <c r="I357" s="82">
        <v>14300</v>
      </c>
      <c r="J357" s="41">
        <v>13800</v>
      </c>
      <c r="K357" s="83">
        <f t="shared" si="32"/>
        <v>3.7037037037037035E-2</v>
      </c>
      <c r="L357" s="41" t="e">
        <f>VLOOKUP(A357,Sheet3!$A$2:$I$26,9,FALSE)</f>
        <v>#N/A</v>
      </c>
      <c r="M357" s="83" t="e">
        <f>VLOOKUP(A357,Sheet3!$A$2:$K$26,11,FALSE)</f>
        <v>#N/A</v>
      </c>
      <c r="N357" s="83">
        <f t="shared" si="33"/>
        <v>1.4769748980499381E-2</v>
      </c>
      <c r="O357" s="83">
        <f t="shared" si="34"/>
        <v>1.4492753623188406E-2</v>
      </c>
      <c r="P357" s="84">
        <f>VLOOKUP(A357,OEM!$Q$2:$T$394,4,FALSE)</f>
        <v>98640</v>
      </c>
      <c r="Q357" s="85">
        <f>(P357-140000)/140000</f>
        <v>-0.29542857142857143</v>
      </c>
    </row>
    <row r="358" spans="1:17" x14ac:dyDescent="0.25">
      <c r="A358" s="80">
        <v>45483</v>
      </c>
      <c r="B358" s="81">
        <f>VLOOKUP([1]!Table1[[#This Row],[TANGGAL]],[1]!Table2[#Data],2,FALSE)</f>
        <v>3850</v>
      </c>
      <c r="C358" s="82">
        <v>14279</v>
      </c>
      <c r="D358" s="82">
        <v>14100</v>
      </c>
      <c r="E358" s="82">
        <f t="shared" si="30"/>
        <v>14100</v>
      </c>
      <c r="F358" s="82">
        <f>13500</f>
        <v>13500</v>
      </c>
      <c r="G358" s="82">
        <f t="shared" si="35"/>
        <v>14115.2</v>
      </c>
      <c r="H358" s="82">
        <f t="shared" si="31"/>
        <v>13800</v>
      </c>
      <c r="I358" s="82">
        <v>14100</v>
      </c>
      <c r="J358" s="41">
        <f>VLOOKUP(A358,Table8[[Tanggal PO]:[Harga]],4,FALSE)</f>
        <v>13800</v>
      </c>
      <c r="K358" s="83">
        <f t="shared" si="32"/>
        <v>2.2222222222222223E-2</v>
      </c>
      <c r="L358" s="41" t="e">
        <f>VLOOKUP(A358,Sheet3!$A$2:$I$26,9,FALSE)</f>
        <v>#N/A</v>
      </c>
      <c r="M358" s="83" t="e">
        <f>VLOOKUP(A358,Sheet3!$A$2:$K$26,11,FALSE)</f>
        <v>#N/A</v>
      </c>
      <c r="N358" s="83">
        <f t="shared" si="33"/>
        <v>-1.0768533212424001E-3</v>
      </c>
      <c r="O358" s="83">
        <f t="shared" si="34"/>
        <v>0</v>
      </c>
      <c r="P358" s="84">
        <f>VLOOKUP(A358,OEM!$Q$2:$T$394,4,FALSE)</f>
        <v>294680</v>
      </c>
      <c r="Q358" s="85">
        <f>(P358-140000)/140000</f>
        <v>1.1048571428571428</v>
      </c>
    </row>
    <row r="359" spans="1:17" x14ac:dyDescent="0.25">
      <c r="A359" s="80">
        <v>45484</v>
      </c>
      <c r="B359" s="81">
        <f>VLOOKUP([1]!Table1[[#This Row],[TANGGAL]],[1]!Table2[#Data],2,FALSE)</f>
        <v>3912</v>
      </c>
      <c r="C359" s="82">
        <v>14179</v>
      </c>
      <c r="D359" s="82">
        <v>14100</v>
      </c>
      <c r="E359" s="82">
        <f t="shared" si="30"/>
        <v>14100</v>
      </c>
      <c r="F359" s="82">
        <f>13500</f>
        <v>13500</v>
      </c>
      <c r="G359" s="82">
        <f t="shared" si="35"/>
        <v>14125.2</v>
      </c>
      <c r="H359" s="82">
        <f t="shared" si="31"/>
        <v>13800</v>
      </c>
      <c r="I359" s="82">
        <v>14100</v>
      </c>
      <c r="J359" s="41">
        <v>13800</v>
      </c>
      <c r="K359" s="83">
        <f t="shared" si="32"/>
        <v>2.2222222222222223E-2</v>
      </c>
      <c r="L359" s="41" t="e">
        <f>VLOOKUP(A359,Sheet3!$A$2:$I$26,9,FALSE)</f>
        <v>#N/A</v>
      </c>
      <c r="M359" s="83" t="e">
        <f>VLOOKUP(A359,Sheet3!$A$2:$K$26,11,FALSE)</f>
        <v>#N/A</v>
      </c>
      <c r="N359" s="83">
        <f t="shared" si="33"/>
        <v>-1.7840455356384849E-3</v>
      </c>
      <c r="O359" s="83">
        <f t="shared" si="34"/>
        <v>0</v>
      </c>
      <c r="P359" s="84">
        <f>VLOOKUP(A359,OEM!$Q$2:$T$394,4,FALSE)</f>
        <v>280700</v>
      </c>
      <c r="Q359" s="85">
        <f>(P359-140000)/140000</f>
        <v>1.0049999999999999</v>
      </c>
    </row>
    <row r="360" spans="1:17" x14ac:dyDescent="0.25">
      <c r="A360" s="80">
        <v>45485</v>
      </c>
      <c r="B360" s="81">
        <f>VLOOKUP([1]!Table1[[#This Row],[TANGGAL]],[1]!Table2[#Data],2,FALSE)</f>
        <v>3937</v>
      </c>
      <c r="C360" s="82">
        <v>14279</v>
      </c>
      <c r="D360" s="82">
        <v>14000</v>
      </c>
      <c r="E360" s="82">
        <f t="shared" si="30"/>
        <v>14000</v>
      </c>
      <c r="F360" s="82">
        <f>13500</f>
        <v>13500</v>
      </c>
      <c r="G360" s="82">
        <f t="shared" si="35"/>
        <v>14128.533333333333</v>
      </c>
      <c r="H360" s="82">
        <f t="shared" si="31"/>
        <v>13700</v>
      </c>
      <c r="I360" s="82">
        <v>14000</v>
      </c>
      <c r="J360" s="41">
        <v>13800</v>
      </c>
      <c r="K360" s="83">
        <f t="shared" si="32"/>
        <v>1.4814814814814815E-2</v>
      </c>
      <c r="L360" s="41" t="e">
        <f>VLOOKUP(A360,Sheet3!$A$2:$I$26,9,FALSE)</f>
        <v>#N/A</v>
      </c>
      <c r="M360" s="83" t="e">
        <f>VLOOKUP(A360,Sheet3!$A$2:$K$26,11,FALSE)</f>
        <v>#N/A</v>
      </c>
      <c r="N360" s="83">
        <f t="shared" si="33"/>
        <v>-9.0974293156165908E-3</v>
      </c>
      <c r="O360" s="83">
        <f t="shared" si="34"/>
        <v>-7.246376811594203E-3</v>
      </c>
      <c r="P360" s="84">
        <f>VLOOKUP(A360,OEM!$Q$2:$T$394,4,FALSE)</f>
        <v>252800</v>
      </c>
      <c r="Q360" s="85">
        <f>(P360-140000)/140000</f>
        <v>0.80571428571428572</v>
      </c>
    </row>
    <row r="361" spans="1:17" x14ac:dyDescent="0.25">
      <c r="A361" s="80">
        <v>45488</v>
      </c>
      <c r="B361" s="81">
        <f>VLOOKUP([1]!Table1[[#This Row],[TANGGAL]],[1]!Table2[#Data],2,FALSE)</f>
        <v>3910</v>
      </c>
      <c r="C361" s="82">
        <v>14279</v>
      </c>
      <c r="D361" s="82">
        <v>14000</v>
      </c>
      <c r="E361" s="82">
        <f t="shared" si="30"/>
        <v>14000</v>
      </c>
      <c r="F361" s="82">
        <f>13500</f>
        <v>13500</v>
      </c>
      <c r="G361" s="82">
        <f t="shared" si="35"/>
        <v>14121.866666666667</v>
      </c>
      <c r="H361" s="82">
        <f t="shared" si="31"/>
        <v>13700</v>
      </c>
      <c r="I361" s="82">
        <v>14000</v>
      </c>
      <c r="J361" s="41">
        <v>13800</v>
      </c>
      <c r="K361" s="83">
        <f t="shared" si="32"/>
        <v>1.4814814814814815E-2</v>
      </c>
      <c r="L361" s="41" t="e">
        <f>VLOOKUP(A361,Sheet3!$A$2:$I$26,9,FALSE)</f>
        <v>#N/A</v>
      </c>
      <c r="M361" s="83" t="e">
        <f>VLOOKUP(A361,Sheet3!$A$2:$K$26,11,FALSE)</f>
        <v>#N/A</v>
      </c>
      <c r="N361" s="83">
        <f t="shared" si="33"/>
        <v>-8.6296429178390095E-3</v>
      </c>
      <c r="O361" s="83">
        <f t="shared" si="34"/>
        <v>-7.246376811594203E-3</v>
      </c>
      <c r="P361" s="84">
        <f>VLOOKUP(A361,OEM!$Q$2:$T$394,4,FALSE)</f>
        <v>238790</v>
      </c>
      <c r="Q361" s="85">
        <f>(P361-140000)/140000</f>
        <v>0.70564285714285713</v>
      </c>
    </row>
    <row r="362" spans="1:17" x14ac:dyDescent="0.25">
      <c r="A362" s="80">
        <v>45489</v>
      </c>
      <c r="B362" s="81">
        <f>VLOOKUP([1]!Table1[[#This Row],[TANGGAL]],[1]!Table2[#Data],2,FALSE)</f>
        <v>3933</v>
      </c>
      <c r="C362" s="82">
        <v>14279</v>
      </c>
      <c r="D362" s="82">
        <v>14100</v>
      </c>
      <c r="E362" s="82">
        <f t="shared" si="30"/>
        <v>14100</v>
      </c>
      <c r="F362" s="82">
        <f>13500</f>
        <v>13500</v>
      </c>
      <c r="G362" s="82">
        <f t="shared" si="35"/>
        <v>14115.566666666668</v>
      </c>
      <c r="H362" s="82">
        <f t="shared" si="31"/>
        <v>13800</v>
      </c>
      <c r="I362" s="82">
        <v>14100</v>
      </c>
      <c r="J362" s="41">
        <v>13800</v>
      </c>
      <c r="K362" s="83">
        <f t="shared" si="32"/>
        <v>2.2222222222222223E-2</v>
      </c>
      <c r="L362" s="41" t="e">
        <f>VLOOKUP(A362,Sheet3!$A$2:$I$26,9,FALSE)</f>
        <v>#N/A</v>
      </c>
      <c r="M362" s="83" t="e">
        <f>VLOOKUP(A362,Sheet3!$A$2:$K$26,11,FALSE)</f>
        <v>#N/A</v>
      </c>
      <c r="N362" s="83">
        <f t="shared" si="33"/>
        <v>-1.1028013989284298E-3</v>
      </c>
      <c r="O362" s="83">
        <f t="shared" si="34"/>
        <v>0</v>
      </c>
      <c r="P362" s="84">
        <f>VLOOKUP(A362,OEM!$Q$2:$T$394,4,FALSE)</f>
        <v>224850</v>
      </c>
      <c r="Q362" s="85">
        <f>(P362-140000)/140000</f>
        <v>0.60607142857142859</v>
      </c>
    </row>
    <row r="363" spans="1:17" x14ac:dyDescent="0.25">
      <c r="A363" s="80">
        <v>45490</v>
      </c>
      <c r="B363" s="81">
        <f>VLOOKUP([1]!Table1[[#This Row],[TANGGAL]],[1]!Table2[#Data],2,FALSE)</f>
        <v>3940</v>
      </c>
      <c r="C363" s="82">
        <v>14414</v>
      </c>
      <c r="D363" s="82">
        <v>14200</v>
      </c>
      <c r="E363" s="82">
        <f t="shared" si="30"/>
        <v>14200</v>
      </c>
      <c r="F363" s="82">
        <f>13500</f>
        <v>13500</v>
      </c>
      <c r="G363" s="82">
        <f t="shared" si="35"/>
        <v>14115.566666666668</v>
      </c>
      <c r="H363" s="82">
        <f t="shared" si="31"/>
        <v>13900</v>
      </c>
      <c r="I363" s="82">
        <v>14200</v>
      </c>
      <c r="J363" s="41">
        <v>13800</v>
      </c>
      <c r="K363" s="83">
        <f t="shared" si="32"/>
        <v>2.9629629629629631E-2</v>
      </c>
      <c r="L363" s="41" t="e">
        <f>VLOOKUP(A363,Sheet3!$A$2:$I$26,9,FALSE)</f>
        <v>#N/A</v>
      </c>
      <c r="M363" s="83" t="e">
        <f>VLOOKUP(A363,Sheet3!$A$2:$K$26,11,FALSE)</f>
        <v>#N/A</v>
      </c>
      <c r="N363" s="83">
        <f t="shared" si="33"/>
        <v>5.9815758961146307E-3</v>
      </c>
      <c r="O363" s="83">
        <f t="shared" si="34"/>
        <v>7.246376811594203E-3</v>
      </c>
      <c r="P363" s="84">
        <f>VLOOKUP(A363,OEM!$Q$2:$T$394,4,FALSE)</f>
        <v>210980</v>
      </c>
      <c r="Q363" s="85">
        <f>(P363-140000)/140000</f>
        <v>0.50700000000000001</v>
      </c>
    </row>
    <row r="364" spans="1:17" x14ac:dyDescent="0.25">
      <c r="A364" s="80">
        <v>45491</v>
      </c>
      <c r="B364" s="81">
        <f>VLOOKUP([1]!Table1[[#This Row],[TANGGAL]],[1]!Table2[#Data],2,FALSE)</f>
        <v>3954</v>
      </c>
      <c r="C364" s="82">
        <v>14379</v>
      </c>
      <c r="D364" s="82">
        <v>14100</v>
      </c>
      <c r="E364" s="82">
        <f t="shared" si="30"/>
        <v>14100</v>
      </c>
      <c r="F364" s="82">
        <f>13500</f>
        <v>13500</v>
      </c>
      <c r="G364" s="82">
        <f t="shared" si="35"/>
        <v>14122.233333333334</v>
      </c>
      <c r="H364" s="82">
        <f t="shared" si="31"/>
        <v>13800</v>
      </c>
      <c r="I364" s="82">
        <v>14100</v>
      </c>
      <c r="J364" s="41">
        <v>13800</v>
      </c>
      <c r="K364" s="83">
        <f t="shared" si="32"/>
        <v>2.2222222222222223E-2</v>
      </c>
      <c r="L364" s="41" t="e">
        <f>VLOOKUP(A364,Sheet3!$A$2:$I$26,9,FALSE)</f>
        <v>#N/A</v>
      </c>
      <c r="M364" s="83" t="e">
        <f>VLOOKUP(A364,Sheet3!$A$2:$K$26,11,FALSE)</f>
        <v>#N/A</v>
      </c>
      <c r="N364" s="83">
        <f t="shared" si="33"/>
        <v>-1.5743496661293121E-3</v>
      </c>
      <c r="O364" s="83">
        <f t="shared" si="34"/>
        <v>0</v>
      </c>
      <c r="P364" s="84">
        <f>VLOOKUP(A364,OEM!$Q$2:$T$394,4,FALSE)</f>
        <v>197020</v>
      </c>
      <c r="Q364" s="85">
        <f>(P364-140000)/140000</f>
        <v>0.40728571428571431</v>
      </c>
    </row>
    <row r="365" spans="1:17" x14ac:dyDescent="0.25">
      <c r="A365" s="80">
        <v>45492</v>
      </c>
      <c r="B365" s="81">
        <f>VLOOKUP([1]!Table1[[#This Row],[TANGGAL]],[1]!Table2[#Data],2,FALSE)</f>
        <v>3950</v>
      </c>
      <c r="C365" s="82">
        <v>14379</v>
      </c>
      <c r="D365" s="82">
        <v>14100</v>
      </c>
      <c r="E365" s="82">
        <f t="shared" si="30"/>
        <v>14100</v>
      </c>
      <c r="F365" s="82">
        <f>13500</f>
        <v>13500</v>
      </c>
      <c r="G365" s="82">
        <f t="shared" si="35"/>
        <v>14129.033333333333</v>
      </c>
      <c r="H365" s="82">
        <f t="shared" si="31"/>
        <v>13800</v>
      </c>
      <c r="I365" s="82">
        <v>14100</v>
      </c>
      <c r="J365" s="41">
        <v>13800</v>
      </c>
      <c r="K365" s="83">
        <f t="shared" si="32"/>
        <v>2.2222222222222223E-2</v>
      </c>
      <c r="L365" s="41" t="e">
        <f>VLOOKUP(A365,Sheet3!$A$2:$I$26,9,FALSE)</f>
        <v>#N/A</v>
      </c>
      <c r="M365" s="83" t="e">
        <f>VLOOKUP(A365,Sheet3!$A$2:$K$26,11,FALSE)</f>
        <v>#N/A</v>
      </c>
      <c r="N365" s="83">
        <f t="shared" si="33"/>
        <v>-2.0548704676658356E-3</v>
      </c>
      <c r="O365" s="83">
        <f t="shared" si="34"/>
        <v>0</v>
      </c>
      <c r="P365" s="84">
        <f>VLOOKUP(A365,OEM!$Q$2:$T$394,4,FALSE)</f>
        <v>169160</v>
      </c>
      <c r="Q365" s="85">
        <f>(P365-140000)/140000</f>
        <v>0.2082857142857143</v>
      </c>
    </row>
    <row r="366" spans="1:17" x14ac:dyDescent="0.25">
      <c r="A366" s="80">
        <v>45495</v>
      </c>
      <c r="B366" s="81">
        <f>VLOOKUP([1]!Table1[[#This Row],[TANGGAL]],[1]!Table2[#Data],2,FALSE)</f>
        <v>3970</v>
      </c>
      <c r="C366" s="82">
        <v>14379</v>
      </c>
      <c r="D366" s="82">
        <v>14200</v>
      </c>
      <c r="E366" s="82">
        <f t="shared" si="30"/>
        <v>14200</v>
      </c>
      <c r="F366" s="82">
        <f>13500</f>
        <v>13500</v>
      </c>
      <c r="G366" s="82">
        <f t="shared" si="35"/>
        <v>14135.833333333334</v>
      </c>
      <c r="H366" s="82">
        <f t="shared" si="31"/>
        <v>13900</v>
      </c>
      <c r="I366" s="82">
        <v>14200</v>
      </c>
      <c r="J366" s="41">
        <v>13800</v>
      </c>
      <c r="K366" s="83">
        <f t="shared" si="32"/>
        <v>2.9629629629629631E-2</v>
      </c>
      <c r="L366" s="41" t="e">
        <f>VLOOKUP(A366,Sheet3!$A$2:$I$26,9,FALSE)</f>
        <v>#N/A</v>
      </c>
      <c r="M366" s="83" t="e">
        <f>VLOOKUP(A366,Sheet3!$A$2:$K$26,11,FALSE)</f>
        <v>#N/A</v>
      </c>
      <c r="N366" s="83">
        <f t="shared" si="33"/>
        <v>4.5392913989270338E-3</v>
      </c>
      <c r="O366" s="83">
        <f t="shared" si="34"/>
        <v>7.246376811594203E-3</v>
      </c>
      <c r="P366" s="84">
        <f>VLOOKUP(A366,OEM!$Q$2:$T$394,4,FALSE)</f>
        <v>169160</v>
      </c>
      <c r="Q366" s="85">
        <f>(P366-140000)/140000</f>
        <v>0.2082857142857143</v>
      </c>
    </row>
    <row r="367" spans="1:17" x14ac:dyDescent="0.25">
      <c r="A367" s="80">
        <v>45496</v>
      </c>
      <c r="B367" s="81">
        <f>VLOOKUP([1]!Table1[[#This Row],[TANGGAL]],[1]!Table2[#Data],2,FALSE)</f>
        <v>3965</v>
      </c>
      <c r="C367" s="82">
        <v>14459</v>
      </c>
      <c r="D367" s="82">
        <v>14300</v>
      </c>
      <c r="E367" s="82">
        <f t="shared" si="30"/>
        <v>14300</v>
      </c>
      <c r="F367" s="82">
        <f>13500</f>
        <v>13500</v>
      </c>
      <c r="G367" s="82">
        <f t="shared" si="35"/>
        <v>14136.2</v>
      </c>
      <c r="H367" s="82">
        <f t="shared" si="31"/>
        <v>14000</v>
      </c>
      <c r="I367" s="82">
        <v>14300</v>
      </c>
      <c r="J367" s="41">
        <v>13800</v>
      </c>
      <c r="K367" s="83">
        <f t="shared" si="32"/>
        <v>3.7037037037037035E-2</v>
      </c>
      <c r="L367" s="41" t="e">
        <f>VLOOKUP(A367,Sheet3!$A$2:$I$26,9,FALSE)</f>
        <v>#N/A</v>
      </c>
      <c r="M367" s="83" t="e">
        <f>VLOOKUP(A367,Sheet3!$A$2:$K$26,11,FALSE)</f>
        <v>#N/A</v>
      </c>
      <c r="N367" s="83">
        <f t="shared" si="33"/>
        <v>1.1587272392863659E-2</v>
      </c>
      <c r="O367" s="83">
        <f t="shared" si="34"/>
        <v>1.4492753623188406E-2</v>
      </c>
      <c r="P367" s="84">
        <f>VLOOKUP(A367,OEM!$Q$2:$T$394,4,FALSE)</f>
        <v>169160</v>
      </c>
      <c r="Q367" s="85">
        <f>(P367-140000)/140000</f>
        <v>0.2082857142857143</v>
      </c>
    </row>
    <row r="368" spans="1:17" x14ac:dyDescent="0.25">
      <c r="A368" s="80">
        <v>45497</v>
      </c>
      <c r="B368" s="81">
        <f>VLOOKUP([1]!Table1[[#This Row],[TANGGAL]],[1]!Table2[#Data],2,FALSE)</f>
        <v>3923</v>
      </c>
      <c r="C368" s="82">
        <v>14459</v>
      </c>
      <c r="D368" s="82">
        <v>14200</v>
      </c>
      <c r="E368" s="82">
        <f t="shared" si="30"/>
        <v>14200</v>
      </c>
      <c r="F368" s="82">
        <f>13500</f>
        <v>13500</v>
      </c>
      <c r="G368" s="82">
        <f t="shared" si="35"/>
        <v>14146.2</v>
      </c>
      <c r="H368" s="82">
        <f t="shared" si="31"/>
        <v>13900</v>
      </c>
      <c r="I368" s="82">
        <v>14200</v>
      </c>
      <c r="J368" s="41">
        <v>13800</v>
      </c>
      <c r="K368" s="83">
        <f t="shared" si="32"/>
        <v>2.9629629629629631E-2</v>
      </c>
      <c r="L368" s="41" t="e">
        <f>VLOOKUP(A368,Sheet3!$A$2:$I$26,9,FALSE)</f>
        <v>#N/A</v>
      </c>
      <c r="M368" s="83" t="e">
        <f>VLOOKUP(A368,Sheet3!$A$2:$K$26,11,FALSE)</f>
        <v>#N/A</v>
      </c>
      <c r="N368" s="83">
        <f t="shared" si="33"/>
        <v>3.8031414796906074E-3</v>
      </c>
      <c r="O368" s="83">
        <f t="shared" si="34"/>
        <v>7.246376811594203E-3</v>
      </c>
      <c r="P368" s="84">
        <f>VLOOKUP(A368,OEM!$Q$2:$T$394,4,FALSE)</f>
        <v>155270</v>
      </c>
      <c r="Q368" s="85">
        <f>(P368-140000)/140000</f>
        <v>0.10907142857142857</v>
      </c>
    </row>
    <row r="369" spans="1:17" x14ac:dyDescent="0.25">
      <c r="A369" s="80">
        <v>45498</v>
      </c>
      <c r="B369" s="81">
        <f>VLOOKUP([1]!Table1[[#This Row],[TANGGAL]],[1]!Table2[#Data],2,FALSE)</f>
        <v>3912</v>
      </c>
      <c r="C369" s="82">
        <v>14369</v>
      </c>
      <c r="D369" s="82">
        <v>14200</v>
      </c>
      <c r="E369" s="82">
        <f t="shared" si="30"/>
        <v>14200</v>
      </c>
      <c r="F369" s="82">
        <f>13500</f>
        <v>13500</v>
      </c>
      <c r="G369" s="82">
        <f t="shared" si="35"/>
        <v>14156.2</v>
      </c>
      <c r="H369" s="82">
        <f t="shared" si="31"/>
        <v>13900</v>
      </c>
      <c r="I369" s="82">
        <v>14200</v>
      </c>
      <c r="J369" s="41">
        <v>13800</v>
      </c>
      <c r="K369" s="83">
        <f t="shared" si="32"/>
        <v>2.9629629629629631E-2</v>
      </c>
      <c r="L369" s="41" t="e">
        <f>VLOOKUP(A369,Sheet3!$A$2:$I$26,9,FALSE)</f>
        <v>#N/A</v>
      </c>
      <c r="M369" s="83" t="e">
        <f>VLOOKUP(A369,Sheet3!$A$2:$K$26,11,FALSE)</f>
        <v>#N/A</v>
      </c>
      <c r="N369" s="83">
        <f t="shared" si="33"/>
        <v>3.0940506633135496E-3</v>
      </c>
      <c r="O369" s="83">
        <f t="shared" si="34"/>
        <v>7.246376811594203E-3</v>
      </c>
      <c r="P369" s="84">
        <f>VLOOKUP(A369,OEM!$Q$2:$T$394,4,FALSE)</f>
        <v>155270</v>
      </c>
      <c r="Q369" s="85">
        <f>(P369-140000)/140000</f>
        <v>0.10907142857142857</v>
      </c>
    </row>
    <row r="370" spans="1:17" x14ac:dyDescent="0.25">
      <c r="A370" s="80">
        <v>45499</v>
      </c>
      <c r="B370" s="81">
        <f>VLOOKUP([1]!Table1[[#This Row],[TANGGAL]],[1]!Table2[#Data],2,FALSE)</f>
        <v>3940</v>
      </c>
      <c r="C370" s="82">
        <v>14459</v>
      </c>
      <c r="D370" s="82">
        <v>14300</v>
      </c>
      <c r="E370" s="82">
        <f t="shared" si="30"/>
        <v>14300</v>
      </c>
      <c r="F370" s="82">
        <f>13500</f>
        <v>13500</v>
      </c>
      <c r="G370" s="82">
        <f t="shared" si="35"/>
        <v>14162.866666666667</v>
      </c>
      <c r="H370" s="82">
        <f t="shared" si="31"/>
        <v>14000</v>
      </c>
      <c r="I370" s="82">
        <v>14300</v>
      </c>
      <c r="J370" s="41">
        <f>VLOOKUP(A370,Table8[[Tanggal PO]:[Harga]],4,FALSE)</f>
        <v>14000</v>
      </c>
      <c r="K370" s="83">
        <f t="shared" si="32"/>
        <v>3.7037037037037035E-2</v>
      </c>
      <c r="L370" s="41" t="e">
        <f>VLOOKUP(A370,Sheet3!$A$2:$I$26,9,FALSE)</f>
        <v>#N/A</v>
      </c>
      <c r="M370" s="83" t="e">
        <f>VLOOKUP(A370,Sheet3!$A$2:$K$26,11,FALSE)</f>
        <v>#N/A</v>
      </c>
      <c r="N370" s="83">
        <f t="shared" si="33"/>
        <v>9.6825972143115956E-3</v>
      </c>
      <c r="O370" s="83">
        <f t="shared" si="34"/>
        <v>0</v>
      </c>
      <c r="P370" s="84">
        <f>VLOOKUP(A370,OEM!$Q$2:$T$394,4,FALSE)</f>
        <v>141310</v>
      </c>
      <c r="Q370" s="85">
        <f>(P370-140000)/140000</f>
        <v>9.3571428571428573E-3</v>
      </c>
    </row>
    <row r="371" spans="1:17" x14ac:dyDescent="0.25">
      <c r="A371" s="80">
        <v>45502</v>
      </c>
      <c r="B371" s="81">
        <f>VLOOKUP([1]!Table1[[#This Row],[TANGGAL]],[1]!Table2[#Data],2,FALSE)</f>
        <v>3915</v>
      </c>
      <c r="C371" s="82">
        <v>14559</v>
      </c>
      <c r="D371" s="82">
        <v>14300</v>
      </c>
      <c r="E371" s="82">
        <f t="shared" si="30"/>
        <v>14300</v>
      </c>
      <c r="F371" s="82">
        <f>13500</f>
        <v>13500</v>
      </c>
      <c r="G371" s="82">
        <f t="shared" si="35"/>
        <v>14169.566666666668</v>
      </c>
      <c r="H371" s="82">
        <f t="shared" si="31"/>
        <v>14000</v>
      </c>
      <c r="I371" s="82">
        <v>14300</v>
      </c>
      <c r="J371" s="41">
        <v>14000</v>
      </c>
      <c r="K371" s="83">
        <f t="shared" si="32"/>
        <v>3.7037037037037035E-2</v>
      </c>
      <c r="L371" s="41" t="e">
        <f>VLOOKUP(A371,Sheet3!$A$2:$I$26,9,FALSE)</f>
        <v>#N/A</v>
      </c>
      <c r="M371" s="83" t="e">
        <f>VLOOKUP(A371,Sheet3!$A$2:$K$26,11,FALSE)</f>
        <v>#N/A</v>
      </c>
      <c r="N371" s="83">
        <f t="shared" si="33"/>
        <v>9.2051744701672229E-3</v>
      </c>
      <c r="O371" s="83">
        <f t="shared" si="34"/>
        <v>0</v>
      </c>
      <c r="P371" s="84">
        <f>VLOOKUP(A371,OEM!$Q$2:$T$394,4,FALSE)</f>
        <v>211310</v>
      </c>
      <c r="Q371" s="85">
        <f>(P371-140000)/140000</f>
        <v>0.50935714285714284</v>
      </c>
    </row>
    <row r="372" spans="1:17" x14ac:dyDescent="0.25">
      <c r="A372" s="80">
        <v>45503</v>
      </c>
      <c r="B372" s="81">
        <f>VLOOKUP([1]!Table1[[#This Row],[TANGGAL]],[1]!Table2[#Data],2,FALSE)</f>
        <v>3924</v>
      </c>
      <c r="C372" s="82">
        <v>14550</v>
      </c>
      <c r="D372" s="82">
        <v>14400</v>
      </c>
      <c r="E372" s="82">
        <f t="shared" si="30"/>
        <v>14400</v>
      </c>
      <c r="F372" s="82">
        <f>13500</f>
        <v>13500</v>
      </c>
      <c r="G372" s="82">
        <f t="shared" si="35"/>
        <v>14173.266666666666</v>
      </c>
      <c r="H372" s="82">
        <f t="shared" si="31"/>
        <v>14100</v>
      </c>
      <c r="I372" s="82">
        <v>14400</v>
      </c>
      <c r="J372" s="41">
        <v>14000</v>
      </c>
      <c r="K372" s="83">
        <f t="shared" si="32"/>
        <v>4.4444444444444446E-2</v>
      </c>
      <c r="L372" s="41" t="e">
        <f>VLOOKUP(A372,Sheet3!$A$2:$I$26,9,FALSE)</f>
        <v>#N/A</v>
      </c>
      <c r="M372" s="83" t="e">
        <f>VLOOKUP(A372,Sheet3!$A$2:$K$26,11,FALSE)</f>
        <v>#N/A</v>
      </c>
      <c r="N372" s="83">
        <f t="shared" si="33"/>
        <v>1.5997253044464008E-2</v>
      </c>
      <c r="O372" s="83">
        <f t="shared" si="34"/>
        <v>7.1428571428571426E-3</v>
      </c>
      <c r="P372" s="84">
        <f>VLOOKUP(A372,OEM!$Q$2:$T$394,4,FALSE)</f>
        <v>211310</v>
      </c>
      <c r="Q372" s="85">
        <f>(P372-140000)/140000</f>
        <v>0.50935714285714284</v>
      </c>
    </row>
    <row r="373" spans="1:17" x14ac:dyDescent="0.25">
      <c r="A373" s="80">
        <v>45504</v>
      </c>
      <c r="B373" s="81">
        <f>VLOOKUP([1]!Table1[[#This Row],[TANGGAL]],[1]!Table2[#Data],2,FALSE)</f>
        <v>3904</v>
      </c>
      <c r="C373" s="82">
        <v>14550</v>
      </c>
      <c r="D373" s="82">
        <v>14400</v>
      </c>
      <c r="E373" s="82">
        <f t="shared" si="30"/>
        <v>14400</v>
      </c>
      <c r="F373" s="82">
        <f>13500</f>
        <v>13500</v>
      </c>
      <c r="G373" s="82">
        <f t="shared" si="35"/>
        <v>14183.3</v>
      </c>
      <c r="H373" s="82">
        <f t="shared" si="31"/>
        <v>14100</v>
      </c>
      <c r="I373" s="82">
        <v>14400</v>
      </c>
      <c r="J373" s="41">
        <v>14000</v>
      </c>
      <c r="K373" s="83">
        <f t="shared" si="32"/>
        <v>4.4444444444444446E-2</v>
      </c>
      <c r="L373" s="41" t="e">
        <f>VLOOKUP(A373,Sheet3!$A$2:$I$26,9,FALSE)</f>
        <v>#N/A</v>
      </c>
      <c r="M373" s="83" t="e">
        <f>VLOOKUP(A373,Sheet3!$A$2:$K$26,11,FALSE)</f>
        <v>#N/A</v>
      </c>
      <c r="N373" s="83">
        <f t="shared" si="33"/>
        <v>1.5278531794434351E-2</v>
      </c>
      <c r="O373" s="83">
        <f t="shared" si="34"/>
        <v>7.1428571428571426E-3</v>
      </c>
      <c r="P373" s="84">
        <f>VLOOKUP(A373,OEM!$Q$2:$T$394,4,FALSE)</f>
        <v>211310</v>
      </c>
      <c r="Q373" s="85">
        <f>(P373-140000)/140000</f>
        <v>0.50935714285714284</v>
      </c>
    </row>
    <row r="374" spans="1:17" x14ac:dyDescent="0.25">
      <c r="A374" s="80">
        <v>45505</v>
      </c>
      <c r="B374" s="81">
        <f>VLOOKUP([1]!Table1[[#This Row],[TANGGAL]],[1]!Table2[#Data],2,FALSE)</f>
        <v>3861</v>
      </c>
      <c r="C374" s="82">
        <v>14550</v>
      </c>
      <c r="D374" s="82">
        <v>14400</v>
      </c>
      <c r="E374" s="82">
        <f t="shared" si="30"/>
        <v>14400</v>
      </c>
      <c r="F374" s="82">
        <f>13500</f>
        <v>13500</v>
      </c>
      <c r="G374" s="82">
        <f t="shared" si="35"/>
        <v>14193.333333333334</v>
      </c>
      <c r="H374" s="82">
        <f t="shared" si="31"/>
        <v>14100</v>
      </c>
      <c r="I374" s="82">
        <v>14400</v>
      </c>
      <c r="J374" s="41">
        <v>14000</v>
      </c>
      <c r="K374" s="83">
        <f t="shared" si="32"/>
        <v>4.4444444444444446E-2</v>
      </c>
      <c r="L374" s="41" t="e">
        <f>VLOOKUP(A374,Sheet3!$A$2:$I$26,9,FALSE)</f>
        <v>#N/A</v>
      </c>
      <c r="M374" s="83" t="e">
        <f>VLOOKUP(A374,Sheet3!$A$2:$K$26,11,FALSE)</f>
        <v>#N/A</v>
      </c>
      <c r="N374" s="83">
        <f t="shared" si="33"/>
        <v>1.4560826679192066E-2</v>
      </c>
      <c r="O374" s="83">
        <f t="shared" si="34"/>
        <v>7.1428571428571426E-3</v>
      </c>
      <c r="P374" s="84">
        <f>VLOOKUP(A374,OEM!$Q$2:$T$394,4,FALSE)</f>
        <v>211310</v>
      </c>
      <c r="Q374" s="85">
        <f>(P374-140000)/140000</f>
        <v>0.50935714285714284</v>
      </c>
    </row>
    <row r="375" spans="1:17" x14ac:dyDescent="0.25">
      <c r="A375" s="80">
        <v>45506</v>
      </c>
      <c r="B375" s="81">
        <f>VLOOKUP([1]!Table1[[#This Row],[TANGGAL]],[1]!Table2[#Data],2,FALSE)</f>
        <v>3914</v>
      </c>
      <c r="C375" s="82">
        <v>14459</v>
      </c>
      <c r="D375" s="82">
        <v>14400</v>
      </c>
      <c r="E375" s="82">
        <f t="shared" si="30"/>
        <v>14400</v>
      </c>
      <c r="F375" s="82">
        <f>13500</f>
        <v>13500</v>
      </c>
      <c r="G375" s="82">
        <f t="shared" si="35"/>
        <v>14203.333333333334</v>
      </c>
      <c r="H375" s="82">
        <f t="shared" si="31"/>
        <v>14100</v>
      </c>
      <c r="I375" s="82">
        <v>14400</v>
      </c>
      <c r="J375" s="41">
        <v>14000</v>
      </c>
      <c r="K375" s="83">
        <f t="shared" si="32"/>
        <v>4.4444444444444446E-2</v>
      </c>
      <c r="L375" s="41" t="e">
        <f>VLOOKUP(A375,Sheet3!$A$2:$I$26,9,FALSE)</f>
        <v>#N/A</v>
      </c>
      <c r="M375" s="83" t="e">
        <f>VLOOKUP(A375,Sheet3!$A$2:$K$26,11,FALSE)</f>
        <v>#N/A</v>
      </c>
      <c r="N375" s="83">
        <f t="shared" si="33"/>
        <v>1.3846514902604979E-2</v>
      </c>
      <c r="O375" s="83">
        <f t="shared" si="34"/>
        <v>7.1428571428571426E-3</v>
      </c>
      <c r="P375" s="84">
        <f>VLOOKUP(A375,OEM!$Q$2:$T$394,4,FALSE)</f>
        <v>197350</v>
      </c>
      <c r="Q375" s="85">
        <f>(P375-140000)/140000</f>
        <v>0.40964285714285714</v>
      </c>
    </row>
    <row r="376" spans="1:17" x14ac:dyDescent="0.25">
      <c r="A376" s="80">
        <v>45509</v>
      </c>
      <c r="B376" s="81">
        <f>VLOOKUP([1]!Table1[[#This Row],[TANGGAL]],[1]!Table2[#Data],2,FALSE)</f>
        <v>3785</v>
      </c>
      <c r="C376" s="82">
        <v>14550</v>
      </c>
      <c r="D376" s="82">
        <v>14800</v>
      </c>
      <c r="E376" s="82">
        <f t="shared" si="30"/>
        <v>14550</v>
      </c>
      <c r="F376" s="82">
        <f>13500</f>
        <v>13500</v>
      </c>
      <c r="G376" s="82">
        <f t="shared" si="35"/>
        <v>14213.333333333334</v>
      </c>
      <c r="H376" s="82">
        <f t="shared" si="31"/>
        <v>14250</v>
      </c>
      <c r="I376" s="82">
        <v>14550</v>
      </c>
      <c r="J376" s="41">
        <v>14000</v>
      </c>
      <c r="K376" s="83">
        <f t="shared" si="32"/>
        <v>5.5555555555555552E-2</v>
      </c>
      <c r="L376" s="41" t="e">
        <f>VLOOKUP(A376,Sheet3!$A$2:$I$26,9,FALSE)</f>
        <v>#N/A</v>
      </c>
      <c r="M376" s="83" t="e">
        <f>VLOOKUP(A376,Sheet3!$A$2:$K$26,11,FALSE)</f>
        <v>#N/A</v>
      </c>
      <c r="N376" s="83">
        <f t="shared" si="33"/>
        <v>2.3686679174484009E-2</v>
      </c>
      <c r="O376" s="83">
        <f t="shared" si="34"/>
        <v>1.7857142857142856E-2</v>
      </c>
      <c r="P376" s="84">
        <f>VLOOKUP(A376,OEM!$Q$2:$T$394,4,FALSE)</f>
        <v>197350</v>
      </c>
      <c r="Q376" s="85">
        <f>(P376-140000)/140000</f>
        <v>0.40964285714285714</v>
      </c>
    </row>
    <row r="377" spans="1:17" x14ac:dyDescent="0.25">
      <c r="A377" s="80">
        <v>45510</v>
      </c>
      <c r="B377" s="81">
        <v>3758</v>
      </c>
      <c r="C377" s="82">
        <v>14459</v>
      </c>
      <c r="D377" s="82">
        <v>14500</v>
      </c>
      <c r="E377" s="82">
        <f t="shared" si="30"/>
        <v>14459</v>
      </c>
      <c r="F377" s="82">
        <f>13500</f>
        <v>13500</v>
      </c>
      <c r="G377" s="82">
        <f t="shared" si="35"/>
        <v>14228.333333333334</v>
      </c>
      <c r="H377" s="82">
        <f t="shared" si="31"/>
        <v>14159</v>
      </c>
      <c r="I377" s="82">
        <v>14459</v>
      </c>
      <c r="J377" s="41">
        <v>14000</v>
      </c>
      <c r="K377" s="83">
        <f t="shared" si="32"/>
        <v>4.8814814814814818E-2</v>
      </c>
      <c r="L377" s="41" t="e">
        <f>VLOOKUP(A377,Sheet3!$A$2:$I$26,9,FALSE)</f>
        <v>#N/A</v>
      </c>
      <c r="M377" s="83" t="e">
        <f>VLOOKUP(A377,Sheet3!$A$2:$K$26,11,FALSE)</f>
        <v>#N/A</v>
      </c>
      <c r="N377" s="83">
        <f t="shared" si="33"/>
        <v>1.6211783999062861E-2</v>
      </c>
      <c r="O377" s="83">
        <f t="shared" si="34"/>
        <v>1.1357142857142857E-2</v>
      </c>
      <c r="P377" s="84">
        <f>VLOOKUP(A377,OEM!$Q$2:$T$394,4,FALSE)</f>
        <v>183360</v>
      </c>
      <c r="Q377" s="85">
        <f>(P377-140000)/140000</f>
        <v>0.30971428571428572</v>
      </c>
    </row>
    <row r="378" spans="1:17" x14ac:dyDescent="0.25">
      <c r="A378" s="80">
        <v>45511</v>
      </c>
      <c r="B378" s="81">
        <v>3680</v>
      </c>
      <c r="C378" s="82">
        <v>14389</v>
      </c>
      <c r="D378" s="82">
        <v>14400</v>
      </c>
      <c r="E378" s="82">
        <f t="shared" si="30"/>
        <v>14389</v>
      </c>
      <c r="F378" s="82">
        <f>13500</f>
        <v>13500</v>
      </c>
      <c r="G378" s="82">
        <f t="shared" si="35"/>
        <v>14243.633333333333</v>
      </c>
      <c r="H378" s="82">
        <f t="shared" si="31"/>
        <v>14089</v>
      </c>
      <c r="I378" s="82">
        <v>14389</v>
      </c>
      <c r="J378" s="41">
        <v>14000</v>
      </c>
      <c r="K378" s="83">
        <f t="shared" si="32"/>
        <v>4.3629629629629629E-2</v>
      </c>
      <c r="L378" s="41" t="e">
        <f>VLOOKUP(A378,Sheet3!$A$2:$I$26,9,FALSE)</f>
        <v>#N/A</v>
      </c>
      <c r="M378" s="83" t="e">
        <f>VLOOKUP(A378,Sheet3!$A$2:$K$26,11,FALSE)</f>
        <v>#N/A</v>
      </c>
      <c r="N378" s="83">
        <f t="shared" si="33"/>
        <v>1.0205729343402558E-2</v>
      </c>
      <c r="O378" s="83">
        <f t="shared" si="34"/>
        <v>6.3571428571428572E-3</v>
      </c>
      <c r="P378" s="84">
        <f>VLOOKUP(A378,OEM!$Q$2:$T$394,4,FALSE)</f>
        <v>169450</v>
      </c>
      <c r="Q378" s="85">
        <f>(P378-140000)/140000</f>
        <v>0.21035714285714285</v>
      </c>
    </row>
    <row r="379" spans="1:17" x14ac:dyDescent="0.25">
      <c r="A379" s="80">
        <v>45512</v>
      </c>
      <c r="B379" s="81">
        <v>3724</v>
      </c>
      <c r="C379" s="82">
        <v>14389</v>
      </c>
      <c r="D379" s="82">
        <v>14400</v>
      </c>
      <c r="E379" s="82">
        <f t="shared" si="30"/>
        <v>14389</v>
      </c>
      <c r="F379" s="82">
        <f>13500</f>
        <v>13500</v>
      </c>
      <c r="G379" s="82">
        <f t="shared" si="35"/>
        <v>14256.6</v>
      </c>
      <c r="H379" s="82">
        <f t="shared" si="31"/>
        <v>14089</v>
      </c>
      <c r="I379" s="82">
        <v>14389</v>
      </c>
      <c r="J379" s="41">
        <v>14000</v>
      </c>
      <c r="K379" s="83">
        <f t="shared" si="32"/>
        <v>4.3629629629629629E-2</v>
      </c>
      <c r="L379" s="41" t="e">
        <f>VLOOKUP(A379,Sheet3!$A$2:$I$26,9,FALSE)</f>
        <v>#N/A</v>
      </c>
      <c r="M379" s="83" t="e">
        <f>VLOOKUP(A379,Sheet3!$A$2:$K$26,11,FALSE)</f>
        <v>#N/A</v>
      </c>
      <c r="N379" s="83">
        <f t="shared" si="33"/>
        <v>9.2869267567301898E-3</v>
      </c>
      <c r="O379" s="83">
        <f t="shared" si="34"/>
        <v>6.3571428571428572E-3</v>
      </c>
      <c r="P379" s="84">
        <f>VLOOKUP(A379,OEM!$Q$2:$T$394,4,FALSE)</f>
        <v>155490</v>
      </c>
      <c r="Q379" s="85">
        <f>(P379-140000)/140000</f>
        <v>0.11064285714285714</v>
      </c>
    </row>
    <row r="380" spans="1:17" x14ac:dyDescent="0.25">
      <c r="A380" s="80">
        <v>45513</v>
      </c>
      <c r="B380" s="81">
        <f>VLOOKUP([1]!Table1[[#This Row],[TANGGAL]],[1]!Table2[#Data],2,FALSE)</f>
        <v>3760</v>
      </c>
      <c r="C380" s="82">
        <v>14482</v>
      </c>
      <c r="D380" s="82">
        <v>14400</v>
      </c>
      <c r="E380" s="82">
        <f t="shared" si="30"/>
        <v>14400</v>
      </c>
      <c r="F380" s="82">
        <f>13500</f>
        <v>13500</v>
      </c>
      <c r="G380" s="82">
        <f t="shared" si="35"/>
        <v>14269.566666666668</v>
      </c>
      <c r="H380" s="82">
        <f t="shared" si="31"/>
        <v>14100</v>
      </c>
      <c r="I380" s="82">
        <v>14400</v>
      </c>
      <c r="J380" s="41">
        <f>VLOOKUP(A380,Table8[[Tanggal PO]:[Harga]],4,FALSE)</f>
        <v>14150</v>
      </c>
      <c r="K380" s="83">
        <f t="shared" si="32"/>
        <v>4.4444444444444446E-2</v>
      </c>
      <c r="L380" s="41" t="e">
        <f>VLOOKUP(A380,Sheet3!$A$2:$I$26,9,FALSE)</f>
        <v>#N/A</v>
      </c>
      <c r="M380" s="83" t="e">
        <f>VLOOKUP(A380,Sheet3!$A$2:$K$26,11,FALSE)</f>
        <v>#N/A</v>
      </c>
      <c r="N380" s="83">
        <f t="shared" si="33"/>
        <v>9.1406653320469308E-3</v>
      </c>
      <c r="O380" s="83">
        <f t="shared" si="34"/>
        <v>-3.5335689045936395E-3</v>
      </c>
      <c r="P380" s="84">
        <f>VLOOKUP(A380,OEM!$Q$2:$T$394,4,FALSE)</f>
        <v>281550</v>
      </c>
      <c r="Q380" s="85">
        <f>(P380-140000)/140000</f>
        <v>1.0110714285714286</v>
      </c>
    </row>
    <row r="381" spans="1:17" x14ac:dyDescent="0.25">
      <c r="A381" s="80">
        <v>45516</v>
      </c>
      <c r="B381" s="81">
        <v>3732</v>
      </c>
      <c r="C381" s="82">
        <v>14482</v>
      </c>
      <c r="D381" s="82">
        <v>14300</v>
      </c>
      <c r="E381" s="82">
        <f t="shared" si="30"/>
        <v>14300</v>
      </c>
      <c r="F381" s="82">
        <f>13500</f>
        <v>13500</v>
      </c>
      <c r="G381" s="82">
        <f t="shared" si="35"/>
        <v>14279.566666666668</v>
      </c>
      <c r="H381" s="82">
        <f t="shared" si="31"/>
        <v>14000</v>
      </c>
      <c r="I381" s="82">
        <v>14300</v>
      </c>
      <c r="J381" s="41">
        <v>14150</v>
      </c>
      <c r="K381" s="83">
        <f t="shared" si="32"/>
        <v>3.7037037037037035E-2</v>
      </c>
      <c r="L381" s="41" t="e">
        <f>VLOOKUP(A381,Sheet3!$A$2:$I$26,9,FALSE)</f>
        <v>#N/A</v>
      </c>
      <c r="M381" s="83" t="e">
        <f>VLOOKUP(A381,Sheet3!$A$2:$K$26,11,FALSE)</f>
        <v>#N/A</v>
      </c>
      <c r="N381" s="83">
        <f t="shared" si="33"/>
        <v>1.4309491184372413E-3</v>
      </c>
      <c r="O381" s="83">
        <f t="shared" si="34"/>
        <v>-1.0600706713780919E-2</v>
      </c>
      <c r="P381" s="84">
        <f>VLOOKUP(A381,OEM!$Q$2:$T$394,4,FALSE)</f>
        <v>267620</v>
      </c>
      <c r="Q381" s="85">
        <f>(P381-140000)/140000</f>
        <v>0.91157142857142859</v>
      </c>
    </row>
    <row r="382" spans="1:17" x14ac:dyDescent="0.25">
      <c r="A382" s="80">
        <v>45517</v>
      </c>
      <c r="B382" s="81">
        <v>3686</v>
      </c>
      <c r="C382" s="82">
        <v>14482</v>
      </c>
      <c r="D382" s="82">
        <v>14200</v>
      </c>
      <c r="E382" s="82">
        <f t="shared" si="30"/>
        <v>14200</v>
      </c>
      <c r="F382" s="82">
        <f>13500</f>
        <v>13500</v>
      </c>
      <c r="G382" s="82">
        <f t="shared" si="35"/>
        <v>14282.9</v>
      </c>
      <c r="H382" s="82">
        <f t="shared" si="31"/>
        <v>13900</v>
      </c>
      <c r="I382" s="82">
        <v>14200</v>
      </c>
      <c r="J382" s="41">
        <v>14150</v>
      </c>
      <c r="K382" s="83">
        <f t="shared" si="32"/>
        <v>2.9629629629629631E-2</v>
      </c>
      <c r="L382" s="41" t="e">
        <f>VLOOKUP(A382,Sheet3!$A$2:$I$26,9,FALSE)</f>
        <v>#N/A</v>
      </c>
      <c r="M382" s="83" t="e">
        <f>VLOOKUP(A382,Sheet3!$A$2:$K$26,11,FALSE)</f>
        <v>#N/A</v>
      </c>
      <c r="N382" s="83">
        <f t="shared" si="33"/>
        <v>-5.8041434162529769E-3</v>
      </c>
      <c r="O382" s="83">
        <f t="shared" si="34"/>
        <v>-1.7667844522968199E-2</v>
      </c>
      <c r="P382" s="84">
        <f>VLOOKUP(A382,OEM!$Q$2:$T$394,4,FALSE)</f>
        <v>253670</v>
      </c>
      <c r="Q382" s="85">
        <f>(P382-140000)/140000</f>
        <v>0.81192857142857144</v>
      </c>
    </row>
    <row r="383" spans="1:17" x14ac:dyDescent="0.25">
      <c r="A383" s="80">
        <v>45518</v>
      </c>
      <c r="B383" s="81">
        <v>3650</v>
      </c>
      <c r="C383" s="82">
        <v>14392</v>
      </c>
      <c r="D383" s="82">
        <v>14100</v>
      </c>
      <c r="E383" s="82">
        <f t="shared" si="30"/>
        <v>14100</v>
      </c>
      <c r="F383" s="82">
        <f>13500</f>
        <v>13500</v>
      </c>
      <c r="G383" s="82">
        <f t="shared" si="35"/>
        <v>14279.566666666668</v>
      </c>
      <c r="H383" s="82">
        <f t="shared" si="31"/>
        <v>13800</v>
      </c>
      <c r="I383" s="82">
        <v>14100</v>
      </c>
      <c r="J383" s="41">
        <f>VLOOKUP(A383,Table8[[Tanggal PO]:[Harga]],4,FALSE)</f>
        <v>13900</v>
      </c>
      <c r="K383" s="83">
        <f t="shared" si="32"/>
        <v>2.2222222222222223E-2</v>
      </c>
      <c r="L383" s="41" t="e">
        <f>VLOOKUP(A383,Sheet3!$A$2:$I$26,9,FALSE)</f>
        <v>#N/A</v>
      </c>
      <c r="M383" s="83" t="e">
        <f>VLOOKUP(A383,Sheet3!$A$2:$K$26,11,FALSE)</f>
        <v>#N/A</v>
      </c>
      <c r="N383" s="83">
        <f t="shared" si="33"/>
        <v>-1.2575078141960482E-2</v>
      </c>
      <c r="O383" s="83">
        <f t="shared" si="34"/>
        <v>-7.1942446043165471E-3</v>
      </c>
      <c r="P383" s="84">
        <f>VLOOKUP(A383,OEM!$Q$2:$T$394,4,FALSE)</f>
        <v>379730</v>
      </c>
      <c r="Q383" s="85">
        <f>(P383-140000)/140000</f>
        <v>1.7123571428571429</v>
      </c>
    </row>
    <row r="384" spans="1:17" x14ac:dyDescent="0.25">
      <c r="A384" s="80">
        <v>45519</v>
      </c>
      <c r="B384" s="81">
        <v>3730</v>
      </c>
      <c r="C384" s="82">
        <v>14392</v>
      </c>
      <c r="D384" s="82">
        <v>14100</v>
      </c>
      <c r="E384" s="82">
        <f t="shared" si="30"/>
        <v>14100</v>
      </c>
      <c r="F384" s="82">
        <f>13500</f>
        <v>13500</v>
      </c>
      <c r="G384" s="82">
        <f t="shared" si="35"/>
        <v>14272.9</v>
      </c>
      <c r="H384" s="82">
        <f t="shared" si="31"/>
        <v>13800</v>
      </c>
      <c r="I384" s="82">
        <v>14100</v>
      </c>
      <c r="J384" s="41">
        <v>13900</v>
      </c>
      <c r="K384" s="83">
        <f t="shared" si="32"/>
        <v>2.2222222222222223E-2</v>
      </c>
      <c r="L384" s="41" t="e">
        <f>VLOOKUP(A384,Sheet3!$A$2:$I$26,9,FALSE)</f>
        <v>#N/A</v>
      </c>
      <c r="M384" s="83" t="e">
        <f>VLOOKUP(A384,Sheet3!$A$2:$K$26,11,FALSE)</f>
        <v>#N/A</v>
      </c>
      <c r="N384" s="83">
        <f t="shared" si="33"/>
        <v>-1.2113866137925694E-2</v>
      </c>
      <c r="O384" s="83">
        <f t="shared" si="34"/>
        <v>-7.1942446043165471E-3</v>
      </c>
      <c r="P384" s="84">
        <f>VLOOKUP(A384,OEM!$Q$2:$T$394,4,FALSE)</f>
        <v>365740</v>
      </c>
      <c r="Q384" s="85">
        <f>(P384-140000)/140000</f>
        <v>1.6124285714285713</v>
      </c>
    </row>
    <row r="385" spans="1:17" x14ac:dyDescent="0.25">
      <c r="A385" s="80">
        <v>45520</v>
      </c>
      <c r="B385" s="81">
        <v>3710</v>
      </c>
      <c r="C385" s="82">
        <v>14382</v>
      </c>
      <c r="D385" s="82">
        <v>14100</v>
      </c>
      <c r="E385" s="82">
        <f t="shared" si="30"/>
        <v>14100</v>
      </c>
      <c r="F385" s="82">
        <f>13500</f>
        <v>13500</v>
      </c>
      <c r="G385" s="82">
        <f t="shared" si="35"/>
        <v>14259.566666666668</v>
      </c>
      <c r="H385" s="82">
        <f t="shared" si="31"/>
        <v>13800</v>
      </c>
      <c r="I385" s="82">
        <v>14100</v>
      </c>
      <c r="J385" s="41">
        <v>13900</v>
      </c>
      <c r="K385" s="83">
        <f t="shared" si="32"/>
        <v>2.2222222222222223E-2</v>
      </c>
      <c r="L385" s="41" t="e">
        <f>VLOOKUP(A385,Sheet3!$A$2:$I$26,9,FALSE)</f>
        <v>#N/A</v>
      </c>
      <c r="M385" s="83" t="e">
        <f>VLOOKUP(A385,Sheet3!$A$2:$K$26,11,FALSE)</f>
        <v>#N/A</v>
      </c>
      <c r="N385" s="83">
        <f t="shared" si="33"/>
        <v>-1.1190148368230042E-2</v>
      </c>
      <c r="O385" s="83">
        <f t="shared" si="34"/>
        <v>-7.1942446043165471E-3</v>
      </c>
      <c r="P385" s="84">
        <f>VLOOKUP(A385,OEM!$Q$2:$T$394,4,FALSE)</f>
        <v>351770</v>
      </c>
      <c r="Q385" s="85">
        <f>(P385-140000)/140000</f>
        <v>1.5126428571428572</v>
      </c>
    </row>
    <row r="386" spans="1:17" x14ac:dyDescent="0.25">
      <c r="A386" s="80">
        <v>45523</v>
      </c>
      <c r="B386" s="81">
        <f>VLOOKUP([1]!Table1[[#This Row],[TANGGAL]],[1]!Table2[#Data],2,FALSE)</f>
        <v>3680</v>
      </c>
      <c r="C386" s="82">
        <v>14382</v>
      </c>
      <c r="D386" s="82">
        <v>14300</v>
      </c>
      <c r="E386" s="82">
        <f t="shared" si="30"/>
        <v>14300</v>
      </c>
      <c r="F386" s="82">
        <f>13500</f>
        <v>13500</v>
      </c>
      <c r="G386" s="82">
        <f t="shared" si="35"/>
        <v>14249.566666666668</v>
      </c>
      <c r="H386" s="82">
        <f t="shared" si="31"/>
        <v>14000</v>
      </c>
      <c r="I386" s="82">
        <v>14300</v>
      </c>
      <c r="J386" s="41">
        <v>13900</v>
      </c>
      <c r="K386" s="83">
        <f t="shared" si="32"/>
        <v>3.7037037037037035E-2</v>
      </c>
      <c r="L386" s="41" t="e">
        <f>VLOOKUP(A386,Sheet3!$A$2:$I$26,9,FALSE)</f>
        <v>#N/A</v>
      </c>
      <c r="M386" s="83" t="e">
        <f>VLOOKUP(A386,Sheet3!$A$2:$K$26,11,FALSE)</f>
        <v>#N/A</v>
      </c>
      <c r="N386" s="83">
        <f t="shared" si="33"/>
        <v>3.5392889140487883E-3</v>
      </c>
      <c r="O386" s="83">
        <f t="shared" si="34"/>
        <v>7.1942446043165471E-3</v>
      </c>
      <c r="P386" s="84">
        <f>VLOOKUP(A386,OEM!$Q$2:$T$394,4,FALSE)</f>
        <v>351770</v>
      </c>
      <c r="Q386" s="85">
        <f>(P386-140000)/140000</f>
        <v>1.5126428571428572</v>
      </c>
    </row>
    <row r="387" spans="1:17" x14ac:dyDescent="0.25">
      <c r="A387" s="80">
        <v>45524</v>
      </c>
      <c r="B387" s="81">
        <v>3720</v>
      </c>
      <c r="C387" s="82">
        <v>14482</v>
      </c>
      <c r="D387" s="82">
        <v>14300</v>
      </c>
      <c r="E387" s="82">
        <f t="shared" ref="E387:E450" si="36">MIN(C387:D387)</f>
        <v>14300</v>
      </c>
      <c r="F387" s="82">
        <f>13500</f>
        <v>13500</v>
      </c>
      <c r="G387" s="82">
        <f t="shared" si="35"/>
        <v>14246.233333333334</v>
      </c>
      <c r="H387" s="82">
        <f t="shared" ref="H387:H450" si="37">E387-300</f>
        <v>14000</v>
      </c>
      <c r="I387" s="82">
        <v>14300</v>
      </c>
      <c r="J387" s="41">
        <v>13900</v>
      </c>
      <c r="K387" s="83">
        <f t="shared" ref="K387:K450" si="38">(H387-F387)/F387</f>
        <v>3.7037037037037035E-2</v>
      </c>
      <c r="L387" s="41" t="e">
        <f>VLOOKUP(A387,Sheet3!$A$2:$I$26,9,FALSE)</f>
        <v>#N/A</v>
      </c>
      <c r="M387" s="83" t="e">
        <f>VLOOKUP(A387,Sheet3!$A$2:$K$26,11,FALSE)</f>
        <v>#N/A</v>
      </c>
      <c r="N387" s="83">
        <f t="shared" ref="N387:N450" si="39">(E387-G387)/G387</f>
        <v>3.7740970127776293E-3</v>
      </c>
      <c r="O387" s="83">
        <f t="shared" ref="O387:O450" si="40">(H387-J387)/J387</f>
        <v>7.1942446043165471E-3</v>
      </c>
      <c r="P387" s="84">
        <f>VLOOKUP(A387,OEM!$Q$2:$T$394,4,FALSE)</f>
        <v>337850</v>
      </c>
      <c r="Q387" s="85">
        <f>(P387-140000)/140000</f>
        <v>1.4132142857142858</v>
      </c>
    </row>
    <row r="388" spans="1:17" x14ac:dyDescent="0.25">
      <c r="A388" s="80">
        <v>45525</v>
      </c>
      <c r="B388" s="81">
        <v>3732</v>
      </c>
      <c r="C388" s="82">
        <v>14414</v>
      </c>
      <c r="D388" s="82">
        <v>14200</v>
      </c>
      <c r="E388" s="82">
        <f t="shared" si="36"/>
        <v>14200</v>
      </c>
      <c r="F388" s="82">
        <f>13500</f>
        <v>13500</v>
      </c>
      <c r="G388" s="82">
        <f t="shared" si="35"/>
        <v>14246.233333333334</v>
      </c>
      <c r="H388" s="82">
        <f t="shared" si="37"/>
        <v>13900</v>
      </c>
      <c r="I388" s="82">
        <v>14200</v>
      </c>
      <c r="J388" s="41">
        <v>13900</v>
      </c>
      <c r="K388" s="83">
        <f t="shared" si="38"/>
        <v>2.9629629629629631E-2</v>
      </c>
      <c r="L388" s="41" t="e">
        <f>VLOOKUP(A388,Sheet3!$A$2:$I$26,9,FALSE)</f>
        <v>#N/A</v>
      </c>
      <c r="M388" s="83" t="e">
        <f>VLOOKUP(A388,Sheet3!$A$2:$K$26,11,FALSE)</f>
        <v>#N/A</v>
      </c>
      <c r="N388" s="83">
        <f t="shared" si="39"/>
        <v>-3.2453022670320044E-3</v>
      </c>
      <c r="O388" s="83">
        <f t="shared" si="40"/>
        <v>0</v>
      </c>
      <c r="P388" s="84">
        <f>VLOOKUP(A388,OEM!$Q$2:$T$394,4,FALSE)</f>
        <v>323880</v>
      </c>
      <c r="Q388" s="85">
        <f>(P388-140000)/140000</f>
        <v>1.3134285714285714</v>
      </c>
    </row>
    <row r="389" spans="1:17" x14ac:dyDescent="0.25">
      <c r="A389" s="80">
        <v>45526</v>
      </c>
      <c r="B389" s="81">
        <f>VLOOKUP([1]!Table1[[#This Row],[TANGGAL]],[1]!Table2[#Data],2,FALSE)</f>
        <v>3800</v>
      </c>
      <c r="C389" s="82">
        <v>14572</v>
      </c>
      <c r="D389" s="82">
        <v>14400</v>
      </c>
      <c r="E389" s="82">
        <f t="shared" si="36"/>
        <v>14400</v>
      </c>
      <c r="F389" s="82">
        <f>13500</f>
        <v>13500</v>
      </c>
      <c r="G389" s="82">
        <f t="shared" si="35"/>
        <v>14249.566666666668</v>
      </c>
      <c r="H389" s="82">
        <f t="shared" si="37"/>
        <v>14100</v>
      </c>
      <c r="I389" s="82">
        <v>14400</v>
      </c>
      <c r="J389" s="41">
        <v>13900</v>
      </c>
      <c r="K389" s="83">
        <f t="shared" si="38"/>
        <v>4.4444444444444446E-2</v>
      </c>
      <c r="L389" s="41" t="e">
        <f>VLOOKUP(A389,Sheet3!$A$2:$I$26,9,FALSE)</f>
        <v>#N/A</v>
      </c>
      <c r="M389" s="83" t="e">
        <f>VLOOKUP(A389,Sheet3!$A$2:$K$26,11,FALSE)</f>
        <v>#N/A</v>
      </c>
      <c r="N389" s="83">
        <f t="shared" si="39"/>
        <v>1.0557046179181996E-2</v>
      </c>
      <c r="O389" s="83">
        <f t="shared" si="40"/>
        <v>1.4388489208633094E-2</v>
      </c>
      <c r="P389" s="84">
        <f>VLOOKUP(A389,OEM!$Q$2:$T$394,4,FALSE)</f>
        <v>309880</v>
      </c>
      <c r="Q389" s="85">
        <f>(P389-140000)/140000</f>
        <v>1.2134285714285715</v>
      </c>
    </row>
    <row r="390" spans="1:17" x14ac:dyDescent="0.25">
      <c r="A390" s="80">
        <v>45527</v>
      </c>
      <c r="B390" s="81">
        <v>3830</v>
      </c>
      <c r="C390" s="82">
        <v>14582</v>
      </c>
      <c r="D390" s="82">
        <v>14600</v>
      </c>
      <c r="E390" s="82">
        <f t="shared" si="36"/>
        <v>14582</v>
      </c>
      <c r="F390" s="82">
        <f>13500</f>
        <v>13500</v>
      </c>
      <c r="G390" s="82">
        <f t="shared" si="35"/>
        <v>14259.566666666668</v>
      </c>
      <c r="H390" s="82">
        <f t="shared" si="37"/>
        <v>14282</v>
      </c>
      <c r="I390" s="82">
        <v>14582</v>
      </c>
      <c r="J390" s="41">
        <v>13900</v>
      </c>
      <c r="K390" s="83">
        <f t="shared" si="38"/>
        <v>5.7925925925925929E-2</v>
      </c>
      <c r="L390" s="41" t="e">
        <f>VLOOKUP(A390,Sheet3!$A$2:$I$26,9,FALSE)</f>
        <v>#N/A</v>
      </c>
      <c r="M390" s="83" t="e">
        <f>VLOOKUP(A390,Sheet3!$A$2:$K$26,11,FALSE)</f>
        <v>#N/A</v>
      </c>
      <c r="N390" s="83">
        <f t="shared" si="39"/>
        <v>2.2611720318756703E-2</v>
      </c>
      <c r="O390" s="83">
        <f t="shared" si="40"/>
        <v>2.7482014388489209E-2</v>
      </c>
      <c r="P390" s="84">
        <f>VLOOKUP(A390,OEM!$Q$2:$T$394,4,FALSE)</f>
        <v>295940</v>
      </c>
      <c r="Q390" s="85">
        <f>(P390-140000)/140000</f>
        <v>1.1138571428571429</v>
      </c>
    </row>
    <row r="391" spans="1:17" x14ac:dyDescent="0.25">
      <c r="A391" s="80">
        <v>45530</v>
      </c>
      <c r="B391" s="81">
        <v>3890</v>
      </c>
      <c r="C391" s="82">
        <v>14752</v>
      </c>
      <c r="D391" s="82">
        <v>14600</v>
      </c>
      <c r="E391" s="82">
        <f t="shared" si="36"/>
        <v>14600</v>
      </c>
      <c r="F391" s="82">
        <f>13500</f>
        <v>13500</v>
      </c>
      <c r="G391" s="82">
        <f t="shared" si="35"/>
        <v>14278.966666666667</v>
      </c>
      <c r="H391" s="82">
        <f t="shared" si="37"/>
        <v>14300</v>
      </c>
      <c r="I391" s="82">
        <v>14600</v>
      </c>
      <c r="J391" s="41">
        <v>13900</v>
      </c>
      <c r="K391" s="83">
        <f t="shared" si="38"/>
        <v>5.9259259259259262E-2</v>
      </c>
      <c r="L391" s="41" t="e">
        <f>VLOOKUP(A391,Sheet3!$A$2:$I$26,9,FALSE)</f>
        <v>#N/A</v>
      </c>
      <c r="M391" s="83" t="e">
        <f>VLOOKUP(A391,Sheet3!$A$2:$K$26,11,FALSE)</f>
        <v>#N/A</v>
      </c>
      <c r="N391" s="83">
        <f t="shared" si="39"/>
        <v>2.2482952781363696E-2</v>
      </c>
      <c r="O391" s="83">
        <f t="shared" si="40"/>
        <v>2.8776978417266189E-2</v>
      </c>
      <c r="P391" s="84">
        <f>VLOOKUP(A391,OEM!$Q$2:$T$394,4,FALSE)</f>
        <v>282130</v>
      </c>
      <c r="Q391" s="85">
        <f>(P391-140000)/140000</f>
        <v>1.0152142857142856</v>
      </c>
    </row>
    <row r="392" spans="1:17" x14ac:dyDescent="0.25">
      <c r="A392" s="80">
        <v>45531</v>
      </c>
      <c r="B392" s="81">
        <f>VLOOKUP([1]!Table1[[#This Row],[TANGGAL]],[1]!Table2[#Data],2,FALSE)</f>
        <v>3970</v>
      </c>
      <c r="C392" s="82">
        <v>14952</v>
      </c>
      <c r="D392" s="82">
        <v>14600</v>
      </c>
      <c r="E392" s="82">
        <f t="shared" si="36"/>
        <v>14600</v>
      </c>
      <c r="F392" s="82">
        <f>13500</f>
        <v>13500</v>
      </c>
      <c r="G392" s="82">
        <f t="shared" si="35"/>
        <v>14298.966666666667</v>
      </c>
      <c r="H392" s="82">
        <f t="shared" si="37"/>
        <v>14300</v>
      </c>
      <c r="I392" s="82">
        <v>14600</v>
      </c>
      <c r="J392" s="41">
        <v>13900</v>
      </c>
      <c r="K392" s="83">
        <f t="shared" si="38"/>
        <v>5.9259259259259262E-2</v>
      </c>
      <c r="L392" s="41" t="e">
        <f>VLOOKUP(A392,Sheet3!$A$2:$I$26,9,FALSE)</f>
        <v>#N/A</v>
      </c>
      <c r="M392" s="83" t="e">
        <f>VLOOKUP(A392,Sheet3!$A$2:$K$26,11,FALSE)</f>
        <v>#N/A</v>
      </c>
      <c r="N392" s="83">
        <f t="shared" si="39"/>
        <v>2.1052803349426146E-2</v>
      </c>
      <c r="O392" s="83">
        <f t="shared" si="40"/>
        <v>2.8776978417266189E-2</v>
      </c>
      <c r="P392" s="84">
        <f>VLOOKUP(A392,OEM!$Q$2:$T$394,4,FALSE)</f>
        <v>268140</v>
      </c>
      <c r="Q392" s="85">
        <f>(P392-140000)/140000</f>
        <v>0.91528571428571426</v>
      </c>
    </row>
    <row r="393" spans="1:17" x14ac:dyDescent="0.25">
      <c r="A393" s="80">
        <v>45532</v>
      </c>
      <c r="B393" s="81">
        <v>3920</v>
      </c>
      <c r="C393" s="82">
        <v>14952</v>
      </c>
      <c r="D393" s="82">
        <v>14500</v>
      </c>
      <c r="E393" s="82">
        <f t="shared" si="36"/>
        <v>14500</v>
      </c>
      <c r="F393" s="82">
        <f>13500</f>
        <v>13500</v>
      </c>
      <c r="G393" s="82">
        <f t="shared" si="35"/>
        <v>14315.633333333333</v>
      </c>
      <c r="H393" s="82">
        <f t="shared" si="37"/>
        <v>14200</v>
      </c>
      <c r="I393" s="82">
        <v>14500</v>
      </c>
      <c r="J393" s="41">
        <v>13900</v>
      </c>
      <c r="K393" s="83">
        <f t="shared" si="38"/>
        <v>5.185185185185185E-2</v>
      </c>
      <c r="L393" s="41" t="e">
        <f>VLOOKUP(A393,Sheet3!$A$2:$I$26,9,FALSE)</f>
        <v>#N/A</v>
      </c>
      <c r="M393" s="83" t="e">
        <f>VLOOKUP(A393,Sheet3!$A$2:$K$26,11,FALSE)</f>
        <v>#N/A</v>
      </c>
      <c r="N393" s="83">
        <f t="shared" si="39"/>
        <v>1.2878694387720659E-2</v>
      </c>
      <c r="O393" s="83">
        <f t="shared" si="40"/>
        <v>2.1582733812949641E-2</v>
      </c>
      <c r="P393" s="84">
        <f>VLOOKUP(A393,OEM!$Q$2:$T$394,4,FALSE)</f>
        <v>254170</v>
      </c>
      <c r="Q393" s="85">
        <f>(P393-140000)/140000</f>
        <v>0.8155</v>
      </c>
    </row>
    <row r="394" spans="1:17" x14ac:dyDescent="0.25">
      <c r="A394" s="80">
        <v>45533</v>
      </c>
      <c r="B394" s="81">
        <v>3910</v>
      </c>
      <c r="C394" s="82">
        <v>14752</v>
      </c>
      <c r="D394" s="82">
        <v>14500</v>
      </c>
      <c r="E394" s="82">
        <f t="shared" si="36"/>
        <v>14500</v>
      </c>
      <c r="F394" s="82">
        <f>13500</f>
        <v>13500</v>
      </c>
      <c r="G394" s="82">
        <f t="shared" si="35"/>
        <v>14325.633333333333</v>
      </c>
      <c r="H394" s="82">
        <f t="shared" si="37"/>
        <v>14200</v>
      </c>
      <c r="I394" s="82">
        <v>14500</v>
      </c>
      <c r="J394" s="41">
        <v>13900</v>
      </c>
      <c r="K394" s="83">
        <f t="shared" si="38"/>
        <v>5.185185185185185E-2</v>
      </c>
      <c r="L394" s="41" t="e">
        <f>VLOOKUP(A394,Sheet3!$A$2:$I$26,9,FALSE)</f>
        <v>#N/A</v>
      </c>
      <c r="M394" s="83" t="e">
        <f>VLOOKUP(A394,Sheet3!$A$2:$K$26,11,FALSE)</f>
        <v>#N/A</v>
      </c>
      <c r="N394" s="83">
        <f t="shared" si="39"/>
        <v>1.2171655005363356E-2</v>
      </c>
      <c r="O394" s="83">
        <f t="shared" si="40"/>
        <v>2.1582733812949641E-2</v>
      </c>
      <c r="P394" s="84">
        <f>VLOOKUP(A394,OEM!$Q$2:$T$394,4,FALSE)</f>
        <v>240200</v>
      </c>
      <c r="Q394" s="85">
        <f>(P394-140000)/140000</f>
        <v>0.71571428571428575</v>
      </c>
    </row>
    <row r="395" spans="1:17" x14ac:dyDescent="0.25">
      <c r="A395" s="80">
        <v>45534</v>
      </c>
      <c r="B395" s="81">
        <v>3950</v>
      </c>
      <c r="C395" s="82">
        <v>14842</v>
      </c>
      <c r="D395" s="82">
        <v>14700</v>
      </c>
      <c r="E395" s="82">
        <f t="shared" si="36"/>
        <v>14700</v>
      </c>
      <c r="F395" s="82">
        <f>13500</f>
        <v>13500</v>
      </c>
      <c r="G395" s="82">
        <f t="shared" si="35"/>
        <v>14338.966666666667</v>
      </c>
      <c r="H395" s="82">
        <f t="shared" si="37"/>
        <v>14400</v>
      </c>
      <c r="I395" s="82">
        <v>14700</v>
      </c>
      <c r="J395" s="41">
        <v>13900</v>
      </c>
      <c r="K395" s="83">
        <f t="shared" si="38"/>
        <v>6.6666666666666666E-2</v>
      </c>
      <c r="L395" s="41" t="e">
        <f>VLOOKUP(A395,Sheet3!$A$2:$I$26,9,FALSE)</f>
        <v>#N/A</v>
      </c>
      <c r="M395" s="83" t="e">
        <f>VLOOKUP(A395,Sheet3!$A$2:$K$26,11,FALSE)</f>
        <v>#N/A</v>
      </c>
      <c r="N395" s="83">
        <f t="shared" si="39"/>
        <v>2.5178476366265318E-2</v>
      </c>
      <c r="O395" s="83">
        <f t="shared" si="40"/>
        <v>3.5971223021582732E-2</v>
      </c>
      <c r="P395" s="84">
        <f>VLOOKUP(A395,OEM!$Q$2:$T$394,4,FALSE)</f>
        <v>226230</v>
      </c>
      <c r="Q395" s="85">
        <f>(P395-140000)/140000</f>
        <v>0.61592857142857138</v>
      </c>
    </row>
    <row r="396" spans="1:17" x14ac:dyDescent="0.25">
      <c r="A396" s="80">
        <v>45537</v>
      </c>
      <c r="B396" s="81">
        <v>3911</v>
      </c>
      <c r="C396" s="82">
        <v>14932</v>
      </c>
      <c r="D396" s="82">
        <v>14600</v>
      </c>
      <c r="E396" s="82">
        <f t="shared" si="36"/>
        <v>14600</v>
      </c>
      <c r="F396" s="82">
        <f>13500</f>
        <v>13500</v>
      </c>
      <c r="G396" s="82">
        <f t="shared" si="35"/>
        <v>14358.966666666667</v>
      </c>
      <c r="H396" s="82">
        <f t="shared" si="37"/>
        <v>14300</v>
      </c>
      <c r="I396" s="82">
        <v>14600</v>
      </c>
      <c r="J396" s="41">
        <v>13900</v>
      </c>
      <c r="K396" s="83">
        <f t="shared" si="38"/>
        <v>5.9259259259259262E-2</v>
      </c>
      <c r="L396" s="41" t="e">
        <f>VLOOKUP(A396,Sheet3!$A$2:$I$26,9,FALSE)</f>
        <v>#N/A</v>
      </c>
      <c r="M396" s="83" t="e">
        <f>VLOOKUP(A396,Sheet3!$A$2:$K$26,11,FALSE)</f>
        <v>#N/A</v>
      </c>
      <c r="N396" s="83">
        <f t="shared" si="39"/>
        <v>1.6786258992638713E-2</v>
      </c>
      <c r="O396" s="83">
        <f t="shared" si="40"/>
        <v>2.8776978417266189E-2</v>
      </c>
      <c r="P396" s="84">
        <f>VLOOKUP(A396,OEM!$Q$2:$T$394,4,FALSE)</f>
        <v>212270</v>
      </c>
      <c r="Q396" s="85">
        <f>(P396-140000)/140000</f>
        <v>0.51621428571428574</v>
      </c>
    </row>
    <row r="397" spans="1:17" x14ac:dyDescent="0.25">
      <c r="A397" s="80">
        <v>45538</v>
      </c>
      <c r="B397" s="81">
        <v>3940</v>
      </c>
      <c r="C397" s="82">
        <v>14932</v>
      </c>
      <c r="D397" s="82">
        <v>14500</v>
      </c>
      <c r="E397" s="82">
        <f t="shared" si="36"/>
        <v>14500</v>
      </c>
      <c r="F397" s="82">
        <f>13500</f>
        <v>13500</v>
      </c>
      <c r="G397" s="82">
        <f t="shared" si="35"/>
        <v>14372.3</v>
      </c>
      <c r="H397" s="82">
        <f t="shared" si="37"/>
        <v>14200</v>
      </c>
      <c r="I397" s="82">
        <v>14500</v>
      </c>
      <c r="J397" s="41">
        <v>13900</v>
      </c>
      <c r="K397" s="83">
        <f t="shared" si="38"/>
        <v>5.185185185185185E-2</v>
      </c>
      <c r="L397" s="41" t="e">
        <f>VLOOKUP(A397,Sheet3!$A$2:$I$26,9,FALSE)</f>
        <v>#N/A</v>
      </c>
      <c r="M397" s="83" t="e">
        <f>VLOOKUP(A397,Sheet3!$A$2:$K$26,11,FALSE)</f>
        <v>#N/A</v>
      </c>
      <c r="N397" s="83">
        <f t="shared" si="39"/>
        <v>8.8851471232858168E-3</v>
      </c>
      <c r="O397" s="83">
        <f t="shared" si="40"/>
        <v>2.1582733812949641E-2</v>
      </c>
      <c r="P397" s="84">
        <f>VLOOKUP(A397,OEM!$Q$2:$T$394,4,FALSE)</f>
        <v>198330</v>
      </c>
      <c r="Q397" s="85">
        <f>(P397-140000)/140000</f>
        <v>0.41664285714285715</v>
      </c>
    </row>
    <row r="398" spans="1:17" x14ac:dyDescent="0.25">
      <c r="A398" s="80">
        <v>45539</v>
      </c>
      <c r="B398" s="81">
        <v>3890</v>
      </c>
      <c r="C398" s="82">
        <v>14887</v>
      </c>
      <c r="D398" s="82">
        <v>14400</v>
      </c>
      <c r="E398" s="82">
        <f t="shared" si="36"/>
        <v>14400</v>
      </c>
      <c r="F398" s="82">
        <f>13500</f>
        <v>13500</v>
      </c>
      <c r="G398" s="82">
        <f t="shared" si="35"/>
        <v>14378.966666666667</v>
      </c>
      <c r="H398" s="82">
        <f t="shared" si="37"/>
        <v>14100</v>
      </c>
      <c r="I398" s="82">
        <v>14400</v>
      </c>
      <c r="J398" s="41">
        <v>13900</v>
      </c>
      <c r="K398" s="83">
        <f t="shared" si="38"/>
        <v>4.4444444444444446E-2</v>
      </c>
      <c r="L398" s="41" t="e">
        <f>VLOOKUP(A398,Sheet3!$A$2:$I$26,9,FALSE)</f>
        <v>#N/A</v>
      </c>
      <c r="M398" s="83" t="e">
        <f>VLOOKUP(A398,Sheet3!$A$2:$K$26,11,FALSE)</f>
        <v>#N/A</v>
      </c>
      <c r="N398" s="83">
        <f t="shared" si="39"/>
        <v>1.4627847620018717E-3</v>
      </c>
      <c r="O398" s="83">
        <f t="shared" si="40"/>
        <v>1.4388489208633094E-2</v>
      </c>
      <c r="P398" s="84">
        <f>VLOOKUP(A398,OEM!$Q$2:$T$394,4,FALSE)</f>
        <v>184390</v>
      </c>
      <c r="Q398" s="85">
        <f>(P398-140000)/140000</f>
        <v>0.31707142857142856</v>
      </c>
    </row>
    <row r="399" spans="1:17" x14ac:dyDescent="0.25">
      <c r="A399" s="80">
        <v>45540</v>
      </c>
      <c r="B399" s="81">
        <v>3860</v>
      </c>
      <c r="C399" s="82">
        <v>14887</v>
      </c>
      <c r="D399" s="82">
        <v>14300</v>
      </c>
      <c r="E399" s="82">
        <f t="shared" si="36"/>
        <v>14300</v>
      </c>
      <c r="F399" s="82">
        <f>13500</f>
        <v>13500</v>
      </c>
      <c r="G399" s="82">
        <f t="shared" si="35"/>
        <v>14385.633333333333</v>
      </c>
      <c r="H399" s="82">
        <f t="shared" si="37"/>
        <v>14000</v>
      </c>
      <c r="I399" s="82">
        <v>14300</v>
      </c>
      <c r="J399" s="41">
        <v>13900</v>
      </c>
      <c r="K399" s="83">
        <f t="shared" si="38"/>
        <v>3.7037037037037035E-2</v>
      </c>
      <c r="L399" s="41" t="e">
        <f>VLOOKUP(A399,Sheet3!$A$2:$I$26,9,FALSE)</f>
        <v>#N/A</v>
      </c>
      <c r="M399" s="83" t="e">
        <f>VLOOKUP(A399,Sheet3!$A$2:$K$26,11,FALSE)</f>
        <v>#N/A</v>
      </c>
      <c r="N399" s="83">
        <f t="shared" si="39"/>
        <v>-5.9526981780433632E-3</v>
      </c>
      <c r="O399" s="83">
        <f t="shared" si="40"/>
        <v>7.1942446043165471E-3</v>
      </c>
      <c r="P399" s="84">
        <f>VLOOKUP(A399,OEM!$Q$2:$T$394,4,FALSE)</f>
        <v>184390</v>
      </c>
      <c r="Q399" s="85">
        <f>(P399-140000)/140000</f>
        <v>0.31707142857142856</v>
      </c>
    </row>
    <row r="400" spans="1:17" x14ac:dyDescent="0.25">
      <c r="A400" s="80">
        <v>45541</v>
      </c>
      <c r="B400" s="81">
        <v>3880</v>
      </c>
      <c r="C400" s="82">
        <v>14932</v>
      </c>
      <c r="D400" s="82">
        <v>14300</v>
      </c>
      <c r="E400" s="82">
        <f t="shared" si="36"/>
        <v>14300</v>
      </c>
      <c r="F400" s="82">
        <f>13500</f>
        <v>13500</v>
      </c>
      <c r="G400" s="82">
        <f t="shared" si="35"/>
        <v>14388.966666666667</v>
      </c>
      <c r="H400" s="82">
        <f t="shared" si="37"/>
        <v>14000</v>
      </c>
      <c r="I400" s="82">
        <v>14300</v>
      </c>
      <c r="J400" s="41">
        <f>VLOOKUP(A400,Table8[[Tanggal PO]:[Harga]],4,FALSE)</f>
        <v>14000</v>
      </c>
      <c r="K400" s="83">
        <f t="shared" si="38"/>
        <v>3.7037037037037035E-2</v>
      </c>
      <c r="L400" s="41" t="e">
        <f>VLOOKUP(A400,Sheet3!$A$2:$I$26,9,FALSE)</f>
        <v>#N/A</v>
      </c>
      <c r="M400" s="83" t="e">
        <f>VLOOKUP(A400,Sheet3!$A$2:$K$26,11,FALSE)</f>
        <v>#N/A</v>
      </c>
      <c r="N400" s="83">
        <f t="shared" si="39"/>
        <v>-6.1829781615080409E-3</v>
      </c>
      <c r="O400" s="83">
        <f t="shared" si="40"/>
        <v>0</v>
      </c>
      <c r="P400" s="84">
        <f>VLOOKUP(A400,OEM!$Q$2:$T$394,4,FALSE)</f>
        <v>282690</v>
      </c>
      <c r="Q400" s="85">
        <f>(P400-140000)/140000</f>
        <v>1.0192142857142856</v>
      </c>
    </row>
    <row r="401" spans="1:17" x14ac:dyDescent="0.25">
      <c r="A401" s="80">
        <v>45544</v>
      </c>
      <c r="B401" s="81">
        <f>VLOOKUP([1]!Table1[[#This Row],[TANGGAL]],[1]!Table2[#Data],2,FALSE)</f>
        <v>3860</v>
      </c>
      <c r="C401" s="82">
        <v>14887</v>
      </c>
      <c r="D401" s="82">
        <v>14300</v>
      </c>
      <c r="E401" s="82">
        <f t="shared" si="36"/>
        <v>14300</v>
      </c>
      <c r="F401" s="82">
        <f>13500</f>
        <v>13500</v>
      </c>
      <c r="G401" s="82">
        <f t="shared" si="35"/>
        <v>14388.966666666667</v>
      </c>
      <c r="H401" s="82">
        <f t="shared" si="37"/>
        <v>14000</v>
      </c>
      <c r="I401" s="82">
        <v>14300</v>
      </c>
      <c r="J401" s="41">
        <v>14000</v>
      </c>
      <c r="K401" s="83">
        <f t="shared" si="38"/>
        <v>3.7037037037037035E-2</v>
      </c>
      <c r="L401" s="41" t="e">
        <f>VLOOKUP(A401,Sheet3!$A$2:$I$26,9,FALSE)</f>
        <v>#N/A</v>
      </c>
      <c r="M401" s="83" t="e">
        <f>VLOOKUP(A401,Sheet3!$A$2:$K$26,11,FALSE)</f>
        <v>#N/A</v>
      </c>
      <c r="N401" s="83">
        <f t="shared" si="39"/>
        <v>-6.1829781615080409E-3</v>
      </c>
      <c r="O401" s="83">
        <f t="shared" si="40"/>
        <v>0</v>
      </c>
      <c r="P401" s="84">
        <f>VLOOKUP(A401,OEM!$Q$2:$T$394,4,FALSE)</f>
        <v>268710</v>
      </c>
      <c r="Q401" s="85">
        <f>(P401-140000)/140000</f>
        <v>0.91935714285714287</v>
      </c>
    </row>
    <row r="402" spans="1:17" x14ac:dyDescent="0.25">
      <c r="A402" s="80">
        <v>45545</v>
      </c>
      <c r="B402" s="81">
        <v>3880</v>
      </c>
      <c r="C402" s="82">
        <v>14887</v>
      </c>
      <c r="D402" s="82">
        <v>14300</v>
      </c>
      <c r="E402" s="82">
        <f t="shared" si="36"/>
        <v>14300</v>
      </c>
      <c r="F402" s="82">
        <f>13500</f>
        <v>13500</v>
      </c>
      <c r="G402" s="82">
        <f t="shared" si="35"/>
        <v>14388.966666666667</v>
      </c>
      <c r="H402" s="82">
        <f t="shared" si="37"/>
        <v>14000</v>
      </c>
      <c r="I402" s="82">
        <v>14300</v>
      </c>
      <c r="J402" s="41">
        <v>14000</v>
      </c>
      <c r="K402" s="83">
        <f t="shared" si="38"/>
        <v>3.7037037037037035E-2</v>
      </c>
      <c r="L402" s="41" t="e">
        <f>VLOOKUP(A402,Sheet3!$A$2:$I$26,9,FALSE)</f>
        <v>#N/A</v>
      </c>
      <c r="M402" s="83" t="e">
        <f>VLOOKUP(A402,Sheet3!$A$2:$K$26,11,FALSE)</f>
        <v>#N/A</v>
      </c>
      <c r="N402" s="83">
        <f t="shared" si="39"/>
        <v>-6.1829781615080409E-3</v>
      </c>
      <c r="O402" s="83">
        <f t="shared" si="40"/>
        <v>0</v>
      </c>
      <c r="P402" s="84">
        <f>VLOOKUP(A402,OEM!$Q$2:$T$394,4,FALSE)</f>
        <v>254780</v>
      </c>
      <c r="Q402" s="85">
        <f>(P402-140000)/140000</f>
        <v>0.81985714285714284</v>
      </c>
    </row>
    <row r="403" spans="1:17" x14ac:dyDescent="0.25">
      <c r="A403" s="80">
        <v>45546</v>
      </c>
      <c r="B403" s="81">
        <v>3880</v>
      </c>
      <c r="C403" s="82">
        <v>14887</v>
      </c>
      <c r="D403" s="82">
        <v>14300</v>
      </c>
      <c r="E403" s="82">
        <f t="shared" si="36"/>
        <v>14300</v>
      </c>
      <c r="F403" s="82">
        <f>13500</f>
        <v>13500</v>
      </c>
      <c r="G403" s="82">
        <f t="shared" si="35"/>
        <v>14385.633333333333</v>
      </c>
      <c r="H403" s="82">
        <f t="shared" si="37"/>
        <v>14000</v>
      </c>
      <c r="I403" s="82">
        <v>14300</v>
      </c>
      <c r="J403" s="41">
        <v>14000</v>
      </c>
      <c r="K403" s="83">
        <f t="shared" si="38"/>
        <v>3.7037037037037035E-2</v>
      </c>
      <c r="L403" s="41" t="e">
        <f>VLOOKUP(A403,Sheet3!$A$2:$I$26,9,FALSE)</f>
        <v>#N/A</v>
      </c>
      <c r="M403" s="83" t="e">
        <f>VLOOKUP(A403,Sheet3!$A$2:$K$26,11,FALSE)</f>
        <v>#N/A</v>
      </c>
      <c r="N403" s="83">
        <f t="shared" si="39"/>
        <v>-5.9526981780433632E-3</v>
      </c>
      <c r="O403" s="83">
        <f t="shared" si="40"/>
        <v>0</v>
      </c>
      <c r="P403" s="84">
        <f>VLOOKUP(A403,OEM!$Q$2:$T$394,4,FALSE)</f>
        <v>240840</v>
      </c>
      <c r="Q403" s="85">
        <f>(P403-140000)/140000</f>
        <v>0.72028571428571431</v>
      </c>
    </row>
    <row r="404" spans="1:17" x14ac:dyDescent="0.25">
      <c r="A404" s="80">
        <v>45547</v>
      </c>
      <c r="B404" s="81">
        <v>3850</v>
      </c>
      <c r="C404" s="82">
        <v>14887</v>
      </c>
      <c r="D404" s="82">
        <v>14300</v>
      </c>
      <c r="E404" s="82">
        <f t="shared" si="36"/>
        <v>14300</v>
      </c>
      <c r="F404" s="82">
        <f>13500</f>
        <v>13500</v>
      </c>
      <c r="G404" s="82">
        <f t="shared" si="35"/>
        <v>14382.3</v>
      </c>
      <c r="H404" s="82">
        <f t="shared" si="37"/>
        <v>14000</v>
      </c>
      <c r="I404" s="82">
        <v>14300</v>
      </c>
      <c r="J404" s="41">
        <v>14000</v>
      </c>
      <c r="K404" s="83">
        <f t="shared" si="38"/>
        <v>3.7037037037037035E-2</v>
      </c>
      <c r="L404" s="41" t="e">
        <f>VLOOKUP(A404,Sheet3!$A$2:$I$26,9,FALSE)</f>
        <v>#N/A</v>
      </c>
      <c r="M404" s="83" t="e">
        <f>VLOOKUP(A404,Sheet3!$A$2:$K$26,11,FALSE)</f>
        <v>#N/A</v>
      </c>
      <c r="N404" s="83">
        <f t="shared" si="39"/>
        <v>-5.722311452271144E-3</v>
      </c>
      <c r="O404" s="83">
        <f t="shared" si="40"/>
        <v>0</v>
      </c>
      <c r="P404" s="84">
        <f>VLOOKUP(A404,OEM!$Q$2:$T$394,4,FALSE)</f>
        <v>226850</v>
      </c>
      <c r="Q404" s="85">
        <f>(P404-140000)/140000</f>
        <v>0.62035714285714283</v>
      </c>
    </row>
    <row r="405" spans="1:17" x14ac:dyDescent="0.25">
      <c r="A405" s="80">
        <v>45548</v>
      </c>
      <c r="B405" s="81">
        <f>VLOOKUP([1]!Table1[[#This Row],[TANGGAL]],[1]!Table2[#Data],2,FALSE)</f>
        <v>3830</v>
      </c>
      <c r="C405" s="82">
        <v>14842</v>
      </c>
      <c r="D405" s="82">
        <v>14300</v>
      </c>
      <c r="E405" s="82">
        <f t="shared" si="36"/>
        <v>14300</v>
      </c>
      <c r="F405" s="82">
        <f>13500</f>
        <v>13500</v>
      </c>
      <c r="G405" s="82">
        <f t="shared" si="35"/>
        <v>14378.966666666667</v>
      </c>
      <c r="H405" s="82">
        <f t="shared" si="37"/>
        <v>14000</v>
      </c>
      <c r="I405" s="82">
        <v>14300</v>
      </c>
      <c r="J405" s="41">
        <v>14000</v>
      </c>
      <c r="K405" s="83">
        <f t="shared" si="38"/>
        <v>3.7037037037037035E-2</v>
      </c>
      <c r="L405" s="41" t="e">
        <f>VLOOKUP(A405,Sheet3!$A$2:$I$26,9,FALSE)</f>
        <v>#N/A</v>
      </c>
      <c r="M405" s="83" t="e">
        <f>VLOOKUP(A405,Sheet3!$A$2:$K$26,11,FALSE)</f>
        <v>#N/A</v>
      </c>
      <c r="N405" s="83">
        <f t="shared" si="39"/>
        <v>-5.4918179099564743E-3</v>
      </c>
      <c r="O405" s="83">
        <f t="shared" si="40"/>
        <v>0</v>
      </c>
      <c r="P405" s="84">
        <f>VLOOKUP(A405,OEM!$Q$2:$T$394,4,FALSE)</f>
        <v>212960</v>
      </c>
      <c r="Q405" s="85">
        <f>(P405-140000)/140000</f>
        <v>0.52114285714285713</v>
      </c>
    </row>
    <row r="406" spans="1:17" x14ac:dyDescent="0.25">
      <c r="A406" s="80">
        <v>45552</v>
      </c>
      <c r="B406" s="81">
        <v>3715</v>
      </c>
      <c r="C406" s="82">
        <v>14752</v>
      </c>
      <c r="D406" s="82">
        <v>14100</v>
      </c>
      <c r="E406" s="82">
        <f t="shared" si="36"/>
        <v>14100</v>
      </c>
      <c r="F406" s="82">
        <f>13500</f>
        <v>13500</v>
      </c>
      <c r="G406" s="82">
        <f t="shared" si="35"/>
        <v>14375.633333333333</v>
      </c>
      <c r="H406" s="82">
        <f t="shared" si="37"/>
        <v>13800</v>
      </c>
      <c r="I406" s="82">
        <v>14100</v>
      </c>
      <c r="J406" s="41">
        <v>14000</v>
      </c>
      <c r="K406" s="83">
        <f t="shared" si="38"/>
        <v>2.2222222222222223E-2</v>
      </c>
      <c r="L406" s="41" t="e">
        <f>VLOOKUP(A406,Sheet3!$A$2:$I$26,9,FALSE)</f>
        <v>#N/A</v>
      </c>
      <c r="M406" s="83" t="e">
        <f>VLOOKUP(A406,Sheet3!$A$2:$K$26,11,FALSE)</f>
        <v>#N/A</v>
      </c>
      <c r="N406" s="83">
        <f t="shared" si="39"/>
        <v>-1.9173648001595284E-2</v>
      </c>
      <c r="O406" s="83">
        <f t="shared" si="40"/>
        <v>-1.4285714285714285E-2</v>
      </c>
      <c r="P406" s="84">
        <f>VLOOKUP(A406,OEM!$Q$2:$T$394,4,FALSE)</f>
        <v>198970</v>
      </c>
      <c r="Q406" s="85">
        <f>(P406-140000)/140000</f>
        <v>0.42121428571428571</v>
      </c>
    </row>
    <row r="407" spans="1:17" x14ac:dyDescent="0.25">
      <c r="A407" s="80">
        <v>45553</v>
      </c>
      <c r="B407" s="81">
        <f>VLOOKUP([1]!Table1[[#This Row],[TANGGAL]],[1]!Table2[#Data],2,FALSE)</f>
        <v>3840</v>
      </c>
      <c r="C407" s="82">
        <v>14662</v>
      </c>
      <c r="D407" s="82">
        <v>14300</v>
      </c>
      <c r="E407" s="82">
        <f t="shared" si="36"/>
        <v>14300</v>
      </c>
      <c r="F407" s="82">
        <f>13500</f>
        <v>13500</v>
      </c>
      <c r="G407" s="82">
        <f t="shared" si="35"/>
        <v>14360.633333333333</v>
      </c>
      <c r="H407" s="82">
        <f t="shared" si="37"/>
        <v>14000</v>
      </c>
      <c r="I407" s="82">
        <v>14300</v>
      </c>
      <c r="J407" s="41">
        <v>14000</v>
      </c>
      <c r="K407" s="83">
        <f t="shared" si="38"/>
        <v>3.7037037037037035E-2</v>
      </c>
      <c r="L407" s="41" t="e">
        <f>VLOOKUP(A407,Sheet3!$A$2:$I$26,9,FALSE)</f>
        <v>#N/A</v>
      </c>
      <c r="M407" s="83" t="e">
        <f>VLOOKUP(A407,Sheet3!$A$2:$K$26,11,FALSE)</f>
        <v>#N/A</v>
      </c>
      <c r="N407" s="83">
        <f t="shared" si="39"/>
        <v>-4.2221907576035327E-3</v>
      </c>
      <c r="O407" s="83">
        <f t="shared" si="40"/>
        <v>0</v>
      </c>
      <c r="P407" s="84">
        <f>VLOOKUP(A407,OEM!$Q$2:$T$394,4,FALSE)</f>
        <v>185140</v>
      </c>
      <c r="Q407" s="85">
        <f>(P407-140000)/140000</f>
        <v>0.32242857142857145</v>
      </c>
    </row>
    <row r="408" spans="1:17" x14ac:dyDescent="0.25">
      <c r="A408" s="80">
        <v>45554</v>
      </c>
      <c r="B408" s="81">
        <f>VLOOKUP([1]!Table1[[#This Row],[TANGGAL]],[1]!Table2[#Data],2,FALSE)</f>
        <v>3942</v>
      </c>
      <c r="C408" s="82">
        <v>14932</v>
      </c>
      <c r="D408" s="82">
        <v>14700</v>
      </c>
      <c r="E408" s="82">
        <f t="shared" si="36"/>
        <v>14700</v>
      </c>
      <c r="F408" s="82">
        <f>13500</f>
        <v>13500</v>
      </c>
      <c r="G408" s="82">
        <f t="shared" si="35"/>
        <v>14355.333333333334</v>
      </c>
      <c r="H408" s="82">
        <f t="shared" si="37"/>
        <v>14400</v>
      </c>
      <c r="I408" s="82">
        <v>14700</v>
      </c>
      <c r="J408" s="41">
        <v>14000</v>
      </c>
      <c r="K408" s="83">
        <f t="shared" si="38"/>
        <v>6.6666666666666666E-2</v>
      </c>
      <c r="L408" s="41" t="e">
        <f>VLOOKUP(A408,Sheet3!$A$2:$I$26,9,FALSE)</f>
        <v>#N/A</v>
      </c>
      <c r="M408" s="83" t="e">
        <f>VLOOKUP(A408,Sheet3!$A$2:$K$26,11,FALSE)</f>
        <v>#N/A</v>
      </c>
      <c r="N408" s="83">
        <f t="shared" si="39"/>
        <v>2.4009659592253707E-2</v>
      </c>
      <c r="O408" s="83">
        <f t="shared" si="40"/>
        <v>2.8571428571428571E-2</v>
      </c>
      <c r="P408" s="84">
        <f>VLOOKUP(A408,OEM!$Q$2:$T$394,4,FALSE)</f>
        <v>171120</v>
      </c>
      <c r="Q408" s="85">
        <f>(P408-140000)/140000</f>
        <v>0.22228571428571428</v>
      </c>
    </row>
    <row r="409" spans="1:17" x14ac:dyDescent="0.25">
      <c r="A409" s="80">
        <v>45555</v>
      </c>
      <c r="B409" s="81">
        <v>3924</v>
      </c>
      <c r="C409" s="82">
        <v>15023</v>
      </c>
      <c r="D409" s="82">
        <v>14800</v>
      </c>
      <c r="E409" s="82">
        <f t="shared" si="36"/>
        <v>14800</v>
      </c>
      <c r="F409" s="82">
        <f>13500</f>
        <v>13500</v>
      </c>
      <c r="G409" s="82">
        <f t="shared" si="35"/>
        <v>14365.7</v>
      </c>
      <c r="H409" s="82">
        <f t="shared" si="37"/>
        <v>14500</v>
      </c>
      <c r="I409" s="82">
        <v>14800</v>
      </c>
      <c r="J409" s="41">
        <v>14000</v>
      </c>
      <c r="K409" s="83">
        <f t="shared" si="38"/>
        <v>7.407407407407407E-2</v>
      </c>
      <c r="L409" s="41" t="e">
        <f>VLOOKUP(A409,Sheet3!$A$2:$I$26,9,FALSE)</f>
        <v>#N/A</v>
      </c>
      <c r="M409" s="83" t="e">
        <f>VLOOKUP(A409,Sheet3!$A$2:$K$26,11,FALSE)</f>
        <v>#N/A</v>
      </c>
      <c r="N409" s="83">
        <f t="shared" si="39"/>
        <v>3.0231732529566901E-2</v>
      </c>
      <c r="O409" s="83">
        <f t="shared" si="40"/>
        <v>3.5714285714285712E-2</v>
      </c>
      <c r="P409" s="84">
        <f>VLOOKUP(A409,OEM!$Q$2:$T$394,4,FALSE)</f>
        <v>143440</v>
      </c>
      <c r="Q409" s="85">
        <f>(P409-140000)/140000</f>
        <v>2.457142857142857E-2</v>
      </c>
    </row>
    <row r="410" spans="1:17" x14ac:dyDescent="0.25">
      <c r="A410" s="80">
        <v>45558</v>
      </c>
      <c r="B410" s="81">
        <v>4016</v>
      </c>
      <c r="C410" s="82">
        <v>15203</v>
      </c>
      <c r="D410" s="82">
        <v>15300</v>
      </c>
      <c r="E410" s="82">
        <f t="shared" si="36"/>
        <v>15203</v>
      </c>
      <c r="F410" s="82">
        <f>13500</f>
        <v>13500</v>
      </c>
      <c r="G410" s="82">
        <f t="shared" si="35"/>
        <v>14379.4</v>
      </c>
      <c r="H410" s="82">
        <f t="shared" si="37"/>
        <v>14903</v>
      </c>
      <c r="I410" s="82">
        <v>15203</v>
      </c>
      <c r="J410" s="41">
        <v>14000</v>
      </c>
      <c r="K410" s="83">
        <f t="shared" si="38"/>
        <v>0.10392592592592592</v>
      </c>
      <c r="L410" s="41" t="e">
        <f>VLOOKUP(A410,Sheet3!$A$2:$I$26,9,FALSE)</f>
        <v>#N/A</v>
      </c>
      <c r="M410" s="83" t="e">
        <f>VLOOKUP(A410,Sheet3!$A$2:$K$26,11,FALSE)</f>
        <v>#N/A</v>
      </c>
      <c r="N410" s="83">
        <f t="shared" si="39"/>
        <v>5.7276381490187378E-2</v>
      </c>
      <c r="O410" s="83">
        <f t="shared" si="40"/>
        <v>6.4500000000000002E-2</v>
      </c>
      <c r="P410" s="84">
        <f>VLOOKUP(A410,OEM!$Q$2:$T$394,4,FALSE)</f>
        <v>129460</v>
      </c>
      <c r="Q410" s="85">
        <f>(P410-140000)/140000</f>
        <v>-7.5285714285714289E-2</v>
      </c>
    </row>
    <row r="411" spans="1:17" x14ac:dyDescent="0.25">
      <c r="A411" s="80">
        <v>45559</v>
      </c>
      <c r="B411" s="81">
        <v>3964</v>
      </c>
      <c r="C411" s="82">
        <v>15563</v>
      </c>
      <c r="D411" s="82">
        <v>15200</v>
      </c>
      <c r="E411" s="82">
        <f t="shared" si="36"/>
        <v>15200</v>
      </c>
      <c r="F411" s="82">
        <f>13500</f>
        <v>13500</v>
      </c>
      <c r="G411" s="82">
        <f t="shared" si="35"/>
        <v>14406.166666666666</v>
      </c>
      <c r="H411" s="82">
        <f t="shared" si="37"/>
        <v>14900</v>
      </c>
      <c r="I411" s="82">
        <v>15200</v>
      </c>
      <c r="J411" s="41">
        <v>14000</v>
      </c>
      <c r="K411" s="83">
        <f t="shared" si="38"/>
        <v>0.1037037037037037</v>
      </c>
      <c r="L411" s="41" t="e">
        <f>VLOOKUP(A411,Sheet3!$A$2:$I$26,9,FALSE)</f>
        <v>#N/A</v>
      </c>
      <c r="M411" s="83" t="e">
        <f>VLOOKUP(A411,Sheet3!$A$2:$K$26,11,FALSE)</f>
        <v>#N/A</v>
      </c>
      <c r="N411" s="83">
        <f t="shared" si="39"/>
        <v>5.510371715816148E-2</v>
      </c>
      <c r="O411" s="83">
        <f t="shared" si="40"/>
        <v>6.4285714285714279E-2</v>
      </c>
      <c r="P411" s="84">
        <f>VLOOKUP(A411,OEM!$Q$2:$T$394,4,FALSE)</f>
        <v>115500</v>
      </c>
      <c r="Q411" s="85">
        <f>(P411-140000)/140000</f>
        <v>-0.17499999999999999</v>
      </c>
    </row>
    <row r="412" spans="1:17" x14ac:dyDescent="0.25">
      <c r="A412" s="80">
        <v>45560</v>
      </c>
      <c r="B412" s="81">
        <v>4096</v>
      </c>
      <c r="C412" s="82">
        <v>15473</v>
      </c>
      <c r="D412" s="82">
        <v>15300</v>
      </c>
      <c r="E412" s="82">
        <f t="shared" si="36"/>
        <v>15300</v>
      </c>
      <c r="F412" s="82">
        <f>13500</f>
        <v>13500</v>
      </c>
      <c r="G412" s="82">
        <f t="shared" si="35"/>
        <v>14436.166666666666</v>
      </c>
      <c r="H412" s="82">
        <f t="shared" si="37"/>
        <v>15000</v>
      </c>
      <c r="I412" s="82">
        <v>15300</v>
      </c>
      <c r="J412" s="41">
        <v>14000</v>
      </c>
      <c r="K412" s="83">
        <f t="shared" si="38"/>
        <v>0.1111111111111111</v>
      </c>
      <c r="L412" s="41" t="e">
        <f>VLOOKUP(A412,Sheet3!$A$2:$I$26,9,FALSE)</f>
        <v>#N/A</v>
      </c>
      <c r="M412" s="83" t="e">
        <f>VLOOKUP(A412,Sheet3!$A$2:$K$26,11,FALSE)</f>
        <v>#N/A</v>
      </c>
      <c r="N412" s="83">
        <f t="shared" si="39"/>
        <v>5.9838138009859543E-2</v>
      </c>
      <c r="O412" s="83">
        <f t="shared" si="40"/>
        <v>7.1428571428571425E-2</v>
      </c>
      <c r="P412" s="84">
        <f>VLOOKUP(A412,OEM!$Q$2:$T$394,4,FALSE)</f>
        <v>101540</v>
      </c>
      <c r="Q412" s="85">
        <f>(P412-140000)/140000</f>
        <v>-0.27471428571428569</v>
      </c>
    </row>
    <row r="413" spans="1:17" x14ac:dyDescent="0.25">
      <c r="A413" s="80">
        <v>45561</v>
      </c>
      <c r="B413" s="81">
        <v>4188</v>
      </c>
      <c r="C413" s="82">
        <v>15634</v>
      </c>
      <c r="D413" s="82">
        <v>15600</v>
      </c>
      <c r="E413" s="82">
        <f t="shared" si="36"/>
        <v>15600</v>
      </c>
      <c r="F413" s="82">
        <f>13500</f>
        <v>13500</v>
      </c>
      <c r="G413" s="82">
        <f t="shared" si="35"/>
        <v>14472.833333333334</v>
      </c>
      <c r="H413" s="82">
        <f t="shared" si="37"/>
        <v>15300</v>
      </c>
      <c r="I413" s="82">
        <v>15600</v>
      </c>
      <c r="J413" s="41">
        <v>14000</v>
      </c>
      <c r="K413" s="83">
        <f t="shared" si="38"/>
        <v>0.13333333333333333</v>
      </c>
      <c r="L413" s="41" t="e">
        <f>VLOOKUP(A413,Sheet3!$A$2:$I$26,9,FALSE)</f>
        <v>#N/A</v>
      </c>
      <c r="M413" s="83" t="e">
        <f>VLOOKUP(A413,Sheet3!$A$2:$K$26,11,FALSE)</f>
        <v>#N/A</v>
      </c>
      <c r="N413" s="83">
        <f t="shared" si="39"/>
        <v>7.7881548187984345E-2</v>
      </c>
      <c r="O413" s="83">
        <f t="shared" si="40"/>
        <v>9.285714285714286E-2</v>
      </c>
      <c r="P413" s="84">
        <f>VLOOKUP(A413,OEM!$Q$2:$T$394,4,FALSE)</f>
        <v>73520</v>
      </c>
      <c r="Q413" s="85">
        <f>(P413-140000)/140000</f>
        <v>-0.47485714285714287</v>
      </c>
    </row>
    <row r="414" spans="1:17" x14ac:dyDescent="0.25">
      <c r="A414" s="80">
        <v>45562</v>
      </c>
      <c r="B414" s="81">
        <v>4084</v>
      </c>
      <c r="C414" s="82">
        <v>16024</v>
      </c>
      <c r="D414" s="82">
        <v>15600</v>
      </c>
      <c r="E414" s="82">
        <f t="shared" si="36"/>
        <v>15600</v>
      </c>
      <c r="F414" s="82">
        <f>13500</f>
        <v>13500</v>
      </c>
      <c r="G414" s="82">
        <f t="shared" si="35"/>
        <v>14522.833333333334</v>
      </c>
      <c r="H414" s="82">
        <f t="shared" si="37"/>
        <v>15300</v>
      </c>
      <c r="I414" s="82">
        <v>15600</v>
      </c>
      <c r="J414" s="41">
        <v>14000</v>
      </c>
      <c r="K414" s="83">
        <f t="shared" si="38"/>
        <v>0.13333333333333333</v>
      </c>
      <c r="L414" s="41" t="e">
        <f>VLOOKUP(A414,Sheet3!$A$2:$I$26,9,FALSE)</f>
        <v>#N/A</v>
      </c>
      <c r="M414" s="83" t="e">
        <f>VLOOKUP(A414,Sheet3!$A$2:$K$26,11,FALSE)</f>
        <v>#N/A</v>
      </c>
      <c r="N414" s="83">
        <f t="shared" si="39"/>
        <v>7.4170559004785516E-2</v>
      </c>
      <c r="O414" s="83">
        <f t="shared" si="40"/>
        <v>9.285714285714286E-2</v>
      </c>
      <c r="P414" s="84">
        <f>VLOOKUP(A414,OEM!$Q$2:$T$394,4,FALSE)</f>
        <v>59520</v>
      </c>
      <c r="Q414" s="85">
        <f>(P414-140000)/140000</f>
        <v>-0.57485714285714284</v>
      </c>
    </row>
    <row r="415" spans="1:17" x14ac:dyDescent="0.25">
      <c r="A415" s="80">
        <v>45565</v>
      </c>
      <c r="B415" s="81">
        <v>4020</v>
      </c>
      <c r="C415" s="82">
        <v>16104</v>
      </c>
      <c r="D415" s="82">
        <v>15500</v>
      </c>
      <c r="E415" s="82">
        <f t="shared" si="36"/>
        <v>15500</v>
      </c>
      <c r="F415" s="82">
        <f>13500</f>
        <v>13500</v>
      </c>
      <c r="G415" s="82">
        <f t="shared" si="35"/>
        <v>14572.833333333334</v>
      </c>
      <c r="H415" s="82">
        <f t="shared" si="37"/>
        <v>15200</v>
      </c>
      <c r="I415" s="82">
        <v>15500</v>
      </c>
      <c r="J415" s="41">
        <v>14000</v>
      </c>
      <c r="K415" s="83">
        <f t="shared" si="38"/>
        <v>0.12592592592592591</v>
      </c>
      <c r="L415" s="41" t="e">
        <f>VLOOKUP(A415,Sheet3!$A$2:$I$26,9,FALSE)</f>
        <v>#N/A</v>
      </c>
      <c r="M415" s="83" t="e">
        <f>VLOOKUP(A415,Sheet3!$A$2:$K$26,11,FALSE)</f>
        <v>#N/A</v>
      </c>
      <c r="N415" s="83">
        <f t="shared" si="39"/>
        <v>6.3622951382137957E-2</v>
      </c>
      <c r="O415" s="83">
        <f t="shared" si="40"/>
        <v>8.5714285714285715E-2</v>
      </c>
      <c r="P415" s="84">
        <f>VLOOKUP(A415,OEM!$Q$2:$T$394,4,FALSE)</f>
        <v>45570</v>
      </c>
      <c r="Q415" s="85">
        <f>(P415-140000)/140000</f>
        <v>-0.67449999999999999</v>
      </c>
    </row>
    <row r="416" spans="1:17" x14ac:dyDescent="0.25">
      <c r="A416" s="80">
        <v>45566</v>
      </c>
      <c r="B416" s="81">
        <v>4034</v>
      </c>
      <c r="C416" s="82">
        <v>15925</v>
      </c>
      <c r="D416" s="82">
        <v>15600</v>
      </c>
      <c r="E416" s="82">
        <f t="shared" si="36"/>
        <v>15600</v>
      </c>
      <c r="F416" s="82">
        <v>14500</v>
      </c>
      <c r="G416" s="82">
        <f t="shared" si="35"/>
        <v>14619.5</v>
      </c>
      <c r="H416" s="82">
        <f t="shared" si="37"/>
        <v>15300</v>
      </c>
      <c r="I416" s="82">
        <v>15600</v>
      </c>
      <c r="J416" s="41">
        <f>VLOOKUP(A416,Table8[[Tanggal PO]:[Harga]],4,FALSE)</f>
        <v>15541</v>
      </c>
      <c r="K416" s="83">
        <f t="shared" si="38"/>
        <v>5.5172413793103448E-2</v>
      </c>
      <c r="L416" s="41" t="e">
        <f>VLOOKUP(A416,Sheet3!$A$2:$I$26,9,FALSE)</f>
        <v>#N/A</v>
      </c>
      <c r="M416" s="83" t="e">
        <f>VLOOKUP(A416,Sheet3!$A$2:$K$26,11,FALSE)</f>
        <v>#N/A</v>
      </c>
      <c r="N416" s="83">
        <f t="shared" si="39"/>
        <v>6.706795718047813E-2</v>
      </c>
      <c r="O416" s="83">
        <f t="shared" si="40"/>
        <v>-1.5507367608262016E-2</v>
      </c>
      <c r="P416" s="84">
        <f>VLOOKUP(A416,OEM!$Q$2:$T$394,4,FALSE)</f>
        <v>101540</v>
      </c>
      <c r="Q416" s="85">
        <f>(P416-140000)/140000</f>
        <v>-0.27471428571428569</v>
      </c>
    </row>
    <row r="417" spans="1:17" x14ac:dyDescent="0.25">
      <c r="A417" s="80">
        <v>45567</v>
      </c>
      <c r="B417" s="81">
        <v>4176</v>
      </c>
      <c r="C417" s="82">
        <v>15925</v>
      </c>
      <c r="D417" s="82">
        <v>15700</v>
      </c>
      <c r="E417" s="82">
        <f t="shared" si="36"/>
        <v>15700</v>
      </c>
      <c r="F417" s="82">
        <v>14500</v>
      </c>
      <c r="G417" s="82">
        <f t="shared" ref="G417:G480" si="41">AVERAGE(E387:E416)</f>
        <v>14662.833333333334</v>
      </c>
      <c r="H417" s="82">
        <f t="shared" si="37"/>
        <v>15400</v>
      </c>
      <c r="I417" s="82">
        <v>15700</v>
      </c>
      <c r="J417" s="41">
        <v>15541</v>
      </c>
      <c r="K417" s="83">
        <f t="shared" si="38"/>
        <v>6.2068965517241378E-2</v>
      </c>
      <c r="L417" s="41" t="e">
        <f>VLOOKUP(A417,Sheet3!$A$2:$I$26,9,FALSE)</f>
        <v>#N/A</v>
      </c>
      <c r="M417" s="83" t="e">
        <f>VLOOKUP(A417,Sheet3!$A$2:$K$26,11,FALSE)</f>
        <v>#N/A</v>
      </c>
      <c r="N417" s="83">
        <f t="shared" si="39"/>
        <v>7.0734396489991663E-2</v>
      </c>
      <c r="O417" s="83">
        <f t="shared" si="40"/>
        <v>-9.0727752396885658E-3</v>
      </c>
      <c r="P417" s="84">
        <f>VLOOKUP(A417,OEM!$Q$2:$T$394,4,FALSE)</f>
        <v>101540</v>
      </c>
      <c r="Q417" s="85">
        <f>(P417-140000)/140000</f>
        <v>-0.27471428571428569</v>
      </c>
    </row>
    <row r="418" spans="1:17" x14ac:dyDescent="0.25">
      <c r="A418" s="80">
        <v>45568</v>
      </c>
      <c r="B418" s="81">
        <v>4150</v>
      </c>
      <c r="C418" s="82">
        <v>16105</v>
      </c>
      <c r="D418" s="82">
        <v>15900</v>
      </c>
      <c r="E418" s="82">
        <f t="shared" si="36"/>
        <v>15900</v>
      </c>
      <c r="F418" s="82">
        <v>14500</v>
      </c>
      <c r="G418" s="82">
        <f t="shared" si="41"/>
        <v>14709.5</v>
      </c>
      <c r="H418" s="82">
        <f t="shared" si="37"/>
        <v>15600</v>
      </c>
      <c r="I418" s="82">
        <v>15900</v>
      </c>
      <c r="J418" s="41">
        <v>15541</v>
      </c>
      <c r="K418" s="83">
        <f t="shared" si="38"/>
        <v>7.586206896551724E-2</v>
      </c>
      <c r="L418" s="41" t="e">
        <f>VLOOKUP(A418,Sheet3!$A$2:$I$26,9,FALSE)</f>
        <v>#N/A</v>
      </c>
      <c r="M418" s="83" t="e">
        <f>VLOOKUP(A418,Sheet3!$A$2:$K$26,11,FALSE)</f>
        <v>#N/A</v>
      </c>
      <c r="N418" s="83">
        <f t="shared" si="39"/>
        <v>8.0934090213807403E-2</v>
      </c>
      <c r="O418" s="83">
        <f t="shared" si="40"/>
        <v>3.796409497458336E-3</v>
      </c>
      <c r="P418" s="84">
        <f>VLOOKUP(A418,OEM!$Q$2:$T$394,4,FALSE)</f>
        <v>73590</v>
      </c>
      <c r="Q418" s="85">
        <f>(P418-140000)/140000</f>
        <v>-0.47435714285714287</v>
      </c>
    </row>
    <row r="419" spans="1:17" x14ac:dyDescent="0.25">
      <c r="A419" s="80">
        <v>45569</v>
      </c>
      <c r="B419" s="81">
        <f>VLOOKUP([1]!Table1[[#This Row],[TANGGAL]],[1]!Table2[#Data],2,FALSE)</f>
        <v>4315</v>
      </c>
      <c r="C419" s="82">
        <v>16015</v>
      </c>
      <c r="D419" s="82">
        <v>16200</v>
      </c>
      <c r="E419" s="82">
        <f t="shared" si="36"/>
        <v>16015</v>
      </c>
      <c r="F419" s="82">
        <v>14500</v>
      </c>
      <c r="G419" s="82">
        <f t="shared" si="41"/>
        <v>14766.166666666666</v>
      </c>
      <c r="H419" s="82">
        <f t="shared" si="37"/>
        <v>15715</v>
      </c>
      <c r="I419" s="82">
        <v>16015</v>
      </c>
      <c r="J419" s="41">
        <f>VLOOKUP(A419,Table8[[Tanggal PO]:[Harga]],4,FALSE)</f>
        <v>15800</v>
      </c>
      <c r="K419" s="83">
        <f t="shared" si="38"/>
        <v>8.3793103448275869E-2</v>
      </c>
      <c r="L419" s="41" t="e">
        <f>VLOOKUP(A419,Sheet3!$A$2:$I$26,9,FALSE)</f>
        <v>#N/A</v>
      </c>
      <c r="M419" s="83" t="e">
        <f>VLOOKUP(A419,Sheet3!$A$2:$K$26,11,FALSE)</f>
        <v>#N/A</v>
      </c>
      <c r="N419" s="83">
        <f t="shared" si="39"/>
        <v>8.4573969773242927E-2</v>
      </c>
      <c r="O419" s="83">
        <f t="shared" si="40"/>
        <v>-5.379746835443038E-3</v>
      </c>
      <c r="P419" s="84">
        <f>VLOOKUP(A419,OEM!$Q$2:$T$394,4,FALSE)</f>
        <v>129540</v>
      </c>
      <c r="Q419" s="85">
        <f>(P419-140000)/140000</f>
        <v>-7.4714285714285719E-2</v>
      </c>
    </row>
    <row r="420" spans="1:17" x14ac:dyDescent="0.25">
      <c r="A420" s="80">
        <v>45572</v>
      </c>
      <c r="B420" s="81">
        <v>4385</v>
      </c>
      <c r="C420" s="82">
        <v>16375</v>
      </c>
      <c r="D420" s="82">
        <v>16400</v>
      </c>
      <c r="E420" s="82">
        <f t="shared" si="36"/>
        <v>16375</v>
      </c>
      <c r="F420" s="82">
        <v>14500</v>
      </c>
      <c r="G420" s="82">
        <f t="shared" si="41"/>
        <v>14820</v>
      </c>
      <c r="H420" s="82">
        <f t="shared" si="37"/>
        <v>16075</v>
      </c>
      <c r="I420" s="82">
        <v>16375</v>
      </c>
      <c r="J420" s="41">
        <v>15800</v>
      </c>
      <c r="K420" s="83">
        <f t="shared" si="38"/>
        <v>0.10862068965517241</v>
      </c>
      <c r="L420" s="41" t="e">
        <f>VLOOKUP(A420,Sheet3!$A$2:$I$26,9,FALSE)</f>
        <v>#N/A</v>
      </c>
      <c r="M420" s="83" t="e">
        <f>VLOOKUP(A420,Sheet3!$A$2:$K$26,11,FALSE)</f>
        <v>#N/A</v>
      </c>
      <c r="N420" s="83">
        <f t="shared" si="39"/>
        <v>0.10492577597840756</v>
      </c>
      <c r="O420" s="83">
        <f t="shared" si="40"/>
        <v>1.740506329113924E-2</v>
      </c>
      <c r="P420" s="84">
        <f>VLOOKUP(A420,OEM!$Q$2:$T$394,4,FALSE)</f>
        <v>115510</v>
      </c>
      <c r="Q420" s="85">
        <f>(P420-140000)/140000</f>
        <v>-0.17492857142857143</v>
      </c>
    </row>
    <row r="421" spans="1:17" x14ac:dyDescent="0.25">
      <c r="A421" s="80">
        <v>45573</v>
      </c>
      <c r="B421" s="81">
        <v>4300</v>
      </c>
      <c r="C421" s="82">
        <v>16465</v>
      </c>
      <c r="D421" s="82">
        <v>16400</v>
      </c>
      <c r="E421" s="82">
        <f t="shared" si="36"/>
        <v>16400</v>
      </c>
      <c r="F421" s="82">
        <v>14500</v>
      </c>
      <c r="G421" s="82">
        <f t="shared" si="41"/>
        <v>14879.766666666666</v>
      </c>
      <c r="H421" s="82">
        <f t="shared" si="37"/>
        <v>16100</v>
      </c>
      <c r="I421" s="82">
        <v>16400</v>
      </c>
      <c r="J421" s="41">
        <v>15800</v>
      </c>
      <c r="K421" s="83">
        <f t="shared" si="38"/>
        <v>0.1103448275862069</v>
      </c>
      <c r="L421" s="41" t="e">
        <f>VLOOKUP(A421,Sheet3!$A$2:$I$26,9,FALSE)</f>
        <v>#N/A</v>
      </c>
      <c r="M421" s="83" t="e">
        <f>VLOOKUP(A421,Sheet3!$A$2:$K$26,11,FALSE)</f>
        <v>#N/A</v>
      </c>
      <c r="N421" s="83">
        <f t="shared" si="39"/>
        <v>0.10216782073195595</v>
      </c>
      <c r="O421" s="83">
        <f t="shared" si="40"/>
        <v>1.8987341772151899E-2</v>
      </c>
      <c r="P421" s="84">
        <f>VLOOKUP(A421,OEM!$Q$2:$T$394,4,FALSE)</f>
        <v>101450</v>
      </c>
      <c r="Q421" s="85">
        <f>(P421-140000)/140000</f>
        <v>-0.27535714285714286</v>
      </c>
    </row>
    <row r="422" spans="1:17" x14ac:dyDescent="0.25">
      <c r="A422" s="80">
        <v>45574</v>
      </c>
      <c r="B422" s="81">
        <v>4290</v>
      </c>
      <c r="C422" s="82">
        <v>16285</v>
      </c>
      <c r="D422" s="82">
        <v>16200</v>
      </c>
      <c r="E422" s="82">
        <f t="shared" si="36"/>
        <v>16200</v>
      </c>
      <c r="F422" s="82">
        <v>14500</v>
      </c>
      <c r="G422" s="82">
        <f t="shared" si="41"/>
        <v>14939.766666666666</v>
      </c>
      <c r="H422" s="82">
        <f t="shared" si="37"/>
        <v>15900</v>
      </c>
      <c r="I422" s="82">
        <v>16200</v>
      </c>
      <c r="J422" s="41">
        <f>VLOOKUP(A422,Table8[[Tanggal PO]:[Harga]],4,FALSE)</f>
        <v>15750</v>
      </c>
      <c r="K422" s="83">
        <f t="shared" si="38"/>
        <v>9.6551724137931033E-2</v>
      </c>
      <c r="L422" s="41" t="e">
        <f>VLOOKUP(A422,Sheet3!$A$2:$I$26,9,FALSE)</f>
        <v>#N/A</v>
      </c>
      <c r="M422" s="83" t="e">
        <f>VLOOKUP(A422,Sheet3!$A$2:$K$26,11,FALSE)</f>
        <v>#N/A</v>
      </c>
      <c r="N422" s="83">
        <f t="shared" si="39"/>
        <v>8.4354284872811505E-2</v>
      </c>
      <c r="O422" s="83">
        <f t="shared" si="40"/>
        <v>9.5238095238095247E-3</v>
      </c>
      <c r="P422" s="84">
        <f>VLOOKUP(A422,OEM!$Q$2:$T$394,4,FALSE)</f>
        <v>227410</v>
      </c>
      <c r="Q422" s="85">
        <f>(P422-140000)/140000</f>
        <v>0.62435714285714283</v>
      </c>
    </row>
    <row r="423" spans="1:17" x14ac:dyDescent="0.25">
      <c r="A423" s="80">
        <v>45575</v>
      </c>
      <c r="B423" s="81">
        <v>4225</v>
      </c>
      <c r="C423" s="82">
        <v>16252</v>
      </c>
      <c r="D423" s="82">
        <v>16100</v>
      </c>
      <c r="E423" s="82">
        <f t="shared" si="36"/>
        <v>16100</v>
      </c>
      <c r="F423" s="82">
        <v>14500</v>
      </c>
      <c r="G423" s="82">
        <f t="shared" si="41"/>
        <v>14993.1</v>
      </c>
      <c r="H423" s="82">
        <f t="shared" si="37"/>
        <v>15800</v>
      </c>
      <c r="I423" s="82">
        <v>16100</v>
      </c>
      <c r="J423" s="41">
        <f>VLOOKUP(A423,Table8[[Tanggal PO]:[Harga]],4,FALSE)</f>
        <v>15600</v>
      </c>
      <c r="K423" s="83">
        <f t="shared" si="38"/>
        <v>8.9655172413793102E-2</v>
      </c>
      <c r="L423" s="41" t="e">
        <f>VLOOKUP(A423,Sheet3!$A$2:$I$26,9,FALSE)</f>
        <v>#N/A</v>
      </c>
      <c r="M423" s="83" t="e">
        <f>VLOOKUP(A423,Sheet3!$A$2:$K$26,11,FALSE)</f>
        <v>#N/A</v>
      </c>
      <c r="N423" s="83">
        <f t="shared" si="39"/>
        <v>7.3827293888522022E-2</v>
      </c>
      <c r="O423" s="83">
        <f t="shared" si="40"/>
        <v>1.282051282051282E-2</v>
      </c>
      <c r="P423" s="84">
        <f>VLOOKUP(A423,OEM!$Q$2:$T$394,4,FALSE)</f>
        <v>283380</v>
      </c>
      <c r="Q423" s="85">
        <f>(P423-140000)/140000</f>
        <v>1.0241428571428572</v>
      </c>
    </row>
    <row r="424" spans="1:17" x14ac:dyDescent="0.25">
      <c r="A424" s="80">
        <v>45576</v>
      </c>
      <c r="B424" s="81">
        <f>VLOOKUP([1]!Table1[[#This Row],[TANGGAL]],[1]!Table2[#Data],2,FALSE)</f>
        <v>4310</v>
      </c>
      <c r="C424" s="82">
        <v>16252</v>
      </c>
      <c r="D424" s="82">
        <v>16300</v>
      </c>
      <c r="E424" s="82">
        <f t="shared" si="36"/>
        <v>16252</v>
      </c>
      <c r="F424" s="82">
        <v>14500</v>
      </c>
      <c r="G424" s="82">
        <f t="shared" si="41"/>
        <v>15046.433333333332</v>
      </c>
      <c r="H424" s="82">
        <f t="shared" si="37"/>
        <v>15952</v>
      </c>
      <c r="I424" s="82">
        <v>16252</v>
      </c>
      <c r="J424" s="41">
        <f>VLOOKUP(A424,Table8[[Tanggal PO]:[Harga]],4,FALSE)</f>
        <v>15600</v>
      </c>
      <c r="K424" s="83">
        <f t="shared" si="38"/>
        <v>0.10013793103448276</v>
      </c>
      <c r="L424" s="41" t="e">
        <f>VLOOKUP(A424,Sheet3!$A$2:$I$26,9,FALSE)</f>
        <v>#N/A</v>
      </c>
      <c r="M424" s="83" t="e">
        <f>VLOOKUP(A424,Sheet3!$A$2:$K$26,11,FALSE)</f>
        <v>#N/A</v>
      </c>
      <c r="N424" s="83">
        <f t="shared" si="39"/>
        <v>8.0123085648204626E-2</v>
      </c>
      <c r="O424" s="83">
        <f t="shared" si="40"/>
        <v>2.2564102564102566E-2</v>
      </c>
      <c r="P424" s="84">
        <f>VLOOKUP(A424,OEM!$Q$2:$T$394,4,FALSE)</f>
        <v>339360</v>
      </c>
      <c r="Q424" s="85">
        <f>(P424-140000)/140000</f>
        <v>1.4239999999999999</v>
      </c>
    </row>
    <row r="425" spans="1:17" x14ac:dyDescent="0.25">
      <c r="A425" s="80">
        <v>45579</v>
      </c>
      <c r="B425" s="81">
        <v>4316</v>
      </c>
      <c r="C425" s="82">
        <v>16322</v>
      </c>
      <c r="D425" s="82">
        <v>16300</v>
      </c>
      <c r="E425" s="82">
        <f t="shared" si="36"/>
        <v>16300</v>
      </c>
      <c r="F425" s="82">
        <v>14500</v>
      </c>
      <c r="G425" s="82">
        <f t="shared" si="41"/>
        <v>15104.833333333334</v>
      </c>
      <c r="H425" s="82">
        <f t="shared" si="37"/>
        <v>16000</v>
      </c>
      <c r="I425" s="82">
        <v>16300</v>
      </c>
      <c r="J425" s="41">
        <v>15600</v>
      </c>
      <c r="K425" s="83">
        <f t="shared" si="38"/>
        <v>0.10344827586206896</v>
      </c>
      <c r="L425" s="41" t="e">
        <f>VLOOKUP(A425,Sheet3!$A$2:$I$26,9,FALSE)</f>
        <v>#N/A</v>
      </c>
      <c r="M425" s="83" t="e">
        <f>VLOOKUP(A425,Sheet3!$A$2:$K$26,11,FALSE)</f>
        <v>#N/A</v>
      </c>
      <c r="N425" s="83">
        <f t="shared" si="39"/>
        <v>7.9124783457833539E-2</v>
      </c>
      <c r="O425" s="83">
        <f t="shared" si="40"/>
        <v>2.564102564102564E-2</v>
      </c>
      <c r="P425" s="84">
        <f>VLOOKUP(A425,OEM!$Q$2:$T$394,4,FALSE)</f>
        <v>325320</v>
      </c>
      <c r="Q425" s="85">
        <f>(P425-140000)/140000</f>
        <v>1.3237142857142856</v>
      </c>
    </row>
    <row r="426" spans="1:17" x14ac:dyDescent="0.25">
      <c r="A426" s="80">
        <v>45580</v>
      </c>
      <c r="B426" s="81">
        <v>4257</v>
      </c>
      <c r="C426" s="82">
        <v>16322</v>
      </c>
      <c r="D426" s="82">
        <v>16300</v>
      </c>
      <c r="E426" s="82">
        <f t="shared" si="36"/>
        <v>16300</v>
      </c>
      <c r="F426" s="82">
        <v>14500</v>
      </c>
      <c r="G426" s="82">
        <f t="shared" si="41"/>
        <v>15158.166666666666</v>
      </c>
      <c r="H426" s="82">
        <f t="shared" si="37"/>
        <v>16000</v>
      </c>
      <c r="I426" s="82">
        <v>16300</v>
      </c>
      <c r="J426" s="41">
        <v>15600</v>
      </c>
      <c r="K426" s="83">
        <f t="shared" si="38"/>
        <v>0.10344827586206896</v>
      </c>
      <c r="L426" s="41" t="e">
        <f>VLOOKUP(A426,Sheet3!$A$2:$I$26,9,FALSE)</f>
        <v>#N/A</v>
      </c>
      <c r="M426" s="83" t="e">
        <f>VLOOKUP(A426,Sheet3!$A$2:$K$26,11,FALSE)</f>
        <v>#N/A</v>
      </c>
      <c r="N426" s="83">
        <f t="shared" si="39"/>
        <v>7.5327931038274246E-2</v>
      </c>
      <c r="O426" s="83">
        <f t="shared" si="40"/>
        <v>2.564102564102564E-2</v>
      </c>
      <c r="P426" s="84">
        <f>VLOOKUP(A426,OEM!$Q$2:$T$394,4,FALSE)</f>
        <v>311300</v>
      </c>
      <c r="Q426" s="85">
        <f>(P426-140000)/140000</f>
        <v>1.2235714285714285</v>
      </c>
    </row>
    <row r="427" spans="1:17" x14ac:dyDescent="0.25">
      <c r="A427" s="80">
        <v>45581</v>
      </c>
      <c r="B427" s="81">
        <v>4314</v>
      </c>
      <c r="C427" s="82">
        <v>16205</v>
      </c>
      <c r="D427" s="82">
        <v>16300</v>
      </c>
      <c r="E427" s="82">
        <f t="shared" si="36"/>
        <v>16205</v>
      </c>
      <c r="F427" s="82">
        <v>14500</v>
      </c>
      <c r="G427" s="82">
        <f t="shared" si="41"/>
        <v>15214.833333333334</v>
      </c>
      <c r="H427" s="82">
        <f t="shared" si="37"/>
        <v>15905</v>
      </c>
      <c r="I427" s="82">
        <v>16205</v>
      </c>
      <c r="J427" s="41">
        <v>15600</v>
      </c>
      <c r="K427" s="83">
        <f t="shared" si="38"/>
        <v>9.6896551724137928E-2</v>
      </c>
      <c r="L427" s="41" t="e">
        <f>VLOOKUP(A427,Sheet3!$A$2:$I$26,9,FALSE)</f>
        <v>#N/A</v>
      </c>
      <c r="M427" s="83" t="e">
        <f>VLOOKUP(A427,Sheet3!$A$2:$K$26,11,FALSE)</f>
        <v>#N/A</v>
      </c>
      <c r="N427" s="83">
        <f t="shared" si="39"/>
        <v>6.5079034713930436E-2</v>
      </c>
      <c r="O427" s="83">
        <f t="shared" si="40"/>
        <v>1.9551282051282051E-2</v>
      </c>
      <c r="P427" s="84">
        <f>VLOOKUP(A427,OEM!$Q$2:$T$394,4,FALSE)</f>
        <v>297260</v>
      </c>
      <c r="Q427" s="85">
        <f>(P427-140000)/140000</f>
        <v>1.1232857142857142</v>
      </c>
    </row>
    <row r="428" spans="1:17" x14ac:dyDescent="0.25">
      <c r="A428" s="80">
        <v>45582</v>
      </c>
      <c r="B428" s="81">
        <v>4290</v>
      </c>
      <c r="C428" s="82">
        <v>16167</v>
      </c>
      <c r="D428" s="82">
        <v>16300</v>
      </c>
      <c r="E428" s="82">
        <f t="shared" si="36"/>
        <v>16167</v>
      </c>
      <c r="F428" s="82">
        <v>14500</v>
      </c>
      <c r="G428" s="82">
        <f t="shared" si="41"/>
        <v>15271.666666666666</v>
      </c>
      <c r="H428" s="82">
        <f t="shared" si="37"/>
        <v>15867</v>
      </c>
      <c r="I428" s="82">
        <v>16167</v>
      </c>
      <c r="J428" s="41">
        <v>15600</v>
      </c>
      <c r="K428" s="83">
        <f t="shared" si="38"/>
        <v>9.4275862068965516E-2</v>
      </c>
      <c r="L428" s="41" t="e">
        <f>VLOOKUP(A428,Sheet3!$A$2:$I$26,9,FALSE)</f>
        <v>#N/A</v>
      </c>
      <c r="M428" s="83" t="e">
        <f>VLOOKUP(A428,Sheet3!$A$2:$K$26,11,FALSE)</f>
        <v>#N/A</v>
      </c>
      <c r="N428" s="83">
        <f t="shared" si="39"/>
        <v>5.8627087198515809E-2</v>
      </c>
      <c r="O428" s="83">
        <f t="shared" si="40"/>
        <v>1.7115384615384616E-2</v>
      </c>
      <c r="P428" s="84">
        <f>VLOOKUP(A428,OEM!$Q$2:$T$394,4,FALSE)</f>
        <v>283210</v>
      </c>
      <c r="Q428" s="85">
        <f>(P428-140000)/140000</f>
        <v>1.0229285714285714</v>
      </c>
    </row>
    <row r="429" spans="1:17" x14ac:dyDescent="0.25">
      <c r="A429" s="80">
        <v>45583</v>
      </c>
      <c r="B429" s="81">
        <v>4261</v>
      </c>
      <c r="C429" s="82">
        <v>15993</v>
      </c>
      <c r="D429" s="82">
        <v>16300</v>
      </c>
      <c r="E429" s="82">
        <f t="shared" si="36"/>
        <v>15993</v>
      </c>
      <c r="F429" s="82">
        <v>14500</v>
      </c>
      <c r="G429" s="82">
        <f t="shared" si="41"/>
        <v>15330.566666666668</v>
      </c>
      <c r="H429" s="82">
        <f t="shared" si="37"/>
        <v>15693</v>
      </c>
      <c r="I429" s="82">
        <v>15993</v>
      </c>
      <c r="J429" s="41">
        <v>15600</v>
      </c>
      <c r="K429" s="83">
        <f t="shared" si="38"/>
        <v>8.2275862068965519E-2</v>
      </c>
      <c r="L429" s="41" t="e">
        <f>VLOOKUP(A429,Sheet3!$A$2:$I$26,9,FALSE)</f>
        <v>#N/A</v>
      </c>
      <c r="M429" s="83" t="e">
        <f>VLOOKUP(A429,Sheet3!$A$2:$K$26,11,FALSE)</f>
        <v>#N/A</v>
      </c>
      <c r="N429" s="83">
        <f t="shared" si="39"/>
        <v>4.3209970494676155E-2</v>
      </c>
      <c r="O429" s="83">
        <f t="shared" si="40"/>
        <v>5.9615384615384617E-3</v>
      </c>
      <c r="P429" s="84">
        <f>VLOOKUP(A429,OEM!$Q$2:$T$394,4,FALSE)</f>
        <v>283210</v>
      </c>
      <c r="Q429" s="85">
        <f>(P429-140000)/140000</f>
        <v>1.0229285714285714</v>
      </c>
    </row>
    <row r="430" spans="1:17" x14ac:dyDescent="0.25">
      <c r="A430" s="80">
        <v>45586</v>
      </c>
      <c r="B430" s="81">
        <v>4291</v>
      </c>
      <c r="C430" s="82">
        <v>16015</v>
      </c>
      <c r="D430" s="82">
        <v>16300</v>
      </c>
      <c r="E430" s="82">
        <f t="shared" si="36"/>
        <v>16015</v>
      </c>
      <c r="F430" s="82">
        <v>14500</v>
      </c>
      <c r="G430" s="82">
        <f t="shared" si="41"/>
        <v>15387</v>
      </c>
      <c r="H430" s="82">
        <f t="shared" si="37"/>
        <v>15715</v>
      </c>
      <c r="I430" s="82">
        <v>16015</v>
      </c>
      <c r="J430" s="41">
        <v>15600</v>
      </c>
      <c r="K430" s="83">
        <f t="shared" si="38"/>
        <v>8.3793103448275869E-2</v>
      </c>
      <c r="L430" s="41" t="e">
        <f>VLOOKUP(A430,Sheet3!$A$2:$I$26,9,FALSE)</f>
        <v>#N/A</v>
      </c>
      <c r="M430" s="83" t="e">
        <f>VLOOKUP(A430,Sheet3!$A$2:$K$26,11,FALSE)</f>
        <v>#N/A</v>
      </c>
      <c r="N430" s="83">
        <f t="shared" si="39"/>
        <v>4.0813673880548518E-2</v>
      </c>
      <c r="O430" s="83">
        <f t="shared" si="40"/>
        <v>7.3717948717948716E-3</v>
      </c>
      <c r="P430" s="84">
        <f>VLOOKUP(A430,OEM!$Q$2:$T$394,4,FALSE)</f>
        <v>255160</v>
      </c>
      <c r="Q430" s="85">
        <f>(P430-140000)/140000</f>
        <v>0.82257142857142862</v>
      </c>
    </row>
    <row r="431" spans="1:17" x14ac:dyDescent="0.25">
      <c r="A431" s="80">
        <v>45587</v>
      </c>
      <c r="B431" s="81">
        <v>4345</v>
      </c>
      <c r="C431" s="82">
        <v>16105</v>
      </c>
      <c r="D431" s="82">
        <v>16300</v>
      </c>
      <c r="E431" s="82">
        <f t="shared" si="36"/>
        <v>16105</v>
      </c>
      <c r="F431" s="82">
        <v>14500</v>
      </c>
      <c r="G431" s="82">
        <f t="shared" si="41"/>
        <v>15444.166666666666</v>
      </c>
      <c r="H431" s="82">
        <f t="shared" si="37"/>
        <v>15805</v>
      </c>
      <c r="I431" s="82">
        <v>16105</v>
      </c>
      <c r="J431" s="41">
        <v>15600</v>
      </c>
      <c r="K431" s="83">
        <f t="shared" si="38"/>
        <v>0.09</v>
      </c>
      <c r="L431" s="41" t="e">
        <f>VLOOKUP(A431,Sheet3!$A$2:$I$26,9,FALSE)</f>
        <v>#N/A</v>
      </c>
      <c r="M431" s="83" t="e">
        <f>VLOOKUP(A431,Sheet3!$A$2:$K$26,11,FALSE)</f>
        <v>#N/A</v>
      </c>
      <c r="N431" s="83">
        <f t="shared" si="39"/>
        <v>4.2788539362218783E-2</v>
      </c>
      <c r="O431" s="83">
        <f t="shared" si="40"/>
        <v>1.3141025641025641E-2</v>
      </c>
      <c r="P431" s="84">
        <f>VLOOKUP(A431,OEM!$Q$2:$T$394,4,FALSE)</f>
        <v>228580</v>
      </c>
      <c r="Q431" s="85">
        <f>(P431-140000)/140000</f>
        <v>0.63271428571428567</v>
      </c>
    </row>
    <row r="432" spans="1:17" x14ac:dyDescent="0.25">
      <c r="A432" s="80">
        <v>45588</v>
      </c>
      <c r="B432" s="81">
        <v>4490</v>
      </c>
      <c r="C432" s="82">
        <v>16300</v>
      </c>
      <c r="D432" s="82">
        <v>16200</v>
      </c>
      <c r="E432" s="82">
        <f t="shared" si="36"/>
        <v>16200</v>
      </c>
      <c r="F432" s="82">
        <v>14500</v>
      </c>
      <c r="G432" s="82">
        <f t="shared" si="41"/>
        <v>15504.333333333334</v>
      </c>
      <c r="H432" s="82">
        <f t="shared" si="37"/>
        <v>15900</v>
      </c>
      <c r="I432" s="82">
        <v>16200</v>
      </c>
      <c r="J432" s="41">
        <v>15600</v>
      </c>
      <c r="K432" s="83">
        <f t="shared" si="38"/>
        <v>9.6551724137931033E-2</v>
      </c>
      <c r="L432" s="41" t="e">
        <f>VLOOKUP(A432,Sheet3!$A$2:$I$26,9,FALSE)</f>
        <v>#N/A</v>
      </c>
      <c r="M432" s="83" t="e">
        <f>VLOOKUP(A432,Sheet3!$A$2:$K$26,11,FALSE)</f>
        <v>#N/A</v>
      </c>
      <c r="N432" s="83">
        <f t="shared" si="39"/>
        <v>4.4869176359297359E-2</v>
      </c>
      <c r="O432" s="83">
        <f t="shared" si="40"/>
        <v>1.9230769230769232E-2</v>
      </c>
      <c r="P432" s="84">
        <f>VLOOKUP(A432,OEM!$Q$2:$T$394,4,FALSE)</f>
        <v>214550</v>
      </c>
      <c r="Q432" s="85">
        <f>(P432-140000)/140000</f>
        <v>0.53249999999999997</v>
      </c>
    </row>
    <row r="433" spans="1:17" x14ac:dyDescent="0.25">
      <c r="A433" s="80">
        <v>45589</v>
      </c>
      <c r="B433" s="81">
        <v>4610</v>
      </c>
      <c r="C433" s="82">
        <v>16466</v>
      </c>
      <c r="D433" s="82">
        <v>16300</v>
      </c>
      <c r="E433" s="82">
        <f t="shared" si="36"/>
        <v>16300</v>
      </c>
      <c r="F433" s="82">
        <v>14500</v>
      </c>
      <c r="G433" s="82">
        <f t="shared" si="41"/>
        <v>15567.666666666666</v>
      </c>
      <c r="H433" s="82">
        <f t="shared" si="37"/>
        <v>16000</v>
      </c>
      <c r="I433" s="82">
        <v>16300</v>
      </c>
      <c r="J433" s="41">
        <v>15600</v>
      </c>
      <c r="K433" s="83">
        <f t="shared" si="38"/>
        <v>0.10344827586206896</v>
      </c>
      <c r="L433" s="41" t="e">
        <f>VLOOKUP(A433,Sheet3!$A$2:$I$26,9,FALSE)</f>
        <v>#N/A</v>
      </c>
      <c r="M433" s="83" t="e">
        <f>VLOOKUP(A433,Sheet3!$A$2:$K$26,11,FALSE)</f>
        <v>#N/A</v>
      </c>
      <c r="N433" s="83">
        <f t="shared" si="39"/>
        <v>4.7041945913538788E-2</v>
      </c>
      <c r="O433" s="83">
        <f t="shared" si="40"/>
        <v>2.564102564102564E-2</v>
      </c>
      <c r="P433" s="84">
        <f>VLOOKUP(A433,OEM!$Q$2:$T$394,4,FALSE)</f>
        <v>200510</v>
      </c>
      <c r="Q433" s="85">
        <f>(P433-140000)/140000</f>
        <v>0.43221428571428572</v>
      </c>
    </row>
    <row r="434" spans="1:17" x14ac:dyDescent="0.25">
      <c r="A434" s="80">
        <v>45590</v>
      </c>
      <c r="B434" s="81">
        <v>4584</v>
      </c>
      <c r="C434" s="82">
        <v>16655</v>
      </c>
      <c r="D434" s="82">
        <v>16300</v>
      </c>
      <c r="E434" s="82">
        <f t="shared" si="36"/>
        <v>16300</v>
      </c>
      <c r="F434" s="82">
        <v>14500</v>
      </c>
      <c r="G434" s="82">
        <f t="shared" si="41"/>
        <v>15634.333333333334</v>
      </c>
      <c r="H434" s="82">
        <f t="shared" si="37"/>
        <v>16000</v>
      </c>
      <c r="I434" s="82">
        <v>16300</v>
      </c>
      <c r="J434" s="41">
        <v>15600</v>
      </c>
      <c r="K434" s="83">
        <f t="shared" si="38"/>
        <v>0.10344827586206896</v>
      </c>
      <c r="L434" s="41" t="e">
        <f>VLOOKUP(A434,Sheet3!$A$2:$I$26,9,FALSE)</f>
        <v>#N/A</v>
      </c>
      <c r="M434" s="83" t="e">
        <f>VLOOKUP(A434,Sheet3!$A$2:$K$26,11,FALSE)</f>
        <v>#N/A</v>
      </c>
      <c r="N434" s="83">
        <f t="shared" si="39"/>
        <v>4.2577233865637554E-2</v>
      </c>
      <c r="O434" s="83">
        <f t="shared" si="40"/>
        <v>2.564102564102564E-2</v>
      </c>
      <c r="P434" s="84">
        <f>VLOOKUP(A434,OEM!$Q$2:$T$394,4,FALSE)</f>
        <v>186490</v>
      </c>
      <c r="Q434" s="85">
        <f>(P434-140000)/140000</f>
        <v>0.33207142857142857</v>
      </c>
    </row>
    <row r="435" spans="1:17" x14ac:dyDescent="0.25">
      <c r="A435" s="80">
        <v>45593</v>
      </c>
      <c r="B435" s="81">
        <v>4560</v>
      </c>
      <c r="C435" s="82">
        <v>16556</v>
      </c>
      <c r="D435" s="82">
        <v>16200</v>
      </c>
      <c r="E435" s="82">
        <f t="shared" si="36"/>
        <v>16200</v>
      </c>
      <c r="F435" s="82">
        <v>14500</v>
      </c>
      <c r="G435" s="82">
        <f t="shared" si="41"/>
        <v>15701</v>
      </c>
      <c r="H435" s="82">
        <f t="shared" si="37"/>
        <v>15900</v>
      </c>
      <c r="I435" s="82">
        <v>16200</v>
      </c>
      <c r="J435" s="41">
        <v>15600</v>
      </c>
      <c r="K435" s="83">
        <f t="shared" si="38"/>
        <v>9.6551724137931033E-2</v>
      </c>
      <c r="L435" s="41" t="str">
        <f>VLOOKUP(A435,Sheet3!$A$2:$I$26,9,FALSE)</f>
        <v>NAIK</v>
      </c>
      <c r="M435" s="83">
        <f>VLOOKUP(A435,Sheet3!$A$2:$K$26,11,FALSE)</f>
        <v>0.50900000000000001</v>
      </c>
      <c r="N435" s="83">
        <f t="shared" si="39"/>
        <v>3.1781415196484301E-2</v>
      </c>
      <c r="O435" s="83">
        <f t="shared" si="40"/>
        <v>1.9230769230769232E-2</v>
      </c>
      <c r="P435" s="84">
        <f>VLOOKUP(A435,OEM!$Q$2:$T$394,4,FALSE)</f>
        <v>172470</v>
      </c>
      <c r="Q435" s="85">
        <f>(P435-140000)/140000</f>
        <v>0.23192857142857143</v>
      </c>
    </row>
    <row r="436" spans="1:17" x14ac:dyDescent="0.25">
      <c r="A436" s="80">
        <v>45594</v>
      </c>
      <c r="B436" s="81">
        <f>VLOOKUP([1]!Table1[[#This Row],[TANGGAL]],[1]!Table2[#Data],2,FALSE)</f>
        <v>4557</v>
      </c>
      <c r="C436" s="82">
        <v>16556</v>
      </c>
      <c r="D436" s="82">
        <v>16300</v>
      </c>
      <c r="E436" s="82">
        <f t="shared" si="36"/>
        <v>16300</v>
      </c>
      <c r="F436" s="82">
        <v>14500</v>
      </c>
      <c r="G436" s="82">
        <f t="shared" si="41"/>
        <v>15764.333333333334</v>
      </c>
      <c r="H436" s="82">
        <f t="shared" si="37"/>
        <v>16000</v>
      </c>
      <c r="I436" s="82">
        <v>16300</v>
      </c>
      <c r="J436" s="41">
        <v>15600</v>
      </c>
      <c r="K436" s="83">
        <f t="shared" si="38"/>
        <v>0.10344827586206896</v>
      </c>
      <c r="L436" s="41" t="e">
        <f>VLOOKUP(A436,Sheet3!$A$2:$I$26,9,FALSE)</f>
        <v>#N/A</v>
      </c>
      <c r="M436" s="83" t="e">
        <f>VLOOKUP(A436,Sheet3!$A$2:$K$26,11,FALSE)</f>
        <v>#N/A</v>
      </c>
      <c r="N436" s="83">
        <f t="shared" si="39"/>
        <v>3.3979658723278246E-2</v>
      </c>
      <c r="O436" s="83">
        <f t="shared" si="40"/>
        <v>2.564102564102564E-2</v>
      </c>
      <c r="P436" s="84">
        <f>VLOOKUP(A436,OEM!$Q$2:$T$394,4,FALSE)</f>
        <v>158420</v>
      </c>
      <c r="Q436" s="85">
        <f>(P436-140000)/140000</f>
        <v>0.13157142857142856</v>
      </c>
    </row>
    <row r="437" spans="1:17" x14ac:dyDescent="0.25">
      <c r="A437" s="80">
        <v>45595</v>
      </c>
      <c r="B437" s="81">
        <v>4605</v>
      </c>
      <c r="C437" s="82">
        <v>16556</v>
      </c>
      <c r="D437" s="82">
        <v>16300</v>
      </c>
      <c r="E437" s="82">
        <f t="shared" si="36"/>
        <v>16300</v>
      </c>
      <c r="F437" s="82">
        <v>14500</v>
      </c>
      <c r="G437" s="82">
        <f t="shared" si="41"/>
        <v>15837.666666666666</v>
      </c>
      <c r="H437" s="82">
        <f t="shared" si="37"/>
        <v>16000</v>
      </c>
      <c r="I437" s="82">
        <v>16300</v>
      </c>
      <c r="J437" s="41">
        <v>15600</v>
      </c>
      <c r="K437" s="83">
        <f t="shared" si="38"/>
        <v>0.10344827586206896</v>
      </c>
      <c r="L437" s="41" t="e">
        <f>VLOOKUP(A437,Sheet3!$A$2:$I$26,9,FALSE)</f>
        <v>#N/A</v>
      </c>
      <c r="M437" s="83" t="e">
        <f>VLOOKUP(A437,Sheet3!$A$2:$K$26,11,FALSE)</f>
        <v>#N/A</v>
      </c>
      <c r="N437" s="83">
        <f t="shared" si="39"/>
        <v>2.9192010607623217E-2</v>
      </c>
      <c r="O437" s="83">
        <f t="shared" si="40"/>
        <v>2.564102564102564E-2</v>
      </c>
      <c r="P437" s="84">
        <f>VLOOKUP(A437,OEM!$Q$2:$T$394,4,FALSE)</f>
        <v>142920</v>
      </c>
      <c r="Q437" s="85">
        <f>(P437-140000)/140000</f>
        <v>2.0857142857142859E-2</v>
      </c>
    </row>
    <row r="438" spans="1:17" x14ac:dyDescent="0.25">
      <c r="A438" s="80">
        <v>45596</v>
      </c>
      <c r="B438" s="81">
        <v>4775</v>
      </c>
      <c r="C438" s="82">
        <v>16556</v>
      </c>
      <c r="D438" s="82">
        <v>16300</v>
      </c>
      <c r="E438" s="82">
        <f t="shared" si="36"/>
        <v>16300</v>
      </c>
      <c r="F438" s="82">
        <v>14500</v>
      </c>
      <c r="G438" s="82">
        <f t="shared" si="41"/>
        <v>15904.333333333334</v>
      </c>
      <c r="H438" s="82">
        <f t="shared" si="37"/>
        <v>16000</v>
      </c>
      <c r="I438" s="82">
        <v>16300</v>
      </c>
      <c r="J438" s="41">
        <v>15600</v>
      </c>
      <c r="K438" s="83">
        <f t="shared" si="38"/>
        <v>0.10344827586206896</v>
      </c>
      <c r="L438" s="41" t="e">
        <f>VLOOKUP(A438,Sheet3!$A$2:$I$26,9,FALSE)</f>
        <v>#N/A</v>
      </c>
      <c r="M438" s="83" t="e">
        <f>VLOOKUP(A438,Sheet3!$A$2:$K$26,11,FALSE)</f>
        <v>#N/A</v>
      </c>
      <c r="N438" s="83">
        <f t="shared" si="39"/>
        <v>2.4877915871984534E-2</v>
      </c>
      <c r="O438" s="83">
        <f t="shared" si="40"/>
        <v>2.564102564102564E-2</v>
      </c>
      <c r="P438" s="84">
        <f>VLOOKUP(A438,OEM!$Q$2:$T$394,4,FALSE)</f>
        <v>142920</v>
      </c>
      <c r="Q438" s="85">
        <f>(P438-140000)/140000</f>
        <v>2.0857142857142859E-2</v>
      </c>
    </row>
    <row r="439" spans="1:17" x14ac:dyDescent="0.25">
      <c r="A439" s="80">
        <v>45597</v>
      </c>
      <c r="B439" s="81">
        <v>4860</v>
      </c>
      <c r="C439" s="82">
        <v>16656</v>
      </c>
      <c r="D439" s="82">
        <v>16900</v>
      </c>
      <c r="E439" s="82">
        <f t="shared" si="36"/>
        <v>16656</v>
      </c>
      <c r="F439" s="82">
        <v>14500</v>
      </c>
      <c r="G439" s="82">
        <f t="shared" si="41"/>
        <v>15957.666666666666</v>
      </c>
      <c r="H439" s="82">
        <f t="shared" si="37"/>
        <v>16356</v>
      </c>
      <c r="I439" s="82">
        <v>16656</v>
      </c>
      <c r="J439" s="41">
        <v>15600</v>
      </c>
      <c r="K439" s="83">
        <f t="shared" si="38"/>
        <v>0.128</v>
      </c>
      <c r="L439" s="41" t="e">
        <f>VLOOKUP(A439,Sheet3!$A$2:$I$26,9,FALSE)</f>
        <v>#N/A</v>
      </c>
      <c r="M439" s="83" t="e">
        <f>VLOOKUP(A439,Sheet3!$A$2:$K$26,11,FALSE)</f>
        <v>#N/A</v>
      </c>
      <c r="N439" s="83">
        <f t="shared" si="39"/>
        <v>4.3761619284356568E-2</v>
      </c>
      <c r="O439" s="83">
        <f t="shared" si="40"/>
        <v>4.8461538461538459E-2</v>
      </c>
      <c r="P439" s="84">
        <f>VLOOKUP(A439,OEM!$Q$2:$T$394,4,FALSE)</f>
        <v>114910</v>
      </c>
      <c r="Q439" s="85">
        <f>(P439-140000)/140000</f>
        <v>-0.17921428571428571</v>
      </c>
    </row>
    <row r="440" spans="1:17" x14ac:dyDescent="0.25">
      <c r="A440" s="80">
        <v>45600</v>
      </c>
      <c r="B440" s="81">
        <v>4870</v>
      </c>
      <c r="C440" s="82">
        <v>17005</v>
      </c>
      <c r="D440" s="82">
        <v>17100</v>
      </c>
      <c r="E440" s="82">
        <f t="shared" si="36"/>
        <v>17005</v>
      </c>
      <c r="F440" s="82">
        <v>14500</v>
      </c>
      <c r="G440" s="82">
        <f t="shared" si="41"/>
        <v>16019.533333333333</v>
      </c>
      <c r="H440" s="82">
        <f t="shared" si="37"/>
        <v>16705</v>
      </c>
      <c r="I440" s="82">
        <v>17005</v>
      </c>
      <c r="J440" s="41">
        <v>15600</v>
      </c>
      <c r="K440" s="83">
        <f t="shared" si="38"/>
        <v>0.15206896551724139</v>
      </c>
      <c r="L440" s="41" t="e">
        <f>VLOOKUP(A440,Sheet3!$A$2:$I$26,9,FALSE)</f>
        <v>#N/A</v>
      </c>
      <c r="M440" s="83" t="e">
        <f>VLOOKUP(A440,Sheet3!$A$2:$K$26,11,FALSE)</f>
        <v>#N/A</v>
      </c>
      <c r="N440" s="83">
        <f t="shared" si="39"/>
        <v>6.151656519332651E-2</v>
      </c>
      <c r="O440" s="83">
        <f t="shared" si="40"/>
        <v>7.0833333333333331E-2</v>
      </c>
      <c r="P440" s="84">
        <f>VLOOKUP(A440,OEM!$Q$2:$T$394,4,FALSE)</f>
        <v>86930</v>
      </c>
      <c r="Q440" s="85">
        <f>(P440-140000)/140000</f>
        <v>-0.37907142857142856</v>
      </c>
    </row>
    <row r="441" spans="1:17" x14ac:dyDescent="0.25">
      <c r="A441" s="80">
        <v>45601</v>
      </c>
      <c r="B441" s="81">
        <v>4817</v>
      </c>
      <c r="C441" s="82">
        <v>17155</v>
      </c>
      <c r="D441" s="82">
        <v>17100</v>
      </c>
      <c r="E441" s="82">
        <f t="shared" si="36"/>
        <v>17100</v>
      </c>
      <c r="F441" s="82">
        <v>14500</v>
      </c>
      <c r="G441" s="82">
        <f t="shared" si="41"/>
        <v>16079.6</v>
      </c>
      <c r="H441" s="82">
        <f t="shared" si="37"/>
        <v>16800</v>
      </c>
      <c r="I441" s="82">
        <v>17100</v>
      </c>
      <c r="J441" s="41">
        <f>VLOOKUP(A441,Table8[[Tanggal PO]:[Harga]],4,FALSE)</f>
        <v>16800</v>
      </c>
      <c r="K441" s="83">
        <f t="shared" si="38"/>
        <v>0.15862068965517243</v>
      </c>
      <c r="L441" s="41" t="str">
        <f>VLOOKUP(A441,Sheet3!$A$2:$I$26,9,FALSE)</f>
        <v>NAIK</v>
      </c>
      <c r="M441" s="83">
        <f>VLOOKUP(A441,Sheet3!$A$2:$K$26,11,FALSE)</f>
        <v>0.58399999999999996</v>
      </c>
      <c r="N441" s="83">
        <f t="shared" si="39"/>
        <v>6.3459290032090332E-2</v>
      </c>
      <c r="O441" s="83">
        <f t="shared" si="40"/>
        <v>0</v>
      </c>
      <c r="P441" s="84">
        <f>VLOOKUP(A441,OEM!$Q$2:$T$394,4,FALSE)</f>
        <v>283020</v>
      </c>
      <c r="Q441" s="85">
        <f>(P441-140000)/140000</f>
        <v>1.0215714285714286</v>
      </c>
    </row>
    <row r="442" spans="1:17" x14ac:dyDescent="0.25">
      <c r="A442" s="80">
        <v>45602</v>
      </c>
      <c r="B442" s="81">
        <v>4845</v>
      </c>
      <c r="C442" s="82">
        <v>17095</v>
      </c>
      <c r="D442" s="82">
        <v>17100</v>
      </c>
      <c r="E442" s="82">
        <f t="shared" si="36"/>
        <v>17095</v>
      </c>
      <c r="F442" s="82">
        <v>14500</v>
      </c>
      <c r="G442" s="82">
        <f t="shared" si="41"/>
        <v>16142.933333333332</v>
      </c>
      <c r="H442" s="82">
        <f t="shared" si="37"/>
        <v>16795</v>
      </c>
      <c r="I442" s="82">
        <v>17095</v>
      </c>
      <c r="J442" s="41">
        <v>16800</v>
      </c>
      <c r="K442" s="83">
        <f t="shared" si="38"/>
        <v>0.15827586206896552</v>
      </c>
      <c r="L442" s="41" t="e">
        <f>VLOOKUP(A442,Sheet3!$A$2:$I$26,9,FALSE)</f>
        <v>#N/A</v>
      </c>
      <c r="M442" s="83" t="e">
        <f>VLOOKUP(A442,Sheet3!$A$2:$K$26,11,FALSE)</f>
        <v>#N/A</v>
      </c>
      <c r="N442" s="83">
        <f t="shared" si="39"/>
        <v>5.8977302761992922E-2</v>
      </c>
      <c r="O442" s="83">
        <f t="shared" si="40"/>
        <v>-2.9761904761904765E-4</v>
      </c>
      <c r="P442" s="84">
        <f>VLOOKUP(A442,OEM!$Q$2:$T$394,4,FALSE)</f>
        <v>269120</v>
      </c>
      <c r="Q442" s="85">
        <f>(P442-140000)/140000</f>
        <v>0.92228571428571426</v>
      </c>
    </row>
    <row r="443" spans="1:17" x14ac:dyDescent="0.25">
      <c r="A443" s="80">
        <v>45603</v>
      </c>
      <c r="B443" s="81">
        <v>4940</v>
      </c>
      <c r="C443" s="82">
        <v>17095</v>
      </c>
      <c r="D443" s="82">
        <v>17200</v>
      </c>
      <c r="E443" s="82">
        <f t="shared" si="36"/>
        <v>17095</v>
      </c>
      <c r="F443" s="82">
        <v>14500</v>
      </c>
      <c r="G443" s="82">
        <f t="shared" si="41"/>
        <v>16202.766666666666</v>
      </c>
      <c r="H443" s="82">
        <f t="shared" si="37"/>
        <v>16795</v>
      </c>
      <c r="I443" s="82">
        <v>17095</v>
      </c>
      <c r="J443" s="41">
        <v>16800</v>
      </c>
      <c r="K443" s="83">
        <f t="shared" si="38"/>
        <v>0.15827586206896552</v>
      </c>
      <c r="L443" s="41" t="e">
        <f>VLOOKUP(A443,Sheet3!$A$2:$I$26,9,FALSE)</f>
        <v>#N/A</v>
      </c>
      <c r="M443" s="83" t="e">
        <f>VLOOKUP(A443,Sheet3!$A$2:$K$26,11,FALSE)</f>
        <v>#N/A</v>
      </c>
      <c r="N443" s="83">
        <f t="shared" si="39"/>
        <v>5.5066727287315147E-2</v>
      </c>
      <c r="O443" s="83">
        <f t="shared" si="40"/>
        <v>-2.9761904761904765E-4</v>
      </c>
      <c r="P443" s="84">
        <f>VLOOKUP(A443,OEM!$Q$2:$T$394,4,FALSE)</f>
        <v>255280</v>
      </c>
      <c r="Q443" s="85">
        <f>(P443-140000)/140000</f>
        <v>0.8234285714285714</v>
      </c>
    </row>
    <row r="444" spans="1:17" x14ac:dyDescent="0.25">
      <c r="A444" s="80">
        <v>45604</v>
      </c>
      <c r="B444" s="81">
        <v>5001</v>
      </c>
      <c r="C444" s="82">
        <v>17275</v>
      </c>
      <c r="D444" s="82">
        <v>17900</v>
      </c>
      <c r="E444" s="82">
        <f t="shared" si="36"/>
        <v>17275</v>
      </c>
      <c r="F444" s="82">
        <v>14500</v>
      </c>
      <c r="G444" s="82">
        <f t="shared" si="41"/>
        <v>16252.6</v>
      </c>
      <c r="H444" s="82">
        <f t="shared" si="37"/>
        <v>16975</v>
      </c>
      <c r="I444" s="82">
        <v>17275</v>
      </c>
      <c r="J444" s="41">
        <v>16800</v>
      </c>
      <c r="K444" s="83">
        <f t="shared" si="38"/>
        <v>0.1706896551724138</v>
      </c>
      <c r="L444" s="41" t="e">
        <f>VLOOKUP(A444,Sheet3!$A$2:$I$26,9,FALSE)</f>
        <v>#N/A</v>
      </c>
      <c r="M444" s="83" t="e">
        <f>VLOOKUP(A444,Sheet3!$A$2:$K$26,11,FALSE)</f>
        <v>#N/A</v>
      </c>
      <c r="N444" s="83">
        <f t="shared" si="39"/>
        <v>6.2906857979646305E-2</v>
      </c>
      <c r="O444" s="83">
        <f t="shared" si="40"/>
        <v>1.0416666666666666E-2</v>
      </c>
      <c r="P444" s="84">
        <f>VLOOKUP(A444,OEM!$Q$2:$T$394,4,FALSE)</f>
        <v>241310</v>
      </c>
      <c r="Q444" s="85">
        <f>(P444-140000)/140000</f>
        <v>0.72364285714285714</v>
      </c>
    </row>
    <row r="445" spans="1:17" x14ac:dyDescent="0.25">
      <c r="A445" s="80">
        <v>45607</v>
      </c>
      <c r="B445" s="81">
        <v>5175</v>
      </c>
      <c r="C445" s="82">
        <v>17905</v>
      </c>
      <c r="D445" s="82">
        <v>17900</v>
      </c>
      <c r="E445" s="82">
        <f t="shared" si="36"/>
        <v>17900</v>
      </c>
      <c r="F445" s="82">
        <v>14500</v>
      </c>
      <c r="G445" s="82">
        <f t="shared" si="41"/>
        <v>16308.433333333332</v>
      </c>
      <c r="H445" s="82">
        <f t="shared" si="37"/>
        <v>17600</v>
      </c>
      <c r="I445" s="82">
        <v>17900</v>
      </c>
      <c r="J445" s="41">
        <v>16800</v>
      </c>
      <c r="K445" s="83">
        <f t="shared" si="38"/>
        <v>0.21379310344827587</v>
      </c>
      <c r="L445" s="41" t="str">
        <f>VLOOKUP(A445,Sheet3!$A$2:$I$26,9,FALSE)</f>
        <v>TURUN</v>
      </c>
      <c r="M445" s="83">
        <f>VLOOKUP(A445,Sheet3!$A$2:$K$26,11,FALSE)</f>
        <v>0.68100000000000005</v>
      </c>
      <c r="N445" s="83">
        <f t="shared" si="39"/>
        <v>9.7591634593962695E-2</v>
      </c>
      <c r="O445" s="83">
        <f t="shared" si="40"/>
        <v>4.7619047619047616E-2</v>
      </c>
      <c r="P445" s="84">
        <f>VLOOKUP(A445,OEM!$Q$2:$T$394,4,FALSE)</f>
        <v>213510</v>
      </c>
      <c r="Q445" s="85">
        <f>(P445-140000)/140000</f>
        <v>0.52507142857142852</v>
      </c>
    </row>
    <row r="446" spans="1:17" x14ac:dyDescent="0.25">
      <c r="A446" s="80">
        <v>45608</v>
      </c>
      <c r="B446" s="81">
        <v>5110</v>
      </c>
      <c r="C446" s="82">
        <v>17905</v>
      </c>
      <c r="D446" s="82">
        <v>17900</v>
      </c>
      <c r="E446" s="82">
        <f t="shared" si="36"/>
        <v>17900</v>
      </c>
      <c r="F446" s="82">
        <v>14500</v>
      </c>
      <c r="G446" s="82">
        <f t="shared" si="41"/>
        <v>16388.433333333334</v>
      </c>
      <c r="H446" s="82">
        <f t="shared" si="37"/>
        <v>17600</v>
      </c>
      <c r="I446" s="82">
        <v>17900</v>
      </c>
      <c r="J446" s="41">
        <v>16800</v>
      </c>
      <c r="K446" s="83">
        <f t="shared" si="38"/>
        <v>0.21379310344827587</v>
      </c>
      <c r="L446" s="41" t="e">
        <f>VLOOKUP(A446,Sheet3!$A$2:$I$26,9,FALSE)</f>
        <v>#N/A</v>
      </c>
      <c r="M446" s="83" t="e">
        <f>VLOOKUP(A446,Sheet3!$A$2:$K$26,11,FALSE)</f>
        <v>#N/A</v>
      </c>
      <c r="N446" s="83">
        <f t="shared" si="39"/>
        <v>9.2233750226277417E-2</v>
      </c>
      <c r="O446" s="83">
        <f t="shared" si="40"/>
        <v>4.7619047619047616E-2</v>
      </c>
      <c r="P446" s="84">
        <f>VLOOKUP(A446,OEM!$Q$2:$T$394,4,FALSE)</f>
        <v>185560</v>
      </c>
      <c r="Q446" s="85">
        <f>(P446-140000)/140000</f>
        <v>0.32542857142857146</v>
      </c>
    </row>
    <row r="447" spans="1:17" x14ac:dyDescent="0.25">
      <c r="A447" s="80">
        <v>45609</v>
      </c>
      <c r="B447" s="81">
        <v>4900</v>
      </c>
      <c r="C447" s="82">
        <v>17725</v>
      </c>
      <c r="D447" s="82">
        <v>17400</v>
      </c>
      <c r="E447" s="82">
        <f t="shared" si="36"/>
        <v>17400</v>
      </c>
      <c r="F447" s="82">
        <v>14500</v>
      </c>
      <c r="G447" s="82">
        <f t="shared" si="41"/>
        <v>16465.099999999999</v>
      </c>
      <c r="H447" s="82">
        <f t="shared" si="37"/>
        <v>17100</v>
      </c>
      <c r="I447" s="82">
        <v>17400</v>
      </c>
      <c r="J447" s="41">
        <v>16800</v>
      </c>
      <c r="K447" s="83">
        <f t="shared" si="38"/>
        <v>0.1793103448275862</v>
      </c>
      <c r="L447" s="41" t="e">
        <f>VLOOKUP(A447,Sheet3!$A$2:$I$26,9,FALSE)</f>
        <v>#N/A</v>
      </c>
      <c r="M447" s="83" t="e">
        <f>VLOOKUP(A447,Sheet3!$A$2:$K$26,11,FALSE)</f>
        <v>#N/A</v>
      </c>
      <c r="N447" s="83">
        <f t="shared" si="39"/>
        <v>5.6780705856630177E-2</v>
      </c>
      <c r="O447" s="83">
        <f t="shared" si="40"/>
        <v>1.7857142857142856E-2</v>
      </c>
      <c r="P447" s="84">
        <f>VLOOKUP(A447,OEM!$Q$2:$T$394,4,FALSE)</f>
        <v>171570</v>
      </c>
      <c r="Q447" s="85">
        <f>(P447-140000)/140000</f>
        <v>0.22550000000000001</v>
      </c>
    </row>
    <row r="448" spans="1:17" x14ac:dyDescent="0.25">
      <c r="A448" s="80">
        <v>45610</v>
      </c>
      <c r="B448" s="81">
        <v>4880</v>
      </c>
      <c r="C448" s="82">
        <v>17545</v>
      </c>
      <c r="D448" s="82">
        <v>16900</v>
      </c>
      <c r="E448" s="82">
        <f t="shared" si="36"/>
        <v>16900</v>
      </c>
      <c r="F448" s="82">
        <v>14500</v>
      </c>
      <c r="G448" s="82">
        <f t="shared" si="41"/>
        <v>16521.766666666666</v>
      </c>
      <c r="H448" s="82">
        <f t="shared" si="37"/>
        <v>16600</v>
      </c>
      <c r="I448" s="82">
        <v>16900</v>
      </c>
      <c r="J448" s="41">
        <f>VLOOKUP(A448,Table8[[Tanggal PO]:[Harga]],4,FALSE)</f>
        <v>16750</v>
      </c>
      <c r="K448" s="83">
        <f t="shared" si="38"/>
        <v>0.14482758620689656</v>
      </c>
      <c r="L448" s="41" t="e">
        <f>VLOOKUP(A448,Sheet3!$A$2:$I$26,9,FALSE)</f>
        <v>#N/A</v>
      </c>
      <c r="M448" s="83" t="e">
        <f>VLOOKUP(A448,Sheet3!$A$2:$K$26,11,FALSE)</f>
        <v>#N/A</v>
      </c>
      <c r="N448" s="83">
        <f t="shared" si="39"/>
        <v>2.2893032020385243E-2</v>
      </c>
      <c r="O448" s="83">
        <f t="shared" si="40"/>
        <v>-8.9552238805970154E-3</v>
      </c>
      <c r="P448" s="84">
        <f>VLOOKUP(A448,OEM!$Q$2:$T$394,4,FALSE)</f>
        <v>367620</v>
      </c>
      <c r="Q448" s="85">
        <f>(P448-140000)/140000</f>
        <v>1.6258571428571429</v>
      </c>
    </row>
    <row r="449" spans="1:17" x14ac:dyDescent="0.25">
      <c r="A449" s="80">
        <v>45611</v>
      </c>
      <c r="B449" s="81">
        <v>5035</v>
      </c>
      <c r="C449" s="82">
        <v>17375</v>
      </c>
      <c r="D449" s="82">
        <v>17000</v>
      </c>
      <c r="E449" s="82">
        <f t="shared" si="36"/>
        <v>17000</v>
      </c>
      <c r="F449" s="82">
        <v>14500</v>
      </c>
      <c r="G449" s="82">
        <f t="shared" si="41"/>
        <v>16555.099999999999</v>
      </c>
      <c r="H449" s="82">
        <f t="shared" si="37"/>
        <v>16700</v>
      </c>
      <c r="I449" s="82">
        <v>17000</v>
      </c>
      <c r="J449" s="41">
        <v>16750</v>
      </c>
      <c r="K449" s="83">
        <f t="shared" si="38"/>
        <v>0.15172413793103448</v>
      </c>
      <c r="L449" s="41" t="e">
        <f>VLOOKUP(A449,Sheet3!$A$2:$I$26,9,FALSE)</f>
        <v>#N/A</v>
      </c>
      <c r="M449" s="83" t="e">
        <f>VLOOKUP(A449,Sheet3!$A$2:$K$26,11,FALSE)</f>
        <v>#N/A</v>
      </c>
      <c r="N449" s="83">
        <f t="shared" si="39"/>
        <v>2.6873893845401207E-2</v>
      </c>
      <c r="O449" s="83">
        <f t="shared" si="40"/>
        <v>-2.9850746268656717E-3</v>
      </c>
      <c r="P449" s="84">
        <f>VLOOKUP(A449,OEM!$Q$2:$T$394,4,FALSE)</f>
        <v>353750</v>
      </c>
      <c r="Q449" s="85">
        <f>(P449-140000)/140000</f>
        <v>1.5267857142857142</v>
      </c>
    </row>
    <row r="450" spans="1:17" x14ac:dyDescent="0.25">
      <c r="A450" s="80">
        <v>45614</v>
      </c>
      <c r="B450" s="81">
        <v>4884</v>
      </c>
      <c r="C450" s="82">
        <v>17545</v>
      </c>
      <c r="D450" s="82">
        <v>17000</v>
      </c>
      <c r="E450" s="82">
        <f t="shared" si="36"/>
        <v>17000</v>
      </c>
      <c r="F450" s="82">
        <v>14500</v>
      </c>
      <c r="G450" s="82">
        <f t="shared" si="41"/>
        <v>16587.933333333334</v>
      </c>
      <c r="H450" s="82">
        <f t="shared" si="37"/>
        <v>16700</v>
      </c>
      <c r="I450" s="82">
        <v>17000</v>
      </c>
      <c r="J450" s="41">
        <v>16750</v>
      </c>
      <c r="K450" s="83">
        <f t="shared" si="38"/>
        <v>0.15172413793103448</v>
      </c>
      <c r="L450" s="41" t="e">
        <f>VLOOKUP(A450,Sheet3!$A$2:$I$26,9,FALSE)</f>
        <v>#N/A</v>
      </c>
      <c r="M450" s="83" t="e">
        <f>VLOOKUP(A450,Sheet3!$A$2:$K$26,11,FALSE)</f>
        <v>#N/A</v>
      </c>
      <c r="N450" s="83">
        <f t="shared" si="39"/>
        <v>2.4841350539950666E-2</v>
      </c>
      <c r="O450" s="83">
        <f t="shared" si="40"/>
        <v>-2.9850746268656717E-3</v>
      </c>
      <c r="P450" s="84">
        <f>VLOOKUP(A450,OEM!$Q$2:$T$394,4,FALSE)</f>
        <v>339850</v>
      </c>
      <c r="Q450" s="85">
        <f>(P450-140000)/140000</f>
        <v>1.4275</v>
      </c>
    </row>
    <row r="451" spans="1:17" x14ac:dyDescent="0.25">
      <c r="A451" s="80">
        <v>45615</v>
      </c>
      <c r="B451" s="81">
        <v>4970</v>
      </c>
      <c r="C451" s="82">
        <v>17285</v>
      </c>
      <c r="D451" s="82">
        <v>17000</v>
      </c>
      <c r="E451" s="82">
        <f t="shared" ref="E451:E514" si="42">MIN(C451:D451)</f>
        <v>17000</v>
      </c>
      <c r="F451" s="82">
        <v>14500</v>
      </c>
      <c r="G451" s="82">
        <f t="shared" si="41"/>
        <v>16608.766666666666</v>
      </c>
      <c r="H451" s="82">
        <f t="shared" ref="H451:H514" si="43">E451-300</f>
        <v>16700</v>
      </c>
      <c r="I451" s="82">
        <v>17000</v>
      </c>
      <c r="J451" s="41">
        <v>16750</v>
      </c>
      <c r="K451" s="83">
        <f t="shared" ref="K451:K514" si="44">(H451-F451)/F451</f>
        <v>0.15172413793103448</v>
      </c>
      <c r="L451" s="41" t="e">
        <f>VLOOKUP(A451,Sheet3!$A$2:$I$26,9,FALSE)</f>
        <v>#N/A</v>
      </c>
      <c r="M451" s="83" t="e">
        <f>VLOOKUP(A451,Sheet3!$A$2:$K$26,11,FALSE)</f>
        <v>#N/A</v>
      </c>
      <c r="N451" s="83">
        <f t="shared" ref="N451:N514" si="45">(E451-G451)/G451</f>
        <v>2.3555832963715963E-2</v>
      </c>
      <c r="O451" s="83">
        <f t="shared" ref="O451:O514" si="46">(H451-J451)/J451</f>
        <v>-2.9850746268656717E-3</v>
      </c>
      <c r="P451" s="84">
        <f>VLOOKUP(A451,OEM!$Q$2:$T$394,4,FALSE)</f>
        <v>312030</v>
      </c>
      <c r="Q451" s="85">
        <f>(P451-140000)/140000</f>
        <v>1.2287857142857144</v>
      </c>
    </row>
    <row r="452" spans="1:17" x14ac:dyDescent="0.25">
      <c r="A452" s="80">
        <v>45616</v>
      </c>
      <c r="B452" s="81">
        <v>4987</v>
      </c>
      <c r="C452" s="82">
        <v>17285</v>
      </c>
      <c r="D452" s="82">
        <v>16900</v>
      </c>
      <c r="E452" s="82">
        <f t="shared" si="42"/>
        <v>16900</v>
      </c>
      <c r="F452" s="82">
        <v>14500</v>
      </c>
      <c r="G452" s="82">
        <f t="shared" si="41"/>
        <v>16628.766666666666</v>
      </c>
      <c r="H452" s="82">
        <f t="shared" si="43"/>
        <v>16600</v>
      </c>
      <c r="I452" s="82">
        <v>16900</v>
      </c>
      <c r="J452" s="41">
        <v>16750</v>
      </c>
      <c r="K452" s="83">
        <f t="shared" si="44"/>
        <v>0.14482758620689656</v>
      </c>
      <c r="L452" s="41" t="e">
        <f>VLOOKUP(A452,Sheet3!$A$2:$I$26,9,FALSE)</f>
        <v>#N/A</v>
      </c>
      <c r="M452" s="83" t="e">
        <f>VLOOKUP(A452,Sheet3!$A$2:$K$26,11,FALSE)</f>
        <v>#N/A</v>
      </c>
      <c r="N452" s="83">
        <f t="shared" si="45"/>
        <v>1.6311091421893402E-2</v>
      </c>
      <c r="O452" s="83">
        <f t="shared" si="46"/>
        <v>-8.9552238805970154E-3</v>
      </c>
      <c r="P452" s="84">
        <f>VLOOKUP(A452,OEM!$Q$2:$T$394,4,FALSE)</f>
        <v>298080</v>
      </c>
      <c r="Q452" s="85">
        <f>(P452-140000)/140000</f>
        <v>1.1291428571428572</v>
      </c>
    </row>
    <row r="453" spans="1:17" x14ac:dyDescent="0.25">
      <c r="A453" s="80">
        <v>45617</v>
      </c>
      <c r="B453" s="81">
        <f>VLOOKUP([1]!Table1[[#This Row],[TANGGAL]],[1]!Table2[#Data],2,FALSE)</f>
        <v>4680</v>
      </c>
      <c r="C453" s="82">
        <v>16825</v>
      </c>
      <c r="D453" s="82">
        <v>16900</v>
      </c>
      <c r="E453" s="82">
        <f t="shared" si="42"/>
        <v>16825</v>
      </c>
      <c r="F453" s="82">
        <v>14500</v>
      </c>
      <c r="G453" s="82">
        <f t="shared" si="41"/>
        <v>16652.099999999999</v>
      </c>
      <c r="H453" s="82">
        <f t="shared" si="43"/>
        <v>16525</v>
      </c>
      <c r="I453" s="82">
        <v>16825</v>
      </c>
      <c r="J453" s="41">
        <v>16750</v>
      </c>
      <c r="K453" s="83">
        <f t="shared" si="44"/>
        <v>0.1396551724137931</v>
      </c>
      <c r="L453" s="41" t="e">
        <f>VLOOKUP(A453,Sheet3!$A$2:$I$26,9,FALSE)</f>
        <v>#N/A</v>
      </c>
      <c r="M453" s="83" t="e">
        <f>VLOOKUP(A453,Sheet3!$A$2:$K$26,11,FALSE)</f>
        <v>#N/A</v>
      </c>
      <c r="N453" s="83">
        <f t="shared" si="45"/>
        <v>1.038307480738174E-2</v>
      </c>
      <c r="O453" s="83">
        <f t="shared" si="46"/>
        <v>-1.3432835820895522E-2</v>
      </c>
      <c r="P453" s="84">
        <f>VLOOKUP(A453,OEM!$Q$2:$T$394,4,FALSE)</f>
        <v>284130</v>
      </c>
      <c r="Q453" s="85">
        <f>(P453-140000)/140000</f>
        <v>1.0295000000000001</v>
      </c>
    </row>
    <row r="454" spans="1:17" x14ac:dyDescent="0.25">
      <c r="A454" s="80">
        <v>45618</v>
      </c>
      <c r="B454" s="81">
        <v>4634</v>
      </c>
      <c r="C454" s="82">
        <v>17095</v>
      </c>
      <c r="D454" s="82">
        <v>16800</v>
      </c>
      <c r="E454" s="82">
        <f t="shared" si="42"/>
        <v>16800</v>
      </c>
      <c r="F454" s="82">
        <v>14500</v>
      </c>
      <c r="G454" s="82">
        <f t="shared" si="41"/>
        <v>16676.266666666666</v>
      </c>
      <c r="H454" s="82">
        <f t="shared" si="43"/>
        <v>16500</v>
      </c>
      <c r="I454" s="82">
        <v>16800</v>
      </c>
      <c r="J454" s="41">
        <v>16750</v>
      </c>
      <c r="K454" s="83">
        <f t="shared" si="44"/>
        <v>0.13793103448275862</v>
      </c>
      <c r="L454" s="41" t="str">
        <f>VLOOKUP(A454,Sheet3!$A$2:$I$26,9,FALSE)</f>
        <v>NAIK</v>
      </c>
      <c r="M454" s="83">
        <f>VLOOKUP(A454,Sheet3!$A$2:$K$26,11,FALSE)</f>
        <v>0.57499999999999996</v>
      </c>
      <c r="N454" s="83">
        <f t="shared" si="45"/>
        <v>7.4197262376871067E-3</v>
      </c>
      <c r="O454" s="83">
        <f t="shared" si="46"/>
        <v>-1.4925373134328358E-2</v>
      </c>
      <c r="P454" s="84">
        <f>VLOOKUP(A454,OEM!$Q$2:$T$394,4,FALSE)</f>
        <v>270300</v>
      </c>
      <c r="Q454" s="85">
        <f>(P454-140000)/140000</f>
        <v>0.93071428571428572</v>
      </c>
    </row>
    <row r="455" spans="1:17" x14ac:dyDescent="0.25">
      <c r="A455" s="80">
        <v>45621</v>
      </c>
      <c r="B455" s="81">
        <v>4701</v>
      </c>
      <c r="C455" s="82">
        <v>16824</v>
      </c>
      <c r="D455" s="82">
        <v>16600</v>
      </c>
      <c r="E455" s="82">
        <f t="shared" si="42"/>
        <v>16600</v>
      </c>
      <c r="F455" s="82">
        <v>14500</v>
      </c>
      <c r="G455" s="82">
        <f t="shared" si="41"/>
        <v>16694.533333333333</v>
      </c>
      <c r="H455" s="82">
        <f t="shared" si="43"/>
        <v>16300</v>
      </c>
      <c r="I455" s="82">
        <v>16600</v>
      </c>
      <c r="J455" s="41">
        <f>VLOOKUP(A455,Table8[[Tanggal PO]:[Harga]],4,FALSE)</f>
        <v>16350</v>
      </c>
      <c r="K455" s="83">
        <f t="shared" si="44"/>
        <v>0.12413793103448276</v>
      </c>
      <c r="L455" s="41" t="e">
        <f>VLOOKUP(A455,Sheet3!$A$2:$I$26,9,FALSE)</f>
        <v>#N/A</v>
      </c>
      <c r="M455" s="83" t="e">
        <f>VLOOKUP(A455,Sheet3!$A$2:$K$26,11,FALSE)</f>
        <v>#N/A</v>
      </c>
      <c r="N455" s="83">
        <f t="shared" si="45"/>
        <v>-5.6625322460845178E-3</v>
      </c>
      <c r="O455" s="83">
        <f t="shared" si="46"/>
        <v>-3.0581039755351682E-3</v>
      </c>
      <c r="P455" s="84">
        <f>VLOOKUP(A455,OEM!$Q$2:$T$394,4,FALSE)</f>
        <v>522330</v>
      </c>
      <c r="Q455" s="85">
        <f>(P455-140000)/140000</f>
        <v>2.7309285714285716</v>
      </c>
    </row>
    <row r="456" spans="1:17" x14ac:dyDescent="0.25">
      <c r="A456" s="80">
        <v>45622</v>
      </c>
      <c r="B456" s="81">
        <v>4729</v>
      </c>
      <c r="C456" s="82">
        <v>16725</v>
      </c>
      <c r="D456" s="82">
        <v>16900</v>
      </c>
      <c r="E456" s="82">
        <f t="shared" si="42"/>
        <v>16725</v>
      </c>
      <c r="F456" s="82">
        <v>14500</v>
      </c>
      <c r="G456" s="82">
        <f t="shared" si="41"/>
        <v>16704.533333333333</v>
      </c>
      <c r="H456" s="82">
        <f t="shared" si="43"/>
        <v>16425</v>
      </c>
      <c r="I456" s="82">
        <v>16725</v>
      </c>
      <c r="J456" s="41">
        <v>16350</v>
      </c>
      <c r="K456" s="83">
        <f t="shared" si="44"/>
        <v>0.13275862068965516</v>
      </c>
      <c r="L456" s="41" t="e">
        <f>VLOOKUP(A456,Sheet3!$A$2:$I$26,9,FALSE)</f>
        <v>#N/A</v>
      </c>
      <c r="M456" s="83" t="e">
        <f>VLOOKUP(A456,Sheet3!$A$2:$K$26,11,FALSE)</f>
        <v>#N/A</v>
      </c>
      <c r="N456" s="83">
        <f t="shared" si="45"/>
        <v>1.2252163085470103E-3</v>
      </c>
      <c r="O456" s="83">
        <f t="shared" si="46"/>
        <v>4.5871559633027525E-3</v>
      </c>
      <c r="P456" s="84">
        <f>VLOOKUP(A456,OEM!$Q$2:$T$394,4,FALSE)</f>
        <v>494480</v>
      </c>
      <c r="Q456" s="85">
        <f>(P456-140000)/140000</f>
        <v>2.532</v>
      </c>
    </row>
    <row r="457" spans="1:17" x14ac:dyDescent="0.25">
      <c r="A457" s="80">
        <v>45624</v>
      </c>
      <c r="B457" s="81">
        <v>4872</v>
      </c>
      <c r="C457" s="82">
        <v>17005</v>
      </c>
      <c r="D457" s="82">
        <v>17000</v>
      </c>
      <c r="E457" s="82">
        <f t="shared" si="42"/>
        <v>17000</v>
      </c>
      <c r="F457" s="82">
        <v>14500</v>
      </c>
      <c r="G457" s="82">
        <f t="shared" si="41"/>
        <v>16718.7</v>
      </c>
      <c r="H457" s="82">
        <f t="shared" si="43"/>
        <v>16700</v>
      </c>
      <c r="I457" s="82">
        <v>17000</v>
      </c>
      <c r="J457" s="41">
        <v>16350</v>
      </c>
      <c r="K457" s="83">
        <f t="shared" si="44"/>
        <v>0.15172413793103448</v>
      </c>
      <c r="L457" s="41" t="e">
        <f>VLOOKUP(A457,Sheet3!$A$2:$I$26,9,FALSE)</f>
        <v>#N/A</v>
      </c>
      <c r="M457" s="83" t="e">
        <f>VLOOKUP(A457,Sheet3!$A$2:$K$26,11,FALSE)</f>
        <v>#N/A</v>
      </c>
      <c r="N457" s="83">
        <f t="shared" si="45"/>
        <v>1.6825470879912867E-2</v>
      </c>
      <c r="O457" s="83">
        <f t="shared" si="46"/>
        <v>2.1406727828746176E-2</v>
      </c>
      <c r="P457" s="84">
        <f>VLOOKUP(A457,OEM!$Q$2:$T$394,4,FALSE)</f>
        <v>480550</v>
      </c>
      <c r="Q457" s="85">
        <f>(P457-140000)/140000</f>
        <v>2.4325000000000001</v>
      </c>
    </row>
    <row r="458" spans="1:17" x14ac:dyDescent="0.25">
      <c r="A458" s="80">
        <v>45625</v>
      </c>
      <c r="B458" s="81">
        <v>5007</v>
      </c>
      <c r="C458" s="82">
        <v>17095</v>
      </c>
      <c r="D458" s="82">
        <v>17700</v>
      </c>
      <c r="E458" s="82">
        <f t="shared" si="42"/>
        <v>17095</v>
      </c>
      <c r="F458" s="82">
        <v>14500</v>
      </c>
      <c r="G458" s="82">
        <f t="shared" si="41"/>
        <v>16745.2</v>
      </c>
      <c r="H458" s="82">
        <f t="shared" si="43"/>
        <v>16795</v>
      </c>
      <c r="I458" s="82">
        <v>17095</v>
      </c>
      <c r="J458" s="41">
        <v>16350</v>
      </c>
      <c r="K458" s="83">
        <f t="shared" si="44"/>
        <v>0.15827586206896552</v>
      </c>
      <c r="L458" s="41" t="e">
        <f>VLOOKUP(A458,Sheet3!$A$2:$I$26,9,FALSE)</f>
        <v>#N/A</v>
      </c>
      <c r="M458" s="83" t="e">
        <f>VLOOKUP(A458,Sheet3!$A$2:$K$26,11,FALSE)</f>
        <v>#N/A</v>
      </c>
      <c r="N458" s="83">
        <f t="shared" si="45"/>
        <v>2.0889568353916303E-2</v>
      </c>
      <c r="O458" s="83">
        <f t="shared" si="46"/>
        <v>2.7217125382262997E-2</v>
      </c>
      <c r="P458" s="84">
        <f>VLOOKUP(A458,OEM!$Q$2:$T$394,4,FALSE)</f>
        <v>452580</v>
      </c>
      <c r="Q458" s="85">
        <f>(P458-140000)/140000</f>
        <v>2.2327142857142857</v>
      </c>
    </row>
    <row r="459" spans="1:17" x14ac:dyDescent="0.25">
      <c r="A459" s="80">
        <v>45628</v>
      </c>
      <c r="B459" s="81">
        <v>4932</v>
      </c>
      <c r="C459" s="82">
        <v>17365</v>
      </c>
      <c r="D459" s="82">
        <v>17100</v>
      </c>
      <c r="E459" s="82">
        <f t="shared" si="42"/>
        <v>17100</v>
      </c>
      <c r="F459" s="82">
        <v>14500</v>
      </c>
      <c r="G459" s="82">
        <f t="shared" si="41"/>
        <v>16776.133333333335</v>
      </c>
      <c r="H459" s="82">
        <f t="shared" si="43"/>
        <v>16800</v>
      </c>
      <c r="I459" s="82">
        <v>17100</v>
      </c>
      <c r="J459" s="41">
        <v>16350</v>
      </c>
      <c r="K459" s="83">
        <f t="shared" si="44"/>
        <v>0.15862068965517243</v>
      </c>
      <c r="L459" s="41" t="e">
        <f>VLOOKUP(A459,Sheet3!$A$2:$I$26,9,FALSE)</f>
        <v>#N/A</v>
      </c>
      <c r="M459" s="83" t="e">
        <f>VLOOKUP(A459,Sheet3!$A$2:$K$26,11,FALSE)</f>
        <v>#N/A</v>
      </c>
      <c r="N459" s="83">
        <f t="shared" si="45"/>
        <v>1.9305203423911645E-2</v>
      </c>
      <c r="O459" s="83">
        <f t="shared" si="46"/>
        <v>2.7522935779816515E-2</v>
      </c>
      <c r="P459" s="84">
        <f>VLOOKUP(A459,OEM!$Q$2:$T$394,4,FALSE)</f>
        <v>438700</v>
      </c>
      <c r="Q459" s="85">
        <f>(P459-140000)/140000</f>
        <v>2.1335714285714285</v>
      </c>
    </row>
    <row r="460" spans="1:17" x14ac:dyDescent="0.25">
      <c r="A460" s="80">
        <v>45629</v>
      </c>
      <c r="B460" s="81">
        <v>5024</v>
      </c>
      <c r="C460" s="82">
        <v>17365</v>
      </c>
      <c r="D460" s="82">
        <v>17100</v>
      </c>
      <c r="E460" s="82">
        <f t="shared" si="42"/>
        <v>17100</v>
      </c>
      <c r="F460" s="82">
        <v>14500</v>
      </c>
      <c r="G460" s="82">
        <f t="shared" si="41"/>
        <v>16813.033333333333</v>
      </c>
      <c r="H460" s="82">
        <f t="shared" si="43"/>
        <v>16800</v>
      </c>
      <c r="I460" s="82">
        <v>17100</v>
      </c>
      <c r="J460" s="41">
        <v>16350</v>
      </c>
      <c r="K460" s="83">
        <f t="shared" si="44"/>
        <v>0.15862068965517243</v>
      </c>
      <c r="L460" s="41" t="str">
        <f>VLOOKUP(A460,Sheet3!$A$2:$I$26,9,FALSE)</f>
        <v>NAIK</v>
      </c>
      <c r="M460" s="83">
        <f>VLOOKUP(A460,Sheet3!$A$2:$K$26,11,FALSE)</f>
        <v>0.61199999999999999</v>
      </c>
      <c r="N460" s="83">
        <f t="shared" si="45"/>
        <v>1.7068107876627488E-2</v>
      </c>
      <c r="O460" s="83">
        <f t="shared" si="46"/>
        <v>2.7522935779816515E-2</v>
      </c>
      <c r="P460" s="84">
        <f>VLOOKUP(A460,OEM!$Q$2:$T$394,4,FALSE)</f>
        <v>438700</v>
      </c>
      <c r="Q460" s="85">
        <f>(P460-140000)/140000</f>
        <v>2.1335714285714285</v>
      </c>
    </row>
    <row r="461" spans="1:17" x14ac:dyDescent="0.25">
      <c r="A461" s="80">
        <v>45630</v>
      </c>
      <c r="B461" s="81">
        <v>5112</v>
      </c>
      <c r="C461" s="82">
        <v>17545</v>
      </c>
      <c r="D461" s="82">
        <v>17500</v>
      </c>
      <c r="E461" s="82">
        <f t="shared" si="42"/>
        <v>17500</v>
      </c>
      <c r="F461" s="82">
        <v>14500</v>
      </c>
      <c r="G461" s="82">
        <f t="shared" si="41"/>
        <v>16849.2</v>
      </c>
      <c r="H461" s="82">
        <f t="shared" si="43"/>
        <v>17200</v>
      </c>
      <c r="I461" s="82">
        <v>17500</v>
      </c>
      <c r="J461" s="41">
        <v>16350</v>
      </c>
      <c r="K461" s="83">
        <f t="shared" si="44"/>
        <v>0.18620689655172415</v>
      </c>
      <c r="L461" s="41" t="e">
        <f>VLOOKUP(A461,Sheet3!$A$2:$I$26,9,FALSE)</f>
        <v>#N/A</v>
      </c>
      <c r="M461" s="83" t="e">
        <f>VLOOKUP(A461,Sheet3!$A$2:$K$26,11,FALSE)</f>
        <v>#N/A</v>
      </c>
      <c r="N461" s="83">
        <f t="shared" si="45"/>
        <v>3.8624979227500369E-2</v>
      </c>
      <c r="O461" s="83">
        <f t="shared" si="46"/>
        <v>5.1987767584097858E-2</v>
      </c>
      <c r="P461" s="84">
        <f>VLOOKUP(A461,OEM!$Q$2:$T$394,4,FALSE)</f>
        <v>424780</v>
      </c>
      <c r="Q461" s="85">
        <f>(P461-140000)/140000</f>
        <v>2.0341428571428573</v>
      </c>
    </row>
    <row r="462" spans="1:17" x14ac:dyDescent="0.25">
      <c r="A462" s="80">
        <v>45631</v>
      </c>
      <c r="B462" s="81">
        <v>5142</v>
      </c>
      <c r="C462" s="82">
        <v>17545</v>
      </c>
      <c r="D462" s="82">
        <v>17600</v>
      </c>
      <c r="E462" s="82">
        <f t="shared" si="42"/>
        <v>17545</v>
      </c>
      <c r="F462" s="82">
        <v>14500</v>
      </c>
      <c r="G462" s="82">
        <f t="shared" si="41"/>
        <v>16895.7</v>
      </c>
      <c r="H462" s="82">
        <f t="shared" si="43"/>
        <v>17245</v>
      </c>
      <c r="I462" s="82">
        <v>17545</v>
      </c>
      <c r="J462" s="41">
        <v>16350</v>
      </c>
      <c r="K462" s="83">
        <f t="shared" si="44"/>
        <v>0.18931034482758621</v>
      </c>
      <c r="L462" s="41" t="str">
        <f>VLOOKUP(A462,Sheet3!$A$2:$I$26,9,FALSE)</f>
        <v>NAIK</v>
      </c>
      <c r="M462" s="83">
        <f>VLOOKUP(A462,Sheet3!$A$2:$K$26,11,FALSE)</f>
        <v>0.63100000000000001</v>
      </c>
      <c r="N462" s="83">
        <f t="shared" si="45"/>
        <v>3.8429896364163621E-2</v>
      </c>
      <c r="O462" s="83">
        <f t="shared" si="46"/>
        <v>5.4740061162079509E-2</v>
      </c>
      <c r="P462" s="84">
        <f>VLOOKUP(A462,OEM!$Q$2:$T$394,4,FALSE)</f>
        <v>410800</v>
      </c>
      <c r="Q462" s="85">
        <f>(P462-140000)/140000</f>
        <v>1.9342857142857144</v>
      </c>
    </row>
    <row r="463" spans="1:17" x14ac:dyDescent="0.25">
      <c r="A463" s="80">
        <v>45632</v>
      </c>
      <c r="B463" s="81">
        <v>5138</v>
      </c>
      <c r="C463" s="82">
        <v>17905</v>
      </c>
      <c r="D463" s="82">
        <v>17800</v>
      </c>
      <c r="E463" s="82">
        <f t="shared" si="42"/>
        <v>17800</v>
      </c>
      <c r="F463" s="82">
        <v>14500</v>
      </c>
      <c r="G463" s="82">
        <f t="shared" si="41"/>
        <v>16940.533333333333</v>
      </c>
      <c r="H463" s="82">
        <f t="shared" si="43"/>
        <v>17500</v>
      </c>
      <c r="I463" s="82">
        <v>17800</v>
      </c>
      <c r="J463" s="41">
        <v>16350</v>
      </c>
      <c r="K463" s="83">
        <f t="shared" si="44"/>
        <v>0.20689655172413793</v>
      </c>
      <c r="L463" s="41" t="e">
        <f>VLOOKUP(A463,Sheet3!$A$2:$I$26,9,FALSE)</f>
        <v>#N/A</v>
      </c>
      <c r="M463" s="83" t="e">
        <f>VLOOKUP(A463,Sheet3!$A$2:$K$26,11,FALSE)</f>
        <v>#N/A</v>
      </c>
      <c r="N463" s="83">
        <f t="shared" si="45"/>
        <v>5.0734333433028508E-2</v>
      </c>
      <c r="O463" s="83">
        <f t="shared" si="46"/>
        <v>7.0336391437308868E-2</v>
      </c>
      <c r="P463" s="84">
        <f>VLOOKUP(A463,OEM!$Q$2:$T$394,4,FALSE)</f>
        <v>396870</v>
      </c>
      <c r="Q463" s="85">
        <f>(P463-140000)/140000</f>
        <v>1.8347857142857142</v>
      </c>
    </row>
    <row r="464" spans="1:17" x14ac:dyDescent="0.25">
      <c r="A464" s="80">
        <v>45635</v>
      </c>
      <c r="B464" s="81">
        <v>5084</v>
      </c>
      <c r="C464" s="82">
        <v>17815</v>
      </c>
      <c r="D464" s="82">
        <v>17600</v>
      </c>
      <c r="E464" s="82">
        <f t="shared" si="42"/>
        <v>17600</v>
      </c>
      <c r="F464" s="82">
        <v>14500</v>
      </c>
      <c r="G464" s="82">
        <f t="shared" si="41"/>
        <v>16990.533333333333</v>
      </c>
      <c r="H464" s="82">
        <f t="shared" si="43"/>
        <v>17300</v>
      </c>
      <c r="I464" s="82">
        <v>17600</v>
      </c>
      <c r="J464" s="41">
        <v>16350</v>
      </c>
      <c r="K464" s="83">
        <f t="shared" si="44"/>
        <v>0.19310344827586207</v>
      </c>
      <c r="L464" s="41" t="str">
        <f>VLOOKUP(A464,Sheet3!$A$2:$I$26,9,FALSE)</f>
        <v>TURUN</v>
      </c>
      <c r="M464" s="83">
        <f>VLOOKUP(A464,Sheet3!$A$2:$K$26,11,FALSE)</f>
        <v>0.621</v>
      </c>
      <c r="N464" s="83">
        <f t="shared" si="45"/>
        <v>3.5870955590956564E-2</v>
      </c>
      <c r="O464" s="83">
        <f t="shared" si="46"/>
        <v>5.8103975535168197E-2</v>
      </c>
      <c r="P464" s="84">
        <f>VLOOKUP(A464,OEM!$Q$2:$T$394,4,FALSE)</f>
        <v>382960</v>
      </c>
      <c r="Q464" s="85">
        <f>(P464-140000)/140000</f>
        <v>1.7354285714285713</v>
      </c>
    </row>
    <row r="465" spans="1:17" x14ac:dyDescent="0.25">
      <c r="A465" s="80">
        <v>45636</v>
      </c>
      <c r="B465" s="81">
        <f>VLOOKUP([1]!Table1[[#This Row],[TANGGAL]],[1]!Table2[#Data],2,FALSE)</f>
        <v>4977</v>
      </c>
      <c r="C465" s="82">
        <v>17625</v>
      </c>
      <c r="D465" s="82">
        <v>17800</v>
      </c>
      <c r="E465" s="82">
        <f t="shared" si="42"/>
        <v>17625</v>
      </c>
      <c r="F465" s="82">
        <v>14500</v>
      </c>
      <c r="G465" s="82">
        <f t="shared" si="41"/>
        <v>17033.866666666665</v>
      </c>
      <c r="H465" s="82">
        <f t="shared" si="43"/>
        <v>17325</v>
      </c>
      <c r="I465" s="82">
        <v>17625</v>
      </c>
      <c r="J465" s="41">
        <v>16350</v>
      </c>
      <c r="K465" s="83">
        <f t="shared" si="44"/>
        <v>0.19482758620689655</v>
      </c>
      <c r="L465" s="41" t="str">
        <f>VLOOKUP(A465,Sheet3!$A$2:$I$26,9,FALSE)</f>
        <v>NAIK</v>
      </c>
      <c r="M465" s="83">
        <f>VLOOKUP(A465,Sheet3!$A$2:$K$26,11,FALSE)</f>
        <v>0.59299999999999997</v>
      </c>
      <c r="N465" s="83">
        <f t="shared" si="45"/>
        <v>3.4703414374501099E-2</v>
      </c>
      <c r="O465" s="83">
        <f t="shared" si="46"/>
        <v>5.9633027522935783E-2</v>
      </c>
      <c r="P465" s="84">
        <f>VLOOKUP(A465,OEM!$Q$2:$T$394,4,FALSE)</f>
        <v>369000</v>
      </c>
      <c r="Q465" s="85">
        <f>(P465-140000)/140000</f>
        <v>1.6357142857142857</v>
      </c>
    </row>
    <row r="466" spans="1:17" x14ac:dyDescent="0.25">
      <c r="A466" s="80">
        <v>45637</v>
      </c>
      <c r="B466" s="81">
        <f>VLOOKUP([1]!Table1[[#This Row],[TANGGAL]],[1]!Table2[#Data],2,FALSE)</f>
        <v>4878</v>
      </c>
      <c r="C466" s="82">
        <v>17545</v>
      </c>
      <c r="D466" s="82">
        <v>17500</v>
      </c>
      <c r="E466" s="82">
        <f t="shared" si="42"/>
        <v>17500</v>
      </c>
      <c r="F466" s="82">
        <v>14500</v>
      </c>
      <c r="G466" s="82">
        <f t="shared" si="41"/>
        <v>17081.366666666665</v>
      </c>
      <c r="H466" s="82">
        <f t="shared" si="43"/>
        <v>17200</v>
      </c>
      <c r="I466" s="82">
        <v>17500</v>
      </c>
      <c r="J466" s="41">
        <v>16350</v>
      </c>
      <c r="K466" s="83">
        <f t="shared" si="44"/>
        <v>0.18620689655172415</v>
      </c>
      <c r="L466" s="41" t="e">
        <f>VLOOKUP(A466,Sheet3!$A$2:$I$26,9,FALSE)</f>
        <v>#N/A</v>
      </c>
      <c r="M466" s="83" t="e">
        <f>VLOOKUP(A466,Sheet3!$A$2:$K$26,11,FALSE)</f>
        <v>#N/A</v>
      </c>
      <c r="N466" s="83">
        <f t="shared" si="45"/>
        <v>2.4508187283999627E-2</v>
      </c>
      <c r="O466" s="83">
        <f t="shared" si="46"/>
        <v>5.1987767584097858E-2</v>
      </c>
      <c r="P466" s="84">
        <f>VLOOKUP(A466,OEM!$Q$2:$T$394,4,FALSE)</f>
        <v>341050</v>
      </c>
      <c r="Q466" s="85">
        <f>(P466-140000)/140000</f>
        <v>1.4360714285714287</v>
      </c>
    </row>
    <row r="467" spans="1:17" x14ac:dyDescent="0.25">
      <c r="A467" s="80">
        <v>45638</v>
      </c>
      <c r="B467" s="81">
        <v>4785</v>
      </c>
      <c r="C467" s="82">
        <v>17455</v>
      </c>
      <c r="D467" s="82">
        <v>17300</v>
      </c>
      <c r="E467" s="82">
        <f t="shared" si="42"/>
        <v>17300</v>
      </c>
      <c r="F467" s="82">
        <v>14500</v>
      </c>
      <c r="G467" s="82">
        <f t="shared" si="41"/>
        <v>17121.366666666665</v>
      </c>
      <c r="H467" s="82">
        <f t="shared" si="43"/>
        <v>17000</v>
      </c>
      <c r="I467" s="82">
        <v>17300</v>
      </c>
      <c r="J467" s="41">
        <f>VLOOKUP(A467,Table8[[Tanggal PO]:[Harga]],4,FALSE)</f>
        <v>17100</v>
      </c>
      <c r="K467" s="83">
        <f t="shared" si="44"/>
        <v>0.17241379310344829</v>
      </c>
      <c r="L467" s="41" t="str">
        <f>VLOOKUP(A467,Sheet3!$A$2:$I$26,9,FALSE)</f>
        <v>NAIK</v>
      </c>
      <c r="M467" s="83">
        <f>VLOOKUP(A467,Sheet3!$A$2:$K$26,11,FALSE)</f>
        <v>0.80400000000000005</v>
      </c>
      <c r="N467" s="83">
        <f t="shared" si="45"/>
        <v>1.0433357150227593E-2</v>
      </c>
      <c r="O467" s="83">
        <f t="shared" si="46"/>
        <v>-5.8479532163742687E-3</v>
      </c>
      <c r="P467" s="84">
        <f>VLOOKUP(A467,OEM!$Q$2:$T$394,4,FALSE)</f>
        <v>327090</v>
      </c>
      <c r="Q467" s="85">
        <f>(P467-140000)/140000</f>
        <v>1.3363571428571428</v>
      </c>
    </row>
    <row r="468" spans="1:17" x14ac:dyDescent="0.25">
      <c r="A468" s="80">
        <v>45639</v>
      </c>
      <c r="B468" s="81">
        <v>4872</v>
      </c>
      <c r="C468" s="82">
        <v>17365</v>
      </c>
      <c r="D468" s="82">
        <v>17300</v>
      </c>
      <c r="E468" s="82">
        <f t="shared" si="42"/>
        <v>17300</v>
      </c>
      <c r="F468" s="82">
        <v>14500</v>
      </c>
      <c r="G468" s="82">
        <f t="shared" si="41"/>
        <v>17154.7</v>
      </c>
      <c r="H468" s="82">
        <f t="shared" si="43"/>
        <v>17000</v>
      </c>
      <c r="I468" s="82">
        <v>17300</v>
      </c>
      <c r="J468" s="41">
        <v>17100</v>
      </c>
      <c r="K468" s="83">
        <f t="shared" si="44"/>
        <v>0.17241379310344829</v>
      </c>
      <c r="L468" s="41" t="e">
        <f>VLOOKUP(A468,Sheet3!$A$2:$I$26,9,FALSE)</f>
        <v>#N/A</v>
      </c>
      <c r="M468" s="83" t="e">
        <f>VLOOKUP(A468,Sheet3!$A$2:$K$26,11,FALSE)</f>
        <v>#N/A</v>
      </c>
      <c r="N468" s="83">
        <f t="shared" si="45"/>
        <v>8.4699819874436318E-3</v>
      </c>
      <c r="O468" s="83">
        <f t="shared" si="46"/>
        <v>-5.8479532163742687E-3</v>
      </c>
      <c r="P468" s="84">
        <f>VLOOKUP(A468,OEM!$Q$2:$T$394,4,FALSE)</f>
        <v>383120</v>
      </c>
      <c r="Q468" s="85">
        <f>(P468-140000)/140000</f>
        <v>1.7365714285714287</v>
      </c>
    </row>
    <row r="469" spans="1:17" x14ac:dyDescent="0.25">
      <c r="A469" s="80">
        <v>45642</v>
      </c>
      <c r="B469" s="81">
        <v>4828</v>
      </c>
      <c r="C469" s="82">
        <v>17365</v>
      </c>
      <c r="D469" s="82">
        <v>17300</v>
      </c>
      <c r="E469" s="82">
        <f t="shared" si="42"/>
        <v>17300</v>
      </c>
      <c r="F469" s="82">
        <v>14500</v>
      </c>
      <c r="G469" s="82">
        <f t="shared" si="41"/>
        <v>17188.033333333333</v>
      </c>
      <c r="H469" s="82">
        <f t="shared" si="43"/>
        <v>17000</v>
      </c>
      <c r="I469" s="82">
        <v>17300</v>
      </c>
      <c r="J469" s="41">
        <v>17100</v>
      </c>
      <c r="K469" s="83">
        <f t="shared" si="44"/>
        <v>0.17241379310344829</v>
      </c>
      <c r="L469" s="41" t="str">
        <f>VLOOKUP(A469,Sheet3!$A$2:$I$26,9,FALSE)</f>
        <v>NAIK</v>
      </c>
      <c r="M469" s="83">
        <f>VLOOKUP(A469,Sheet3!$A$2:$K$26,11,FALSE)</f>
        <v>0.56399999999999995</v>
      </c>
      <c r="N469" s="83">
        <f t="shared" si="45"/>
        <v>6.5142221041383725E-3</v>
      </c>
      <c r="O469" s="83">
        <f t="shared" si="46"/>
        <v>-5.8479532163742687E-3</v>
      </c>
      <c r="P469" s="84">
        <f>VLOOKUP(A469,OEM!$Q$2:$T$394,4,FALSE)</f>
        <v>369290</v>
      </c>
      <c r="Q469" s="85">
        <f>(P469-140000)/140000</f>
        <v>1.6377857142857142</v>
      </c>
    </row>
    <row r="470" spans="1:17" x14ac:dyDescent="0.25">
      <c r="A470" s="80">
        <v>45643</v>
      </c>
      <c r="B470" s="81">
        <v>4718</v>
      </c>
      <c r="C470" s="82">
        <v>17275</v>
      </c>
      <c r="D470" s="82">
        <v>17300</v>
      </c>
      <c r="E470" s="82">
        <f t="shared" si="42"/>
        <v>17275</v>
      </c>
      <c r="F470" s="82">
        <v>14500</v>
      </c>
      <c r="G470" s="82">
        <f t="shared" si="41"/>
        <v>17209.5</v>
      </c>
      <c r="H470" s="82">
        <f t="shared" si="43"/>
        <v>16975</v>
      </c>
      <c r="I470" s="82">
        <v>17275</v>
      </c>
      <c r="J470" s="41">
        <f>VLOOKUP(A470,Table8[[Tanggal PO]:[Harga]],4,FALSE)</f>
        <v>16889</v>
      </c>
      <c r="K470" s="83">
        <f t="shared" si="44"/>
        <v>0.1706896551724138</v>
      </c>
      <c r="L470" s="41" t="e">
        <f>VLOOKUP(A470,Sheet3!$A$2:$I$26,9,FALSE)</f>
        <v>#N/A</v>
      </c>
      <c r="M470" s="83" t="e">
        <f>VLOOKUP(A470,Sheet3!$A$2:$K$26,11,FALSE)</f>
        <v>#N/A</v>
      </c>
      <c r="N470" s="83">
        <f t="shared" si="45"/>
        <v>3.8060373630843429E-3</v>
      </c>
      <c r="O470" s="83">
        <f t="shared" si="46"/>
        <v>5.0920717626857714E-3</v>
      </c>
      <c r="P470" s="84">
        <f>VLOOKUP(A470,OEM!$Q$2:$T$394,4,FALSE)</f>
        <v>495390</v>
      </c>
      <c r="Q470" s="85">
        <f>(P470-140000)/140000</f>
        <v>2.5385</v>
      </c>
    </row>
    <row r="471" spans="1:17" x14ac:dyDescent="0.25">
      <c r="A471" s="80">
        <v>45644</v>
      </c>
      <c r="B471" s="81">
        <v>4513</v>
      </c>
      <c r="C471" s="82">
        <v>17176</v>
      </c>
      <c r="D471" s="82">
        <v>17000</v>
      </c>
      <c r="E471" s="82">
        <f t="shared" si="42"/>
        <v>17000</v>
      </c>
      <c r="F471" s="82">
        <v>14500</v>
      </c>
      <c r="G471" s="82">
        <f t="shared" si="41"/>
        <v>17218.5</v>
      </c>
      <c r="H471" s="82">
        <f t="shared" si="43"/>
        <v>16700</v>
      </c>
      <c r="I471" s="82">
        <v>17000</v>
      </c>
      <c r="J471" s="41">
        <v>16889</v>
      </c>
      <c r="K471" s="83">
        <f t="shared" si="44"/>
        <v>0.15172413793103448</v>
      </c>
      <c r="L471" s="41" t="e">
        <f>VLOOKUP(A471,Sheet3!$A$2:$I$26,9,FALSE)</f>
        <v>#N/A</v>
      </c>
      <c r="M471" s="83" t="e">
        <f>VLOOKUP(A471,Sheet3!$A$2:$K$26,11,FALSE)</f>
        <v>#N/A</v>
      </c>
      <c r="N471" s="83">
        <f t="shared" si="45"/>
        <v>-1.2689839416906235E-2</v>
      </c>
      <c r="O471" s="83">
        <f t="shared" si="46"/>
        <v>-1.1190715850553614E-2</v>
      </c>
      <c r="P471" s="84">
        <f>VLOOKUP(A471,OEM!$Q$2:$T$394,4,FALSE)</f>
        <v>481390</v>
      </c>
      <c r="Q471" s="85">
        <f>(P471-140000)/140000</f>
        <v>2.4384999999999999</v>
      </c>
    </row>
    <row r="472" spans="1:17" x14ac:dyDescent="0.25">
      <c r="A472" s="80">
        <v>45645</v>
      </c>
      <c r="B472" s="81">
        <v>4430</v>
      </c>
      <c r="C472" s="82">
        <v>16914</v>
      </c>
      <c r="D472" s="82">
        <v>16800</v>
      </c>
      <c r="E472" s="82">
        <f t="shared" si="42"/>
        <v>16800</v>
      </c>
      <c r="F472" s="82">
        <v>14500</v>
      </c>
      <c r="G472" s="82">
        <f t="shared" si="41"/>
        <v>17215.166666666668</v>
      </c>
      <c r="H472" s="82">
        <f t="shared" si="43"/>
        <v>16500</v>
      </c>
      <c r="I472" s="82">
        <v>16800</v>
      </c>
      <c r="J472" s="41">
        <v>16889</v>
      </c>
      <c r="K472" s="83">
        <f t="shared" si="44"/>
        <v>0.13793103448275862</v>
      </c>
      <c r="L472" s="41" t="e">
        <f>VLOOKUP(A472,Sheet3!$A$2:$I$26,9,FALSE)</f>
        <v>#N/A</v>
      </c>
      <c r="M472" s="83" t="e">
        <f>VLOOKUP(A472,Sheet3!$A$2:$K$26,11,FALSE)</f>
        <v>#N/A</v>
      </c>
      <c r="N472" s="83">
        <f t="shared" si="45"/>
        <v>-2.411633152936855E-2</v>
      </c>
      <c r="O472" s="83">
        <f t="shared" si="46"/>
        <v>-2.3032743205636804E-2</v>
      </c>
      <c r="P472" s="84">
        <f>VLOOKUP(A472,OEM!$Q$2:$T$394,4,FALSE)</f>
        <v>467450</v>
      </c>
      <c r="Q472" s="85">
        <f>(P472-140000)/140000</f>
        <v>2.3389285714285712</v>
      </c>
    </row>
    <row r="473" spans="1:17" x14ac:dyDescent="0.25">
      <c r="A473" s="80">
        <v>45646</v>
      </c>
      <c r="B473" s="81">
        <v>4428</v>
      </c>
      <c r="C473" s="82">
        <v>16825</v>
      </c>
      <c r="D473" s="82">
        <v>16900</v>
      </c>
      <c r="E473" s="82">
        <f t="shared" si="42"/>
        <v>16825</v>
      </c>
      <c r="F473" s="82">
        <v>14500</v>
      </c>
      <c r="G473" s="82">
        <f t="shared" si="41"/>
        <v>17205.333333333332</v>
      </c>
      <c r="H473" s="82">
        <f t="shared" si="43"/>
        <v>16525</v>
      </c>
      <c r="I473" s="82">
        <v>16825</v>
      </c>
      <c r="J473" s="41">
        <v>16889</v>
      </c>
      <c r="K473" s="83">
        <f t="shared" si="44"/>
        <v>0.1396551724137931</v>
      </c>
      <c r="L473" s="41" t="str">
        <f>VLOOKUP(A473,Sheet3!$A$2:$I$26,9,FALSE)</f>
        <v>TURUN</v>
      </c>
      <c r="M473" s="83">
        <f>VLOOKUP(A473,Sheet3!$A$2:$K$26,11,FALSE)</f>
        <v>0.54900000000000004</v>
      </c>
      <c r="N473" s="83">
        <f t="shared" si="45"/>
        <v>-2.2105548667079908E-2</v>
      </c>
      <c r="O473" s="83">
        <f t="shared" si="46"/>
        <v>-2.1552489786251405E-2</v>
      </c>
      <c r="P473" s="84">
        <f>VLOOKUP(A473,OEM!$Q$2:$T$394,4,FALSE)</f>
        <v>439630</v>
      </c>
      <c r="Q473" s="85">
        <f>(P473-140000)/140000</f>
        <v>2.1402142857142858</v>
      </c>
    </row>
    <row r="474" spans="1:17" x14ac:dyDescent="0.25">
      <c r="A474" s="80">
        <v>45649</v>
      </c>
      <c r="B474" s="81">
        <v>4500</v>
      </c>
      <c r="C474" s="82">
        <v>16825</v>
      </c>
      <c r="D474" s="82">
        <v>16900</v>
      </c>
      <c r="E474" s="82">
        <f t="shared" si="42"/>
        <v>16825</v>
      </c>
      <c r="F474" s="82">
        <v>14500</v>
      </c>
      <c r="G474" s="82">
        <f t="shared" si="41"/>
        <v>17196.333333333332</v>
      </c>
      <c r="H474" s="82">
        <f t="shared" si="43"/>
        <v>16525</v>
      </c>
      <c r="I474" s="82">
        <v>16825</v>
      </c>
      <c r="J474" s="41">
        <f>VLOOKUP(A474,Table8[[Tanggal PO]:[Harga]],4,FALSE)</f>
        <v>16377</v>
      </c>
      <c r="K474" s="83">
        <f t="shared" si="44"/>
        <v>0.1396551724137931</v>
      </c>
      <c r="L474" s="41" t="e">
        <f>VLOOKUP(A474,Sheet3!$A$2:$I$26,9,FALSE)</f>
        <v>#N/A</v>
      </c>
      <c r="M474" s="83" t="e">
        <f>VLOOKUP(A474,Sheet3!$A$2:$K$26,11,FALSE)</f>
        <v>#N/A</v>
      </c>
      <c r="N474" s="83">
        <f t="shared" si="45"/>
        <v>-2.159375060574922E-2</v>
      </c>
      <c r="O474" s="83">
        <f t="shared" si="46"/>
        <v>9.0370641753678947E-3</v>
      </c>
      <c r="P474" s="84">
        <f>VLOOKUP(A474,OEM!$Q$2:$T$394,4,FALSE)</f>
        <v>537700</v>
      </c>
      <c r="Q474" s="85">
        <f>(P474-140000)/140000</f>
        <v>2.8407142857142857</v>
      </c>
    </row>
    <row r="475" spans="1:17" x14ac:dyDescent="0.25">
      <c r="A475" s="80">
        <v>45650</v>
      </c>
      <c r="B475" s="81">
        <v>4524</v>
      </c>
      <c r="C475" s="82">
        <v>16825</v>
      </c>
      <c r="D475" s="82">
        <v>16900</v>
      </c>
      <c r="E475" s="82">
        <f t="shared" si="42"/>
        <v>16825</v>
      </c>
      <c r="F475" s="82">
        <v>14500</v>
      </c>
      <c r="G475" s="82">
        <f t="shared" si="41"/>
        <v>17181.333333333332</v>
      </c>
      <c r="H475" s="82">
        <f t="shared" si="43"/>
        <v>16525</v>
      </c>
      <c r="I475" s="82">
        <v>16825</v>
      </c>
      <c r="J475" s="41">
        <v>16377</v>
      </c>
      <c r="K475" s="83">
        <f t="shared" si="44"/>
        <v>0.1396551724137931</v>
      </c>
      <c r="L475" s="41" t="e">
        <f>VLOOKUP(A475,Sheet3!$A$2:$I$26,9,FALSE)</f>
        <v>#N/A</v>
      </c>
      <c r="M475" s="83" t="e">
        <f>VLOOKUP(A475,Sheet3!$A$2:$K$26,11,FALSE)</f>
        <v>#N/A</v>
      </c>
      <c r="N475" s="83">
        <f t="shared" si="45"/>
        <v>-2.0739562315691379E-2</v>
      </c>
      <c r="O475" s="83">
        <f t="shared" si="46"/>
        <v>9.0370641753678947E-3</v>
      </c>
      <c r="P475" s="84">
        <f>VLOOKUP(A475,OEM!$Q$2:$T$394,4,FALSE)</f>
        <v>537700</v>
      </c>
      <c r="Q475" s="85">
        <f>(P475-140000)/140000</f>
        <v>2.8407142857142857</v>
      </c>
    </row>
    <row r="476" spans="1:17" x14ac:dyDescent="0.25">
      <c r="A476" s="80">
        <v>45652</v>
      </c>
      <c r="B476" s="81">
        <v>4534</v>
      </c>
      <c r="C476" s="82">
        <v>17005</v>
      </c>
      <c r="D476" s="82">
        <v>16900</v>
      </c>
      <c r="E476" s="82">
        <f t="shared" si="42"/>
        <v>16900</v>
      </c>
      <c r="F476" s="82">
        <v>14500</v>
      </c>
      <c r="G476" s="82">
        <f t="shared" si="41"/>
        <v>17145.5</v>
      </c>
      <c r="H476" s="82">
        <f t="shared" si="43"/>
        <v>16600</v>
      </c>
      <c r="I476" s="82">
        <v>16900</v>
      </c>
      <c r="J476" s="41">
        <v>16377</v>
      </c>
      <c r="K476" s="83">
        <f t="shared" si="44"/>
        <v>0.14482758620689656</v>
      </c>
      <c r="L476" s="41" t="e">
        <f>VLOOKUP(A476,Sheet3!$A$2:$I$26,9,FALSE)</f>
        <v>#N/A</v>
      </c>
      <c r="M476" s="83" t="e">
        <f>VLOOKUP(A476,Sheet3!$A$2:$K$26,11,FALSE)</f>
        <v>#N/A</v>
      </c>
      <c r="N476" s="83">
        <f t="shared" si="45"/>
        <v>-1.4318625878510396E-2</v>
      </c>
      <c r="O476" s="83">
        <f t="shared" si="46"/>
        <v>1.3616657507480003E-2</v>
      </c>
      <c r="P476" s="84">
        <f>VLOOKUP(A476,OEM!$Q$2:$T$394,4,FALSE)</f>
        <v>509750</v>
      </c>
      <c r="Q476" s="85">
        <f>(P476-140000)/140000</f>
        <v>2.6410714285714287</v>
      </c>
    </row>
    <row r="477" spans="1:17" x14ac:dyDescent="0.25">
      <c r="A477" s="80">
        <v>45653</v>
      </c>
      <c r="B477" s="81">
        <v>4600</v>
      </c>
      <c r="C477" s="82">
        <v>17005</v>
      </c>
      <c r="D477" s="82">
        <v>16900</v>
      </c>
      <c r="E477" s="82">
        <f t="shared" si="42"/>
        <v>16900</v>
      </c>
      <c r="F477" s="82">
        <v>14500</v>
      </c>
      <c r="G477" s="82">
        <f t="shared" si="41"/>
        <v>17112.166666666668</v>
      </c>
      <c r="H477" s="82">
        <f t="shared" si="43"/>
        <v>16600</v>
      </c>
      <c r="I477" s="82">
        <v>16900</v>
      </c>
      <c r="J477" s="41">
        <v>16377</v>
      </c>
      <c r="K477" s="83">
        <f t="shared" si="44"/>
        <v>0.14482758620689656</v>
      </c>
      <c r="L477" s="41" t="str">
        <f>VLOOKUP(A477,Sheet3!$A$2:$I$26,9,FALSE)</f>
        <v>TURUN</v>
      </c>
      <c r="M477" s="83">
        <f>VLOOKUP(A477,Sheet3!$A$2:$K$26,11,FALSE)</f>
        <v>0.61</v>
      </c>
      <c r="N477" s="83">
        <f t="shared" si="45"/>
        <v>-1.2398585801525301E-2</v>
      </c>
      <c r="O477" s="83">
        <f t="shared" si="46"/>
        <v>1.3616657507480003E-2</v>
      </c>
      <c r="P477" s="84">
        <f>VLOOKUP(A477,OEM!$Q$2:$T$394,4,FALSE)</f>
        <v>481730</v>
      </c>
      <c r="Q477" s="85">
        <f>(P477-140000)/140000</f>
        <v>2.4409285714285716</v>
      </c>
    </row>
    <row r="478" spans="1:17" x14ac:dyDescent="0.25">
      <c r="A478" s="80">
        <v>45656</v>
      </c>
      <c r="B478" s="81">
        <v>4560</v>
      </c>
      <c r="C478" s="82">
        <v>17095</v>
      </c>
      <c r="D478" s="82">
        <v>16900</v>
      </c>
      <c r="E478" s="82">
        <f t="shared" si="42"/>
        <v>16900</v>
      </c>
      <c r="F478" s="82">
        <v>14500</v>
      </c>
      <c r="G478" s="82">
        <f t="shared" si="41"/>
        <v>17095.5</v>
      </c>
      <c r="H478" s="82">
        <f t="shared" si="43"/>
        <v>16600</v>
      </c>
      <c r="I478" s="82">
        <v>16900</v>
      </c>
      <c r="J478" s="41">
        <v>16377</v>
      </c>
      <c r="K478" s="83">
        <f t="shared" si="44"/>
        <v>0.14482758620689656</v>
      </c>
      <c r="L478" s="41" t="e">
        <f>VLOOKUP(A478,Sheet3!$A$2:$I$26,9,FALSE)</f>
        <v>#N/A</v>
      </c>
      <c r="M478" s="83" t="e">
        <f>VLOOKUP(A478,Sheet3!$A$2:$K$26,11,FALSE)</f>
        <v>#N/A</v>
      </c>
      <c r="N478" s="83">
        <f t="shared" si="45"/>
        <v>-1.1435757947998011E-2</v>
      </c>
      <c r="O478" s="83">
        <f t="shared" si="46"/>
        <v>1.3616657507480003E-2</v>
      </c>
      <c r="P478" s="84">
        <f>VLOOKUP(A478,OEM!$Q$2:$T$394,4,FALSE)</f>
        <v>453830</v>
      </c>
      <c r="Q478" s="85">
        <f>(P478-140000)/140000</f>
        <v>2.2416428571428573</v>
      </c>
    </row>
    <row r="479" spans="1:17" x14ac:dyDescent="0.25">
      <c r="A479" s="80">
        <v>45657</v>
      </c>
      <c r="B479" s="81">
        <v>4448</v>
      </c>
      <c r="C479" s="82">
        <v>16700</v>
      </c>
      <c r="D479" s="82">
        <v>16900</v>
      </c>
      <c r="E479" s="82">
        <f t="shared" si="42"/>
        <v>16700</v>
      </c>
      <c r="F479" s="82">
        <v>14500</v>
      </c>
      <c r="G479" s="82">
        <f t="shared" si="41"/>
        <v>17095.5</v>
      </c>
      <c r="H479" s="82">
        <f t="shared" si="43"/>
        <v>16400</v>
      </c>
      <c r="I479" s="82">
        <v>16700</v>
      </c>
      <c r="J479" s="41">
        <v>16377</v>
      </c>
      <c r="K479" s="83">
        <f t="shared" si="44"/>
        <v>0.1310344827586207</v>
      </c>
      <c r="L479" s="41" t="e">
        <f>VLOOKUP(A479,Sheet3!$A$2:$I$26,9,FALSE)</f>
        <v>#N/A</v>
      </c>
      <c r="M479" s="83" t="e">
        <f>VLOOKUP(A479,Sheet3!$A$2:$K$26,11,FALSE)</f>
        <v>#N/A</v>
      </c>
      <c r="N479" s="83">
        <f t="shared" si="45"/>
        <v>-2.3134743061039454E-2</v>
      </c>
      <c r="O479" s="83">
        <f t="shared" si="46"/>
        <v>1.4044086218477133E-3</v>
      </c>
      <c r="P479" s="84">
        <f>VLOOKUP(A479,OEM!$Q$2:$T$394,4,FALSE)</f>
        <v>439970</v>
      </c>
      <c r="Q479" s="85">
        <f>(P479-140000)/140000</f>
        <v>2.1426428571428571</v>
      </c>
    </row>
    <row r="480" spans="1:17" x14ac:dyDescent="0.25">
      <c r="A480" s="80">
        <v>45659</v>
      </c>
      <c r="B480" s="81">
        <v>4342</v>
      </c>
      <c r="C480" s="82">
        <v>16734</v>
      </c>
      <c r="D480" s="82">
        <v>16800</v>
      </c>
      <c r="E480" s="82">
        <f t="shared" si="42"/>
        <v>16734</v>
      </c>
      <c r="F480" s="82">
        <v>17250</v>
      </c>
      <c r="G480" s="82">
        <f t="shared" si="41"/>
        <v>17085.5</v>
      </c>
      <c r="H480" s="82">
        <f t="shared" si="43"/>
        <v>16434</v>
      </c>
      <c r="I480" s="82">
        <v>16734</v>
      </c>
      <c r="J480" s="41">
        <v>16377</v>
      </c>
      <c r="K480" s="83">
        <f t="shared" si="44"/>
        <v>-4.7304347826086959E-2</v>
      </c>
      <c r="L480" s="41" t="e">
        <f>VLOOKUP(A480,Sheet3!$A$2:$I$26,9,FALSE)</f>
        <v>#N/A</v>
      </c>
      <c r="M480" s="83" t="e">
        <f>VLOOKUP(A480,Sheet3!$A$2:$K$26,11,FALSE)</f>
        <v>#N/A</v>
      </c>
      <c r="N480" s="83">
        <f t="shared" si="45"/>
        <v>-2.0573000497497877E-2</v>
      </c>
      <c r="O480" s="83">
        <f t="shared" si="46"/>
        <v>3.4804909324052022E-3</v>
      </c>
      <c r="P480" s="84">
        <f>VLOOKUP(A480,OEM!$Q$2:$T$394,4,FALSE)</f>
        <v>426010</v>
      </c>
      <c r="Q480" s="85">
        <f>(P480-140000)/140000</f>
        <v>2.0429285714285714</v>
      </c>
    </row>
    <row r="481" spans="1:17" x14ac:dyDescent="0.25">
      <c r="A481" s="80">
        <v>45660</v>
      </c>
      <c r="B481" s="81">
        <v>4380</v>
      </c>
      <c r="C481" s="82">
        <v>16734</v>
      </c>
      <c r="D481" s="82">
        <v>16700</v>
      </c>
      <c r="E481" s="82">
        <f t="shared" si="42"/>
        <v>16700</v>
      </c>
      <c r="F481" s="82">
        <v>17250</v>
      </c>
      <c r="G481" s="82">
        <f t="shared" ref="G481:G540" si="47">AVERAGE(E451:E480)</f>
        <v>17076.633333333335</v>
      </c>
      <c r="H481" s="82">
        <f t="shared" si="43"/>
        <v>16400</v>
      </c>
      <c r="I481" s="82">
        <v>16700</v>
      </c>
      <c r="J481" s="41">
        <f>VLOOKUP(A481,Table8[[Tanggal PO]:[Harga]],4,FALSE)</f>
        <v>16350</v>
      </c>
      <c r="K481" s="83">
        <f t="shared" si="44"/>
        <v>-4.9275362318840582E-2</v>
      </c>
      <c r="L481" s="41" t="str">
        <f>VLOOKUP(A481,Sheet3!$A$2:$I$26,9,FALSE)</f>
        <v>TURUN</v>
      </c>
      <c r="M481" s="83">
        <f>VLOOKUP(A481,Sheet3!$A$2:$K$26,11,FALSE)</f>
        <v>0.61</v>
      </c>
      <c r="N481" s="83">
        <f t="shared" si="45"/>
        <v>-2.205547931969426E-2</v>
      </c>
      <c r="O481" s="83">
        <f t="shared" si="46"/>
        <v>3.0581039755351682E-3</v>
      </c>
      <c r="P481" s="84">
        <f>VLOOKUP(A481,OEM!$Q$2:$T$394,4,FALSE)</f>
        <v>552000</v>
      </c>
      <c r="Q481" s="85">
        <f>(P481-140000)/140000</f>
        <v>2.9428571428571431</v>
      </c>
    </row>
    <row r="482" spans="1:17" x14ac:dyDescent="0.25">
      <c r="A482" s="80">
        <v>45663</v>
      </c>
      <c r="B482" s="81">
        <v>4337</v>
      </c>
      <c r="C482" s="82">
        <v>16554</v>
      </c>
      <c r="D482" s="82">
        <v>16500</v>
      </c>
      <c r="E482" s="82">
        <f t="shared" si="42"/>
        <v>16500</v>
      </c>
      <c r="F482" s="82">
        <v>17250</v>
      </c>
      <c r="G482" s="82">
        <f t="shared" si="47"/>
        <v>17066.633333333335</v>
      </c>
      <c r="H482" s="82">
        <f t="shared" si="43"/>
        <v>16200</v>
      </c>
      <c r="I482" s="82">
        <v>16500</v>
      </c>
      <c r="J482" s="41">
        <v>16350</v>
      </c>
      <c r="K482" s="83">
        <f t="shared" si="44"/>
        <v>-6.0869565217391307E-2</v>
      </c>
      <c r="L482" s="41" t="e">
        <f>VLOOKUP(A482,Sheet3!$A$2:$I$26,9,FALSE)</f>
        <v>#N/A</v>
      </c>
      <c r="M482" s="83" t="e">
        <f>VLOOKUP(A482,Sheet3!$A$2:$K$26,11,FALSE)</f>
        <v>#N/A</v>
      </c>
      <c r="N482" s="83">
        <f t="shared" si="45"/>
        <v>-3.3201236721165567E-2</v>
      </c>
      <c r="O482" s="83">
        <f t="shared" si="46"/>
        <v>-9.1743119266055051E-3</v>
      </c>
      <c r="P482" s="84">
        <f>VLOOKUP(A482,OEM!$Q$2:$T$394,4,FALSE)</f>
        <v>538080</v>
      </c>
      <c r="Q482" s="85">
        <f>(P482-140000)/140000</f>
        <v>2.8434285714285714</v>
      </c>
    </row>
    <row r="483" spans="1:17" x14ac:dyDescent="0.25">
      <c r="A483" s="80">
        <v>45664</v>
      </c>
      <c r="B483" s="81">
        <v>4360</v>
      </c>
      <c r="C483" s="82">
        <v>16554</v>
      </c>
      <c r="D483" s="82">
        <v>16500</v>
      </c>
      <c r="E483" s="82">
        <f t="shared" si="42"/>
        <v>16500</v>
      </c>
      <c r="F483" s="82">
        <v>17250</v>
      </c>
      <c r="G483" s="82">
        <f t="shared" si="47"/>
        <v>17053.3</v>
      </c>
      <c r="H483" s="82">
        <f t="shared" si="43"/>
        <v>16200</v>
      </c>
      <c r="I483" s="82">
        <v>16500</v>
      </c>
      <c r="J483" s="41">
        <v>16350</v>
      </c>
      <c r="K483" s="83">
        <f t="shared" si="44"/>
        <v>-6.0869565217391307E-2</v>
      </c>
      <c r="L483" s="41" t="e">
        <f>VLOOKUP(A483,Sheet3!$A$2:$I$26,9,FALSE)</f>
        <v>#N/A</v>
      </c>
      <c r="M483" s="83" t="e">
        <f>VLOOKUP(A483,Sheet3!$A$2:$K$26,11,FALSE)</f>
        <v>#N/A</v>
      </c>
      <c r="N483" s="83">
        <f t="shared" si="45"/>
        <v>-3.2445333161323572E-2</v>
      </c>
      <c r="O483" s="83">
        <f t="shared" si="46"/>
        <v>-9.1743119266055051E-3</v>
      </c>
      <c r="P483" s="84">
        <f>VLOOKUP(A483,OEM!$Q$2:$T$394,4,FALSE)</f>
        <v>524230</v>
      </c>
      <c r="Q483" s="85">
        <f>(P483-140000)/140000</f>
        <v>2.7444999999999999</v>
      </c>
    </row>
    <row r="484" spans="1:17" x14ac:dyDescent="0.25">
      <c r="A484" s="80">
        <v>45665</v>
      </c>
      <c r="B484" s="81">
        <v>4330</v>
      </c>
      <c r="C484" s="82">
        <v>16464</v>
      </c>
      <c r="D484" s="82">
        <v>16500</v>
      </c>
      <c r="E484" s="82">
        <f t="shared" si="42"/>
        <v>16464</v>
      </c>
      <c r="F484" s="82">
        <v>17250</v>
      </c>
      <c r="G484" s="82">
        <f t="shared" si="47"/>
        <v>17042.466666666667</v>
      </c>
      <c r="H484" s="82">
        <f t="shared" si="43"/>
        <v>16164</v>
      </c>
      <c r="I484" s="82">
        <v>16464</v>
      </c>
      <c r="J484" s="41">
        <v>16350</v>
      </c>
      <c r="K484" s="83">
        <f t="shared" si="44"/>
        <v>-6.2956521739130439E-2</v>
      </c>
      <c r="L484" s="41" t="e">
        <f>VLOOKUP(A484,Sheet3!$A$2:$I$26,9,FALSE)</f>
        <v>#N/A</v>
      </c>
      <c r="M484" s="83" t="e">
        <f>VLOOKUP(A484,Sheet3!$A$2:$K$26,11,FALSE)</f>
        <v>#N/A</v>
      </c>
      <c r="N484" s="83">
        <f t="shared" si="45"/>
        <v>-3.3942660882423148E-2</v>
      </c>
      <c r="O484" s="83">
        <f t="shared" si="46"/>
        <v>-1.1376146788990826E-2</v>
      </c>
      <c r="P484" s="84">
        <f>VLOOKUP(A484,OEM!$Q$2:$T$394,4,FALSE)</f>
        <v>496350</v>
      </c>
      <c r="Q484" s="85">
        <f>(P484-140000)/140000</f>
        <v>2.5453571428571427</v>
      </c>
    </row>
    <row r="485" spans="1:17" x14ac:dyDescent="0.25">
      <c r="A485" s="80">
        <v>45666</v>
      </c>
      <c r="B485" s="81">
        <f>VLOOKUP([1]!Table1[[#This Row],[TANGGAL]],[1]!Table2[#Data],2,FALSE)</f>
        <v>4264</v>
      </c>
      <c r="C485" s="82">
        <v>16464</v>
      </c>
      <c r="D485" s="82">
        <v>16400</v>
      </c>
      <c r="E485" s="82">
        <f t="shared" si="42"/>
        <v>16400</v>
      </c>
      <c r="F485" s="82">
        <v>17250</v>
      </c>
      <c r="G485" s="82">
        <f t="shared" si="47"/>
        <v>17031.266666666666</v>
      </c>
      <c r="H485" s="82">
        <f t="shared" si="43"/>
        <v>16100</v>
      </c>
      <c r="I485" s="82">
        <v>16400</v>
      </c>
      <c r="J485" s="41">
        <v>16350</v>
      </c>
      <c r="K485" s="83">
        <f t="shared" si="44"/>
        <v>-6.6666666666666666E-2</v>
      </c>
      <c r="L485" s="41" t="e">
        <f>VLOOKUP(A485,Sheet3!$A$2:$I$26,9,FALSE)</f>
        <v>#N/A</v>
      </c>
      <c r="M485" s="83" t="e">
        <f>VLOOKUP(A485,Sheet3!$A$2:$K$26,11,FALSE)</f>
        <v>#N/A</v>
      </c>
      <c r="N485" s="83">
        <f t="shared" si="45"/>
        <v>-3.7065162505039738E-2</v>
      </c>
      <c r="O485" s="83">
        <f t="shared" si="46"/>
        <v>-1.5290519877675841E-2</v>
      </c>
      <c r="P485" s="84">
        <f>VLOOKUP(A485,OEM!$Q$2:$T$394,4,FALSE)</f>
        <v>496350</v>
      </c>
      <c r="Q485" s="85">
        <f>(P485-140000)/140000</f>
        <v>2.5453571428571427</v>
      </c>
    </row>
    <row r="486" spans="1:17" x14ac:dyDescent="0.25">
      <c r="A486" s="80">
        <v>45667</v>
      </c>
      <c r="B486" s="81">
        <v>4340</v>
      </c>
      <c r="C486" s="82">
        <v>16374</v>
      </c>
      <c r="D486" s="82">
        <v>16300</v>
      </c>
      <c r="E486" s="82">
        <f t="shared" si="42"/>
        <v>16300</v>
      </c>
      <c r="F486" s="82">
        <v>17250</v>
      </c>
      <c r="G486" s="82">
        <f t="shared" si="47"/>
        <v>17024.599999999999</v>
      </c>
      <c r="H486" s="82">
        <f t="shared" si="43"/>
        <v>16000</v>
      </c>
      <c r="I486" s="82">
        <v>16300</v>
      </c>
      <c r="J486" s="41">
        <f>VLOOKUP(A486,Table8[[Tanggal PO]:[Harga]],4,FALSE)</f>
        <v>15875</v>
      </c>
      <c r="K486" s="83">
        <f t="shared" si="44"/>
        <v>-7.2463768115942032E-2</v>
      </c>
      <c r="L486" s="41" t="str">
        <f>VLOOKUP(A486,Sheet3!$A$2:$I$26,9,FALSE)</f>
        <v>TURUN</v>
      </c>
      <c r="M486" s="83">
        <f>VLOOKUP(A486,Sheet3!$A$2:$K$26,11,FALSE)</f>
        <v>0.5</v>
      </c>
      <c r="N486" s="83">
        <f t="shared" si="45"/>
        <v>-4.2561939781257628E-2</v>
      </c>
      <c r="O486" s="83">
        <f t="shared" si="46"/>
        <v>7.874015748031496E-3</v>
      </c>
      <c r="P486" s="84">
        <f>VLOOKUP(A486,OEM!$Q$2:$T$394,4,FALSE)</f>
        <v>510480</v>
      </c>
      <c r="Q486" s="85">
        <f>(P486-140000)/140000</f>
        <v>2.6462857142857144</v>
      </c>
    </row>
    <row r="487" spans="1:17" x14ac:dyDescent="0.25">
      <c r="A487" s="80">
        <v>45670</v>
      </c>
      <c r="B487" s="81">
        <v>4500</v>
      </c>
      <c r="C487" s="82">
        <v>16554</v>
      </c>
      <c r="D487" s="82">
        <v>16500</v>
      </c>
      <c r="E487" s="82">
        <f t="shared" si="42"/>
        <v>16500</v>
      </c>
      <c r="F487" s="82">
        <v>17250</v>
      </c>
      <c r="G487" s="82">
        <f t="shared" si="47"/>
        <v>17010.433333333334</v>
      </c>
      <c r="H487" s="82">
        <f t="shared" si="43"/>
        <v>16200</v>
      </c>
      <c r="I487" s="82">
        <v>16500</v>
      </c>
      <c r="J487" s="41">
        <v>15875</v>
      </c>
      <c r="K487" s="83">
        <f t="shared" si="44"/>
        <v>-6.0869565217391307E-2</v>
      </c>
      <c r="L487" s="41" t="e">
        <f>VLOOKUP(A487,Sheet3!$A$2:$I$26,9,FALSE)</f>
        <v>#N/A</v>
      </c>
      <c r="M487" s="83" t="e">
        <f>VLOOKUP(A487,Sheet3!$A$2:$K$26,11,FALSE)</f>
        <v>#N/A</v>
      </c>
      <c r="N487" s="83">
        <f t="shared" si="45"/>
        <v>-3.0007074089823359E-2</v>
      </c>
      <c r="O487" s="83">
        <f t="shared" si="46"/>
        <v>2.0472440944881889E-2</v>
      </c>
      <c r="P487" s="84">
        <f>VLOOKUP(A487,OEM!$Q$2:$T$394,4,FALSE)</f>
        <v>482550</v>
      </c>
      <c r="Q487" s="85">
        <f>(P487-140000)/140000</f>
        <v>2.4467857142857143</v>
      </c>
    </row>
    <row r="488" spans="1:17" x14ac:dyDescent="0.25">
      <c r="A488" s="80">
        <v>45671</v>
      </c>
      <c r="B488" s="81">
        <v>4496</v>
      </c>
      <c r="C488" s="82">
        <v>16734</v>
      </c>
      <c r="D488" s="82">
        <v>16500</v>
      </c>
      <c r="E488" s="82">
        <f t="shared" si="42"/>
        <v>16500</v>
      </c>
      <c r="F488" s="82">
        <v>17250</v>
      </c>
      <c r="G488" s="82">
        <f t="shared" si="47"/>
        <v>16993.766666666666</v>
      </c>
      <c r="H488" s="82">
        <f t="shared" si="43"/>
        <v>16200</v>
      </c>
      <c r="I488" s="82">
        <v>16500</v>
      </c>
      <c r="J488" s="41">
        <v>15875</v>
      </c>
      <c r="K488" s="83">
        <f t="shared" si="44"/>
        <v>-6.0869565217391307E-2</v>
      </c>
      <c r="L488" s="41" t="e">
        <f>VLOOKUP(A488,Sheet3!$A$2:$I$26,9,FALSE)</f>
        <v>#N/A</v>
      </c>
      <c r="M488" s="83" t="e">
        <f>VLOOKUP(A488,Sheet3!$A$2:$K$26,11,FALSE)</f>
        <v>#N/A</v>
      </c>
      <c r="N488" s="83">
        <f t="shared" si="45"/>
        <v>-2.9055751814881129E-2</v>
      </c>
      <c r="O488" s="83">
        <f t="shared" si="46"/>
        <v>2.0472440944881889E-2</v>
      </c>
      <c r="P488" s="84">
        <f>VLOOKUP(A488,OEM!$Q$2:$T$394,4,FALSE)</f>
        <v>468520</v>
      </c>
      <c r="Q488" s="85">
        <f>(P488-140000)/140000</f>
        <v>2.3465714285714285</v>
      </c>
    </row>
    <row r="489" spans="1:17" x14ac:dyDescent="0.25">
      <c r="A489" s="80">
        <v>45672</v>
      </c>
      <c r="B489" s="81">
        <v>4388</v>
      </c>
      <c r="C489" s="82">
        <v>16554</v>
      </c>
      <c r="D489" s="82">
        <v>16300</v>
      </c>
      <c r="E489" s="82">
        <f t="shared" si="42"/>
        <v>16300</v>
      </c>
      <c r="F489" s="82">
        <v>17250</v>
      </c>
      <c r="G489" s="82">
        <f t="shared" si="47"/>
        <v>16973.933333333334</v>
      </c>
      <c r="H489" s="82">
        <f t="shared" si="43"/>
        <v>16000</v>
      </c>
      <c r="I489" s="82">
        <v>16300</v>
      </c>
      <c r="J489" s="41">
        <v>15875</v>
      </c>
      <c r="K489" s="83">
        <f t="shared" si="44"/>
        <v>-7.2463768115942032E-2</v>
      </c>
      <c r="L489" s="41" t="e">
        <f>VLOOKUP(A489,Sheet3!$A$2:$I$26,9,FALSE)</f>
        <v>#N/A</v>
      </c>
      <c r="M489" s="83" t="e">
        <f>VLOOKUP(A489,Sheet3!$A$2:$K$26,11,FALSE)</f>
        <v>#N/A</v>
      </c>
      <c r="N489" s="83">
        <f t="shared" si="45"/>
        <v>-3.9704016747247793E-2</v>
      </c>
      <c r="O489" s="83">
        <f t="shared" si="46"/>
        <v>7.874015748031496E-3</v>
      </c>
      <c r="P489" s="84">
        <f>VLOOKUP(A489,OEM!$Q$2:$T$394,4,FALSE)</f>
        <v>454490</v>
      </c>
      <c r="Q489" s="85">
        <f>(P489-140000)/140000</f>
        <v>2.2463571428571427</v>
      </c>
    </row>
    <row r="490" spans="1:17" x14ac:dyDescent="0.25">
      <c r="A490" s="80">
        <v>45673</v>
      </c>
      <c r="B490" s="81">
        <v>4225</v>
      </c>
      <c r="C490" s="82">
        <v>16464</v>
      </c>
      <c r="D490" s="82">
        <v>16200</v>
      </c>
      <c r="E490" s="82">
        <f t="shared" si="42"/>
        <v>16200</v>
      </c>
      <c r="F490" s="82">
        <v>17250</v>
      </c>
      <c r="G490" s="82">
        <f t="shared" si="47"/>
        <v>16947.266666666666</v>
      </c>
      <c r="H490" s="82">
        <f t="shared" si="43"/>
        <v>15900</v>
      </c>
      <c r="I490" s="82">
        <v>16200</v>
      </c>
      <c r="J490" s="41">
        <v>15875</v>
      </c>
      <c r="K490" s="83">
        <f t="shared" si="44"/>
        <v>-7.8260869565217397E-2</v>
      </c>
      <c r="L490" s="41" t="str">
        <f>VLOOKUP(A490,Sheet3!$A$2:$I$26,9,FALSE)</f>
        <v>TURUN</v>
      </c>
      <c r="M490" s="83">
        <f>VLOOKUP(A490,Sheet3!$A$2:$K$26,11,FALSE)</f>
        <v>0.92500000000000004</v>
      </c>
      <c r="N490" s="83">
        <f t="shared" si="45"/>
        <v>-4.409363948562009E-2</v>
      </c>
      <c r="O490" s="83">
        <f t="shared" si="46"/>
        <v>1.5748031496062992E-3</v>
      </c>
      <c r="P490" s="84">
        <f>VLOOKUP(A490,OEM!$Q$2:$T$394,4,FALSE)</f>
        <v>440450</v>
      </c>
      <c r="Q490" s="85">
        <f>(P490-140000)/140000</f>
        <v>2.1460714285714286</v>
      </c>
    </row>
    <row r="491" spans="1:17" x14ac:dyDescent="0.25">
      <c r="A491" s="80">
        <v>45674</v>
      </c>
      <c r="B491" s="81">
        <v>4145</v>
      </c>
      <c r="C491" s="82">
        <v>16374</v>
      </c>
      <c r="D491" s="82">
        <v>16100</v>
      </c>
      <c r="E491" s="82">
        <f t="shared" si="42"/>
        <v>16100</v>
      </c>
      <c r="F491" s="82">
        <v>17250</v>
      </c>
      <c r="G491" s="82">
        <f t="shared" si="47"/>
        <v>16917.266666666666</v>
      </c>
      <c r="H491" s="82">
        <f t="shared" si="43"/>
        <v>15800</v>
      </c>
      <c r="I491" s="82">
        <v>16100</v>
      </c>
      <c r="J491" s="41">
        <v>15875</v>
      </c>
      <c r="K491" s="83">
        <f t="shared" si="44"/>
        <v>-8.4057971014492749E-2</v>
      </c>
      <c r="L491" s="41" t="e">
        <f>VLOOKUP(A491,Sheet3!$A$2:$I$26,9,FALSE)</f>
        <v>#N/A</v>
      </c>
      <c r="M491" s="83" t="e">
        <f>VLOOKUP(A491,Sheet3!$A$2:$K$26,11,FALSE)</f>
        <v>#N/A</v>
      </c>
      <c r="N491" s="83">
        <f t="shared" si="45"/>
        <v>-4.8309616604731244E-2</v>
      </c>
      <c r="O491" s="83">
        <f t="shared" si="46"/>
        <v>-4.7244094488188976E-3</v>
      </c>
      <c r="P491" s="84">
        <f>VLOOKUP(A491,OEM!$Q$2:$T$394,4,FALSE)</f>
        <v>413790</v>
      </c>
      <c r="Q491" s="85">
        <f>(P491-140000)/140000</f>
        <v>1.9556428571428572</v>
      </c>
    </row>
    <row r="492" spans="1:17" x14ac:dyDescent="0.25">
      <c r="A492" s="80">
        <v>45677</v>
      </c>
      <c r="B492" s="81">
        <v>4190</v>
      </c>
      <c r="C492" s="82">
        <v>16374</v>
      </c>
      <c r="D492" s="82">
        <v>16200</v>
      </c>
      <c r="E492" s="82">
        <f t="shared" si="42"/>
        <v>16200</v>
      </c>
      <c r="F492" s="82">
        <v>17250</v>
      </c>
      <c r="G492" s="82">
        <f t="shared" si="47"/>
        <v>16870.599999999999</v>
      </c>
      <c r="H492" s="82">
        <f t="shared" si="43"/>
        <v>15900</v>
      </c>
      <c r="I492" s="82">
        <v>16200</v>
      </c>
      <c r="J492" s="41">
        <v>15875</v>
      </c>
      <c r="K492" s="83">
        <f t="shared" si="44"/>
        <v>-7.8260869565217397E-2</v>
      </c>
      <c r="L492" s="41" t="e">
        <f>VLOOKUP(A492,Sheet3!$A$2:$I$26,9,FALSE)</f>
        <v>#N/A</v>
      </c>
      <c r="M492" s="83" t="e">
        <f>VLOOKUP(A492,Sheet3!$A$2:$K$26,11,FALSE)</f>
        <v>#N/A</v>
      </c>
      <c r="N492" s="83">
        <f t="shared" si="45"/>
        <v>-3.9749623605562258E-2</v>
      </c>
      <c r="O492" s="83">
        <f t="shared" si="46"/>
        <v>1.5748031496062992E-3</v>
      </c>
      <c r="P492" s="84">
        <f>VLOOKUP(A492,OEM!$Q$2:$T$394,4,FALSE)</f>
        <v>399780</v>
      </c>
      <c r="Q492" s="85">
        <f>(P492-140000)/140000</f>
        <v>1.8555714285714286</v>
      </c>
    </row>
    <row r="493" spans="1:17" x14ac:dyDescent="0.25">
      <c r="A493" s="80">
        <v>45678</v>
      </c>
      <c r="B493" s="81">
        <v>4257</v>
      </c>
      <c r="C493" s="82">
        <v>16374</v>
      </c>
      <c r="D493" s="82">
        <v>16100</v>
      </c>
      <c r="E493" s="82">
        <f t="shared" si="42"/>
        <v>16100</v>
      </c>
      <c r="F493" s="82">
        <v>17250</v>
      </c>
      <c r="G493" s="82">
        <f t="shared" si="47"/>
        <v>16825.766666666666</v>
      </c>
      <c r="H493" s="82">
        <f t="shared" si="43"/>
        <v>15800</v>
      </c>
      <c r="I493" s="82">
        <v>16100</v>
      </c>
      <c r="J493" s="41">
        <f>VLOOKUP(A493,Table8[[Tanggal PO]:[Harga]],4,FALSE)</f>
        <v>15800</v>
      </c>
      <c r="K493" s="83">
        <f t="shared" si="44"/>
        <v>-8.4057971014492749E-2</v>
      </c>
      <c r="L493" s="41" t="str">
        <f>VLOOKUP(A493,Sheet3!$A$2:$I$26,9,FALSE)</f>
        <v>TURUN</v>
      </c>
      <c r="M493" s="83">
        <f>VLOOKUP(A493,Sheet3!$A$2:$K$26,11,FALSE)</f>
        <v>0.84199999999999997</v>
      </c>
      <c r="N493" s="83">
        <f t="shared" si="45"/>
        <v>-4.3134240539806988E-2</v>
      </c>
      <c r="O493" s="83">
        <f t="shared" si="46"/>
        <v>0</v>
      </c>
      <c r="P493" s="84">
        <f>VLOOKUP(A493,OEM!$Q$2:$T$394,4,FALSE)</f>
        <v>525760</v>
      </c>
      <c r="Q493" s="85">
        <f>(P493-140000)/140000</f>
        <v>2.7554285714285713</v>
      </c>
    </row>
    <row r="494" spans="1:17" x14ac:dyDescent="0.25">
      <c r="A494" s="80">
        <v>45679</v>
      </c>
      <c r="B494" s="81">
        <v>4178</v>
      </c>
      <c r="C494" s="82">
        <v>16374</v>
      </c>
      <c r="D494" s="82">
        <v>16100</v>
      </c>
      <c r="E494" s="82">
        <f t="shared" si="42"/>
        <v>16100</v>
      </c>
      <c r="F494" s="82">
        <v>17250</v>
      </c>
      <c r="G494" s="82">
        <f t="shared" si="47"/>
        <v>16769.099999999999</v>
      </c>
      <c r="H494" s="82">
        <f t="shared" si="43"/>
        <v>15800</v>
      </c>
      <c r="I494" s="82">
        <v>16100</v>
      </c>
      <c r="J494" s="41">
        <v>15800</v>
      </c>
      <c r="K494" s="83">
        <f t="shared" si="44"/>
        <v>-8.4057971014492749E-2</v>
      </c>
      <c r="L494" s="41" t="e">
        <f>VLOOKUP(A494,Sheet3!$A$2:$I$26,9,FALSE)</f>
        <v>#N/A</v>
      </c>
      <c r="M494" s="83" t="e">
        <f>VLOOKUP(A494,Sheet3!$A$2:$K$26,11,FALSE)</f>
        <v>#N/A</v>
      </c>
      <c r="N494" s="83">
        <f t="shared" si="45"/>
        <v>-3.9900769868388801E-2</v>
      </c>
      <c r="O494" s="83">
        <f t="shared" si="46"/>
        <v>0</v>
      </c>
      <c r="P494" s="84">
        <f>VLOOKUP(A494,OEM!$Q$2:$T$394,4,FALSE)</f>
        <v>496210</v>
      </c>
      <c r="Q494" s="85">
        <f>(P494-140000)/140000</f>
        <v>2.5443571428571428</v>
      </c>
    </row>
    <row r="495" spans="1:17" x14ac:dyDescent="0.25">
      <c r="A495" s="80">
        <v>45680</v>
      </c>
      <c r="B495" s="81">
        <v>4148</v>
      </c>
      <c r="C495" s="82">
        <v>16284</v>
      </c>
      <c r="D495" s="82">
        <v>16100</v>
      </c>
      <c r="E495" s="82">
        <f t="shared" si="42"/>
        <v>16100</v>
      </c>
      <c r="F495" s="82">
        <v>17250</v>
      </c>
      <c r="G495" s="82">
        <f t="shared" si="47"/>
        <v>16719.099999999999</v>
      </c>
      <c r="H495" s="82">
        <f t="shared" si="43"/>
        <v>15800</v>
      </c>
      <c r="I495" s="82">
        <v>16100</v>
      </c>
      <c r="J495" s="41">
        <v>15800</v>
      </c>
      <c r="K495" s="83">
        <f t="shared" si="44"/>
        <v>-8.4057971014492749E-2</v>
      </c>
      <c r="L495" s="41" t="e">
        <f>VLOOKUP(A495,Sheet3!$A$2:$I$26,9,FALSE)</f>
        <v>#N/A</v>
      </c>
      <c r="M495" s="83" t="e">
        <f>VLOOKUP(A495,Sheet3!$A$2:$K$26,11,FALSE)</f>
        <v>#N/A</v>
      </c>
      <c r="N495" s="83">
        <f t="shared" si="45"/>
        <v>-3.7029505176713974E-2</v>
      </c>
      <c r="O495" s="83">
        <f t="shared" si="46"/>
        <v>0</v>
      </c>
      <c r="P495" s="84">
        <f>VLOOKUP(A495,OEM!$Q$2:$T$394,4,FALSE)</f>
        <v>482170</v>
      </c>
      <c r="Q495" s="85">
        <f>(P495-140000)/140000</f>
        <v>2.4440714285714287</v>
      </c>
    </row>
    <row r="496" spans="1:17" x14ac:dyDescent="0.25">
      <c r="A496" s="80">
        <v>45681</v>
      </c>
      <c r="B496" s="81">
        <v>4175</v>
      </c>
      <c r="C496" s="82">
        <v>16284</v>
      </c>
      <c r="D496" s="82">
        <v>15900</v>
      </c>
      <c r="E496" s="82">
        <f t="shared" si="42"/>
        <v>15900</v>
      </c>
      <c r="F496" s="82">
        <v>17250</v>
      </c>
      <c r="G496" s="82">
        <f t="shared" si="47"/>
        <v>16668.266666666666</v>
      </c>
      <c r="H496" s="82">
        <f t="shared" si="43"/>
        <v>15600</v>
      </c>
      <c r="I496" s="82">
        <v>15900</v>
      </c>
      <c r="J496" s="41">
        <v>15800</v>
      </c>
      <c r="K496" s="83">
        <f t="shared" si="44"/>
        <v>-9.5652173913043481E-2</v>
      </c>
      <c r="L496" s="41" t="e">
        <f>VLOOKUP(A496,Sheet3!$A$2:$I$26,9,FALSE)</f>
        <v>#N/A</v>
      </c>
      <c r="M496" s="83" t="e">
        <f>VLOOKUP(A496,Sheet3!$A$2:$K$26,11,FALSE)</f>
        <v>#N/A</v>
      </c>
      <c r="N496" s="83">
        <f t="shared" si="45"/>
        <v>-4.609157520877994E-2</v>
      </c>
      <c r="O496" s="83">
        <f t="shared" si="46"/>
        <v>-1.2658227848101266E-2</v>
      </c>
      <c r="P496" s="84">
        <f>VLOOKUP(A496,OEM!$Q$2:$T$394,4,FALSE)</f>
        <v>468150</v>
      </c>
      <c r="Q496" s="85">
        <f>(P496-140000)/140000</f>
        <v>2.3439285714285716</v>
      </c>
    </row>
    <row r="497" spans="1:17" x14ac:dyDescent="0.25">
      <c r="A497" s="80">
        <v>45687</v>
      </c>
      <c r="B497" s="81">
        <v>4275</v>
      </c>
      <c r="C497" s="82">
        <v>16374</v>
      </c>
      <c r="D497" s="82">
        <v>16100</v>
      </c>
      <c r="E497" s="82">
        <f t="shared" si="42"/>
        <v>16100</v>
      </c>
      <c r="F497" s="82">
        <v>17250</v>
      </c>
      <c r="G497" s="82">
        <f t="shared" si="47"/>
        <v>16614.933333333334</v>
      </c>
      <c r="H497" s="82">
        <f t="shared" si="43"/>
        <v>15800</v>
      </c>
      <c r="I497" s="82">
        <v>16100</v>
      </c>
      <c r="J497" s="41">
        <v>15800</v>
      </c>
      <c r="K497" s="83">
        <f t="shared" si="44"/>
        <v>-8.4057971014492749E-2</v>
      </c>
      <c r="L497" s="41" t="e">
        <f>VLOOKUP(A497,Sheet3!$A$2:$I$26,9,FALSE)</f>
        <v>#N/A</v>
      </c>
      <c r="M497" s="83" t="e">
        <f>VLOOKUP(A497,Sheet3!$A$2:$K$26,11,FALSE)</f>
        <v>#N/A</v>
      </c>
      <c r="N497" s="83">
        <f t="shared" si="45"/>
        <v>-3.0992199788142452E-2</v>
      </c>
      <c r="O497" s="83">
        <f t="shared" si="46"/>
        <v>0</v>
      </c>
      <c r="P497" s="84">
        <f>VLOOKUP(A497,OEM!$Q$2:$T$394,4,FALSE)</f>
        <v>454120</v>
      </c>
      <c r="Q497" s="85">
        <f>(P497-140000)/140000</f>
        <v>2.2437142857142858</v>
      </c>
    </row>
    <row r="498" spans="1:17" x14ac:dyDescent="0.25">
      <c r="A498" s="80">
        <v>45688</v>
      </c>
      <c r="B498" s="81">
        <v>4260</v>
      </c>
      <c r="C498" s="82">
        <v>16374</v>
      </c>
      <c r="D498" s="82">
        <v>16200</v>
      </c>
      <c r="E498" s="82">
        <f t="shared" si="42"/>
        <v>16200</v>
      </c>
      <c r="F498" s="82">
        <v>17250</v>
      </c>
      <c r="G498" s="82">
        <f t="shared" si="47"/>
        <v>16574.933333333334</v>
      </c>
      <c r="H498" s="82">
        <f t="shared" si="43"/>
        <v>15900</v>
      </c>
      <c r="I498" s="82">
        <v>16200</v>
      </c>
      <c r="J498" s="41">
        <v>15800</v>
      </c>
      <c r="K498" s="83">
        <f t="shared" si="44"/>
        <v>-7.8260869565217397E-2</v>
      </c>
      <c r="L498" s="41" t="e">
        <f>VLOOKUP(A498,Sheet3!$A$2:$I$26,9,FALSE)</f>
        <v>#N/A</v>
      </c>
      <c r="M498" s="83" t="e">
        <f>VLOOKUP(A498,Sheet3!$A$2:$K$26,11,FALSE)</f>
        <v>#N/A</v>
      </c>
      <c r="N498" s="83">
        <f t="shared" si="45"/>
        <v>-2.2620503249887437E-2</v>
      </c>
      <c r="O498" s="83">
        <f t="shared" si="46"/>
        <v>6.3291139240506328E-3</v>
      </c>
      <c r="P498" s="84">
        <f>VLOOKUP(A498,OEM!$Q$2:$T$394,4,FALSE)</f>
        <v>440110</v>
      </c>
      <c r="Q498" s="85">
        <f>(P498-140000)/140000</f>
        <v>2.143642857142857</v>
      </c>
    </row>
    <row r="499" spans="1:17" x14ac:dyDescent="0.25">
      <c r="A499" s="80">
        <v>45691</v>
      </c>
      <c r="B499" s="81">
        <f>VLOOKUP([1]!Table1[[#This Row],[TANGGAL]],[1]!Table2[#Data],2,FALSE)</f>
        <v>4380</v>
      </c>
      <c r="C499" s="82">
        <v>16374</v>
      </c>
      <c r="D499" s="82">
        <v>16100</v>
      </c>
      <c r="E499" s="82">
        <f t="shared" si="42"/>
        <v>16100</v>
      </c>
      <c r="F499" s="82">
        <v>17250</v>
      </c>
      <c r="G499" s="82">
        <f t="shared" si="47"/>
        <v>16538.266666666666</v>
      </c>
      <c r="H499" s="82">
        <f t="shared" si="43"/>
        <v>15800</v>
      </c>
      <c r="I499" s="82">
        <v>16100</v>
      </c>
      <c r="J499" s="41">
        <f>VLOOKUP(A499,Table8[[Tanggal PO]:[Harga]],4,FALSE)</f>
        <v>15800</v>
      </c>
      <c r="K499" s="83">
        <f t="shared" si="44"/>
        <v>-8.4057971014492749E-2</v>
      </c>
      <c r="L499" s="41" t="e">
        <f>VLOOKUP(A499,Sheet3!$A$2:$I$26,9,FALSE)</f>
        <v>#N/A</v>
      </c>
      <c r="M499" s="83" t="e">
        <f>VLOOKUP(A499,Sheet3!$A$2:$K$26,11,FALSE)</f>
        <v>#N/A</v>
      </c>
      <c r="N499" s="83">
        <f t="shared" si="45"/>
        <v>-2.6500157211154722E-2</v>
      </c>
      <c r="O499" s="83">
        <f t="shared" si="46"/>
        <v>0</v>
      </c>
      <c r="P499" s="84">
        <f>VLOOKUP(A499,OEM!$Q$2:$T$394,4,FALSE)</f>
        <v>636050</v>
      </c>
      <c r="Q499" s="85">
        <f>(P499-140000)/140000</f>
        <v>3.5432142857142859</v>
      </c>
    </row>
    <row r="500" spans="1:17" x14ac:dyDescent="0.25">
      <c r="A500" s="80">
        <v>45692</v>
      </c>
      <c r="B500" s="81">
        <v>4287</v>
      </c>
      <c r="C500" s="82">
        <v>16544</v>
      </c>
      <c r="D500" s="82">
        <v>16000</v>
      </c>
      <c r="E500" s="82">
        <f t="shared" si="42"/>
        <v>16000</v>
      </c>
      <c r="F500" s="82">
        <v>17250</v>
      </c>
      <c r="G500" s="82">
        <f t="shared" si="47"/>
        <v>16498.266666666666</v>
      </c>
      <c r="H500" s="82">
        <f t="shared" si="43"/>
        <v>15700</v>
      </c>
      <c r="I500" s="82">
        <v>16000</v>
      </c>
      <c r="J500" s="41">
        <v>15800</v>
      </c>
      <c r="K500" s="83">
        <f t="shared" si="44"/>
        <v>-8.9855072463768115E-2</v>
      </c>
      <c r="L500" s="41" t="e">
        <f>VLOOKUP(A500,Sheet3!$A$2:$I$26,9,FALSE)</f>
        <v>#N/A</v>
      </c>
      <c r="M500" s="83" t="e">
        <f>VLOOKUP(A500,Sheet3!$A$2:$K$26,11,FALSE)</f>
        <v>#N/A</v>
      </c>
      <c r="N500" s="83">
        <f t="shared" si="45"/>
        <v>-3.0201152444297164E-2</v>
      </c>
      <c r="O500" s="83">
        <f t="shared" si="46"/>
        <v>-6.3291139240506328E-3</v>
      </c>
      <c r="P500" s="84">
        <f>VLOOKUP(A500,OEM!$Q$2:$T$394,4,FALSE)</f>
        <v>622020</v>
      </c>
      <c r="Q500" s="85">
        <f>(P500-140000)/140000</f>
        <v>3.4430000000000001</v>
      </c>
    </row>
    <row r="501" spans="1:17" x14ac:dyDescent="0.25">
      <c r="A501" s="80">
        <v>45693</v>
      </c>
      <c r="B501" s="81">
        <v>4347</v>
      </c>
      <c r="C501" s="82">
        <v>16464</v>
      </c>
      <c r="D501" s="82">
        <v>16000</v>
      </c>
      <c r="E501" s="82">
        <f t="shared" si="42"/>
        <v>16000</v>
      </c>
      <c r="F501" s="82">
        <v>17250</v>
      </c>
      <c r="G501" s="82">
        <f t="shared" si="47"/>
        <v>16455.766666666666</v>
      </c>
      <c r="H501" s="82">
        <f t="shared" si="43"/>
        <v>15700</v>
      </c>
      <c r="I501" s="82">
        <v>16000</v>
      </c>
      <c r="J501" s="41">
        <v>15800</v>
      </c>
      <c r="K501" s="83">
        <f t="shared" si="44"/>
        <v>-8.9855072463768115E-2</v>
      </c>
      <c r="L501" s="41" t="e">
        <f>VLOOKUP(A501,Sheet3!$A$2:$I$26,9,FALSE)</f>
        <v>#N/A</v>
      </c>
      <c r="M501" s="83" t="e">
        <f>VLOOKUP(A501,Sheet3!$A$2:$K$26,11,FALSE)</f>
        <v>#N/A</v>
      </c>
      <c r="N501" s="83">
        <f t="shared" si="45"/>
        <v>-2.7696471145879951E-2</v>
      </c>
      <c r="O501" s="83">
        <f t="shared" si="46"/>
        <v>-6.3291139240506328E-3</v>
      </c>
      <c r="P501" s="84">
        <f>VLOOKUP(A501,OEM!$Q$2:$T$394,4,FALSE)</f>
        <v>593960</v>
      </c>
      <c r="Q501" s="85">
        <f>(P501-140000)/140000</f>
        <v>3.2425714285714284</v>
      </c>
    </row>
    <row r="502" spans="1:17" x14ac:dyDescent="0.25">
      <c r="A502" s="80">
        <v>45694</v>
      </c>
      <c r="B502" s="81">
        <v>4366</v>
      </c>
      <c r="C502" s="82">
        <v>16374</v>
      </c>
      <c r="D502" s="82">
        <v>16000</v>
      </c>
      <c r="E502" s="82">
        <f t="shared" si="42"/>
        <v>16000</v>
      </c>
      <c r="F502" s="82">
        <v>17250</v>
      </c>
      <c r="G502" s="82">
        <f t="shared" si="47"/>
        <v>16422.433333333334</v>
      </c>
      <c r="H502" s="82">
        <f t="shared" si="43"/>
        <v>15700</v>
      </c>
      <c r="I502" s="82">
        <v>16000</v>
      </c>
      <c r="J502" s="41">
        <v>15800</v>
      </c>
      <c r="K502" s="83">
        <f t="shared" si="44"/>
        <v>-8.9855072463768115E-2</v>
      </c>
      <c r="L502" s="41" t="str">
        <f>VLOOKUP(A502,Sheet3!$A$2:$I$26,9,FALSE)</f>
        <v>NAIK</v>
      </c>
      <c r="M502" s="83">
        <f>VLOOKUP(A502,Sheet3!$A$2:$K$26,11,FALSE)</f>
        <v>0.51300000000000001</v>
      </c>
      <c r="N502" s="83">
        <f t="shared" si="45"/>
        <v>-2.572294402169396E-2</v>
      </c>
      <c r="O502" s="83">
        <f t="shared" si="46"/>
        <v>-6.3291139240506328E-3</v>
      </c>
      <c r="P502" s="84">
        <f>VLOOKUP(A502,OEM!$Q$2:$T$394,4,FALSE)</f>
        <v>579920</v>
      </c>
      <c r="Q502" s="85">
        <f>(P502-140000)/140000</f>
        <v>3.1422857142857143</v>
      </c>
    </row>
    <row r="503" spans="1:17" x14ac:dyDescent="0.25">
      <c r="A503" s="80">
        <v>45695</v>
      </c>
      <c r="B503" s="81">
        <v>4485</v>
      </c>
      <c r="C503" s="82">
        <v>16554</v>
      </c>
      <c r="D503" s="82">
        <v>16300</v>
      </c>
      <c r="E503" s="82">
        <f t="shared" si="42"/>
        <v>16300</v>
      </c>
      <c r="F503" s="82">
        <v>17250</v>
      </c>
      <c r="G503" s="82">
        <f t="shared" si="47"/>
        <v>16395.766666666666</v>
      </c>
      <c r="H503" s="82">
        <f t="shared" si="43"/>
        <v>16000</v>
      </c>
      <c r="I503" s="82">
        <v>16300</v>
      </c>
      <c r="J503" s="41">
        <v>15800</v>
      </c>
      <c r="K503" s="83">
        <f t="shared" si="44"/>
        <v>-7.2463768115942032E-2</v>
      </c>
      <c r="L503" s="41" t="e">
        <f>VLOOKUP(A503,Sheet3!$A$2:$I$26,9,FALSE)</f>
        <v>#N/A</v>
      </c>
      <c r="M503" s="83" t="e">
        <f>VLOOKUP(A503,Sheet3!$A$2:$K$26,11,FALSE)</f>
        <v>#N/A</v>
      </c>
      <c r="N503" s="83">
        <f t="shared" si="45"/>
        <v>-5.8409386162688193E-3</v>
      </c>
      <c r="O503" s="83">
        <f t="shared" si="46"/>
        <v>1.2658227848101266E-2</v>
      </c>
      <c r="P503" s="84">
        <f>VLOOKUP(A503,OEM!$Q$2:$T$394,4,FALSE)</f>
        <v>565910</v>
      </c>
      <c r="Q503" s="85">
        <f>(P503-140000)/140000</f>
        <v>3.0422142857142855</v>
      </c>
    </row>
    <row r="504" spans="1:17" x14ac:dyDescent="0.25">
      <c r="A504" s="80">
        <v>45698</v>
      </c>
      <c r="B504" s="81">
        <v>4530</v>
      </c>
      <c r="C504" s="82">
        <v>16644</v>
      </c>
      <c r="D504" s="82">
        <v>16300</v>
      </c>
      <c r="E504" s="82">
        <f t="shared" si="42"/>
        <v>16300</v>
      </c>
      <c r="F504" s="82">
        <v>17250</v>
      </c>
      <c r="G504" s="82">
        <f t="shared" si="47"/>
        <v>16378.266666666666</v>
      </c>
      <c r="H504" s="82">
        <f t="shared" si="43"/>
        <v>16000</v>
      </c>
      <c r="I504" s="82">
        <v>16300</v>
      </c>
      <c r="J504" s="41">
        <v>15800</v>
      </c>
      <c r="K504" s="83">
        <f t="shared" si="44"/>
        <v>-7.2463768115942032E-2</v>
      </c>
      <c r="L504" s="41" t="e">
        <f>VLOOKUP(A504,Sheet3!$A$2:$I$26,9,FALSE)</f>
        <v>#N/A</v>
      </c>
      <c r="M504" s="83" t="e">
        <f>VLOOKUP(A504,Sheet3!$A$2:$K$26,11,FALSE)</f>
        <v>#N/A</v>
      </c>
      <c r="N504" s="83">
        <f t="shared" si="45"/>
        <v>-4.7786904597148924E-3</v>
      </c>
      <c r="O504" s="83">
        <f t="shared" si="46"/>
        <v>1.2658227848101266E-2</v>
      </c>
      <c r="P504" s="84">
        <f>VLOOKUP(A504,OEM!$Q$2:$T$394,4,FALSE)</f>
        <v>551880</v>
      </c>
      <c r="Q504" s="85">
        <f>(P504-140000)/140000</f>
        <v>2.9420000000000002</v>
      </c>
    </row>
    <row r="505" spans="1:17" x14ac:dyDescent="0.25">
      <c r="A505" s="80">
        <v>45699</v>
      </c>
      <c r="B505" s="81">
        <f>VLOOKUP([1]!Table1[[#This Row],[TANGGAL]],[1]!Table2[#Data],2,FALSE)</f>
        <v>4590</v>
      </c>
      <c r="C505" s="82">
        <v>16824</v>
      </c>
      <c r="D505" s="82">
        <v>16400</v>
      </c>
      <c r="E505" s="82">
        <f t="shared" si="42"/>
        <v>16400</v>
      </c>
      <c r="F505" s="82">
        <v>17250</v>
      </c>
      <c r="G505" s="82">
        <f t="shared" si="47"/>
        <v>16360.766666666666</v>
      </c>
      <c r="H505" s="82">
        <f t="shared" si="43"/>
        <v>16100</v>
      </c>
      <c r="I505" s="82">
        <v>16400</v>
      </c>
      <c r="J505" s="41">
        <v>15800</v>
      </c>
      <c r="K505" s="83">
        <f t="shared" si="44"/>
        <v>-6.6666666666666666E-2</v>
      </c>
      <c r="L505" s="41" t="e">
        <f>VLOOKUP(A505,Sheet3!$A$2:$I$26,9,FALSE)</f>
        <v>#N/A</v>
      </c>
      <c r="M505" s="83" t="e">
        <f>VLOOKUP(A505,Sheet3!$A$2:$K$26,11,FALSE)</f>
        <v>#N/A</v>
      </c>
      <c r="N505" s="83">
        <f t="shared" si="45"/>
        <v>2.3980131330439023E-3</v>
      </c>
      <c r="O505" s="83">
        <f t="shared" si="46"/>
        <v>1.8987341772151899E-2</v>
      </c>
      <c r="P505" s="84">
        <f>VLOOKUP(A505,OEM!$Q$2:$T$394,4,FALSE)</f>
        <v>537840</v>
      </c>
      <c r="Q505" s="85">
        <f>(P505-140000)/140000</f>
        <v>2.8417142857142856</v>
      </c>
    </row>
    <row r="506" spans="1:17" x14ac:dyDescent="0.25">
      <c r="A506" s="80">
        <v>45700</v>
      </c>
      <c r="B506" s="81">
        <f>VLOOKUP([1]!Table1[[#This Row],[TANGGAL]],[1]!Table2[#Data],2,FALSE)</f>
        <v>4690</v>
      </c>
      <c r="C506" s="82">
        <v>16824</v>
      </c>
      <c r="D506" s="82">
        <v>16600</v>
      </c>
      <c r="E506" s="82">
        <f t="shared" si="42"/>
        <v>16600</v>
      </c>
      <c r="F506" s="82">
        <v>17250</v>
      </c>
      <c r="G506" s="82">
        <f t="shared" si="47"/>
        <v>16346.6</v>
      </c>
      <c r="H506" s="82">
        <f t="shared" si="43"/>
        <v>16300</v>
      </c>
      <c r="I506" s="82">
        <v>16600</v>
      </c>
      <c r="J506" s="41">
        <v>15800</v>
      </c>
      <c r="K506" s="83">
        <f t="shared" si="44"/>
        <v>-5.5072463768115941E-2</v>
      </c>
      <c r="L506" s="41" t="e">
        <f>VLOOKUP(A506,Sheet3!$A$2:$I$26,9,FALSE)</f>
        <v>#N/A</v>
      </c>
      <c r="M506" s="83" t="e">
        <f>VLOOKUP(A506,Sheet3!$A$2:$K$26,11,FALSE)</f>
        <v>#N/A</v>
      </c>
      <c r="N506" s="83">
        <f t="shared" si="45"/>
        <v>1.5501694541984244E-2</v>
      </c>
      <c r="O506" s="83">
        <f t="shared" si="46"/>
        <v>3.1645569620253167E-2</v>
      </c>
      <c r="P506" s="84">
        <f>VLOOKUP(A506,OEM!$Q$2:$T$394,4,FALSE)</f>
        <v>523820</v>
      </c>
      <c r="Q506" s="85">
        <f>(P506-140000)/140000</f>
        <v>2.7415714285714285</v>
      </c>
    </row>
    <row r="507" spans="1:17" x14ac:dyDescent="0.25">
      <c r="A507" s="80">
        <v>45701</v>
      </c>
      <c r="B507" s="81">
        <v>4560</v>
      </c>
      <c r="C507" s="82">
        <v>17095</v>
      </c>
      <c r="D507" s="82">
        <v>16500</v>
      </c>
      <c r="E507" s="82">
        <f t="shared" si="42"/>
        <v>16500</v>
      </c>
      <c r="F507" s="82">
        <v>17250</v>
      </c>
      <c r="G507" s="82">
        <f t="shared" si="47"/>
        <v>16336.6</v>
      </c>
      <c r="H507" s="82">
        <f t="shared" si="43"/>
        <v>16200</v>
      </c>
      <c r="I507" s="82">
        <v>16500</v>
      </c>
      <c r="J507" s="41">
        <v>15800</v>
      </c>
      <c r="K507" s="83">
        <f t="shared" si="44"/>
        <v>-6.0869565217391307E-2</v>
      </c>
      <c r="L507" s="41" t="str">
        <f>VLOOKUP(A507,Sheet3!$A$2:$I$26,9,FALSE)</f>
        <v>NAIK</v>
      </c>
      <c r="M507" s="83">
        <f>VLOOKUP(A507,Sheet3!$A$2:$K$26,11,FALSE)</f>
        <v>0.51300000000000001</v>
      </c>
      <c r="N507" s="83">
        <f t="shared" si="45"/>
        <v>1.0002081216409758E-2</v>
      </c>
      <c r="O507" s="83">
        <f t="shared" si="46"/>
        <v>2.5316455696202531E-2</v>
      </c>
      <c r="P507" s="84">
        <f>VLOOKUP(A507,OEM!$Q$2:$T$394,4,FALSE)</f>
        <v>509810</v>
      </c>
      <c r="Q507" s="85">
        <f>(P507-140000)/140000</f>
        <v>2.6415000000000002</v>
      </c>
    </row>
    <row r="508" spans="1:17" x14ac:dyDescent="0.25">
      <c r="A508" s="80">
        <v>45702</v>
      </c>
      <c r="B508" s="81">
        <v>4589</v>
      </c>
      <c r="C508" s="82">
        <v>16914</v>
      </c>
      <c r="D508" s="82">
        <v>16400</v>
      </c>
      <c r="E508" s="82">
        <f t="shared" si="42"/>
        <v>16400</v>
      </c>
      <c r="F508" s="82">
        <v>17250</v>
      </c>
      <c r="G508" s="82">
        <f t="shared" si="47"/>
        <v>16323.266666666666</v>
      </c>
      <c r="H508" s="82">
        <f t="shared" si="43"/>
        <v>16100</v>
      </c>
      <c r="I508" s="82">
        <v>16400</v>
      </c>
      <c r="J508" s="41">
        <v>15800</v>
      </c>
      <c r="K508" s="83">
        <f t="shared" si="44"/>
        <v>-6.6666666666666666E-2</v>
      </c>
      <c r="L508" s="41" t="e">
        <f>VLOOKUP(A508,Sheet3!$A$2:$I$26,9,FALSE)</f>
        <v>#N/A</v>
      </c>
      <c r="M508" s="83" t="e">
        <f>VLOOKUP(A508,Sheet3!$A$2:$K$26,11,FALSE)</f>
        <v>#N/A</v>
      </c>
      <c r="N508" s="83">
        <f t="shared" si="45"/>
        <v>4.7008564462178879E-3</v>
      </c>
      <c r="O508" s="83">
        <f t="shared" si="46"/>
        <v>1.8987341772151899E-2</v>
      </c>
      <c r="P508" s="84">
        <f>VLOOKUP(A508,OEM!$Q$2:$T$394,4,FALSE)</f>
        <v>495800</v>
      </c>
      <c r="Q508" s="85">
        <f>(P508-140000)/140000</f>
        <v>2.5414285714285714</v>
      </c>
    </row>
    <row r="509" spans="1:17" x14ac:dyDescent="0.25">
      <c r="A509" s="80">
        <v>45705</v>
      </c>
      <c r="B509" s="81">
        <v>4542</v>
      </c>
      <c r="C509" s="82">
        <v>16914</v>
      </c>
      <c r="D509" s="82">
        <v>16400</v>
      </c>
      <c r="E509" s="82">
        <f t="shared" si="42"/>
        <v>16400</v>
      </c>
      <c r="F509" s="82">
        <v>17250</v>
      </c>
      <c r="G509" s="82">
        <f t="shared" si="47"/>
        <v>16306.6</v>
      </c>
      <c r="H509" s="82">
        <f t="shared" si="43"/>
        <v>16100</v>
      </c>
      <c r="I509" s="82">
        <v>16400</v>
      </c>
      <c r="J509" s="41">
        <v>15800</v>
      </c>
      <c r="K509" s="83">
        <f t="shared" si="44"/>
        <v>-6.6666666666666666E-2</v>
      </c>
      <c r="L509" s="41" t="e">
        <f>VLOOKUP(A509,Sheet3!$A$2:$I$26,9,FALSE)</f>
        <v>#N/A</v>
      </c>
      <c r="M509" s="83" t="e">
        <f>VLOOKUP(A509,Sheet3!$A$2:$K$26,11,FALSE)</f>
        <v>#N/A</v>
      </c>
      <c r="N509" s="83">
        <f t="shared" si="45"/>
        <v>5.7277421412188709E-3</v>
      </c>
      <c r="O509" s="83">
        <f t="shared" si="46"/>
        <v>1.8987341772151899E-2</v>
      </c>
      <c r="P509" s="84">
        <f>VLOOKUP(A509,OEM!$Q$2:$T$394,4,FALSE)</f>
        <v>481860</v>
      </c>
      <c r="Q509" s="85">
        <f>(P509-140000)/140000</f>
        <v>2.4418571428571427</v>
      </c>
    </row>
    <row r="510" spans="1:17" x14ac:dyDescent="0.25">
      <c r="A510" s="80">
        <v>45706</v>
      </c>
      <c r="B510" s="81">
        <v>4533</v>
      </c>
      <c r="C510" s="82">
        <v>16914</v>
      </c>
      <c r="D510" s="82">
        <v>16500</v>
      </c>
      <c r="E510" s="82">
        <f t="shared" si="42"/>
        <v>16500</v>
      </c>
      <c r="F510" s="82">
        <v>17250</v>
      </c>
      <c r="G510" s="82">
        <f t="shared" si="47"/>
        <v>16296.6</v>
      </c>
      <c r="H510" s="82">
        <f t="shared" si="43"/>
        <v>16200</v>
      </c>
      <c r="I510" s="82">
        <v>16500</v>
      </c>
      <c r="J510" s="41">
        <v>15800</v>
      </c>
      <c r="K510" s="83">
        <f t="shared" si="44"/>
        <v>-6.0869565217391307E-2</v>
      </c>
      <c r="L510" s="41" t="e">
        <f>VLOOKUP(A510,Sheet3!$A$2:$I$26,9,FALSE)</f>
        <v>#N/A</v>
      </c>
      <c r="M510" s="83" t="e">
        <f>VLOOKUP(A510,Sheet3!$A$2:$K$26,11,FALSE)</f>
        <v>#N/A</v>
      </c>
      <c r="N510" s="83">
        <f t="shared" si="45"/>
        <v>1.2481131033467081E-2</v>
      </c>
      <c r="O510" s="83">
        <f t="shared" si="46"/>
        <v>2.5316455696202531E-2</v>
      </c>
      <c r="P510" s="84">
        <f>VLOOKUP(A510,OEM!$Q$2:$T$394,4,FALSE)</f>
        <v>467880</v>
      </c>
      <c r="Q510" s="85">
        <f>(P510-140000)/140000</f>
        <v>2.3420000000000001</v>
      </c>
    </row>
    <row r="511" spans="1:17" x14ac:dyDescent="0.25">
      <c r="A511" s="80">
        <v>45707</v>
      </c>
      <c r="B511" s="81">
        <v>4637</v>
      </c>
      <c r="C511" s="82">
        <v>16824</v>
      </c>
      <c r="D511" s="82">
        <v>16700</v>
      </c>
      <c r="E511" s="82">
        <f t="shared" si="42"/>
        <v>16700</v>
      </c>
      <c r="F511" s="82">
        <v>17250</v>
      </c>
      <c r="G511" s="82">
        <f t="shared" si="47"/>
        <v>16288.8</v>
      </c>
      <c r="H511" s="82">
        <f t="shared" si="43"/>
        <v>16400</v>
      </c>
      <c r="I511" s="82">
        <v>16700</v>
      </c>
      <c r="J511" s="41">
        <v>15800</v>
      </c>
      <c r="K511" s="83">
        <f t="shared" si="44"/>
        <v>-4.9275362318840582E-2</v>
      </c>
      <c r="L511" s="41" t="str">
        <f>VLOOKUP(A511,Sheet3!$A$2:$I$26,9,FALSE)</f>
        <v>TURUN</v>
      </c>
      <c r="M511" s="83">
        <f>VLOOKUP(A511,Sheet3!$A$2:$K$26,11,FALSE)</f>
        <v>0.54100000000000004</v>
      </c>
      <c r="N511" s="83">
        <f t="shared" si="45"/>
        <v>2.5244339668975047E-2</v>
      </c>
      <c r="O511" s="83">
        <f t="shared" si="46"/>
        <v>3.7974683544303799E-2</v>
      </c>
      <c r="P511" s="84">
        <f>VLOOKUP(A511,OEM!$Q$2:$T$394,4,FALSE)</f>
        <v>453950</v>
      </c>
      <c r="Q511" s="85">
        <f>(P511-140000)/140000</f>
        <v>2.2425000000000002</v>
      </c>
    </row>
    <row r="512" spans="1:17" x14ac:dyDescent="0.25">
      <c r="A512" s="80">
        <v>45708</v>
      </c>
      <c r="B512" s="81">
        <v>4655</v>
      </c>
      <c r="C512" s="82">
        <v>17095</v>
      </c>
      <c r="D512" s="82">
        <v>17100</v>
      </c>
      <c r="E512" s="82">
        <f t="shared" si="42"/>
        <v>17095</v>
      </c>
      <c r="F512" s="82">
        <v>17250</v>
      </c>
      <c r="G512" s="82">
        <f t="shared" si="47"/>
        <v>16288.8</v>
      </c>
      <c r="H512" s="82">
        <f t="shared" si="43"/>
        <v>16795</v>
      </c>
      <c r="I512" s="82">
        <v>17095</v>
      </c>
      <c r="J512" s="41">
        <v>15800</v>
      </c>
      <c r="K512" s="83">
        <f t="shared" si="44"/>
        <v>-2.6376811594202899E-2</v>
      </c>
      <c r="L512" s="41" t="e">
        <f>VLOOKUP(A512,Sheet3!$A$2:$I$26,9,FALSE)</f>
        <v>#N/A</v>
      </c>
      <c r="M512" s="83" t="e">
        <f>VLOOKUP(A512,Sheet3!$A$2:$K$26,11,FALSE)</f>
        <v>#N/A</v>
      </c>
      <c r="N512" s="83">
        <f t="shared" si="45"/>
        <v>4.9494130936594515E-2</v>
      </c>
      <c r="O512" s="83">
        <f t="shared" si="46"/>
        <v>6.29746835443038E-2</v>
      </c>
      <c r="P512" s="84">
        <f>VLOOKUP(A512,OEM!$Q$2:$T$394,4,FALSE)</f>
        <v>439970</v>
      </c>
      <c r="Q512" s="85">
        <f>(P512-140000)/140000</f>
        <v>2.1426428571428571</v>
      </c>
    </row>
    <row r="513" spans="1:17" x14ac:dyDescent="0.25">
      <c r="A513" s="80">
        <v>45709</v>
      </c>
      <c r="B513" s="81">
        <v>4680</v>
      </c>
      <c r="C513" s="82">
        <v>17095</v>
      </c>
      <c r="D513" s="82">
        <v>17100</v>
      </c>
      <c r="E513" s="82">
        <f t="shared" si="42"/>
        <v>17095</v>
      </c>
      <c r="F513" s="82">
        <v>17250</v>
      </c>
      <c r="G513" s="82">
        <f t="shared" si="47"/>
        <v>16308.633333333333</v>
      </c>
      <c r="H513" s="82">
        <f t="shared" si="43"/>
        <v>16795</v>
      </c>
      <c r="I513" s="82">
        <v>17095</v>
      </c>
      <c r="J513" s="41">
        <v>15800</v>
      </c>
      <c r="K513" s="83">
        <f t="shared" si="44"/>
        <v>-2.6376811594202899E-2</v>
      </c>
      <c r="L513" s="41" t="e">
        <f>VLOOKUP(A513,Sheet3!$A$2:$I$26,9,FALSE)</f>
        <v>#N/A</v>
      </c>
      <c r="M513" s="83" t="e">
        <f>VLOOKUP(A513,Sheet3!$A$2:$K$26,11,FALSE)</f>
        <v>#N/A</v>
      </c>
      <c r="N513" s="83">
        <f t="shared" si="45"/>
        <v>4.8217815104065545E-2</v>
      </c>
      <c r="O513" s="83">
        <f t="shared" si="46"/>
        <v>6.29746835443038E-2</v>
      </c>
      <c r="P513" s="84">
        <f>VLOOKUP(A513,OEM!$Q$2:$T$394,4,FALSE)</f>
        <v>411980</v>
      </c>
      <c r="Q513" s="85">
        <f>(P513-140000)/140000</f>
        <v>1.9427142857142856</v>
      </c>
    </row>
    <row r="514" spans="1:17" x14ac:dyDescent="0.25">
      <c r="A514" s="80">
        <v>45712</v>
      </c>
      <c r="B514" s="81">
        <v>4593</v>
      </c>
      <c r="C514" s="82">
        <v>17185</v>
      </c>
      <c r="D514" s="82">
        <v>17000</v>
      </c>
      <c r="E514" s="82">
        <f t="shared" si="42"/>
        <v>17000</v>
      </c>
      <c r="F514" s="82">
        <v>17250</v>
      </c>
      <c r="G514" s="82">
        <f t="shared" si="47"/>
        <v>16328.466666666667</v>
      </c>
      <c r="H514" s="82">
        <f t="shared" si="43"/>
        <v>16700</v>
      </c>
      <c r="I514" s="82">
        <v>17000</v>
      </c>
      <c r="J514" s="41">
        <v>15800</v>
      </c>
      <c r="K514" s="83">
        <f t="shared" si="44"/>
        <v>-3.1884057971014491E-2</v>
      </c>
      <c r="L514" s="41" t="e">
        <f>VLOOKUP(A514,Sheet3!$A$2:$I$26,9,FALSE)</f>
        <v>#N/A</v>
      </c>
      <c r="M514" s="83" t="e">
        <f>VLOOKUP(A514,Sheet3!$A$2:$K$26,11,FALSE)</f>
        <v>#N/A</v>
      </c>
      <c r="N514" s="83">
        <f t="shared" si="45"/>
        <v>4.1126539744495268E-2</v>
      </c>
      <c r="O514" s="83">
        <f t="shared" si="46"/>
        <v>5.6962025316455694E-2</v>
      </c>
      <c r="P514" s="84">
        <f>VLOOKUP(A514,OEM!$Q$2:$T$394,4,FALSE)</f>
        <v>398050</v>
      </c>
      <c r="Q514" s="85">
        <f>(P514-140000)/140000</f>
        <v>1.8432142857142857</v>
      </c>
    </row>
    <row r="515" spans="1:17" x14ac:dyDescent="0.25">
      <c r="A515" s="80">
        <v>45713</v>
      </c>
      <c r="B515" s="81">
        <v>4570</v>
      </c>
      <c r="C515" s="82">
        <v>17185</v>
      </c>
      <c r="D515" s="82">
        <v>16900</v>
      </c>
      <c r="E515" s="82">
        <f t="shared" ref="E515:E539" si="48">MIN(C515:D515)</f>
        <v>16900</v>
      </c>
      <c r="F515" s="82">
        <v>17250</v>
      </c>
      <c r="G515" s="82">
        <f t="shared" si="47"/>
        <v>16346.333333333334</v>
      </c>
      <c r="H515" s="82">
        <f t="shared" ref="H515:H540" si="49">E515-300</f>
        <v>16600</v>
      </c>
      <c r="I515" s="82">
        <v>16900</v>
      </c>
      <c r="J515" s="41">
        <v>15800</v>
      </c>
      <c r="K515" s="83">
        <f t="shared" ref="K515:K540" si="50">(H515-F515)/F515</f>
        <v>-3.7681159420289857E-2</v>
      </c>
      <c r="L515" s="41" t="e">
        <f>VLOOKUP(A515,Sheet3!$A$2:$I$26,9,FALSE)</f>
        <v>#N/A</v>
      </c>
      <c r="M515" s="83" t="e">
        <f>VLOOKUP(A515,Sheet3!$A$2:$K$26,11,FALSE)</f>
        <v>#N/A</v>
      </c>
      <c r="N515" s="83">
        <f t="shared" ref="N515:N540" si="51">(E515-G515)/G515</f>
        <v>3.3871000632149886E-2</v>
      </c>
      <c r="O515" s="83">
        <f t="shared" ref="O515:O540" si="52">(H515-J515)/J515</f>
        <v>5.0632911392405063E-2</v>
      </c>
      <c r="P515" s="84">
        <f>VLOOKUP(A515,OEM!$Q$2:$T$394,4,FALSE)</f>
        <v>384060</v>
      </c>
      <c r="Q515" s="85">
        <f>(P515-140000)/140000</f>
        <v>1.7432857142857143</v>
      </c>
    </row>
    <row r="516" spans="1:17" x14ac:dyDescent="0.25">
      <c r="A516" s="80">
        <v>45714</v>
      </c>
      <c r="B516" s="81">
        <v>4560</v>
      </c>
      <c r="C516" s="82">
        <v>17185</v>
      </c>
      <c r="D516" s="82">
        <v>16900</v>
      </c>
      <c r="E516" s="82">
        <f t="shared" si="48"/>
        <v>16900</v>
      </c>
      <c r="F516" s="82">
        <v>17250</v>
      </c>
      <c r="G516" s="82">
        <f t="shared" si="47"/>
        <v>16363</v>
      </c>
      <c r="H516" s="82">
        <f t="shared" si="49"/>
        <v>16600</v>
      </c>
      <c r="I516" s="82">
        <v>16900</v>
      </c>
      <c r="J516" s="41">
        <v>15800</v>
      </c>
      <c r="K516" s="83">
        <f t="shared" si="50"/>
        <v>-3.7681159420289857E-2</v>
      </c>
      <c r="L516" s="41" t="e">
        <f>VLOOKUP(A516,Sheet3!$A$2:$I$26,9,FALSE)</f>
        <v>#N/A</v>
      </c>
      <c r="M516" s="83" t="e">
        <f>VLOOKUP(A516,Sheet3!$A$2:$K$26,11,FALSE)</f>
        <v>#N/A</v>
      </c>
      <c r="N516" s="83">
        <f t="shared" si="51"/>
        <v>3.2817942920002445E-2</v>
      </c>
      <c r="O516" s="83">
        <f t="shared" si="52"/>
        <v>5.0632911392405063E-2</v>
      </c>
      <c r="P516" s="84">
        <f>VLOOKUP(A516,OEM!$Q$2:$T$394,4,FALSE)</f>
        <v>356110</v>
      </c>
      <c r="Q516" s="85">
        <f>(P516-140000)/140000</f>
        <v>1.5436428571428571</v>
      </c>
    </row>
    <row r="517" spans="1:17" x14ac:dyDescent="0.25">
      <c r="A517" s="80">
        <v>45715</v>
      </c>
      <c r="B517" s="81">
        <v>4500</v>
      </c>
      <c r="C517" s="82">
        <v>17185</v>
      </c>
      <c r="D517" s="82">
        <v>16800</v>
      </c>
      <c r="E517" s="82">
        <f t="shared" si="48"/>
        <v>16800</v>
      </c>
      <c r="F517" s="82">
        <v>17250</v>
      </c>
      <c r="G517" s="82">
        <f t="shared" si="47"/>
        <v>16383</v>
      </c>
      <c r="H517" s="82">
        <f t="shared" si="49"/>
        <v>16500</v>
      </c>
      <c r="I517" s="82">
        <v>16800</v>
      </c>
      <c r="J517" s="41">
        <v>15800</v>
      </c>
      <c r="K517" s="83">
        <f t="shared" si="50"/>
        <v>-4.3478260869565216E-2</v>
      </c>
      <c r="L517" s="41" t="str">
        <f>VLOOKUP(A517,Sheet3!$A$2:$I$26,9,FALSE)</f>
        <v>TURUN</v>
      </c>
      <c r="M517" s="83">
        <f>VLOOKUP(A517,Sheet3!$A$2:$K$26,11,FALSE)</f>
        <v>0.59299999999999997</v>
      </c>
      <c r="N517" s="83">
        <f t="shared" si="51"/>
        <v>2.5453213697125068E-2</v>
      </c>
      <c r="O517" s="83">
        <f t="shared" si="52"/>
        <v>4.4303797468354431E-2</v>
      </c>
      <c r="P517" s="84">
        <f>VLOOKUP(A517,OEM!$Q$2:$T$394,4,FALSE)</f>
        <v>342210</v>
      </c>
      <c r="Q517" s="85">
        <f>(P517-140000)/140000</f>
        <v>1.4443571428571429</v>
      </c>
    </row>
    <row r="518" spans="1:17" x14ac:dyDescent="0.25">
      <c r="A518" s="80">
        <v>45716</v>
      </c>
      <c r="B518" s="81">
        <v>4534</v>
      </c>
      <c r="C518" s="82">
        <v>17094</v>
      </c>
      <c r="D518" s="82">
        <v>16800</v>
      </c>
      <c r="E518" s="82">
        <f t="shared" si="48"/>
        <v>16800</v>
      </c>
      <c r="F518" s="82">
        <v>17250</v>
      </c>
      <c r="G518" s="82">
        <f t="shared" si="47"/>
        <v>16393</v>
      </c>
      <c r="H518" s="82">
        <f t="shared" si="49"/>
        <v>16500</v>
      </c>
      <c r="I518" s="82">
        <v>16800</v>
      </c>
      <c r="J518" s="41">
        <v>15800</v>
      </c>
      <c r="K518" s="83">
        <f t="shared" si="50"/>
        <v>-4.3478260869565216E-2</v>
      </c>
      <c r="L518" s="41" t="e">
        <f>VLOOKUP(A518,Sheet3!$A$2:$I$26,9,FALSE)</f>
        <v>#N/A</v>
      </c>
      <c r="M518" s="83" t="e">
        <f>VLOOKUP(A518,Sheet3!$A$2:$K$26,11,FALSE)</f>
        <v>#N/A</v>
      </c>
      <c r="N518" s="83">
        <f t="shared" si="51"/>
        <v>2.4827670347099373E-2</v>
      </c>
      <c r="O518" s="83">
        <f t="shared" si="52"/>
        <v>4.4303797468354431E-2</v>
      </c>
      <c r="P518" s="84">
        <f>VLOOKUP(A518,OEM!$Q$2:$T$394,4,FALSE)</f>
        <v>328280</v>
      </c>
      <c r="Q518" s="85">
        <f>(P518-140000)/140000</f>
        <v>1.3448571428571428</v>
      </c>
    </row>
    <row r="519" spans="1:17" x14ac:dyDescent="0.25">
      <c r="A519" s="80">
        <v>45719</v>
      </c>
      <c r="B519" s="81">
        <v>4480</v>
      </c>
      <c r="C519" s="82">
        <v>17005</v>
      </c>
      <c r="D519" s="82">
        <v>16700</v>
      </c>
      <c r="E519" s="82">
        <f t="shared" si="48"/>
        <v>16700</v>
      </c>
      <c r="F519" s="82">
        <v>16500</v>
      </c>
      <c r="G519" s="82">
        <f t="shared" si="47"/>
        <v>16403</v>
      </c>
      <c r="H519" s="82">
        <f t="shared" si="49"/>
        <v>16400</v>
      </c>
      <c r="I519" s="82">
        <v>16700</v>
      </c>
      <c r="J519" s="41">
        <v>15800</v>
      </c>
      <c r="K519" s="83">
        <f t="shared" si="50"/>
        <v>-6.0606060606060606E-3</v>
      </c>
      <c r="L519" s="41" t="e">
        <f>VLOOKUP(A519,Sheet3!$A$2:$I$26,9,FALSE)</f>
        <v>#N/A</v>
      </c>
      <c r="M519" s="83" t="e">
        <f>VLOOKUP(A519,Sheet3!$A$2:$K$26,11,FALSE)</f>
        <v>#N/A</v>
      </c>
      <c r="N519" s="83">
        <f t="shared" si="51"/>
        <v>1.8106443943181127E-2</v>
      </c>
      <c r="O519" s="83">
        <f t="shared" si="52"/>
        <v>3.7974683544303799E-2</v>
      </c>
      <c r="P519" s="84">
        <f>VLOOKUP(A519,OEM!$Q$2:$T$394,4,FALSE)</f>
        <v>314260</v>
      </c>
      <c r="Q519" s="85">
        <f>(P519-140000)/140000</f>
        <v>1.2447142857142857</v>
      </c>
    </row>
    <row r="520" spans="1:17" x14ac:dyDescent="0.25">
      <c r="A520" s="80">
        <v>45720</v>
      </c>
      <c r="B520" s="81">
        <v>4378</v>
      </c>
      <c r="C520" s="82">
        <v>16914</v>
      </c>
      <c r="D520" s="82">
        <v>16600</v>
      </c>
      <c r="E520" s="82">
        <f t="shared" si="48"/>
        <v>16600</v>
      </c>
      <c r="F520" s="82">
        <v>16500</v>
      </c>
      <c r="G520" s="82">
        <f t="shared" si="47"/>
        <v>16416.333333333332</v>
      </c>
      <c r="H520" s="82">
        <f t="shared" si="49"/>
        <v>16300</v>
      </c>
      <c r="I520" s="82">
        <v>16600</v>
      </c>
      <c r="J520" s="41">
        <v>15800</v>
      </c>
      <c r="K520" s="83">
        <f t="shared" si="50"/>
        <v>-1.2121212121212121E-2</v>
      </c>
      <c r="L520" s="41" t="e">
        <f>VLOOKUP(A520,Sheet3!$A$2:$I$26,9,FALSE)</f>
        <v>#N/A</v>
      </c>
      <c r="M520" s="83" t="e">
        <f>VLOOKUP(A520,Sheet3!$A$2:$K$26,11,FALSE)</f>
        <v>#N/A</v>
      </c>
      <c r="N520" s="83">
        <f t="shared" si="51"/>
        <v>1.118804442729809E-2</v>
      </c>
      <c r="O520" s="83">
        <f t="shared" si="52"/>
        <v>3.1645569620253167E-2</v>
      </c>
      <c r="P520" s="84">
        <f>VLOOKUP(A520,OEM!$Q$2:$T$394,4,FALSE)</f>
        <v>300360</v>
      </c>
      <c r="Q520" s="85">
        <f>(P520-140000)/140000</f>
        <v>1.1454285714285715</v>
      </c>
    </row>
    <row r="521" spans="1:17" x14ac:dyDescent="0.25">
      <c r="A521" s="80">
        <v>45721</v>
      </c>
      <c r="B521" s="81">
        <f>VLOOKUP([1]!Table1[[#This Row],[TANGGAL]],[1]!Table2[#Data],2,FALSE)</f>
        <v>4354</v>
      </c>
      <c r="C521" s="82">
        <v>16734</v>
      </c>
      <c r="D521" s="82">
        <v>16600</v>
      </c>
      <c r="E521" s="82">
        <f t="shared" si="48"/>
        <v>16600</v>
      </c>
      <c r="F521" s="82">
        <v>16500</v>
      </c>
      <c r="G521" s="82">
        <f t="shared" si="47"/>
        <v>16429.666666666668</v>
      </c>
      <c r="H521" s="82">
        <f t="shared" si="49"/>
        <v>16300</v>
      </c>
      <c r="I521" s="82">
        <v>16600</v>
      </c>
      <c r="J521" s="41">
        <v>15800</v>
      </c>
      <c r="K521" s="83">
        <f t="shared" si="50"/>
        <v>-1.2121212121212121E-2</v>
      </c>
      <c r="L521" s="41" t="str">
        <f>VLOOKUP(A521,Sheet3!$A$2:$I$26,9,FALSE)</f>
        <v>NAIK</v>
      </c>
      <c r="M521" s="83">
        <f>VLOOKUP(A521,Sheet3!$A$2:$K$26,11,FALSE)</f>
        <v>0.60299999999999998</v>
      </c>
      <c r="N521" s="83">
        <f t="shared" si="51"/>
        <v>1.0367424780376886E-2</v>
      </c>
      <c r="O521" s="83">
        <f t="shared" si="52"/>
        <v>3.1645569620253167E-2</v>
      </c>
      <c r="P521" s="84">
        <f>VLOOKUP(A521,OEM!$Q$2:$T$394,4,FALSE)</f>
        <v>272560</v>
      </c>
      <c r="Q521" s="85">
        <f>(P521-140000)/140000</f>
        <v>0.94685714285714284</v>
      </c>
    </row>
    <row r="522" spans="1:17" x14ac:dyDescent="0.25">
      <c r="A522" s="80">
        <v>45722</v>
      </c>
      <c r="B522" s="81">
        <v>4410</v>
      </c>
      <c r="C522" s="82">
        <v>16778</v>
      </c>
      <c r="D522" s="82">
        <v>16500</v>
      </c>
      <c r="E522" s="82">
        <f t="shared" si="48"/>
        <v>16500</v>
      </c>
      <c r="F522" s="82">
        <v>16500</v>
      </c>
      <c r="G522" s="82">
        <f t="shared" si="47"/>
        <v>16446.333333333332</v>
      </c>
      <c r="H522" s="82">
        <f t="shared" si="49"/>
        <v>16200</v>
      </c>
      <c r="I522" s="82">
        <v>16500</v>
      </c>
      <c r="J522" s="41">
        <f>VLOOKUP(A522,Table8[[Tanggal PO]:[Harga]],4,FALSE)</f>
        <v>16200</v>
      </c>
      <c r="K522" s="83">
        <f t="shared" si="50"/>
        <v>-1.8181818181818181E-2</v>
      </c>
      <c r="L522" s="41" t="e">
        <f>VLOOKUP(A522,Sheet3!$A$2:$I$26,9,FALSE)</f>
        <v>#N/A</v>
      </c>
      <c r="M522" s="83" t="e">
        <f>VLOOKUP(A522,Sheet3!$A$2:$K$26,11,FALSE)</f>
        <v>#N/A</v>
      </c>
      <c r="N522" s="83">
        <f t="shared" si="51"/>
        <v>3.2631386935285198E-3</v>
      </c>
      <c r="O522" s="83">
        <f t="shared" si="52"/>
        <v>0</v>
      </c>
      <c r="P522" s="84">
        <f>VLOOKUP(A522,OEM!$Q$2:$T$394,4,FALSE)</f>
        <v>398670</v>
      </c>
      <c r="Q522" s="85">
        <f>(P522-140000)/140000</f>
        <v>1.8476428571428571</v>
      </c>
    </row>
    <row r="523" spans="1:17" x14ac:dyDescent="0.25">
      <c r="A523" s="80">
        <v>45723</v>
      </c>
      <c r="B523" s="81">
        <v>4580</v>
      </c>
      <c r="C523" s="82">
        <v>16914</v>
      </c>
      <c r="D523" s="82">
        <v>16800</v>
      </c>
      <c r="E523" s="82">
        <f t="shared" si="48"/>
        <v>16800</v>
      </c>
      <c r="F523" s="82">
        <v>16500</v>
      </c>
      <c r="G523" s="82">
        <f t="shared" si="47"/>
        <v>16456.333333333332</v>
      </c>
      <c r="H523" s="82">
        <f t="shared" si="49"/>
        <v>16500</v>
      </c>
      <c r="I523" s="82">
        <v>16800</v>
      </c>
      <c r="J523" s="41">
        <v>16200</v>
      </c>
      <c r="K523" s="83">
        <f t="shared" si="50"/>
        <v>0</v>
      </c>
      <c r="L523" s="41" t="e">
        <f>VLOOKUP(A523,Sheet3!$A$2:$I$26,9,FALSE)</f>
        <v>#N/A</v>
      </c>
      <c r="M523" s="83" t="e">
        <f>VLOOKUP(A523,Sheet3!$A$2:$K$26,11,FALSE)</f>
        <v>#N/A</v>
      </c>
      <c r="N523" s="83">
        <f t="shared" si="51"/>
        <v>2.0883550406125377E-2</v>
      </c>
      <c r="O523" s="83">
        <f t="shared" si="52"/>
        <v>1.8518518518518517E-2</v>
      </c>
      <c r="P523" s="84">
        <f>VLOOKUP(A523,OEM!$Q$2:$T$394,4,FALSE)</f>
        <v>370810</v>
      </c>
      <c r="Q523" s="85">
        <f>(P523-140000)/140000</f>
        <v>1.6486428571428571</v>
      </c>
    </row>
    <row r="524" spans="1:17" x14ac:dyDescent="0.25">
      <c r="A524" s="80">
        <v>45726</v>
      </c>
      <c r="B524" s="81">
        <v>4510</v>
      </c>
      <c r="C524" s="86">
        <v>17275</v>
      </c>
      <c r="D524" s="86">
        <v>16700</v>
      </c>
      <c r="E524" s="82">
        <f t="shared" si="48"/>
        <v>16700</v>
      </c>
      <c r="F524" s="82">
        <v>16500</v>
      </c>
      <c r="G524" s="82">
        <f t="shared" si="47"/>
        <v>16479.666666666668</v>
      </c>
      <c r="H524" s="82">
        <f t="shared" si="49"/>
        <v>16400</v>
      </c>
      <c r="I524" s="82">
        <v>16700</v>
      </c>
      <c r="J524" s="41">
        <v>16200</v>
      </c>
      <c r="K524" s="83">
        <f t="shared" si="50"/>
        <v>-6.0606060606060606E-3</v>
      </c>
      <c r="L524" s="41" t="e">
        <f>VLOOKUP(A524,Sheet3!$A$2:$I$26,9,FALSE)</f>
        <v>#N/A</v>
      </c>
      <c r="M524" s="83" t="e">
        <f>VLOOKUP(A524,Sheet3!$A$2:$K$26,11,FALSE)</f>
        <v>#N/A</v>
      </c>
      <c r="N524" s="83">
        <f t="shared" si="51"/>
        <v>1.3370011529359339E-2</v>
      </c>
      <c r="O524" s="83">
        <f t="shared" si="52"/>
        <v>1.2345679012345678E-2</v>
      </c>
      <c r="P524" s="84">
        <f>VLOOKUP(A524,OEM!$Q$2:$T$394,4,FALSE)</f>
        <v>356930</v>
      </c>
      <c r="Q524" s="85">
        <f>(P524-140000)/140000</f>
        <v>1.5495000000000001</v>
      </c>
    </row>
    <row r="525" spans="1:17" x14ac:dyDescent="0.25">
      <c r="A525" s="80">
        <v>45727</v>
      </c>
      <c r="B525" s="81">
        <v>4488</v>
      </c>
      <c r="C525" s="86">
        <v>17095</v>
      </c>
      <c r="D525" s="86">
        <v>16900</v>
      </c>
      <c r="E525" s="82">
        <f t="shared" si="48"/>
        <v>16900</v>
      </c>
      <c r="F525" s="82">
        <v>16500</v>
      </c>
      <c r="G525" s="82">
        <f t="shared" si="47"/>
        <v>16499.666666666668</v>
      </c>
      <c r="H525" s="82">
        <f t="shared" si="49"/>
        <v>16600</v>
      </c>
      <c r="I525" s="82">
        <v>16900</v>
      </c>
      <c r="J525" s="41">
        <v>16200</v>
      </c>
      <c r="K525" s="83">
        <f t="shared" si="50"/>
        <v>6.0606060606060606E-3</v>
      </c>
      <c r="L525" s="41" t="e">
        <f>VLOOKUP(A525,Sheet3!$A$2:$I$26,9,FALSE)</f>
        <v>#N/A</v>
      </c>
      <c r="M525" s="83" t="e">
        <f>VLOOKUP(A525,Sheet3!$A$2:$K$26,11,FALSE)</f>
        <v>#N/A</v>
      </c>
      <c r="N525" s="83">
        <f t="shared" si="51"/>
        <v>2.42631164265944E-2</v>
      </c>
      <c r="O525" s="83">
        <f t="shared" si="52"/>
        <v>2.4691358024691357E-2</v>
      </c>
      <c r="P525" s="84">
        <f>VLOOKUP(A525,OEM!$Q$2:$T$394,4,FALSE)</f>
        <v>342980</v>
      </c>
      <c r="Q525" s="85">
        <f>(P525-140000)/140000</f>
        <v>1.449857142857143</v>
      </c>
    </row>
    <row r="526" spans="1:17" x14ac:dyDescent="0.25">
      <c r="A526" s="80">
        <v>45728</v>
      </c>
      <c r="B526" s="81">
        <f>VLOOKUP([1]!Table1[[#This Row],[TANGGAL]],[1]!Table2[#Data],2,FALSE)</f>
        <v>4521</v>
      </c>
      <c r="C526" s="86">
        <v>17095</v>
      </c>
      <c r="D526" s="86">
        <v>16900</v>
      </c>
      <c r="E526" s="82">
        <f t="shared" si="48"/>
        <v>16900</v>
      </c>
      <c r="F526" s="82">
        <v>16500</v>
      </c>
      <c r="G526" s="82">
        <f t="shared" si="47"/>
        <v>16526.333333333332</v>
      </c>
      <c r="H526" s="82">
        <f t="shared" si="49"/>
        <v>16600</v>
      </c>
      <c r="I526" s="82">
        <v>16900</v>
      </c>
      <c r="J526" s="41">
        <v>16200</v>
      </c>
      <c r="K526" s="83">
        <f t="shared" si="50"/>
        <v>6.0606060606060606E-3</v>
      </c>
      <c r="L526" s="41" t="e">
        <f>VLOOKUP(A526,Sheet3!$A$2:$I$26,9,FALSE)</f>
        <v>#N/A</v>
      </c>
      <c r="M526" s="83" t="e">
        <f>VLOOKUP(A526,Sheet3!$A$2:$K$26,11,FALSE)</f>
        <v>#N/A</v>
      </c>
      <c r="N526" s="83">
        <f t="shared" si="51"/>
        <v>2.2610379394501778E-2</v>
      </c>
      <c r="O526" s="83">
        <f t="shared" si="52"/>
        <v>2.4691358024691357E-2</v>
      </c>
      <c r="P526" s="84">
        <f>VLOOKUP(A526,OEM!$Q$2:$T$394,4,FALSE)</f>
        <v>315040</v>
      </c>
      <c r="Q526" s="85">
        <f>(P526-140000)/140000</f>
        <v>1.2502857142857142</v>
      </c>
    </row>
    <row r="527" spans="1:17" x14ac:dyDescent="0.25">
      <c r="A527" s="80">
        <v>45729</v>
      </c>
      <c r="B527" s="81">
        <f>VLOOKUP([1]!Table1[[#This Row],[TANGGAL]],[1]!Table2[#Data],2,FALSE)</f>
        <v>4539</v>
      </c>
      <c r="C527" s="86">
        <v>17095</v>
      </c>
      <c r="D527" s="86">
        <v>17000</v>
      </c>
      <c r="E527" s="82">
        <f t="shared" si="48"/>
        <v>17000</v>
      </c>
      <c r="F527" s="82">
        <v>16500</v>
      </c>
      <c r="G527" s="82">
        <f t="shared" si="47"/>
        <v>16559.666666666668</v>
      </c>
      <c r="H527" s="82">
        <f t="shared" si="49"/>
        <v>16700</v>
      </c>
      <c r="I527" s="82">
        <v>17000</v>
      </c>
      <c r="J527" s="41">
        <v>16200</v>
      </c>
      <c r="K527" s="83">
        <f t="shared" si="50"/>
        <v>1.2121212121212121E-2</v>
      </c>
      <c r="L527" s="41" t="e">
        <f>VLOOKUP(A527,Sheet3!$A$2:$I$26,9,FALSE)</f>
        <v>#N/A</v>
      </c>
      <c r="M527" s="83" t="e">
        <f>VLOOKUP(A527,Sheet3!$A$2:$K$26,11,FALSE)</f>
        <v>#N/A</v>
      </c>
      <c r="N527" s="83">
        <f t="shared" si="51"/>
        <v>2.6590712373437395E-2</v>
      </c>
      <c r="O527" s="83">
        <f t="shared" si="52"/>
        <v>3.0864197530864196E-2</v>
      </c>
      <c r="P527" s="84">
        <f>VLOOKUP(A527,OEM!$Q$2:$T$394,4,FALSE)</f>
        <v>301100</v>
      </c>
      <c r="Q527" s="85">
        <f>(P527-140000)/140000</f>
        <v>1.1507142857142858</v>
      </c>
    </row>
    <row r="528" spans="1:17" x14ac:dyDescent="0.25">
      <c r="A528" s="80">
        <v>45730</v>
      </c>
      <c r="B528" s="81">
        <v>4552</v>
      </c>
      <c r="C528" s="86">
        <v>17095</v>
      </c>
      <c r="D528" s="86">
        <v>17000</v>
      </c>
      <c r="E528" s="82">
        <f t="shared" si="48"/>
        <v>17000</v>
      </c>
      <c r="F528" s="82">
        <v>16500</v>
      </c>
      <c r="G528" s="82">
        <f t="shared" si="47"/>
        <v>16589.666666666668</v>
      </c>
      <c r="H528" s="82">
        <f t="shared" si="49"/>
        <v>16700</v>
      </c>
      <c r="I528" s="82">
        <v>17000</v>
      </c>
      <c r="J528" s="41">
        <v>16200</v>
      </c>
      <c r="K528" s="83">
        <f t="shared" si="50"/>
        <v>1.2121212121212121E-2</v>
      </c>
      <c r="L528" s="41" t="e">
        <f>VLOOKUP(A528,Sheet3!$A$2:$I$26,9,FALSE)</f>
        <v>#N/A</v>
      </c>
      <c r="M528" s="83" t="e">
        <f>VLOOKUP(A528,Sheet3!$A$2:$K$26,11,FALSE)</f>
        <v>#N/A</v>
      </c>
      <c r="N528" s="83">
        <f t="shared" si="51"/>
        <v>2.4734272338202419E-2</v>
      </c>
      <c r="O528" s="83">
        <f t="shared" si="52"/>
        <v>3.0864197530864196E-2</v>
      </c>
      <c r="P528" s="84">
        <f>VLOOKUP(A528,OEM!$Q$2:$T$394,4,FALSE)</f>
        <v>273160</v>
      </c>
      <c r="Q528" s="85">
        <f>(P528-140000)/140000</f>
        <v>0.95114285714285718</v>
      </c>
    </row>
    <row r="529" spans="1:17" x14ac:dyDescent="0.25">
      <c r="A529" s="80">
        <v>45733</v>
      </c>
      <c r="B529" s="81">
        <f>VLOOKUP([1]!Table1[[#This Row],[TANGGAL]],[1]!Table2[#Data],2,FALSE)</f>
        <v>4430</v>
      </c>
      <c r="C529" s="82">
        <v>17095</v>
      </c>
      <c r="D529" s="82">
        <v>16750</v>
      </c>
      <c r="E529" s="82">
        <f t="shared" si="48"/>
        <v>16750</v>
      </c>
      <c r="F529" s="82">
        <v>16500</v>
      </c>
      <c r="G529" s="82">
        <f t="shared" si="47"/>
        <v>16616.333333333332</v>
      </c>
      <c r="H529" s="82">
        <f t="shared" si="49"/>
        <v>16450</v>
      </c>
      <c r="I529" s="82">
        <v>16750</v>
      </c>
      <c r="J529" s="41">
        <v>16200</v>
      </c>
      <c r="K529" s="83">
        <f t="shared" si="50"/>
        <v>-3.0303030303030303E-3</v>
      </c>
      <c r="L529" s="41" t="e">
        <f>VLOOKUP(A529,Sheet3!$A$2:$I$26,9,FALSE)</f>
        <v>#N/A</v>
      </c>
      <c r="M529" s="83" t="e">
        <f>VLOOKUP(A529,Sheet3!$A$2:$K$26,11,FALSE)</f>
        <v>#N/A</v>
      </c>
      <c r="N529" s="83">
        <f t="shared" si="51"/>
        <v>8.0442937671769479E-3</v>
      </c>
      <c r="O529" s="83">
        <f t="shared" si="52"/>
        <v>1.5432098765432098E-2</v>
      </c>
      <c r="P529" s="84">
        <f>VLOOKUP(A529,OEM!$Q$2:$T$394,4,FALSE)</f>
        <v>259310</v>
      </c>
      <c r="Q529" s="85">
        <f>(P529-140000)/140000</f>
        <v>0.8522142857142857</v>
      </c>
    </row>
    <row r="530" spans="1:17" x14ac:dyDescent="0.25">
      <c r="A530" s="80">
        <v>45734</v>
      </c>
      <c r="B530" s="81">
        <v>4366</v>
      </c>
      <c r="C530" s="82">
        <v>16914</v>
      </c>
      <c r="D530" s="82">
        <v>16750</v>
      </c>
      <c r="E530" s="82">
        <f t="shared" si="48"/>
        <v>16750</v>
      </c>
      <c r="F530" s="82">
        <v>16500</v>
      </c>
      <c r="G530" s="82">
        <f t="shared" si="47"/>
        <v>16638</v>
      </c>
      <c r="H530" s="82">
        <f t="shared" si="49"/>
        <v>16450</v>
      </c>
      <c r="I530" s="82">
        <v>16750</v>
      </c>
      <c r="J530" s="41">
        <v>16200</v>
      </c>
      <c r="K530" s="83">
        <f t="shared" si="50"/>
        <v>-3.0303030303030303E-3</v>
      </c>
      <c r="L530" s="41" t="e">
        <f>VLOOKUP(A530,Sheet3!$A$2:$I$26,9,FALSE)</f>
        <v>#N/A</v>
      </c>
      <c r="M530" s="83" t="e">
        <f>VLOOKUP(A530,Sheet3!$A$2:$K$26,11,FALSE)</f>
        <v>#N/A</v>
      </c>
      <c r="N530" s="83">
        <f t="shared" si="51"/>
        <v>6.7315783147012861E-3</v>
      </c>
      <c r="O530" s="83">
        <f t="shared" si="52"/>
        <v>1.5432098765432098E-2</v>
      </c>
      <c r="P530" s="84">
        <f>VLOOKUP(A530,OEM!$Q$2:$T$394,4,FALSE)</f>
        <v>245280</v>
      </c>
      <c r="Q530" s="85">
        <f>(P530-140000)/140000</f>
        <v>0.752</v>
      </c>
    </row>
    <row r="531" spans="1:17" x14ac:dyDescent="0.25">
      <c r="A531" s="80">
        <v>45735</v>
      </c>
      <c r="B531" s="81">
        <f>VLOOKUP([1]!Table1[[#This Row],[TANGGAL]],[1]!Table2[#Data],2,FALSE)</f>
        <v>4367</v>
      </c>
      <c r="C531" s="82">
        <v>16914</v>
      </c>
      <c r="D531" s="82">
        <v>16800</v>
      </c>
      <c r="E531" s="82">
        <f t="shared" si="48"/>
        <v>16800</v>
      </c>
      <c r="F531" s="82">
        <v>16500</v>
      </c>
      <c r="G531" s="82">
        <f t="shared" si="47"/>
        <v>16663</v>
      </c>
      <c r="H531" s="82">
        <f t="shared" si="49"/>
        <v>16500</v>
      </c>
      <c r="I531" s="82">
        <v>16800</v>
      </c>
      <c r="J531" s="41">
        <v>16200</v>
      </c>
      <c r="K531" s="83">
        <f t="shared" si="50"/>
        <v>0</v>
      </c>
      <c r="L531" s="41" t="e">
        <f>VLOOKUP(A531,Sheet3!$A$2:$I$26,9,FALSE)</f>
        <v>#N/A</v>
      </c>
      <c r="M531" s="83" t="e">
        <f>VLOOKUP(A531,Sheet3!$A$2:$K$26,11,FALSE)</f>
        <v>#N/A</v>
      </c>
      <c r="N531" s="83">
        <f t="shared" si="51"/>
        <v>8.2218087979355464E-3</v>
      </c>
      <c r="O531" s="83">
        <f t="shared" si="52"/>
        <v>1.8518518518518517E-2</v>
      </c>
      <c r="P531" s="84">
        <f>VLOOKUP(A531,OEM!$Q$2:$T$394,4,FALSE)</f>
        <v>217220</v>
      </c>
      <c r="Q531" s="85">
        <f>(P531-140000)/140000</f>
        <v>0.5515714285714286</v>
      </c>
    </row>
    <row r="532" spans="1:17" x14ac:dyDescent="0.25">
      <c r="A532" s="80">
        <v>45736</v>
      </c>
      <c r="B532" s="81">
        <f>VLOOKUP([1]!Table1[[#This Row],[TANGGAL]],[1]!Table2[#Data],2,FALSE)</f>
        <v>4420</v>
      </c>
      <c r="C532" s="82">
        <v>16914</v>
      </c>
      <c r="D532" s="82">
        <v>16900</v>
      </c>
      <c r="E532" s="82">
        <f t="shared" si="48"/>
        <v>16900</v>
      </c>
      <c r="F532" s="82">
        <v>16500</v>
      </c>
      <c r="G532" s="82">
        <f t="shared" si="47"/>
        <v>16689.666666666668</v>
      </c>
      <c r="H532" s="82">
        <f t="shared" si="49"/>
        <v>16600</v>
      </c>
      <c r="I532" s="82">
        <v>16900</v>
      </c>
      <c r="J532" s="41">
        <v>16200</v>
      </c>
      <c r="K532" s="83">
        <f t="shared" si="50"/>
        <v>6.0606060606060606E-3</v>
      </c>
      <c r="L532" s="41" t="e">
        <f>VLOOKUP(A532,Sheet3!$A$2:$I$26,9,FALSE)</f>
        <v>#N/A</v>
      </c>
      <c r="M532" s="83" t="e">
        <f>VLOOKUP(A532,Sheet3!$A$2:$K$26,11,FALSE)</f>
        <v>#N/A</v>
      </c>
      <c r="N532" s="83">
        <f t="shared" si="51"/>
        <v>1.2602608400407365E-2</v>
      </c>
      <c r="O532" s="83">
        <f t="shared" si="52"/>
        <v>2.4691358024691357E-2</v>
      </c>
      <c r="P532" s="84">
        <f>VLOOKUP(A532,OEM!$Q$2:$T$394,4,FALSE)</f>
        <v>203220</v>
      </c>
      <c r="Q532" s="85">
        <f>(P532-140000)/140000</f>
        <v>0.45157142857142857</v>
      </c>
    </row>
    <row r="533" spans="1:17" x14ac:dyDescent="0.25">
      <c r="A533" s="80">
        <v>45737</v>
      </c>
      <c r="B533" s="81">
        <f>VLOOKUP([1]!Table1[[#This Row],[TANGGAL]],[1]!Table2[#Data],2,FALSE)</f>
        <v>4381</v>
      </c>
      <c r="C533" s="82">
        <v>16914</v>
      </c>
      <c r="D533" s="82">
        <v>16900</v>
      </c>
      <c r="E533" s="82">
        <f t="shared" si="48"/>
        <v>16900</v>
      </c>
      <c r="F533" s="82">
        <v>16500</v>
      </c>
      <c r="G533" s="82">
        <f t="shared" si="47"/>
        <v>16719.666666666668</v>
      </c>
      <c r="H533" s="82">
        <f t="shared" si="49"/>
        <v>16600</v>
      </c>
      <c r="I533" s="82">
        <v>16900</v>
      </c>
      <c r="J533" s="41">
        <v>16200</v>
      </c>
      <c r="K533" s="83">
        <f t="shared" si="50"/>
        <v>6.0606060606060606E-3</v>
      </c>
      <c r="L533" s="41" t="e">
        <f>VLOOKUP(A533,Sheet3!$A$2:$I$26,9,FALSE)</f>
        <v>#N/A</v>
      </c>
      <c r="M533" s="83" t="e">
        <f>VLOOKUP(A533,Sheet3!$A$2:$K$26,11,FALSE)</f>
        <v>#N/A</v>
      </c>
      <c r="N533" s="83">
        <f t="shared" si="51"/>
        <v>1.0785701469327466E-2</v>
      </c>
      <c r="O533" s="83">
        <f t="shared" si="52"/>
        <v>2.4691358024691357E-2</v>
      </c>
      <c r="P533" s="84">
        <f>VLOOKUP(A533,OEM!$Q$2:$T$394,4,FALSE)</f>
        <v>161190</v>
      </c>
      <c r="Q533" s="85">
        <f>(P533-140000)/140000</f>
        <v>0.15135714285714286</v>
      </c>
    </row>
    <row r="534" spans="1:17" x14ac:dyDescent="0.25">
      <c r="A534" s="80">
        <v>45740</v>
      </c>
      <c r="B534" s="81">
        <f>VLOOKUP([1]!Table1[[#This Row],[TANGGAL]],[1]!Table2[#Data],2,FALSE)</f>
        <v>4340</v>
      </c>
      <c r="C534" s="82">
        <v>16823</v>
      </c>
      <c r="D534" s="82">
        <v>16900</v>
      </c>
      <c r="E534" s="82">
        <f t="shared" si="48"/>
        <v>16823</v>
      </c>
      <c r="F534" s="82">
        <v>16500</v>
      </c>
      <c r="G534" s="82">
        <f t="shared" si="47"/>
        <v>16739.666666666668</v>
      </c>
      <c r="H534" s="82">
        <f t="shared" si="49"/>
        <v>16523</v>
      </c>
      <c r="I534" s="82">
        <v>16823</v>
      </c>
      <c r="J534" s="41">
        <v>16200</v>
      </c>
      <c r="K534" s="83">
        <f t="shared" si="50"/>
        <v>1.393939393939394E-3</v>
      </c>
      <c r="L534" s="41" t="e">
        <f>VLOOKUP(A534,Sheet3!$A$2:$I$26,9,FALSE)</f>
        <v>#N/A</v>
      </c>
      <c r="M534" s="83" t="e">
        <f>VLOOKUP(A534,Sheet3!$A$2:$K$26,11,FALSE)</f>
        <v>#N/A</v>
      </c>
      <c r="N534" s="83">
        <f t="shared" si="51"/>
        <v>4.9781955036937485E-3</v>
      </c>
      <c r="O534" s="83">
        <f t="shared" si="52"/>
        <v>1.993827160493827E-2</v>
      </c>
      <c r="P534" s="84">
        <f>VLOOKUP(A534,OEM!$Q$2:$T$394,4,FALSE)</f>
        <v>133200</v>
      </c>
      <c r="Q534" s="85">
        <f>(P534-140000)/140000</f>
        <v>-4.8571428571428571E-2</v>
      </c>
    </row>
    <row r="535" spans="1:17" x14ac:dyDescent="0.25">
      <c r="A535" s="80">
        <v>45741</v>
      </c>
      <c r="B535" s="81">
        <v>4240</v>
      </c>
      <c r="C535" s="82">
        <v>16734</v>
      </c>
      <c r="D535" s="82">
        <v>16800</v>
      </c>
      <c r="E535" s="82">
        <f t="shared" si="48"/>
        <v>16734</v>
      </c>
      <c r="F535" s="82">
        <v>16500</v>
      </c>
      <c r="G535" s="82">
        <f t="shared" si="47"/>
        <v>16757.099999999999</v>
      </c>
      <c r="H535" s="82">
        <f t="shared" si="49"/>
        <v>16434</v>
      </c>
      <c r="I535" s="82">
        <v>16734</v>
      </c>
      <c r="J535" s="41">
        <v>16200</v>
      </c>
      <c r="K535" s="83">
        <f t="shared" si="50"/>
        <v>-4.0000000000000001E-3</v>
      </c>
      <c r="L535" s="41" t="str">
        <f>VLOOKUP(A535,Sheet3!$A$2:$I$26,9,FALSE)</f>
        <v>NAIK</v>
      </c>
      <c r="M535" s="83">
        <f>VLOOKUP(A535,Sheet3!$A$2:$K$26,11,FALSE)</f>
        <v>0.52800000000000002</v>
      </c>
      <c r="N535" s="83">
        <f t="shared" si="51"/>
        <v>-1.3785201496678153E-3</v>
      </c>
      <c r="O535" s="83">
        <f t="shared" si="52"/>
        <v>1.4444444444444444E-2</v>
      </c>
      <c r="P535" s="84">
        <f>VLOOKUP(A535,OEM!$Q$2:$T$394,4,FALSE)</f>
        <v>119260</v>
      </c>
      <c r="Q535" s="85">
        <f>(P535-140000)/140000</f>
        <v>-0.14814285714285713</v>
      </c>
    </row>
    <row r="536" spans="1:17" x14ac:dyDescent="0.25">
      <c r="A536" s="80">
        <v>45742</v>
      </c>
      <c r="B536" s="81">
        <v>4260</v>
      </c>
      <c r="C536" s="82">
        <v>16734</v>
      </c>
      <c r="D536" s="82">
        <v>16800</v>
      </c>
      <c r="E536" s="82">
        <f t="shared" si="48"/>
        <v>16734</v>
      </c>
      <c r="F536" s="82">
        <v>16500</v>
      </c>
      <c r="G536" s="82">
        <f t="shared" si="47"/>
        <v>16768.233333333334</v>
      </c>
      <c r="H536" s="82">
        <f t="shared" si="49"/>
        <v>16434</v>
      </c>
      <c r="I536" s="82">
        <v>16734</v>
      </c>
      <c r="J536" s="41">
        <v>16200</v>
      </c>
      <c r="K536" s="83">
        <f t="shared" si="50"/>
        <v>-4.0000000000000001E-3</v>
      </c>
      <c r="L536" s="41" t="e">
        <f>VLOOKUP(A536,Sheet3!$A$2:$I$26,9,FALSE)</f>
        <v>#N/A</v>
      </c>
      <c r="M536" s="83" t="e">
        <f>VLOOKUP(A536,Sheet3!$A$2:$K$26,11,FALSE)</f>
        <v>#N/A</v>
      </c>
      <c r="N536" s="83">
        <f t="shared" si="51"/>
        <v>-2.0415587410321646E-3</v>
      </c>
      <c r="O536" s="83">
        <f t="shared" si="52"/>
        <v>1.4444444444444444E-2</v>
      </c>
      <c r="P536" s="84">
        <f>VLOOKUP(A536,OEM!$Q$2:$T$394,4,FALSE)</f>
        <v>105360</v>
      </c>
      <c r="Q536" s="85">
        <f>(P536-140000)/140000</f>
        <v>-0.24742857142857144</v>
      </c>
    </row>
    <row r="537" spans="1:17" x14ac:dyDescent="0.25">
      <c r="A537" s="80">
        <v>45743</v>
      </c>
      <c r="B537" s="81">
        <v>4280</v>
      </c>
      <c r="C537" s="82">
        <v>16643</v>
      </c>
      <c r="D537" s="82">
        <v>16800</v>
      </c>
      <c r="E537" s="82">
        <f t="shared" si="48"/>
        <v>16643</v>
      </c>
      <c r="F537" s="82">
        <v>16500</v>
      </c>
      <c r="G537" s="82">
        <f t="shared" si="47"/>
        <v>16772.7</v>
      </c>
      <c r="H537" s="82">
        <f t="shared" si="49"/>
        <v>16343</v>
      </c>
      <c r="I537" s="82">
        <v>16643</v>
      </c>
      <c r="J537" s="41">
        <v>16200</v>
      </c>
      <c r="K537" s="83">
        <f t="shared" si="50"/>
        <v>-9.5151515151515147E-3</v>
      </c>
      <c r="L537" s="41" t="str">
        <f>VLOOKUP(A537,Sheet3!$A$2:$I$26,9,FALSE)</f>
        <v>TURUN</v>
      </c>
      <c r="M537" s="83">
        <f>VLOOKUP(A537,Sheet3!$A$2:$K$26,11,FALSE)</f>
        <v>0.59299999999999997</v>
      </c>
      <c r="N537" s="83">
        <f t="shared" si="51"/>
        <v>-7.7328039015782026E-3</v>
      </c>
      <c r="O537" s="83">
        <f t="shared" si="52"/>
        <v>8.8271604938271603E-3</v>
      </c>
      <c r="P537" s="84">
        <f>VLOOKUP(A537,OEM!$Q$2:$T$394,4,FALSE)</f>
        <v>105360</v>
      </c>
      <c r="Q537" s="85">
        <f>(P537-140000)/140000</f>
        <v>-0.24742857142857144</v>
      </c>
    </row>
    <row r="538" spans="1:17" x14ac:dyDescent="0.25">
      <c r="A538" s="80">
        <v>45755</v>
      </c>
      <c r="B538" s="81">
        <v>4224</v>
      </c>
      <c r="C538" s="82">
        <v>16743</v>
      </c>
      <c r="D538" s="82">
        <v>16800</v>
      </c>
      <c r="E538" s="82">
        <f t="shared" si="48"/>
        <v>16743</v>
      </c>
      <c r="F538" s="82">
        <v>16500</v>
      </c>
      <c r="G538" s="82">
        <f t="shared" si="47"/>
        <v>16777.466666666667</v>
      </c>
      <c r="H538" s="82">
        <f t="shared" si="49"/>
        <v>16443</v>
      </c>
      <c r="I538" s="82">
        <v>16743</v>
      </c>
      <c r="J538" s="41">
        <v>16200</v>
      </c>
      <c r="K538" s="83">
        <f t="shared" si="50"/>
        <v>-3.4545454545454545E-3</v>
      </c>
      <c r="L538" s="41" t="str">
        <f>VLOOKUP(A538,Sheet3!$A$2:$I$26,9,FALSE)</f>
        <v>TURUN</v>
      </c>
      <c r="M538" s="83">
        <f>VLOOKUP(A538,Sheet3!$A$2:$K$26,11,FALSE)</f>
        <v>0.65400000000000003</v>
      </c>
      <c r="N538" s="83">
        <f t="shared" si="51"/>
        <v>-2.0543427295340866E-3</v>
      </c>
      <c r="O538" s="83">
        <f t="shared" si="52"/>
        <v>1.4999999999999999E-2</v>
      </c>
      <c r="P538" s="84">
        <f>VLOOKUP(A538,OEM!$Q$2:$T$394,4,FALSE)</f>
        <v>77360</v>
      </c>
      <c r="Q538" s="85">
        <f>(P538-140000)/140000</f>
        <v>-0.44742857142857145</v>
      </c>
    </row>
    <row r="539" spans="1:17" x14ac:dyDescent="0.25">
      <c r="A539" s="80">
        <v>45756</v>
      </c>
      <c r="B539" s="81">
        <v>4108</v>
      </c>
      <c r="C539" s="82"/>
      <c r="D539" s="82">
        <v>16500</v>
      </c>
      <c r="E539" s="82">
        <f t="shared" si="48"/>
        <v>16500</v>
      </c>
      <c r="F539" s="82">
        <v>16500</v>
      </c>
      <c r="G539" s="82">
        <f t="shared" si="47"/>
        <v>16788.900000000001</v>
      </c>
      <c r="H539" s="82">
        <f t="shared" si="49"/>
        <v>16200</v>
      </c>
      <c r="I539" s="82">
        <v>16500</v>
      </c>
      <c r="J539" s="41">
        <v>16200</v>
      </c>
      <c r="K539" s="83">
        <f t="shared" si="50"/>
        <v>-1.8181818181818181E-2</v>
      </c>
      <c r="L539" s="41" t="s">
        <v>76</v>
      </c>
      <c r="M539" s="83" t="e">
        <f>VLOOKUP(A539,Sheet3!$A$2:$K$26,11,FALSE)</f>
        <v>#N/A</v>
      </c>
      <c r="N539" s="83">
        <f t="shared" si="51"/>
        <v>-1.7207798009399151E-2</v>
      </c>
      <c r="O539" s="83">
        <f t="shared" si="52"/>
        <v>0</v>
      </c>
      <c r="P539" s="84">
        <f>VLOOKUP(A539,OEM!$Q$2:$T$394,4,FALSE)</f>
        <v>203360</v>
      </c>
      <c r="Q539" s="85">
        <f>(P539-140000)/140000</f>
        <v>0.45257142857142857</v>
      </c>
    </row>
    <row r="540" spans="1:17" x14ac:dyDescent="0.25">
      <c r="A540" s="80">
        <v>45757</v>
      </c>
      <c r="B540" s="41"/>
      <c r="C540" s="41"/>
      <c r="D540" s="41"/>
      <c r="E540" s="41">
        <v>16194</v>
      </c>
      <c r="F540" s="82">
        <v>16500</v>
      </c>
      <c r="G540" s="82">
        <f t="shared" si="47"/>
        <v>16792.233333333334</v>
      </c>
      <c r="H540" s="82">
        <f t="shared" si="49"/>
        <v>15894</v>
      </c>
      <c r="I540" s="82">
        <v>16194</v>
      </c>
      <c r="J540" s="89">
        <v>16100</v>
      </c>
      <c r="K540" s="83">
        <f t="shared" si="50"/>
        <v>-3.6727272727272726E-2</v>
      </c>
      <c r="L540" s="41" t="s">
        <v>76</v>
      </c>
      <c r="M540" s="83" t="e">
        <f>VLOOKUP(A540,Sheet3!$A$2:$K$26,11,FALSE)</f>
        <v>#N/A</v>
      </c>
      <c r="N540" s="83">
        <f t="shared" si="51"/>
        <v>-3.5625596754054967E-2</v>
      </c>
      <c r="O540" s="90">
        <f>(E540-J540)/J540</f>
        <v>5.838509316770186E-3</v>
      </c>
      <c r="P540" s="84">
        <f>VLOOKUP(A540,OEM!$Q$2:$T$394,4,FALSE)</f>
        <v>189360</v>
      </c>
      <c r="Q540" s="85">
        <f>(P540-140000)/140000</f>
        <v>0.35257142857142859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4777-F94D-49A8-AAE0-73D0CBAB2D28}">
  <dimension ref="A1:K26"/>
  <sheetViews>
    <sheetView workbookViewId="0">
      <selection activeCell="N6" sqref="N6"/>
    </sheetView>
  </sheetViews>
  <sheetFormatPr defaultRowHeight="15" x14ac:dyDescent="0.25"/>
  <cols>
    <col min="1" max="1" width="11.140625" bestFit="1" customWidth="1"/>
    <col min="2" max="2" width="14.85546875" bestFit="1" customWidth="1"/>
    <col min="3" max="3" width="7.85546875" bestFit="1" customWidth="1"/>
    <col min="4" max="4" width="12.42578125" bestFit="1" customWidth="1"/>
    <col min="5" max="5" width="15.7109375" bestFit="1" customWidth="1"/>
    <col min="6" max="6" width="11.140625" bestFit="1" customWidth="1"/>
    <col min="7" max="7" width="12.85546875" bestFit="1" customWidth="1"/>
    <col min="8" max="8" width="9.28515625" bestFit="1" customWidth="1"/>
    <col min="9" max="9" width="15.28515625" bestFit="1" customWidth="1"/>
    <col min="10" max="10" width="13.7109375" bestFit="1" customWidth="1"/>
    <col min="11" max="11" width="11.85546875" bestFit="1" customWidth="1"/>
    <col min="12" max="12" width="11.5703125" bestFit="1" customWidth="1"/>
    <col min="13" max="13" width="13.5703125" bestFit="1" customWidth="1"/>
    <col min="14" max="14" width="10" bestFit="1" customWidth="1"/>
    <col min="15" max="15" width="16.28515625" bestFit="1" customWidth="1"/>
    <col min="16" max="16" width="11.28515625" bestFit="1" customWidth="1"/>
    <col min="17" max="17" width="16.85546875" customWidth="1"/>
  </cols>
  <sheetData>
    <row r="1" spans="1:11" x14ac:dyDescent="0.25">
      <c r="A1" s="37" t="s">
        <v>66</v>
      </c>
      <c r="B1" s="37" t="s">
        <v>67</v>
      </c>
      <c r="C1" s="37" t="s">
        <v>68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77</v>
      </c>
      <c r="K1" s="37" t="s">
        <v>78</v>
      </c>
    </row>
    <row r="2" spans="1:11" x14ac:dyDescent="0.25">
      <c r="A2" s="35">
        <v>45593</v>
      </c>
      <c r="B2" s="8">
        <v>0</v>
      </c>
      <c r="C2" s="8">
        <v>-1</v>
      </c>
      <c r="D2" s="8">
        <v>0</v>
      </c>
      <c r="E2" s="8">
        <v>1</v>
      </c>
      <c r="F2" s="8">
        <v>-1</v>
      </c>
      <c r="G2" s="8">
        <v>-1</v>
      </c>
      <c r="H2" s="8">
        <v>0</v>
      </c>
      <c r="I2" s="8" t="s">
        <v>75</v>
      </c>
      <c r="J2" s="8">
        <v>0</v>
      </c>
      <c r="K2" s="36">
        <v>0.50900000000000001</v>
      </c>
    </row>
    <row r="3" spans="1:11" x14ac:dyDescent="0.25">
      <c r="A3" s="35">
        <v>45601</v>
      </c>
      <c r="B3" s="8">
        <v>0</v>
      </c>
      <c r="C3" s="8">
        <v>-1</v>
      </c>
      <c r="D3" s="8">
        <v>-1</v>
      </c>
      <c r="E3" s="8">
        <v>1</v>
      </c>
      <c r="F3" s="8">
        <v>-1</v>
      </c>
      <c r="G3" s="8">
        <v>-1</v>
      </c>
      <c r="H3" s="8">
        <v>0</v>
      </c>
      <c r="I3" s="8" t="s">
        <v>75</v>
      </c>
      <c r="J3" s="8">
        <v>1</v>
      </c>
      <c r="K3" s="36">
        <v>0.58399999999999996</v>
      </c>
    </row>
    <row r="4" spans="1:11" x14ac:dyDescent="0.25">
      <c r="A4" s="35">
        <v>45607</v>
      </c>
      <c r="B4" s="8">
        <v>0</v>
      </c>
      <c r="C4" s="8">
        <v>1</v>
      </c>
      <c r="D4" s="8">
        <v>-1</v>
      </c>
      <c r="E4" s="8">
        <v>1</v>
      </c>
      <c r="F4" s="8">
        <v>-1</v>
      </c>
      <c r="G4" s="8">
        <v>-1</v>
      </c>
      <c r="H4" s="8">
        <v>0</v>
      </c>
      <c r="I4" s="8" t="s">
        <v>76</v>
      </c>
      <c r="J4" s="8">
        <v>0</v>
      </c>
      <c r="K4" s="36">
        <v>0.68100000000000005</v>
      </c>
    </row>
    <row r="5" spans="1:11" x14ac:dyDescent="0.25">
      <c r="A5" s="35">
        <v>45618</v>
      </c>
      <c r="B5" s="8">
        <v>0</v>
      </c>
      <c r="C5" s="8">
        <v>0</v>
      </c>
      <c r="D5" s="8">
        <v>0</v>
      </c>
      <c r="E5" s="8">
        <v>1</v>
      </c>
      <c r="F5" s="8">
        <v>-1</v>
      </c>
      <c r="G5" s="8">
        <v>-1</v>
      </c>
      <c r="H5" s="8">
        <v>0</v>
      </c>
      <c r="I5" s="8" t="s">
        <v>75</v>
      </c>
      <c r="J5" s="8">
        <v>0</v>
      </c>
      <c r="K5" s="36">
        <v>0.57499999999999996</v>
      </c>
    </row>
    <row r="6" spans="1:11" x14ac:dyDescent="0.25">
      <c r="A6" s="35">
        <v>45629</v>
      </c>
      <c r="B6" s="8">
        <v>0</v>
      </c>
      <c r="C6" s="8">
        <v>0</v>
      </c>
      <c r="D6" s="8">
        <v>0</v>
      </c>
      <c r="E6" s="8">
        <v>1</v>
      </c>
      <c r="F6" s="8">
        <v>-1</v>
      </c>
      <c r="G6" s="8">
        <v>-1</v>
      </c>
      <c r="H6" s="8">
        <v>-1</v>
      </c>
      <c r="I6" s="8" t="s">
        <v>75</v>
      </c>
      <c r="J6" s="8">
        <v>1</v>
      </c>
      <c r="K6" s="36">
        <v>0.61199999999999999</v>
      </c>
    </row>
    <row r="7" spans="1:11" x14ac:dyDescent="0.25">
      <c r="A7" s="35">
        <v>45631</v>
      </c>
      <c r="B7" s="8">
        <v>-1</v>
      </c>
      <c r="C7" s="8">
        <v>0</v>
      </c>
      <c r="D7" s="8">
        <v>0</v>
      </c>
      <c r="E7" s="8">
        <v>0</v>
      </c>
      <c r="F7" s="8">
        <v>-1</v>
      </c>
      <c r="G7" s="8">
        <v>-1</v>
      </c>
      <c r="H7" s="8">
        <v>-1</v>
      </c>
      <c r="I7" s="8" t="s">
        <v>75</v>
      </c>
      <c r="J7" s="8">
        <v>1</v>
      </c>
      <c r="K7" s="36">
        <v>0.63100000000000001</v>
      </c>
    </row>
    <row r="8" spans="1:11" x14ac:dyDescent="0.25">
      <c r="A8" s="35">
        <v>45635</v>
      </c>
      <c r="B8" s="8">
        <v>1</v>
      </c>
      <c r="C8" s="8">
        <v>1</v>
      </c>
      <c r="D8" s="8">
        <v>-1</v>
      </c>
      <c r="E8" s="8">
        <v>0</v>
      </c>
      <c r="F8" s="8">
        <v>-1</v>
      </c>
      <c r="G8" s="8">
        <v>-1</v>
      </c>
      <c r="H8" s="8">
        <v>1</v>
      </c>
      <c r="I8" s="8" t="s">
        <v>76</v>
      </c>
      <c r="J8" s="8">
        <v>0</v>
      </c>
      <c r="K8" s="36">
        <v>0.621</v>
      </c>
    </row>
    <row r="9" spans="1:11" x14ac:dyDescent="0.25">
      <c r="A9" s="35">
        <v>45636</v>
      </c>
      <c r="B9" s="8">
        <v>1</v>
      </c>
      <c r="C9" s="8">
        <v>1</v>
      </c>
      <c r="D9" s="8">
        <v>-1</v>
      </c>
      <c r="E9" s="8">
        <v>0</v>
      </c>
      <c r="F9" s="8">
        <v>-1</v>
      </c>
      <c r="G9" s="8">
        <v>-1</v>
      </c>
      <c r="H9" s="8">
        <v>-1</v>
      </c>
      <c r="I9" s="8" t="s">
        <v>75</v>
      </c>
      <c r="J9" s="8">
        <v>1</v>
      </c>
      <c r="K9" s="36">
        <v>0.59299999999999997</v>
      </c>
    </row>
    <row r="10" spans="1:11" x14ac:dyDescent="0.25">
      <c r="A10" s="35">
        <v>45638</v>
      </c>
      <c r="B10" s="8">
        <v>1</v>
      </c>
      <c r="C10" s="8">
        <v>-1</v>
      </c>
      <c r="D10" s="8">
        <v>-1</v>
      </c>
      <c r="E10" s="8">
        <v>0</v>
      </c>
      <c r="F10" s="8">
        <v>-1</v>
      </c>
      <c r="G10" s="8">
        <v>-1</v>
      </c>
      <c r="H10" s="8">
        <v>-1</v>
      </c>
      <c r="I10" s="8" t="s">
        <v>75</v>
      </c>
      <c r="J10" s="8">
        <v>1</v>
      </c>
      <c r="K10" s="36">
        <v>0.80400000000000005</v>
      </c>
    </row>
    <row r="11" spans="1:11" x14ac:dyDescent="0.25">
      <c r="A11" s="35">
        <v>45642</v>
      </c>
      <c r="B11" s="8">
        <v>-1</v>
      </c>
      <c r="C11" s="8">
        <v>1</v>
      </c>
      <c r="D11" s="8">
        <v>-1</v>
      </c>
      <c r="E11" s="8">
        <v>0</v>
      </c>
      <c r="F11" s="8">
        <v>-1</v>
      </c>
      <c r="G11" s="8">
        <v>-1</v>
      </c>
      <c r="H11" s="8">
        <v>-1</v>
      </c>
      <c r="I11" s="8" t="s">
        <v>75</v>
      </c>
      <c r="J11" s="8">
        <v>1</v>
      </c>
      <c r="K11" s="36">
        <v>0.56399999999999995</v>
      </c>
    </row>
    <row r="12" spans="1:11" x14ac:dyDescent="0.25">
      <c r="A12" s="35">
        <v>45646</v>
      </c>
      <c r="B12" s="8">
        <v>-1</v>
      </c>
      <c r="C12" s="8">
        <v>1</v>
      </c>
      <c r="D12" s="8">
        <v>-1</v>
      </c>
      <c r="E12" s="8">
        <v>1</v>
      </c>
      <c r="F12" s="8">
        <v>-1</v>
      </c>
      <c r="G12" s="8">
        <v>-1</v>
      </c>
      <c r="H12" s="8">
        <v>-1</v>
      </c>
      <c r="I12" s="8" t="s">
        <v>76</v>
      </c>
      <c r="J12" s="8">
        <v>0</v>
      </c>
      <c r="K12" s="36">
        <v>0.54900000000000004</v>
      </c>
    </row>
    <row r="13" spans="1:11" x14ac:dyDescent="0.25">
      <c r="A13" s="35">
        <v>45653</v>
      </c>
      <c r="B13" s="8">
        <v>-1</v>
      </c>
      <c r="C13" s="8">
        <v>1</v>
      </c>
      <c r="D13" s="8">
        <v>0</v>
      </c>
      <c r="E13" s="8">
        <v>1</v>
      </c>
      <c r="F13" s="8">
        <v>-1</v>
      </c>
      <c r="G13" s="8">
        <v>-1</v>
      </c>
      <c r="H13" s="8">
        <v>-1</v>
      </c>
      <c r="I13" s="8" t="s">
        <v>76</v>
      </c>
      <c r="J13" s="8">
        <v>0</v>
      </c>
      <c r="K13" s="36">
        <v>0.61</v>
      </c>
    </row>
    <row r="14" spans="1:11" x14ac:dyDescent="0.25">
      <c r="A14" s="35">
        <v>45660</v>
      </c>
      <c r="B14" s="8">
        <v>-1</v>
      </c>
      <c r="C14" s="8">
        <v>1</v>
      </c>
      <c r="D14" s="8">
        <v>0</v>
      </c>
      <c r="E14" s="8">
        <v>1</v>
      </c>
      <c r="F14" s="8">
        <v>-1</v>
      </c>
      <c r="G14" s="8">
        <v>-1</v>
      </c>
      <c r="H14" s="8">
        <v>-1</v>
      </c>
      <c r="I14" s="8" t="s">
        <v>76</v>
      </c>
      <c r="J14" s="8">
        <v>0</v>
      </c>
      <c r="K14" s="36">
        <v>0.61</v>
      </c>
    </row>
    <row r="15" spans="1:11" x14ac:dyDescent="0.25">
      <c r="A15" s="35">
        <v>45667</v>
      </c>
      <c r="B15" s="8">
        <v>-1</v>
      </c>
      <c r="C15" s="8">
        <v>1</v>
      </c>
      <c r="D15" s="8">
        <v>0</v>
      </c>
      <c r="E15" s="8">
        <v>0</v>
      </c>
      <c r="F15" s="8">
        <v>-1</v>
      </c>
      <c r="G15" s="8">
        <v>-1</v>
      </c>
      <c r="H15" s="8">
        <v>-1</v>
      </c>
      <c r="I15" s="8" t="s">
        <v>76</v>
      </c>
      <c r="J15" s="8">
        <v>0</v>
      </c>
      <c r="K15" s="36">
        <v>0.5</v>
      </c>
    </row>
    <row r="16" spans="1:11" x14ac:dyDescent="0.25">
      <c r="A16" s="35">
        <v>45673</v>
      </c>
      <c r="B16" s="8">
        <v>-1</v>
      </c>
      <c r="C16" s="8">
        <v>1</v>
      </c>
      <c r="D16" s="8">
        <v>0</v>
      </c>
      <c r="E16" s="8">
        <v>1</v>
      </c>
      <c r="F16" s="8">
        <v>-1</v>
      </c>
      <c r="G16" s="8">
        <v>1</v>
      </c>
      <c r="H16" s="8">
        <v>1</v>
      </c>
      <c r="I16" s="8" t="s">
        <v>76</v>
      </c>
      <c r="J16" s="8">
        <v>0</v>
      </c>
      <c r="K16" s="36">
        <v>0.92500000000000004</v>
      </c>
    </row>
    <row r="17" spans="1:11" x14ac:dyDescent="0.25">
      <c r="A17" s="35">
        <v>45678</v>
      </c>
      <c r="B17" s="8">
        <v>-1</v>
      </c>
      <c r="C17" s="8">
        <v>1</v>
      </c>
      <c r="D17" s="8">
        <v>0</v>
      </c>
      <c r="E17" s="8">
        <v>1</v>
      </c>
      <c r="F17" s="8">
        <v>-1</v>
      </c>
      <c r="G17" s="8">
        <v>-1</v>
      </c>
      <c r="H17" s="8">
        <v>0</v>
      </c>
      <c r="I17" s="8" t="s">
        <v>76</v>
      </c>
      <c r="J17" s="8">
        <v>0</v>
      </c>
      <c r="K17" s="36">
        <v>0.84199999999999997</v>
      </c>
    </row>
    <row r="18" spans="1:11" x14ac:dyDescent="0.25">
      <c r="A18" s="35">
        <v>45684</v>
      </c>
      <c r="B18" s="8">
        <v>1</v>
      </c>
      <c r="C18" s="8">
        <v>1</v>
      </c>
      <c r="D18" s="8">
        <v>0</v>
      </c>
      <c r="E18" s="8">
        <v>1</v>
      </c>
      <c r="F18" s="8">
        <v>-1</v>
      </c>
      <c r="G18" s="8">
        <v>-1</v>
      </c>
      <c r="H18" s="8">
        <v>0</v>
      </c>
      <c r="I18" s="8" t="s">
        <v>76</v>
      </c>
      <c r="J18" s="8">
        <v>0</v>
      </c>
      <c r="K18" s="36">
        <v>0.86499999999999999</v>
      </c>
    </row>
    <row r="19" spans="1:11" x14ac:dyDescent="0.25">
      <c r="A19" s="35">
        <v>45694</v>
      </c>
      <c r="B19" s="8">
        <v>1</v>
      </c>
      <c r="C19" s="8">
        <v>1</v>
      </c>
      <c r="D19" s="8">
        <v>0</v>
      </c>
      <c r="E19" s="8">
        <v>-1</v>
      </c>
      <c r="F19" s="8">
        <v>-1</v>
      </c>
      <c r="G19" s="8">
        <v>-1</v>
      </c>
      <c r="H19" s="8">
        <v>-1</v>
      </c>
      <c r="I19" s="8" t="s">
        <v>75</v>
      </c>
      <c r="J19" s="8">
        <v>1</v>
      </c>
      <c r="K19" s="36">
        <v>0.51300000000000001</v>
      </c>
    </row>
    <row r="20" spans="1:11" x14ac:dyDescent="0.25">
      <c r="A20" s="35">
        <v>45701</v>
      </c>
      <c r="B20" s="8">
        <v>1</v>
      </c>
      <c r="C20" s="8">
        <v>1</v>
      </c>
      <c r="D20" s="8">
        <v>1</v>
      </c>
      <c r="E20" s="8">
        <v>-1</v>
      </c>
      <c r="F20" s="8">
        <v>-1</v>
      </c>
      <c r="G20" s="8">
        <v>-1</v>
      </c>
      <c r="H20" s="8">
        <v>-1</v>
      </c>
      <c r="I20" s="8" t="s">
        <v>75</v>
      </c>
      <c r="J20" s="8">
        <v>1</v>
      </c>
      <c r="K20" s="36">
        <v>0.51300000000000001</v>
      </c>
    </row>
    <row r="21" spans="1:11" x14ac:dyDescent="0.25">
      <c r="A21" s="35">
        <v>45707</v>
      </c>
      <c r="B21" s="8">
        <v>0</v>
      </c>
      <c r="C21" s="8">
        <v>1</v>
      </c>
      <c r="D21" s="8">
        <v>0</v>
      </c>
      <c r="E21" s="8">
        <v>1</v>
      </c>
      <c r="F21" s="8">
        <v>-1</v>
      </c>
      <c r="G21" s="8">
        <v>-1</v>
      </c>
      <c r="H21" s="8">
        <v>-1</v>
      </c>
      <c r="I21" s="8" t="s">
        <v>76</v>
      </c>
      <c r="J21" s="8">
        <v>0</v>
      </c>
      <c r="K21" s="36">
        <v>0.54100000000000004</v>
      </c>
    </row>
    <row r="22" spans="1:11" x14ac:dyDescent="0.25">
      <c r="A22" s="35">
        <v>45715</v>
      </c>
      <c r="B22" s="8">
        <v>-1</v>
      </c>
      <c r="C22" s="8">
        <v>1</v>
      </c>
      <c r="D22" s="8">
        <v>0</v>
      </c>
      <c r="E22" s="8">
        <v>1</v>
      </c>
      <c r="F22" s="8">
        <v>-1</v>
      </c>
      <c r="G22" s="8">
        <v>1</v>
      </c>
      <c r="H22" s="8">
        <v>-1</v>
      </c>
      <c r="I22" s="8" t="s">
        <v>76</v>
      </c>
      <c r="J22" s="8">
        <v>0</v>
      </c>
      <c r="K22" s="36">
        <v>0.59299999999999997</v>
      </c>
    </row>
    <row r="23" spans="1:11" x14ac:dyDescent="0.25">
      <c r="A23" s="35">
        <v>45721</v>
      </c>
      <c r="B23" s="8">
        <v>0</v>
      </c>
      <c r="C23" s="8">
        <v>1</v>
      </c>
      <c r="D23" s="8">
        <v>0</v>
      </c>
      <c r="E23" s="8">
        <v>-1</v>
      </c>
      <c r="F23" s="8">
        <v>-1</v>
      </c>
      <c r="G23" s="8">
        <v>1</v>
      </c>
      <c r="H23" s="8">
        <v>-1</v>
      </c>
      <c r="I23" s="8" t="s">
        <v>75</v>
      </c>
      <c r="J23" s="8">
        <v>1</v>
      </c>
      <c r="K23" s="36">
        <v>0.60299999999999998</v>
      </c>
    </row>
    <row r="24" spans="1:11" x14ac:dyDescent="0.25">
      <c r="A24" s="35">
        <v>45741</v>
      </c>
      <c r="B24" s="8">
        <v>0</v>
      </c>
      <c r="C24" s="8">
        <v>1</v>
      </c>
      <c r="D24" s="8">
        <v>0</v>
      </c>
      <c r="E24" s="8">
        <v>1</v>
      </c>
      <c r="F24" s="8">
        <v>-1</v>
      </c>
      <c r="G24" s="8">
        <v>1</v>
      </c>
      <c r="H24" s="8">
        <v>-1</v>
      </c>
      <c r="I24" s="8" t="s">
        <v>75</v>
      </c>
      <c r="J24" s="8">
        <v>1</v>
      </c>
      <c r="K24" s="36">
        <v>0.52800000000000002</v>
      </c>
    </row>
    <row r="25" spans="1:11" x14ac:dyDescent="0.25">
      <c r="A25" s="35">
        <v>45743</v>
      </c>
      <c r="B25" s="8">
        <v>-1</v>
      </c>
      <c r="C25" s="8">
        <v>1</v>
      </c>
      <c r="D25" s="8">
        <v>0</v>
      </c>
      <c r="E25" s="8">
        <v>1</v>
      </c>
      <c r="F25" s="8">
        <v>-1</v>
      </c>
      <c r="G25" s="8">
        <v>1</v>
      </c>
      <c r="H25" s="8">
        <v>-1</v>
      </c>
      <c r="I25" s="8" t="s">
        <v>76</v>
      </c>
      <c r="J25" s="8">
        <v>0</v>
      </c>
      <c r="K25" s="36">
        <v>0.59299999999999997</v>
      </c>
    </row>
    <row r="26" spans="1:11" x14ac:dyDescent="0.25">
      <c r="A26" s="35">
        <v>45755</v>
      </c>
      <c r="B26" s="8">
        <v>-1</v>
      </c>
      <c r="C26" s="8">
        <v>-1</v>
      </c>
      <c r="D26" s="8">
        <v>0</v>
      </c>
      <c r="E26" s="8">
        <v>1</v>
      </c>
      <c r="F26" s="8">
        <v>1</v>
      </c>
      <c r="G26" s="8">
        <v>1</v>
      </c>
      <c r="H26" s="8">
        <v>-1</v>
      </c>
      <c r="I26" s="8" t="s">
        <v>76</v>
      </c>
      <c r="J26" s="8">
        <v>0</v>
      </c>
      <c r="K26" s="36">
        <v>0.65400000000000003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F519-05DF-4332-91D4-88EFF1C20422}">
  <dimension ref="A1:AB396"/>
  <sheetViews>
    <sheetView topLeftCell="B177" zoomScale="85" zoomScaleNormal="85" workbookViewId="0">
      <selection activeCell="Y394" sqref="Y394"/>
    </sheetView>
  </sheetViews>
  <sheetFormatPr defaultRowHeight="15" x14ac:dyDescent="0.25"/>
  <cols>
    <col min="1" max="1" width="12.140625" bestFit="1" customWidth="1"/>
    <col min="2" max="2" width="12.85546875" style="29" customWidth="1"/>
    <col min="3" max="3" width="14.7109375" bestFit="1" customWidth="1"/>
    <col min="4" max="4" width="15.42578125" bestFit="1" customWidth="1"/>
    <col min="5" max="5" width="13.5703125" style="30" customWidth="1"/>
    <col min="6" max="6" width="12" customWidth="1"/>
    <col min="7" max="7" width="11.7109375" customWidth="1"/>
    <col min="8" max="8" width="9.85546875" customWidth="1"/>
    <col min="9" max="9" width="1.42578125" customWidth="1"/>
    <col min="10" max="10" width="10.5703125" bestFit="1" customWidth="1"/>
    <col min="11" max="11" width="11.5703125" bestFit="1" customWidth="1"/>
    <col min="12" max="12" width="1.42578125" customWidth="1"/>
    <col min="13" max="13" width="16" customWidth="1"/>
    <col min="14" max="14" width="14" customWidth="1"/>
    <col min="15" max="15" width="15.42578125" bestFit="1" customWidth="1"/>
    <col min="16" max="16" width="11.85546875" customWidth="1"/>
    <col min="17" max="17" width="11.5703125" bestFit="1" customWidth="1"/>
    <col min="18" max="18" width="13.7109375" bestFit="1" customWidth="1"/>
    <col min="20" max="20" width="13.28515625" customWidth="1"/>
    <col min="23" max="23" width="13.140625" customWidth="1"/>
    <col min="25" max="25" width="11.28515625" customWidth="1"/>
    <col min="26" max="26" width="9.85546875" bestFit="1" customWidth="1"/>
  </cols>
  <sheetData>
    <row r="1" spans="1:28" x14ac:dyDescent="0.25">
      <c r="A1" s="39" t="s">
        <v>8</v>
      </c>
      <c r="B1" s="39"/>
      <c r="C1" s="39"/>
      <c r="D1" s="39"/>
      <c r="E1" s="39"/>
      <c r="F1" s="39"/>
      <c r="G1" s="39"/>
      <c r="H1" s="39"/>
      <c r="M1" s="39" t="s">
        <v>9</v>
      </c>
      <c r="N1" s="39"/>
      <c r="O1" s="39"/>
      <c r="P1" s="39"/>
    </row>
    <row r="2" spans="1:28" x14ac:dyDescent="0.25">
      <c r="A2" s="39"/>
      <c r="B2" s="39"/>
      <c r="C2" s="39"/>
      <c r="D2" s="39"/>
      <c r="E2" s="39"/>
      <c r="F2" s="39"/>
      <c r="G2" s="39"/>
      <c r="H2" s="39"/>
      <c r="M2" s="39"/>
      <c r="N2" s="39"/>
      <c r="O2" s="39"/>
      <c r="P2" s="39"/>
    </row>
    <row r="3" spans="1:28" ht="18.75" x14ac:dyDescent="0.25">
      <c r="A3" s="1"/>
      <c r="B3" s="1"/>
      <c r="C3" s="1"/>
      <c r="D3" s="1"/>
      <c r="E3" s="1"/>
      <c r="F3" s="1"/>
      <c r="G3" s="1"/>
      <c r="H3" s="1"/>
      <c r="M3" s="1"/>
      <c r="N3" s="1"/>
      <c r="O3" s="1"/>
      <c r="P3" s="1"/>
    </row>
    <row r="4" spans="1:28" ht="18.75" x14ac:dyDescent="0.3">
      <c r="A4" s="2" t="s">
        <v>10</v>
      </c>
      <c r="B4" s="3" t="s">
        <v>11</v>
      </c>
      <c r="C4" s="4" t="s">
        <v>12</v>
      </c>
      <c r="D4" s="4" t="s">
        <v>13</v>
      </c>
      <c r="E4" s="5" t="s">
        <v>14</v>
      </c>
      <c r="F4" s="4" t="s">
        <v>15</v>
      </c>
      <c r="G4" s="4" t="s">
        <v>16</v>
      </c>
      <c r="H4" s="6" t="s">
        <v>17</v>
      </c>
      <c r="J4" s="7" t="s">
        <v>18</v>
      </c>
      <c r="K4" s="7" t="s">
        <v>19</v>
      </c>
      <c r="M4" s="2" t="s">
        <v>20</v>
      </c>
      <c r="N4" s="4" t="s">
        <v>12</v>
      </c>
      <c r="O4" s="4" t="s">
        <v>21</v>
      </c>
      <c r="P4" s="6" t="s">
        <v>22</v>
      </c>
      <c r="Q4" s="34" t="s">
        <v>82</v>
      </c>
      <c r="R4" s="34" t="s">
        <v>83</v>
      </c>
      <c r="S4" s="34" t="s">
        <v>84</v>
      </c>
      <c r="T4" s="34" t="s">
        <v>85</v>
      </c>
      <c r="Y4" s="40" t="s">
        <v>86</v>
      </c>
      <c r="Z4" s="40" t="s">
        <v>87</v>
      </c>
      <c r="AA4" s="40" t="s">
        <v>88</v>
      </c>
      <c r="AB4" s="40" t="s">
        <v>17</v>
      </c>
    </row>
    <row r="5" spans="1:28" ht="18.75" x14ac:dyDescent="0.3">
      <c r="A5" s="8" t="s">
        <v>23</v>
      </c>
      <c r="B5" s="9">
        <v>45323</v>
      </c>
      <c r="C5" s="8" t="s">
        <v>24</v>
      </c>
      <c r="D5" s="8" t="s">
        <v>25</v>
      </c>
      <c r="E5" s="10">
        <v>12800</v>
      </c>
      <c r="F5" s="11">
        <v>140000</v>
      </c>
      <c r="G5" s="12">
        <f>SUMIF(Table10[No PO],Table8[[#This Row],[No PO]],Table10[PO Keluar])</f>
        <v>140000</v>
      </c>
      <c r="H5" s="12">
        <f t="shared" ref="H5:H21" si="0">F5-G5</f>
        <v>0</v>
      </c>
      <c r="J5" s="13">
        <f>SUM(Table8[Sisa PO])</f>
        <v>280000</v>
      </c>
      <c r="K5" s="14" t="str">
        <f>IF(J5&gt;=150000,"Available","Reorder")</f>
        <v>Available</v>
      </c>
      <c r="M5" s="15">
        <v>45356</v>
      </c>
      <c r="N5" s="8" t="s">
        <v>24</v>
      </c>
      <c r="O5" s="16" t="s">
        <v>25</v>
      </c>
      <c r="P5" s="17">
        <v>14000</v>
      </c>
      <c r="Q5">
        <f>_xlfn.IFNA(VLOOKUP(Table10[[#This Row],[Tanggal Keluar]],Table8[[Tanggal PO]:[PO masuk]],5,FALSE),0)</f>
        <v>0</v>
      </c>
      <c r="T5">
        <f>IFERROR(Table10[[#This Row],[Column2]],"TRUE")</f>
        <v>0</v>
      </c>
      <c r="Y5" s="20">
        <v>45366</v>
      </c>
      <c r="Z5" s="8">
        <f>IFERROR(SUMIF(Table10[Tanggal Keluar],Y5,Table10[PO Keluar]),0)</f>
        <v>14000</v>
      </c>
      <c r="AA5" s="8">
        <f>IFERROR(VLOOKUP(Y5,Table8[[Tanggal PO]:[PO masuk]],5,FALSE),0)</f>
        <v>0</v>
      </c>
      <c r="AB5" s="8">
        <v>168000</v>
      </c>
    </row>
    <row r="6" spans="1:28" x14ac:dyDescent="0.25">
      <c r="A6" s="8" t="s">
        <v>23</v>
      </c>
      <c r="B6" s="9">
        <v>45328</v>
      </c>
      <c r="C6" s="8" t="s">
        <v>26</v>
      </c>
      <c r="D6" s="8" t="s">
        <v>25</v>
      </c>
      <c r="E6" s="10">
        <v>12793</v>
      </c>
      <c r="F6" s="11">
        <v>140000</v>
      </c>
      <c r="G6" s="12">
        <f>SUMIF(Table10[No PO],Table8[[#This Row],[No PO]],Table10[PO Keluar])</f>
        <v>140000</v>
      </c>
      <c r="H6" s="12">
        <f t="shared" si="0"/>
        <v>0</v>
      </c>
      <c r="M6" s="15">
        <v>45357</v>
      </c>
      <c r="N6" s="8" t="s">
        <v>24</v>
      </c>
      <c r="O6" s="16" t="s">
        <v>25</v>
      </c>
      <c r="P6" s="17">
        <v>14000</v>
      </c>
      <c r="Q6">
        <f>_xlfn.IFNA(VLOOKUP(Table10[[#This Row],[Tanggal Keluar]],Table8[[Tanggal PO]:[PO masuk]],5,FALSE),0)</f>
        <v>0</v>
      </c>
      <c r="T6">
        <f>IFERROR(Table10[[#This Row],[Column2]],"TRUE")</f>
        <v>0</v>
      </c>
      <c r="W6">
        <f>COUNTIF(AB5:AB396,"&gt;0")</f>
        <v>392</v>
      </c>
      <c r="Y6" s="20">
        <v>45367</v>
      </c>
      <c r="Z6" s="8">
        <f>IFERROR(SUMIF(Table10[Tanggal Keluar],Y6,Table10[PO Keluar]),0)</f>
        <v>0</v>
      </c>
      <c r="AA6" s="8">
        <f>IFERROR(VLOOKUP(Y6,Table8[[Tanggal PO]:[PO masuk]],5,FALSE),0)</f>
        <v>0</v>
      </c>
      <c r="AB6" s="8">
        <f>AB5+AA6-Z6</f>
        <v>168000</v>
      </c>
    </row>
    <row r="7" spans="1:28" x14ac:dyDescent="0.25">
      <c r="A7" s="8" t="s">
        <v>27</v>
      </c>
      <c r="B7" s="9">
        <v>45376</v>
      </c>
      <c r="C7" s="8" t="s">
        <v>28</v>
      </c>
      <c r="D7" s="8" t="s">
        <v>25</v>
      </c>
      <c r="E7" s="10">
        <v>14500</v>
      </c>
      <c r="F7" s="11">
        <v>70000</v>
      </c>
      <c r="G7" s="12">
        <f>SUMIF(Table10[No PO],Table8[[#This Row],[No PO]],Table10[PO Keluar])</f>
        <v>70000</v>
      </c>
      <c r="H7" s="12">
        <f t="shared" si="0"/>
        <v>0</v>
      </c>
      <c r="M7" s="15">
        <v>45358</v>
      </c>
      <c r="N7" s="8" t="s">
        <v>24</v>
      </c>
      <c r="O7" s="16" t="s">
        <v>25</v>
      </c>
      <c r="P7" s="17">
        <v>14000</v>
      </c>
      <c r="Q7">
        <f>_xlfn.IFNA(VLOOKUP(Table10[[#This Row],[Tanggal Keluar]],Table8[[Tanggal PO]:[PO masuk]],5,FALSE),0)</f>
        <v>0</v>
      </c>
      <c r="T7">
        <f>IFERROR(Table10[[#This Row],[Column2]],"TRUE")</f>
        <v>0</v>
      </c>
      <c r="Y7" s="20">
        <v>45368</v>
      </c>
      <c r="Z7" s="8">
        <f>IFERROR(SUMIF(Table10[Tanggal Keluar],Y7,Table10[PO Keluar]),0)</f>
        <v>0</v>
      </c>
      <c r="AA7" s="8">
        <f>IFERROR(VLOOKUP(Y7,Table8[[Tanggal PO]:[PO masuk]],5,FALSE),0)</f>
        <v>0</v>
      </c>
      <c r="AB7" s="8">
        <f t="shared" ref="AB7:AB70" si="1">AB6+AA7-Z7</f>
        <v>168000</v>
      </c>
    </row>
    <row r="8" spans="1:28" x14ac:dyDescent="0.25">
      <c r="A8" s="8" t="s">
        <v>27</v>
      </c>
      <c r="B8" s="18">
        <v>45384</v>
      </c>
      <c r="C8" s="8" t="s">
        <v>29</v>
      </c>
      <c r="D8" s="8" t="s">
        <v>25</v>
      </c>
      <c r="E8" s="10">
        <v>14650</v>
      </c>
      <c r="F8" s="19">
        <v>42000</v>
      </c>
      <c r="G8" s="12">
        <f>SUMIF(Table10[No PO],Table8[[#This Row],[No PO]],Table10[PO Keluar])</f>
        <v>42000</v>
      </c>
      <c r="H8" s="12">
        <f t="shared" si="0"/>
        <v>0</v>
      </c>
      <c r="M8" s="20">
        <v>45359</v>
      </c>
      <c r="N8" s="16" t="s">
        <v>24</v>
      </c>
      <c r="O8" s="16" t="s">
        <v>25</v>
      </c>
      <c r="P8" s="17">
        <v>14000</v>
      </c>
      <c r="Q8">
        <f>_xlfn.IFNA(VLOOKUP(Table10[[#This Row],[Tanggal Keluar]],Table8[[Tanggal PO]:[PO masuk]],5,FALSE),0)</f>
        <v>0</v>
      </c>
      <c r="T8">
        <f>IFERROR(Table10[[#This Row],[Column2]],"TRUE")</f>
        <v>0</v>
      </c>
      <c r="Y8" s="20">
        <v>45369</v>
      </c>
      <c r="Z8" s="8">
        <f>IFERROR(SUMIF(Table10[Tanggal Keluar],Y8,Table10[PO Keluar]),0)</f>
        <v>14000</v>
      </c>
      <c r="AA8" s="8">
        <f>IFERROR(VLOOKUP(Y8,Table8[[Tanggal PO]:[PO masuk]],5,FALSE),0)</f>
        <v>0</v>
      </c>
      <c r="AB8" s="8">
        <f t="shared" si="1"/>
        <v>154000</v>
      </c>
    </row>
    <row r="9" spans="1:28" x14ac:dyDescent="0.25">
      <c r="A9" s="8" t="s">
        <v>23</v>
      </c>
      <c r="B9" s="18">
        <v>45400</v>
      </c>
      <c r="C9" s="8" t="s">
        <v>30</v>
      </c>
      <c r="D9" s="8" t="s">
        <v>25</v>
      </c>
      <c r="E9" s="10">
        <v>14000</v>
      </c>
      <c r="F9" s="21">
        <v>70000</v>
      </c>
      <c r="G9" s="12">
        <f>SUMIF(Table10[No PO],Table8[[#This Row],[No PO]],Table10[PO Keluar])</f>
        <v>70000</v>
      </c>
      <c r="H9" s="12">
        <f t="shared" si="0"/>
        <v>0</v>
      </c>
      <c r="M9" s="20">
        <v>45363</v>
      </c>
      <c r="N9" s="16" t="s">
        <v>24</v>
      </c>
      <c r="O9" s="16" t="s">
        <v>25</v>
      </c>
      <c r="P9" s="17">
        <v>14000</v>
      </c>
      <c r="Q9">
        <f>_xlfn.IFNA(VLOOKUP(Table10[[#This Row],[Tanggal Keluar]],Table8[[Tanggal PO]:[PO masuk]],5,FALSE),0)</f>
        <v>0</v>
      </c>
      <c r="T9">
        <f>IFERROR(Table10[[#This Row],[Column2]],"TRUE")</f>
        <v>0</v>
      </c>
      <c r="Y9" s="20">
        <v>45370</v>
      </c>
      <c r="Z9" s="8">
        <f>IFERROR(SUMIF(Table10[Tanggal Keluar],Y9,Table10[PO Keluar]),0)</f>
        <v>14000</v>
      </c>
      <c r="AA9" s="8">
        <f>IFERROR(VLOOKUP(Y9,Table8[[Tanggal PO]:[PO masuk]],5,FALSE),0)</f>
        <v>0</v>
      </c>
      <c r="AB9" s="8">
        <f t="shared" si="1"/>
        <v>140000</v>
      </c>
    </row>
    <row r="10" spans="1:28" x14ac:dyDescent="0.25">
      <c r="A10" s="8" t="s">
        <v>27</v>
      </c>
      <c r="B10" s="18">
        <v>45404</v>
      </c>
      <c r="C10" s="8" t="s">
        <v>31</v>
      </c>
      <c r="D10" s="8" t="s">
        <v>25</v>
      </c>
      <c r="E10" s="10">
        <v>13750</v>
      </c>
      <c r="F10" s="21">
        <v>70000</v>
      </c>
      <c r="G10" s="12">
        <f>SUMIF(Table10[No PO],Table8[[#This Row],[No PO]],Table10[PO Keluar])</f>
        <v>70000</v>
      </c>
      <c r="H10" s="12">
        <f t="shared" si="0"/>
        <v>0</v>
      </c>
      <c r="M10" s="20">
        <v>45364</v>
      </c>
      <c r="N10" s="16" t="s">
        <v>24</v>
      </c>
      <c r="O10" s="16" t="s">
        <v>25</v>
      </c>
      <c r="P10" s="17">
        <v>14000</v>
      </c>
      <c r="Q10">
        <f>_xlfn.IFNA(VLOOKUP(Table10[[#This Row],[Tanggal Keluar]],Table8[[Tanggal PO]:[PO masuk]],5,FALSE),0)</f>
        <v>0</v>
      </c>
      <c r="T10">
        <f>IFERROR(Table10[[#This Row],[Column2]],"TRUE")</f>
        <v>0</v>
      </c>
      <c r="Y10" s="20">
        <v>45371</v>
      </c>
      <c r="Z10" s="8">
        <f>IFERROR(SUMIF(Table10[Tanggal Keluar],Y10,Table10[PO Keluar]),0)</f>
        <v>14000</v>
      </c>
      <c r="AA10" s="8">
        <f>IFERROR(VLOOKUP(Y10,Table8[[Tanggal PO]:[PO masuk]],5,FALSE),0)</f>
        <v>0</v>
      </c>
      <c r="AB10" s="8">
        <f t="shared" si="1"/>
        <v>126000</v>
      </c>
    </row>
    <row r="11" spans="1:28" x14ac:dyDescent="0.25">
      <c r="A11" s="8" t="s">
        <v>23</v>
      </c>
      <c r="B11" s="18">
        <v>45408</v>
      </c>
      <c r="C11" s="8" t="s">
        <v>32</v>
      </c>
      <c r="D11" s="8" t="s">
        <v>25</v>
      </c>
      <c r="E11" s="10">
        <v>13468</v>
      </c>
      <c r="F11" s="21">
        <v>98000</v>
      </c>
      <c r="G11" s="12">
        <f>SUMIF(Table10[No PO],Table8[[#This Row],[No PO]],Table10[PO Keluar])</f>
        <v>98000</v>
      </c>
      <c r="H11" s="12">
        <f t="shared" si="0"/>
        <v>0</v>
      </c>
      <c r="M11" s="20">
        <v>45365</v>
      </c>
      <c r="N11" s="16" t="s">
        <v>24</v>
      </c>
      <c r="O11" s="16" t="s">
        <v>25</v>
      </c>
      <c r="P11" s="17">
        <v>14000</v>
      </c>
      <c r="Q11">
        <f>_xlfn.IFNA(VLOOKUP(Table10[[#This Row],[Tanggal Keluar]],Table8[[Tanggal PO]:[PO masuk]],5,FALSE),0)</f>
        <v>0</v>
      </c>
      <c r="T11">
        <f>IFERROR(Table10[[#This Row],[Column2]],"TRUE")</f>
        <v>0</v>
      </c>
      <c r="Y11" s="20">
        <v>45372</v>
      </c>
      <c r="Z11" s="8">
        <f>IFERROR(SUMIF(Table10[Tanggal Keluar],Y11,Table10[PO Keluar]),0)</f>
        <v>14000</v>
      </c>
      <c r="AA11" s="8">
        <f>IFERROR(VLOOKUP(Y11,Table8[[Tanggal PO]:[PO masuk]],5,FALSE),0)</f>
        <v>0</v>
      </c>
      <c r="AB11" s="8">
        <f t="shared" si="1"/>
        <v>112000</v>
      </c>
    </row>
    <row r="12" spans="1:28" x14ac:dyDescent="0.25">
      <c r="A12" s="8" t="s">
        <v>27</v>
      </c>
      <c r="B12" s="18">
        <v>45409</v>
      </c>
      <c r="C12" s="8" t="s">
        <v>33</v>
      </c>
      <c r="D12" s="8" t="s">
        <v>25</v>
      </c>
      <c r="E12" s="10">
        <v>13500</v>
      </c>
      <c r="F12" s="21">
        <v>70000</v>
      </c>
      <c r="G12" s="12">
        <f>SUMIF(Table10[No PO],Table8[[#This Row],[No PO]],Table10[PO Keluar])</f>
        <v>70000</v>
      </c>
      <c r="H12" s="12">
        <f t="shared" si="0"/>
        <v>0</v>
      </c>
      <c r="M12" s="20">
        <v>45366</v>
      </c>
      <c r="N12" s="16" t="s">
        <v>24</v>
      </c>
      <c r="O12" s="16" t="s">
        <v>25</v>
      </c>
      <c r="P12" s="17">
        <v>14000</v>
      </c>
      <c r="Q12">
        <f>_xlfn.IFNA(VLOOKUP(Table10[[#This Row],[Tanggal Keluar]],Table8[[Tanggal PO]:[PO masuk]],5,FALSE),0)</f>
        <v>0</v>
      </c>
      <c r="R12">
        <v>168000</v>
      </c>
      <c r="S12" s="38">
        <v>168000</v>
      </c>
      <c r="T12">
        <f>IFERROR(Table10[[#This Row],[Column2]],"TRUE")</f>
        <v>0</v>
      </c>
      <c r="Y12" s="20">
        <v>45373</v>
      </c>
      <c r="Z12" s="8">
        <f>IFERROR(SUMIF(Table10[Tanggal Keluar],Y12,Table10[PO Keluar]),0)</f>
        <v>14000</v>
      </c>
      <c r="AA12" s="8">
        <f>IFERROR(VLOOKUP(Y12,Table8[[Tanggal PO]:[PO masuk]],5,FALSE),0)</f>
        <v>0</v>
      </c>
      <c r="AB12" s="8">
        <f t="shared" si="1"/>
        <v>98000</v>
      </c>
    </row>
    <row r="13" spans="1:28" x14ac:dyDescent="0.25">
      <c r="A13" s="8" t="s">
        <v>27</v>
      </c>
      <c r="B13" s="18">
        <v>45415</v>
      </c>
      <c r="C13" s="8" t="s">
        <v>34</v>
      </c>
      <c r="D13" s="8" t="s">
        <v>25</v>
      </c>
      <c r="E13" s="10">
        <v>12700</v>
      </c>
      <c r="F13" s="21">
        <v>140000</v>
      </c>
      <c r="G13" s="12">
        <f>SUMIF(Table10[No PO],Table8[[#This Row],[No PO]],Table10[PO Keluar])</f>
        <v>140000</v>
      </c>
      <c r="H13" s="12">
        <f t="shared" si="0"/>
        <v>0</v>
      </c>
      <c r="M13" s="20">
        <v>45369</v>
      </c>
      <c r="N13" s="16" t="s">
        <v>24</v>
      </c>
      <c r="O13" s="16" t="s">
        <v>25</v>
      </c>
      <c r="P13" s="17">
        <v>14000</v>
      </c>
      <c r="Q13">
        <f>_xlfn.IFNA(VLOOKUP(Table10[[#This Row],[Tanggal Keluar]],Table8[[Tanggal PO]:[PO masuk]],5,FALSE),0)</f>
        <v>0</v>
      </c>
      <c r="S13" s="38">
        <f>S12-Table10[[#This Row],[PO Keluar]]+Table10[[#This Row],[Column2]]</f>
        <v>154000</v>
      </c>
      <c r="T13">
        <f>IFERROR(Table10[[#This Row],[Column2]],"TRUE")</f>
        <v>0</v>
      </c>
      <c r="Y13" s="20">
        <v>45374</v>
      </c>
      <c r="Z13" s="8">
        <f>IFERROR(SUMIF(Table10[Tanggal Keluar],Y13,Table10[PO Keluar]),0)</f>
        <v>0</v>
      </c>
      <c r="AA13" s="8">
        <f>IFERROR(VLOOKUP(Y13,Table8[[Tanggal PO]:[PO masuk]],5,FALSE),0)</f>
        <v>0</v>
      </c>
      <c r="AB13" s="8">
        <f t="shared" si="1"/>
        <v>98000</v>
      </c>
    </row>
    <row r="14" spans="1:28" x14ac:dyDescent="0.25">
      <c r="A14" s="8" t="s">
        <v>27</v>
      </c>
      <c r="B14" s="18">
        <v>45440</v>
      </c>
      <c r="C14" s="8" t="s">
        <v>35</v>
      </c>
      <c r="D14" s="8" t="s">
        <v>25</v>
      </c>
      <c r="E14" s="10">
        <v>13400</v>
      </c>
      <c r="F14" s="21">
        <v>140000</v>
      </c>
      <c r="G14" s="12">
        <f>SUMIF(Table10[No PO],Table8[[#This Row],[No PO]],Table10[PO Keluar])</f>
        <v>140000</v>
      </c>
      <c r="H14" s="12">
        <f t="shared" si="0"/>
        <v>0</v>
      </c>
      <c r="M14" s="20">
        <v>45370</v>
      </c>
      <c r="N14" s="16" t="s">
        <v>24</v>
      </c>
      <c r="O14" s="16" t="s">
        <v>25</v>
      </c>
      <c r="P14" s="17">
        <v>14000</v>
      </c>
      <c r="Q14">
        <f>_xlfn.IFNA(VLOOKUP(Table10[[#This Row],[Tanggal Keluar]],Table8[[Tanggal PO]:[PO masuk]],5,FALSE),0)</f>
        <v>0</v>
      </c>
      <c r="S14" s="38">
        <f>S13-Table10[[#This Row],[PO Keluar]]+Table10[[#This Row],[Column2]]</f>
        <v>140000</v>
      </c>
      <c r="T14">
        <f>IFERROR(Table10[[#This Row],[Column2]],"TRUE")</f>
        <v>0</v>
      </c>
      <c r="Y14" s="20">
        <v>45375</v>
      </c>
      <c r="Z14" s="8">
        <f>IFERROR(SUMIF(Table10[Tanggal Keluar],Y14,Table10[PO Keluar]),0)</f>
        <v>0</v>
      </c>
      <c r="AA14" s="8">
        <f>IFERROR(VLOOKUP(Y14,Table8[[Tanggal PO]:[PO masuk]],5,FALSE),0)</f>
        <v>0</v>
      </c>
      <c r="AB14" s="8">
        <f t="shared" si="1"/>
        <v>98000</v>
      </c>
    </row>
    <row r="15" spans="1:28" x14ac:dyDescent="0.25">
      <c r="A15" s="8" t="s">
        <v>23</v>
      </c>
      <c r="B15" s="18">
        <v>45418</v>
      </c>
      <c r="C15" s="8" t="s">
        <v>36</v>
      </c>
      <c r="D15" s="8" t="s">
        <v>25</v>
      </c>
      <c r="E15" s="10">
        <v>13829</v>
      </c>
      <c r="F15" s="21">
        <v>70000</v>
      </c>
      <c r="G15" s="12">
        <f>SUMIF(Table10[No PO],Table8[[#This Row],[No PO]],Table10[PO Keluar])</f>
        <v>70000</v>
      </c>
      <c r="H15" s="12">
        <f t="shared" si="0"/>
        <v>0</v>
      </c>
      <c r="M15" s="20">
        <v>45371</v>
      </c>
      <c r="N15" s="8" t="s">
        <v>26</v>
      </c>
      <c r="O15" s="16" t="s">
        <v>25</v>
      </c>
      <c r="P15" s="17">
        <v>14000</v>
      </c>
      <c r="Q15">
        <f>_xlfn.IFNA(VLOOKUP(Table10[[#This Row],[Tanggal Keluar]],Table8[[Tanggal PO]:[PO masuk]],5,FALSE),0)</f>
        <v>0</v>
      </c>
      <c r="S15" s="38">
        <f>S14-Table10[[#This Row],[PO Keluar]]+Table10[[#This Row],[Column2]]</f>
        <v>126000</v>
      </c>
      <c r="T15">
        <f>IFERROR(Table10[[#This Row],[Column2]],"TRUE")</f>
        <v>0</v>
      </c>
      <c r="Y15" s="20">
        <v>45376</v>
      </c>
      <c r="Z15" s="8">
        <f>IFERROR(SUMIF(Table10[Tanggal Keluar],Y15,Table10[PO Keluar]),0)</f>
        <v>14000</v>
      </c>
      <c r="AA15" s="8">
        <f>IFERROR(VLOOKUP(Y15,Table8[[Tanggal PO]:[PO masuk]],5,FALSE),0)</f>
        <v>70000</v>
      </c>
      <c r="AB15" s="8">
        <f t="shared" si="1"/>
        <v>154000</v>
      </c>
    </row>
    <row r="16" spans="1:28" x14ac:dyDescent="0.25">
      <c r="A16" s="8" t="s">
        <v>23</v>
      </c>
      <c r="B16" s="18">
        <v>45464</v>
      </c>
      <c r="C16" s="8" t="s">
        <v>37</v>
      </c>
      <c r="D16" s="8" t="s">
        <v>25</v>
      </c>
      <c r="E16" s="10">
        <v>14099</v>
      </c>
      <c r="F16" s="21">
        <v>70000</v>
      </c>
      <c r="G16" s="12">
        <f>SUMIF(Table10[No PO],Table8[[#This Row],[No PO]],Table10[PO Keluar])</f>
        <v>70000</v>
      </c>
      <c r="H16" s="12">
        <f t="shared" si="0"/>
        <v>0</v>
      </c>
      <c r="M16" s="20">
        <v>45372</v>
      </c>
      <c r="N16" s="8" t="s">
        <v>26</v>
      </c>
      <c r="O16" s="16" t="s">
        <v>25</v>
      </c>
      <c r="P16" s="17">
        <v>14000</v>
      </c>
      <c r="Q16">
        <f>_xlfn.IFNA(VLOOKUP(Table10[[#This Row],[Tanggal Keluar]],Table8[[Tanggal PO]:[PO masuk]],5,FALSE),0)</f>
        <v>0</v>
      </c>
      <c r="S16" s="38">
        <f>S15-Table10[[#This Row],[PO Keluar]]+Table10[[#This Row],[Column2]]</f>
        <v>112000</v>
      </c>
      <c r="T16">
        <f>IFERROR(Table10[[#This Row],[Column2]],"TRUE")</f>
        <v>0</v>
      </c>
      <c r="Y16" s="20">
        <v>45377</v>
      </c>
      <c r="Z16" s="8">
        <f>IFERROR(SUMIF(Table10[Tanggal Keluar],Y16,Table10[PO Keluar]),0)</f>
        <v>14000</v>
      </c>
      <c r="AA16" s="8">
        <f>IFERROR(VLOOKUP(Y16,Table8[[Tanggal PO]:[PO masuk]],5,FALSE),0)</f>
        <v>0</v>
      </c>
      <c r="AB16" s="8">
        <f t="shared" si="1"/>
        <v>140000</v>
      </c>
    </row>
    <row r="17" spans="1:28" x14ac:dyDescent="0.25">
      <c r="A17" s="8" t="s">
        <v>27</v>
      </c>
      <c r="B17" s="18">
        <v>45467</v>
      </c>
      <c r="C17" s="8" t="s">
        <v>38</v>
      </c>
      <c r="D17" s="8" t="s">
        <v>25</v>
      </c>
      <c r="E17" s="10">
        <v>13900</v>
      </c>
      <c r="F17" s="21">
        <v>140000</v>
      </c>
      <c r="G17" s="12">
        <f>SUMIF(Table10[No PO],Table8[[#This Row],[No PO]],Table10[PO Keluar])</f>
        <v>140000</v>
      </c>
      <c r="H17" s="12">
        <f t="shared" si="0"/>
        <v>0</v>
      </c>
      <c r="M17" s="20">
        <v>45373</v>
      </c>
      <c r="N17" s="8" t="s">
        <v>26</v>
      </c>
      <c r="O17" s="16" t="s">
        <v>25</v>
      </c>
      <c r="P17" s="17">
        <v>14000</v>
      </c>
      <c r="Q17">
        <f>_xlfn.IFNA(VLOOKUP(Table10[[#This Row],[Tanggal Keluar]],Table8[[Tanggal PO]:[PO masuk]],5,FALSE),0)</f>
        <v>0</v>
      </c>
      <c r="S17" s="38">
        <f>S16-Table10[[#This Row],[PO Keluar]]+Table10[[#This Row],[Column2]]</f>
        <v>98000</v>
      </c>
      <c r="T17">
        <f>IFERROR(Table10[[#This Row],[Column2]],"TRUE")</f>
        <v>0</v>
      </c>
      <c r="Y17" s="20">
        <v>45378</v>
      </c>
      <c r="Z17" s="8">
        <f>IFERROR(SUMIF(Table10[Tanggal Keluar],Y17,Table10[PO Keluar]),0)</f>
        <v>14000</v>
      </c>
      <c r="AA17" s="8">
        <f>IFERROR(VLOOKUP(Y17,Table8[[Tanggal PO]:[PO masuk]],5,FALSE),0)</f>
        <v>0</v>
      </c>
      <c r="AB17" s="8">
        <f t="shared" si="1"/>
        <v>126000</v>
      </c>
    </row>
    <row r="18" spans="1:28" x14ac:dyDescent="0.25">
      <c r="A18" s="8" t="s">
        <v>27</v>
      </c>
      <c r="B18" s="18">
        <v>45469</v>
      </c>
      <c r="C18" s="8" t="s">
        <v>39</v>
      </c>
      <c r="D18" s="8" t="s">
        <v>25</v>
      </c>
      <c r="E18" s="10">
        <v>13800</v>
      </c>
      <c r="F18" s="21">
        <v>70000</v>
      </c>
      <c r="G18" s="12">
        <f>SUMIF(Table10[No PO],Table8[[#This Row],[No PO]],Table10[PO Keluar])</f>
        <v>70000</v>
      </c>
      <c r="H18" s="12">
        <f t="shared" si="0"/>
        <v>0</v>
      </c>
      <c r="M18" s="20">
        <v>45376</v>
      </c>
      <c r="N18" s="8" t="s">
        <v>26</v>
      </c>
      <c r="O18" s="16" t="s">
        <v>25</v>
      </c>
      <c r="P18" s="17">
        <v>14000</v>
      </c>
      <c r="Q18">
        <f>_xlfn.IFNA(VLOOKUP(Table10[[#This Row],[Tanggal Keluar]],Table8[[Tanggal PO]:[PO masuk]],5,FALSE),0)</f>
        <v>70000</v>
      </c>
      <c r="S18" s="38">
        <f>S17-Table10[[#This Row],[PO Keluar]]+Table10[[#This Row],[Column2]]</f>
        <v>154000</v>
      </c>
      <c r="T18">
        <f>IFERROR(Table10[[#This Row],[Column2]],"TRUE")</f>
        <v>70000</v>
      </c>
      <c r="V18">
        <f>IF(Table10[[#This Row],[Column2]]&gt;0,(S17-Table10[[#This Row],[PO Keluar]]+Table10[[#This Row],[Column2]]),S17-Table10[[#This Row],[PO Keluar]])</f>
        <v>154000</v>
      </c>
      <c r="Y18" s="20">
        <v>45379</v>
      </c>
      <c r="Z18" s="8">
        <f>IFERROR(SUMIF(Table10[Tanggal Keluar],Y18,Table10[PO Keluar]),0)</f>
        <v>14000</v>
      </c>
      <c r="AA18" s="8">
        <f>IFERROR(VLOOKUP(Y18,Table8[[Tanggal PO]:[PO masuk]],5,FALSE),0)</f>
        <v>0</v>
      </c>
      <c r="AB18" s="8">
        <f t="shared" si="1"/>
        <v>112000</v>
      </c>
    </row>
    <row r="19" spans="1:28" x14ac:dyDescent="0.25">
      <c r="A19" s="8" t="s">
        <v>27</v>
      </c>
      <c r="B19" s="18">
        <v>45483</v>
      </c>
      <c r="C19" s="8" t="s">
        <v>40</v>
      </c>
      <c r="D19" s="8" t="s">
        <v>25</v>
      </c>
      <c r="E19" s="10">
        <v>13800</v>
      </c>
      <c r="F19" s="21">
        <v>210000</v>
      </c>
      <c r="G19" s="12">
        <f>SUMIF(Table10[No PO],Table8[[#This Row],[No PO]],Table10[PO Keluar])</f>
        <v>210000</v>
      </c>
      <c r="H19" s="12">
        <f t="shared" si="0"/>
        <v>0</v>
      </c>
      <c r="M19" s="20">
        <v>45377</v>
      </c>
      <c r="N19" s="8" t="s">
        <v>26</v>
      </c>
      <c r="O19" s="16" t="s">
        <v>25</v>
      </c>
      <c r="P19" s="17">
        <v>14000</v>
      </c>
      <c r="Q19">
        <f>_xlfn.IFNA(VLOOKUP(Table10[[#This Row],[Tanggal Keluar]],Table8[[Tanggal PO]:[PO masuk]],5,FALSE),0)</f>
        <v>0</v>
      </c>
      <c r="S19" s="38">
        <f>S18-Table10[[#This Row],[PO Keluar]]+Table10[[#This Row],[Column2]]</f>
        <v>140000</v>
      </c>
      <c r="T19">
        <f>IFERROR(Table10[[#This Row],[Column2]],"TRUE")</f>
        <v>0</v>
      </c>
      <c r="V19">
        <f>IF(Table10[[#This Row],[Column2]]&gt;0,(S18-Table10[[#This Row],[PO Keluar]]+Table10[[#This Row],[Column2]]),S18-Table10[[#This Row],[PO Keluar]])</f>
        <v>140000</v>
      </c>
      <c r="Y19" s="20">
        <v>45380</v>
      </c>
      <c r="Z19" s="8">
        <f>IFERROR(SUMIF(Table10[Tanggal Keluar],Y19,Table10[PO Keluar]),0)</f>
        <v>0</v>
      </c>
      <c r="AA19" s="8">
        <f>IFERROR(VLOOKUP(Y19,Table8[[Tanggal PO]:[PO masuk]],5,FALSE),0)</f>
        <v>0</v>
      </c>
      <c r="AB19" s="8">
        <f t="shared" si="1"/>
        <v>112000</v>
      </c>
    </row>
    <row r="20" spans="1:28" x14ac:dyDescent="0.25">
      <c r="A20" s="8" t="s">
        <v>27</v>
      </c>
      <c r="B20" s="22">
        <v>45499</v>
      </c>
      <c r="C20" s="8" t="s">
        <v>41</v>
      </c>
      <c r="D20" s="8" t="s">
        <v>25</v>
      </c>
      <c r="E20" s="10">
        <v>14000</v>
      </c>
      <c r="F20" s="21">
        <v>70000</v>
      </c>
      <c r="G20" s="12">
        <f>SUMIF(Table10[No PO],Table8[[#This Row],[No PO]],Table10[PO Keluar])</f>
        <v>70000</v>
      </c>
      <c r="H20" s="12">
        <f t="shared" si="0"/>
        <v>0</v>
      </c>
      <c r="M20" s="20">
        <v>45378</v>
      </c>
      <c r="N20" s="8" t="s">
        <v>26</v>
      </c>
      <c r="O20" s="16" t="s">
        <v>25</v>
      </c>
      <c r="P20" s="17">
        <v>14000</v>
      </c>
      <c r="Q20">
        <f>_xlfn.IFNA(VLOOKUP(Table10[[#This Row],[Tanggal Keluar]],Table8[[Tanggal PO]:[PO masuk]],5,FALSE),0)</f>
        <v>0</v>
      </c>
      <c r="S20" s="38">
        <f>S19-Table10[[#This Row],[PO Keluar]]+Table10[[#This Row],[Column2]]</f>
        <v>126000</v>
      </c>
      <c r="T20">
        <f>IFERROR(Table10[[#This Row],[Column2]],"TRUE")</f>
        <v>0</v>
      </c>
      <c r="V20">
        <f>IF(Table10[[#This Row],[Column2]]&gt;0,(S19-Table10[[#This Row],[PO Keluar]]+Table10[[#This Row],[Column2]]),S19-Table10[[#This Row],[PO Keluar]])</f>
        <v>126000</v>
      </c>
      <c r="Y20" s="20">
        <v>45381</v>
      </c>
      <c r="Z20" s="8">
        <f>IFERROR(SUMIF(Table10[Tanggal Keluar],Y20,Table10[PO Keluar]),0)</f>
        <v>0</v>
      </c>
      <c r="AA20" s="8">
        <f>IFERROR(VLOOKUP(Y20,Table8[[Tanggal PO]:[PO masuk]],5,FALSE),0)</f>
        <v>0</v>
      </c>
      <c r="AB20" s="8">
        <f t="shared" si="1"/>
        <v>112000</v>
      </c>
    </row>
    <row r="21" spans="1:28" x14ac:dyDescent="0.25">
      <c r="A21" s="8" t="s">
        <v>27</v>
      </c>
      <c r="B21" s="22">
        <v>45513</v>
      </c>
      <c r="C21" s="8" t="s">
        <v>42</v>
      </c>
      <c r="D21" s="8" t="s">
        <v>25</v>
      </c>
      <c r="E21" s="10">
        <v>14150</v>
      </c>
      <c r="F21" s="21">
        <v>140000</v>
      </c>
      <c r="G21" s="12">
        <f>SUMIF(Table10[No PO],Table8[[#This Row],[No PO]],Table10[PO Keluar])</f>
        <v>140000</v>
      </c>
      <c r="H21" s="12">
        <f t="shared" si="0"/>
        <v>0</v>
      </c>
      <c r="M21" s="20">
        <v>45379</v>
      </c>
      <c r="N21" s="8" t="s">
        <v>26</v>
      </c>
      <c r="O21" s="16" t="s">
        <v>25</v>
      </c>
      <c r="P21" s="17">
        <v>14000</v>
      </c>
      <c r="Q21">
        <f>_xlfn.IFNA(VLOOKUP(Table10[[#This Row],[Tanggal Keluar]],Table8[[Tanggal PO]:[PO masuk]],5,FALSE),0)</f>
        <v>0</v>
      </c>
      <c r="S21" s="38">
        <f>S20-Table10[[#This Row],[PO Keluar]]+Table10[[#This Row],[Column2]]</f>
        <v>112000</v>
      </c>
      <c r="T21">
        <f>IFERROR(Table10[[#This Row],[Column2]],"TRUE")</f>
        <v>0</v>
      </c>
      <c r="V21">
        <f>IF(Table10[[#This Row],[Column2]]&gt;0,(S20-Table10[[#This Row],[PO Keluar]]+Table10[[#This Row],[Column2]]),S20-Table10[[#This Row],[PO Keluar]])</f>
        <v>112000</v>
      </c>
      <c r="Y21" s="20">
        <v>45382</v>
      </c>
      <c r="Z21" s="8">
        <f>IFERROR(SUMIF(Table10[Tanggal Keluar],Y21,Table10[PO Keluar]),0)</f>
        <v>0</v>
      </c>
      <c r="AA21" s="8">
        <f>IFERROR(VLOOKUP(Y21,Table8[[Tanggal PO]:[PO masuk]],5,FALSE),0)</f>
        <v>0</v>
      </c>
      <c r="AB21" s="8">
        <f t="shared" si="1"/>
        <v>112000</v>
      </c>
    </row>
    <row r="22" spans="1:28" x14ac:dyDescent="0.25">
      <c r="A22" s="8" t="s">
        <v>27</v>
      </c>
      <c r="B22" s="18">
        <v>45518</v>
      </c>
      <c r="C22" s="8" t="s">
        <v>43</v>
      </c>
      <c r="D22" s="8" t="s">
        <v>25</v>
      </c>
      <c r="E22" s="10">
        <v>13900</v>
      </c>
      <c r="F22" s="21">
        <v>140000</v>
      </c>
      <c r="G22" s="12">
        <f>SUMIF(Table10[No PO],Table8[[#This Row],[No PO]],Table10[PO Keluar])</f>
        <v>112000</v>
      </c>
      <c r="H22" s="12">
        <v>0</v>
      </c>
      <c r="J22" t="s">
        <v>44</v>
      </c>
      <c r="M22" s="20">
        <v>45384</v>
      </c>
      <c r="N22" s="8" t="s">
        <v>26</v>
      </c>
      <c r="O22" s="16" t="s">
        <v>25</v>
      </c>
      <c r="P22" s="17">
        <v>14000</v>
      </c>
      <c r="Q22">
        <f>_xlfn.IFNA(VLOOKUP(Table10[[#This Row],[Tanggal Keluar]],Table8[[Tanggal PO]:[PO masuk]],5,FALSE),0)</f>
        <v>42000</v>
      </c>
      <c r="S22" s="38">
        <f>S21-Table10[[#This Row],[PO Keluar]]+Table10[[#This Row],[Column2]]</f>
        <v>140000</v>
      </c>
      <c r="T22">
        <f>IFERROR(Table10[[#This Row],[Column2]],"TRUE")</f>
        <v>42000</v>
      </c>
      <c r="V22">
        <f>IF(Table10[[#This Row],[Column2]]&gt;0,(S21-Table10[[#This Row],[PO Keluar]]+Table10[[#This Row],[Column2]]),S21-Table10[[#This Row],[PO Keluar]])</f>
        <v>140000</v>
      </c>
      <c r="Y22" s="20">
        <v>45383</v>
      </c>
      <c r="Z22" s="8">
        <f>IFERROR(SUMIF(Table10[Tanggal Keluar],Y22,Table10[PO Keluar]),0)</f>
        <v>0</v>
      </c>
      <c r="AA22" s="8">
        <f>IFERROR(VLOOKUP(Y22,Table8[[Tanggal PO]:[PO masuk]],5,FALSE),0)</f>
        <v>0</v>
      </c>
      <c r="AB22" s="8">
        <f t="shared" si="1"/>
        <v>112000</v>
      </c>
    </row>
    <row r="23" spans="1:28" x14ac:dyDescent="0.25">
      <c r="A23" s="8" t="s">
        <v>27</v>
      </c>
      <c r="B23" s="18">
        <v>45541</v>
      </c>
      <c r="C23" s="8" t="s">
        <v>45</v>
      </c>
      <c r="D23" s="8" t="s">
        <v>25</v>
      </c>
      <c r="E23" s="10">
        <v>14000</v>
      </c>
      <c r="F23" s="21">
        <v>140000</v>
      </c>
      <c r="G23" s="12">
        <f>SUMIF(Table10[No PO],Table8[[#This Row],[No PO]],Table10[PO Keluar])</f>
        <v>140000</v>
      </c>
      <c r="H23" s="12">
        <f t="shared" ref="H23:H30" si="2">F23-G23</f>
        <v>0</v>
      </c>
      <c r="M23" s="20">
        <v>45385</v>
      </c>
      <c r="N23" s="8" t="s">
        <v>26</v>
      </c>
      <c r="O23" s="16" t="s">
        <v>25</v>
      </c>
      <c r="P23" s="17">
        <v>14000</v>
      </c>
      <c r="Q23">
        <f>_xlfn.IFNA(VLOOKUP(Table10[[#This Row],[Tanggal Keluar]],Table8[[Tanggal PO]:[PO masuk]],5,FALSE),0)</f>
        <v>0</v>
      </c>
      <c r="S23" s="38">
        <f>S22-Table10[[#This Row],[PO Keluar]]+Table10[[#This Row],[Column2]]</f>
        <v>126000</v>
      </c>
      <c r="T23">
        <f>IFERROR(Table10[[#This Row],[Column2]],"TRUE")</f>
        <v>0</v>
      </c>
      <c r="V23">
        <f>IF(Table10[[#This Row],[Column2]]&gt;0,(S22-Table10[[#This Row],[PO Keluar]]+Table10[[#This Row],[Column2]]),S22-Table10[[#This Row],[PO Keluar]])</f>
        <v>126000</v>
      </c>
      <c r="Y23" s="20">
        <v>45384</v>
      </c>
      <c r="Z23" s="8">
        <f>IFERROR(SUMIF(Table10[Tanggal Keluar],Y23,Table10[PO Keluar]),0)</f>
        <v>14000</v>
      </c>
      <c r="AA23" s="8">
        <f>IFERROR(VLOOKUP(Y23,Table8[[Tanggal PO]:[PO masuk]],5,FALSE),0)</f>
        <v>42000</v>
      </c>
      <c r="AB23" s="8">
        <f t="shared" si="1"/>
        <v>140000</v>
      </c>
    </row>
    <row r="24" spans="1:28" x14ac:dyDescent="0.25">
      <c r="A24" s="8" t="s">
        <v>27</v>
      </c>
      <c r="B24" s="9">
        <v>45566</v>
      </c>
      <c r="C24" s="8" t="s">
        <v>46</v>
      </c>
      <c r="D24" s="8" t="s">
        <v>25</v>
      </c>
      <c r="E24" s="10">
        <v>15541</v>
      </c>
      <c r="F24" s="21">
        <v>70000</v>
      </c>
      <c r="G24" s="12">
        <f>SUMIF(Table10[No PO],Table8[[#This Row],[No PO]],Table10[PO Keluar])</f>
        <v>70000</v>
      </c>
      <c r="H24" s="12">
        <f t="shared" si="2"/>
        <v>0</v>
      </c>
      <c r="M24" s="20">
        <v>45386</v>
      </c>
      <c r="N24" s="8" t="s">
        <v>26</v>
      </c>
      <c r="O24" s="16" t="s">
        <v>25</v>
      </c>
      <c r="P24" s="17">
        <v>14000</v>
      </c>
      <c r="Q24">
        <f>_xlfn.IFNA(VLOOKUP(Table10[[#This Row],[Tanggal Keluar]],Table8[[Tanggal PO]:[PO masuk]],5,FALSE),0)</f>
        <v>0</v>
      </c>
      <c r="S24" s="38">
        <f>S23-Table10[[#This Row],[PO Keluar]]+Table10[[#This Row],[Column2]]</f>
        <v>112000</v>
      </c>
      <c r="T24">
        <f>IFERROR(Table10[[#This Row],[Column2]],"TRUE")</f>
        <v>0</v>
      </c>
      <c r="V24">
        <f>IF(Table10[[#This Row],[Column2]]&gt;0,(S23-Table10[[#This Row],[PO Keluar]]+Table10[[#This Row],[Column2]]),S23-Table10[[#This Row],[PO Keluar]])</f>
        <v>112000</v>
      </c>
      <c r="Y24" s="20">
        <v>45385</v>
      </c>
      <c r="Z24" s="8">
        <f>IFERROR(SUMIF(Table10[Tanggal Keluar],Y24,Table10[PO Keluar]),0)</f>
        <v>14000</v>
      </c>
      <c r="AA24" s="8">
        <f>IFERROR(VLOOKUP(Y24,Table8[[Tanggal PO]:[PO masuk]],5,FALSE),0)</f>
        <v>0</v>
      </c>
      <c r="AB24" s="8">
        <f t="shared" si="1"/>
        <v>126000</v>
      </c>
    </row>
    <row r="25" spans="1:28" x14ac:dyDescent="0.25">
      <c r="A25" s="8" t="s">
        <v>23</v>
      </c>
      <c r="B25" s="22">
        <v>45569</v>
      </c>
      <c r="C25" s="8" t="s">
        <v>47</v>
      </c>
      <c r="D25" s="8" t="s">
        <v>25</v>
      </c>
      <c r="E25" s="10">
        <v>15800</v>
      </c>
      <c r="F25" s="21">
        <v>70000</v>
      </c>
      <c r="G25" s="12">
        <f>SUMIF(Table10[No PO],Table8[[#This Row],[No PO]],Table10[PO Keluar])</f>
        <v>70000</v>
      </c>
      <c r="H25" s="12">
        <f t="shared" si="2"/>
        <v>0</v>
      </c>
      <c r="M25" s="20">
        <v>45387</v>
      </c>
      <c r="N25" s="8" t="s">
        <v>28</v>
      </c>
      <c r="O25" s="16" t="s">
        <v>25</v>
      </c>
      <c r="P25" s="17">
        <v>14000</v>
      </c>
      <c r="Q25">
        <f>_xlfn.IFNA(VLOOKUP(Table10[[#This Row],[Tanggal Keluar]],Table8[[Tanggal PO]:[PO masuk]],5,FALSE),0)</f>
        <v>0</v>
      </c>
      <c r="S25" s="38">
        <f>S24-Table10[[#This Row],[PO Keluar]]+Table10[[#This Row],[Column2]]</f>
        <v>98000</v>
      </c>
      <c r="T25">
        <f>IFERROR(Table10[[#This Row],[Column2]],"TRUE")</f>
        <v>0</v>
      </c>
      <c r="V25">
        <f>IF(Table10[[#This Row],[Column2]]&gt;0,(S24-Table10[[#This Row],[PO Keluar]]+Table10[[#This Row],[Column2]]),S24-Table10[[#This Row],[PO Keluar]])</f>
        <v>98000</v>
      </c>
      <c r="Y25" s="20">
        <v>45386</v>
      </c>
      <c r="Z25" s="8">
        <f>IFERROR(SUMIF(Table10[Tanggal Keluar],Y25,Table10[PO Keluar]),0)</f>
        <v>14000</v>
      </c>
      <c r="AA25" s="8">
        <f>IFERROR(VLOOKUP(Y25,Table8[[Tanggal PO]:[PO masuk]],5,FALSE),0)</f>
        <v>0</v>
      </c>
      <c r="AB25" s="8">
        <f t="shared" si="1"/>
        <v>112000</v>
      </c>
    </row>
    <row r="26" spans="1:28" x14ac:dyDescent="0.25">
      <c r="A26" s="23" t="s">
        <v>23</v>
      </c>
      <c r="B26" s="24">
        <v>45574</v>
      </c>
      <c r="C26" s="23" t="s">
        <v>48</v>
      </c>
      <c r="D26" s="23" t="s">
        <v>25</v>
      </c>
      <c r="E26" s="25">
        <v>15750</v>
      </c>
      <c r="F26" s="26">
        <v>140000</v>
      </c>
      <c r="G26" s="27">
        <f>SUMIF(Table10[No PO],Table8[[#This Row],[No PO]],Table10[PO Keluar])</f>
        <v>140000</v>
      </c>
      <c r="H26" s="27">
        <f t="shared" si="2"/>
        <v>0</v>
      </c>
      <c r="M26" s="20">
        <v>45387</v>
      </c>
      <c r="N26" s="8" t="s">
        <v>28</v>
      </c>
      <c r="O26" s="16" t="s">
        <v>25</v>
      </c>
      <c r="P26" s="17">
        <v>14000</v>
      </c>
      <c r="Q26">
        <f>_xlfn.IFNA(VLOOKUP(Table10[[#This Row],[Tanggal Keluar]],Table8[[Tanggal PO]:[PO masuk]],5,FALSE),0)</f>
        <v>0</v>
      </c>
      <c r="S26" s="38">
        <f>S25-Table10[[#This Row],[PO Keluar]]+Table10[[#This Row],[Column2]]</f>
        <v>84000</v>
      </c>
      <c r="T26">
        <f>IFERROR(Table10[[#This Row],[Column2]],"TRUE")</f>
        <v>0</v>
      </c>
      <c r="V26">
        <f>IF(Table10[[#This Row],[Column2]]&gt;0,(S25-Table10[[#This Row],[PO Keluar]]+Table10[[#This Row],[Column2]]),S25-Table10[[#This Row],[PO Keluar]])</f>
        <v>84000</v>
      </c>
      <c r="Y26" s="20">
        <v>45387</v>
      </c>
      <c r="Z26" s="8">
        <f>IFERROR(SUMIF(Table10[Tanggal Keluar],Y26,Table10[PO Keluar]),0)</f>
        <v>28000</v>
      </c>
      <c r="AA26" s="8">
        <f>IFERROR(VLOOKUP(Y26,Table8[[Tanggal PO]:[PO masuk]],5,FALSE),0)</f>
        <v>0</v>
      </c>
      <c r="AB26" s="8">
        <f t="shared" si="1"/>
        <v>84000</v>
      </c>
    </row>
    <row r="27" spans="1:28" x14ac:dyDescent="0.25">
      <c r="A27" s="23" t="s">
        <v>27</v>
      </c>
      <c r="B27" s="18">
        <v>45575</v>
      </c>
      <c r="C27" s="23" t="s">
        <v>49</v>
      </c>
      <c r="D27" s="8" t="s">
        <v>25</v>
      </c>
      <c r="E27" s="10">
        <v>15600</v>
      </c>
      <c r="F27" s="21">
        <v>70000</v>
      </c>
      <c r="G27" s="12">
        <f>SUMIF(Table10[No PO],Table8[[#This Row],[No PO]],Table10[PO Keluar])</f>
        <v>70000</v>
      </c>
      <c r="H27" s="12">
        <f t="shared" si="2"/>
        <v>0</v>
      </c>
      <c r="M27" s="20">
        <v>45399</v>
      </c>
      <c r="N27" s="8" t="s">
        <v>28</v>
      </c>
      <c r="O27" s="16" t="s">
        <v>25</v>
      </c>
      <c r="P27" s="17">
        <v>14000</v>
      </c>
      <c r="Q27">
        <f>_xlfn.IFNA(VLOOKUP(Table10[[#This Row],[Tanggal Keluar]],Table8[[Tanggal PO]:[PO masuk]],5,FALSE),0)</f>
        <v>0</v>
      </c>
      <c r="S27" s="38">
        <f>S26-Table10[[#This Row],[PO Keluar]]+Table10[[#This Row],[Column2]]</f>
        <v>70000</v>
      </c>
      <c r="T27">
        <f>IFERROR(Table10[[#This Row],[Column2]],"TRUE")</f>
        <v>0</v>
      </c>
      <c r="V27">
        <f>IF(Table10[[#This Row],[Column2]]&gt;0,(S26-Table10[[#This Row],[PO Keluar]]+Table10[[#This Row],[Column2]]),S26-Table10[[#This Row],[PO Keluar]])</f>
        <v>70000</v>
      </c>
      <c r="Y27" s="20">
        <v>45388</v>
      </c>
      <c r="Z27" s="8">
        <f>IFERROR(SUMIF(Table10[Tanggal Keluar],Y27,Table10[PO Keluar]),0)</f>
        <v>0</v>
      </c>
      <c r="AA27" s="8">
        <f>IFERROR(VLOOKUP(Y27,Table8[[Tanggal PO]:[PO masuk]],5,FALSE),0)</f>
        <v>0</v>
      </c>
      <c r="AB27" s="8">
        <f t="shared" si="1"/>
        <v>84000</v>
      </c>
    </row>
    <row r="28" spans="1:28" x14ac:dyDescent="0.25">
      <c r="A28" s="23" t="s">
        <v>27</v>
      </c>
      <c r="B28" s="18">
        <v>45576</v>
      </c>
      <c r="C28" s="23" t="s">
        <v>50</v>
      </c>
      <c r="D28" s="23" t="s">
        <v>25</v>
      </c>
      <c r="E28" s="25">
        <v>15600</v>
      </c>
      <c r="F28" s="26">
        <v>70000</v>
      </c>
      <c r="G28" s="27">
        <f>SUMIF(Table10[No PO],Table8[[#This Row],[No PO]],Table10[PO Keluar])</f>
        <v>70000</v>
      </c>
      <c r="H28" s="27">
        <f t="shared" si="2"/>
        <v>0</v>
      </c>
      <c r="M28" s="20">
        <v>45400</v>
      </c>
      <c r="N28" s="8" t="s">
        <v>28</v>
      </c>
      <c r="O28" s="16" t="s">
        <v>25</v>
      </c>
      <c r="P28" s="17">
        <v>14000</v>
      </c>
      <c r="Q28">
        <f>_xlfn.IFNA(VLOOKUP(Table10[[#This Row],[Tanggal Keluar]],Table8[[Tanggal PO]:[PO masuk]],5,FALSE),0)</f>
        <v>70000</v>
      </c>
      <c r="S28" s="38">
        <f>S27-Table10[[#This Row],[PO Keluar]]+Table10[[#This Row],[Column2]]</f>
        <v>126000</v>
      </c>
      <c r="T28">
        <f>IFERROR(Table10[[#This Row],[Column2]],"TRUE")</f>
        <v>70000</v>
      </c>
      <c r="V28">
        <f>IF(Table10[[#This Row],[Column2]]&gt;0,(S27-Table10[[#This Row],[PO Keluar]]+Table10[[#This Row],[Column2]]),S27-Table10[[#This Row],[PO Keluar]])</f>
        <v>126000</v>
      </c>
      <c r="Y28" s="20">
        <v>45389</v>
      </c>
      <c r="Z28" s="8">
        <f>IFERROR(SUMIF(Table10[Tanggal Keluar],Y28,Table10[PO Keluar]),0)</f>
        <v>0</v>
      </c>
      <c r="AA28" s="8">
        <f>IFERROR(VLOOKUP(Y28,Table8[[Tanggal PO]:[PO masuk]],5,FALSE),0)</f>
        <v>0</v>
      </c>
      <c r="AB28" s="8">
        <f t="shared" si="1"/>
        <v>84000</v>
      </c>
    </row>
    <row r="29" spans="1:28" x14ac:dyDescent="0.25">
      <c r="A29" s="23" t="s">
        <v>27</v>
      </c>
      <c r="B29" s="18">
        <v>45601</v>
      </c>
      <c r="C29" s="8" t="s">
        <v>51</v>
      </c>
      <c r="D29" s="8" t="s">
        <v>25</v>
      </c>
      <c r="E29" s="10">
        <v>16800</v>
      </c>
      <c r="F29" s="21">
        <v>210000</v>
      </c>
      <c r="G29" s="12">
        <f>SUMIF(Table10[No PO],Table8[[#This Row],[No PO]],Table10[PO Keluar])</f>
        <v>210000</v>
      </c>
      <c r="H29" s="12">
        <f t="shared" si="2"/>
        <v>0</v>
      </c>
      <c r="M29" s="20">
        <v>45401</v>
      </c>
      <c r="N29" s="8" t="s">
        <v>28</v>
      </c>
      <c r="O29" s="16" t="s">
        <v>25</v>
      </c>
      <c r="P29" s="17">
        <v>14000</v>
      </c>
      <c r="Q29">
        <f>_xlfn.IFNA(VLOOKUP(Table10[[#This Row],[Tanggal Keluar]],Table8[[Tanggal PO]:[PO masuk]],5,FALSE),0)</f>
        <v>0</v>
      </c>
      <c r="S29" s="38">
        <f>S28-Table10[[#This Row],[PO Keluar]]+Table10[[#This Row],[Column2]]</f>
        <v>112000</v>
      </c>
      <c r="T29">
        <f>IFERROR(Table10[[#This Row],[Column2]],"TRUE")</f>
        <v>0</v>
      </c>
      <c r="V29">
        <f>IF(Table10[[#This Row],[Column2]]&gt;0,(S28-Table10[[#This Row],[PO Keluar]]+Table10[[#This Row],[Column2]]),S28-Table10[[#This Row],[PO Keluar]])</f>
        <v>112000</v>
      </c>
      <c r="Y29" s="20">
        <v>45390</v>
      </c>
      <c r="Z29" s="8">
        <f>IFERROR(SUMIF(Table10[Tanggal Keluar],Y29,Table10[PO Keluar]),0)</f>
        <v>0</v>
      </c>
      <c r="AA29" s="8">
        <f>IFERROR(VLOOKUP(Y29,Table8[[Tanggal PO]:[PO masuk]],5,FALSE),0)</f>
        <v>0</v>
      </c>
      <c r="AB29" s="8">
        <f t="shared" si="1"/>
        <v>84000</v>
      </c>
    </row>
    <row r="30" spans="1:28" x14ac:dyDescent="0.25">
      <c r="A30" s="23" t="s">
        <v>27</v>
      </c>
      <c r="B30" s="18">
        <v>45610</v>
      </c>
      <c r="C30" s="8" t="s">
        <v>52</v>
      </c>
      <c r="D30" s="8" t="s">
        <v>25</v>
      </c>
      <c r="E30" s="10">
        <v>16750</v>
      </c>
      <c r="F30" s="21">
        <v>210000</v>
      </c>
      <c r="G30" s="12">
        <f>SUMIF(Table10[No PO],Table8[[#This Row],[No PO]],Table10[PO Keluar])</f>
        <v>210000</v>
      </c>
      <c r="H30" s="12">
        <f t="shared" si="2"/>
        <v>0</v>
      </c>
      <c r="M30" s="20">
        <v>45401</v>
      </c>
      <c r="N30" s="8" t="s">
        <v>29</v>
      </c>
      <c r="O30" s="16" t="s">
        <v>25</v>
      </c>
      <c r="P30" s="17">
        <v>14000</v>
      </c>
      <c r="Q30">
        <f>_xlfn.IFNA(VLOOKUP(Table10[[#This Row],[Tanggal Keluar]],Table8[[Tanggal PO]:[PO masuk]],5,FALSE),0)</f>
        <v>0</v>
      </c>
      <c r="S30" s="38">
        <f>S29-Table10[[#This Row],[PO Keluar]]+Table10[[#This Row],[Column2]]</f>
        <v>98000</v>
      </c>
      <c r="T30">
        <f>IFERROR(Table10[[#This Row],[Column2]],"TRUE")</f>
        <v>0</v>
      </c>
      <c r="V30">
        <f>IF(Table10[[#This Row],[Column2]]&gt;0,(S29-Table10[[#This Row],[PO Keluar]]+Table10[[#This Row],[Column2]]),S29-Table10[[#This Row],[PO Keluar]])</f>
        <v>98000</v>
      </c>
      <c r="Y30" s="20">
        <v>45391</v>
      </c>
      <c r="Z30" s="8">
        <f>IFERROR(SUMIF(Table10[Tanggal Keluar],Y30,Table10[PO Keluar]),0)</f>
        <v>0</v>
      </c>
      <c r="AA30" s="8">
        <f>IFERROR(VLOOKUP(Y30,Table8[[Tanggal PO]:[PO masuk]],5,FALSE),0)</f>
        <v>0</v>
      </c>
      <c r="AB30" s="8">
        <f t="shared" si="1"/>
        <v>84000</v>
      </c>
    </row>
    <row r="31" spans="1:28" x14ac:dyDescent="0.25">
      <c r="A31" s="8" t="s">
        <v>27</v>
      </c>
      <c r="B31" s="18">
        <v>45621</v>
      </c>
      <c r="C31" s="8" t="s">
        <v>53</v>
      </c>
      <c r="D31" s="8" t="s">
        <v>25</v>
      </c>
      <c r="E31" s="10">
        <v>16350</v>
      </c>
      <c r="F31" s="21">
        <v>280000</v>
      </c>
      <c r="G31" s="12">
        <f>SUMIF(Table10[No PO],Table8[[#This Row],[No PO]],Table10[PO Keluar])</f>
        <v>280000</v>
      </c>
      <c r="H31" s="12">
        <f>F31-G31</f>
        <v>0</v>
      </c>
      <c r="M31" s="20">
        <v>45405</v>
      </c>
      <c r="N31" s="8" t="s">
        <v>29</v>
      </c>
      <c r="O31" s="16" t="s">
        <v>25</v>
      </c>
      <c r="P31" s="17">
        <v>14000</v>
      </c>
      <c r="Q31">
        <f>_xlfn.IFNA(VLOOKUP(Table10[[#This Row],[Tanggal Keluar]],Table8[[Tanggal PO]:[PO masuk]],5,FALSE),0)</f>
        <v>0</v>
      </c>
      <c r="S31" s="38">
        <f>S30-Table10[[#This Row],[PO Keluar]]+Table10[[#This Row],[Column2]]</f>
        <v>84000</v>
      </c>
      <c r="T31">
        <f>IFERROR(Table10[[#This Row],[Column2]],"TRUE")</f>
        <v>0</v>
      </c>
      <c r="V31">
        <f>IF(Table10[[#This Row],[Column2]]&gt;0,(S30-Table10[[#This Row],[PO Keluar]]+Table10[[#This Row],[Column2]]),S30-Table10[[#This Row],[PO Keluar]])</f>
        <v>84000</v>
      </c>
      <c r="Y31" s="20">
        <v>45392</v>
      </c>
      <c r="Z31" s="8">
        <f>IFERROR(SUMIF(Table10[Tanggal Keluar],Y31,Table10[PO Keluar]),0)</f>
        <v>0</v>
      </c>
      <c r="AA31" s="8">
        <f>IFERROR(VLOOKUP(Y31,Table8[[Tanggal PO]:[PO masuk]],5,FALSE),0)</f>
        <v>0</v>
      </c>
      <c r="AB31" s="8">
        <f t="shared" si="1"/>
        <v>84000</v>
      </c>
    </row>
    <row r="32" spans="1:28" x14ac:dyDescent="0.25">
      <c r="A32" s="23" t="s">
        <v>27</v>
      </c>
      <c r="B32" s="24">
        <v>45638</v>
      </c>
      <c r="C32" s="23" t="s">
        <v>54</v>
      </c>
      <c r="D32" s="8" t="s">
        <v>25</v>
      </c>
      <c r="E32" s="25">
        <v>17100</v>
      </c>
      <c r="F32" s="26">
        <v>70000</v>
      </c>
      <c r="G32" s="27">
        <f>SUMIF(Table10[No PO],Table8[[#This Row],[No PO]],Table10[PO Keluar])</f>
        <v>70000</v>
      </c>
      <c r="H32" s="27">
        <f>F32-G32</f>
        <v>0</v>
      </c>
      <c r="M32" s="20">
        <v>45406</v>
      </c>
      <c r="N32" s="8" t="s">
        <v>29</v>
      </c>
      <c r="O32" s="16" t="s">
        <v>25</v>
      </c>
      <c r="P32" s="17">
        <v>14000</v>
      </c>
      <c r="Q32">
        <f>_xlfn.IFNA(VLOOKUP(Table10[[#This Row],[Tanggal Keluar]],Table8[[Tanggal PO]:[PO masuk]],5,FALSE),0)</f>
        <v>0</v>
      </c>
      <c r="S32" s="38">
        <f>S31-Table10[[#This Row],[PO Keluar]]+Table10[[#This Row],[Column2]]</f>
        <v>70000</v>
      </c>
      <c r="T32">
        <f>IFERROR(Table10[[#This Row],[Column2]],"TRUE")</f>
        <v>0</v>
      </c>
      <c r="V32">
        <f>IF(Table10[[#This Row],[Column2]]&gt;0,(S31-Table10[[#This Row],[PO Keluar]]+Table10[[#This Row],[Column2]]),S31-Table10[[#This Row],[PO Keluar]])</f>
        <v>70000</v>
      </c>
      <c r="Y32" s="20">
        <v>45393</v>
      </c>
      <c r="Z32" s="8">
        <f>IFERROR(SUMIF(Table10[Tanggal Keluar],Y32,Table10[PO Keluar]),0)</f>
        <v>0</v>
      </c>
      <c r="AA32" s="8">
        <f>IFERROR(VLOOKUP(Y32,Table8[[Tanggal PO]:[PO masuk]],5,FALSE),0)</f>
        <v>0</v>
      </c>
      <c r="AB32" s="8">
        <f t="shared" si="1"/>
        <v>84000</v>
      </c>
    </row>
    <row r="33" spans="1:28" x14ac:dyDescent="0.25">
      <c r="A33" s="23" t="s">
        <v>23</v>
      </c>
      <c r="B33" s="24">
        <v>45643</v>
      </c>
      <c r="C33" s="8" t="s">
        <v>55</v>
      </c>
      <c r="D33" s="8" t="s">
        <v>25</v>
      </c>
      <c r="E33" s="10">
        <v>16889</v>
      </c>
      <c r="F33" s="21">
        <v>140000</v>
      </c>
      <c r="G33" s="12">
        <f>SUMIF(Table10[No PO],Table8[[#This Row],[No PO]],Table10[PO Keluar])</f>
        <v>140000</v>
      </c>
      <c r="H33" s="12">
        <f>F33-G33</f>
        <v>0</v>
      </c>
      <c r="M33" s="20">
        <v>45407</v>
      </c>
      <c r="N33" s="8" t="s">
        <v>30</v>
      </c>
      <c r="O33" s="8" t="s">
        <v>25</v>
      </c>
      <c r="P33" s="17">
        <v>14000</v>
      </c>
      <c r="Q33">
        <f>_xlfn.IFNA(VLOOKUP(Table10[[#This Row],[Tanggal Keluar]],Table8[[Tanggal PO]:[PO masuk]],5,FALSE),0)</f>
        <v>0</v>
      </c>
      <c r="S33" s="38">
        <f>S32-Table10[[#This Row],[PO Keluar]]+Table10[[#This Row],[Column2]]</f>
        <v>56000</v>
      </c>
      <c r="T33">
        <f>IFERROR(Table10[[#This Row],[Column2]],"TRUE")</f>
        <v>0</v>
      </c>
      <c r="V33">
        <f>IF(Table10[[#This Row],[Column2]]&gt;0,(S32-Table10[[#This Row],[PO Keluar]]+Table10[[#This Row],[Column2]]),S32-Table10[[#This Row],[PO Keluar]])</f>
        <v>56000</v>
      </c>
      <c r="Y33" s="20">
        <v>45394</v>
      </c>
      <c r="Z33" s="8">
        <f>IFERROR(SUMIF(Table10[Tanggal Keluar],Y33,Table10[PO Keluar]),0)</f>
        <v>0</v>
      </c>
      <c r="AA33" s="8">
        <f>IFERROR(VLOOKUP(Y33,Table8[[Tanggal PO]:[PO masuk]],5,FALSE),0)</f>
        <v>0</v>
      </c>
      <c r="AB33" s="8">
        <f t="shared" si="1"/>
        <v>84000</v>
      </c>
    </row>
    <row r="34" spans="1:28" x14ac:dyDescent="0.25">
      <c r="A34" s="23" t="s">
        <v>23</v>
      </c>
      <c r="B34" s="24">
        <v>45649</v>
      </c>
      <c r="C34" s="23" t="s">
        <v>56</v>
      </c>
      <c r="D34" s="8" t="s">
        <v>25</v>
      </c>
      <c r="E34" s="25">
        <v>16377</v>
      </c>
      <c r="F34" s="26">
        <v>140000</v>
      </c>
      <c r="G34" s="27">
        <f>SUMIF(Table10[No PO],Table8[[#This Row],[No PO]],Table10[PO Keluar])</f>
        <v>140000</v>
      </c>
      <c r="H34" s="27">
        <f>F34-G34</f>
        <v>0</v>
      </c>
      <c r="M34" s="20">
        <v>45408</v>
      </c>
      <c r="N34" s="8" t="s">
        <v>30</v>
      </c>
      <c r="O34" s="8" t="s">
        <v>25</v>
      </c>
      <c r="P34" s="17">
        <v>14000</v>
      </c>
      <c r="Q34">
        <f>_xlfn.IFNA(VLOOKUP(Table10[[#This Row],[Tanggal Keluar]],Table8[[Tanggal PO]:[PO masuk]],5,FALSE),0)</f>
        <v>98000</v>
      </c>
      <c r="S34" s="38">
        <f>S33-Table10[[#This Row],[PO Keluar]]+Table10[[#This Row],[Column2]]</f>
        <v>140000</v>
      </c>
      <c r="T34">
        <f>IFERROR(Table10[[#This Row],[Column2]],"TRUE")</f>
        <v>98000</v>
      </c>
      <c r="V34">
        <f>IF(Table10[[#This Row],[Column2]]&gt;0,(S33-Table10[[#This Row],[PO Keluar]]+Table10[[#This Row],[Column2]]),S33-Table10[[#This Row],[PO Keluar]])</f>
        <v>140000</v>
      </c>
      <c r="Y34" s="20">
        <v>45395</v>
      </c>
      <c r="Z34" s="8">
        <f>IFERROR(SUMIF(Table10[Tanggal Keluar],Y34,Table10[PO Keluar]),0)</f>
        <v>0</v>
      </c>
      <c r="AA34" s="8">
        <f>IFERROR(VLOOKUP(Y34,Table8[[Tanggal PO]:[PO masuk]],5,FALSE),0)</f>
        <v>0</v>
      </c>
      <c r="AB34" s="8">
        <f t="shared" si="1"/>
        <v>84000</v>
      </c>
    </row>
    <row r="35" spans="1:28" x14ac:dyDescent="0.25">
      <c r="A35" s="23" t="s">
        <v>23</v>
      </c>
      <c r="B35" s="18">
        <v>45660</v>
      </c>
      <c r="C35" s="8" t="s">
        <v>57</v>
      </c>
      <c r="D35" s="8" t="s">
        <v>25</v>
      </c>
      <c r="E35" s="10">
        <v>16350</v>
      </c>
      <c r="F35" s="21">
        <v>140000</v>
      </c>
      <c r="G35" s="12">
        <f>SUMIF(Table10[No PO],Table8[[#This Row],[No PO]],Table10[PO Keluar])</f>
        <v>140000</v>
      </c>
      <c r="H35" s="12">
        <f t="shared" ref="H35" si="3">F35-G35</f>
        <v>0</v>
      </c>
      <c r="M35" s="20">
        <v>45408</v>
      </c>
      <c r="N35" s="8" t="s">
        <v>30</v>
      </c>
      <c r="O35" s="8" t="s">
        <v>25</v>
      </c>
      <c r="P35" s="17">
        <v>14000</v>
      </c>
      <c r="S35" s="38">
        <f>S34-Table10[[#This Row],[PO Keluar]]+Table10[[#This Row],[Column2]]</f>
        <v>126000</v>
      </c>
      <c r="T35">
        <f>IFERROR(Table10[[#This Row],[Column2]],"TRUE")</f>
        <v>0</v>
      </c>
      <c r="V35">
        <f>IF(Table10[[#This Row],[Column2]]&gt;0,(S34-Table10[[#This Row],[PO Keluar]]+Table10[[#This Row],[Column2]]),S34-Table10[[#This Row],[PO Keluar]])</f>
        <v>126000</v>
      </c>
      <c r="Y35" s="20">
        <v>45396</v>
      </c>
      <c r="Z35" s="8">
        <f>IFERROR(SUMIF(Table10[Tanggal Keluar],Y35,Table10[PO Keluar]),0)</f>
        <v>0</v>
      </c>
      <c r="AA35" s="8">
        <f>IFERROR(VLOOKUP(Y35,Table8[[Tanggal PO]:[PO masuk]],5,FALSE),0)</f>
        <v>0</v>
      </c>
      <c r="AB35" s="8">
        <f t="shared" si="1"/>
        <v>84000</v>
      </c>
    </row>
    <row r="36" spans="1:28" x14ac:dyDescent="0.25">
      <c r="A36" s="23" t="s">
        <v>23</v>
      </c>
      <c r="B36" s="24">
        <v>45667</v>
      </c>
      <c r="C36" s="23" t="s">
        <v>58</v>
      </c>
      <c r="D36" s="8" t="s">
        <v>25</v>
      </c>
      <c r="E36" s="25">
        <v>15875</v>
      </c>
      <c r="F36" s="26">
        <v>70000</v>
      </c>
      <c r="G36" s="27">
        <f>SUMIF(Table10[No PO],Table8[[#This Row],[No PO]],Table10[PO Keluar])</f>
        <v>70000</v>
      </c>
      <c r="H36" s="27">
        <f>F36-G36</f>
        <v>0</v>
      </c>
      <c r="M36" s="20">
        <v>45411</v>
      </c>
      <c r="N36" s="8" t="s">
        <v>30</v>
      </c>
      <c r="O36" s="8" t="s">
        <v>25</v>
      </c>
      <c r="P36" s="17">
        <v>14000</v>
      </c>
      <c r="Q36">
        <f>_xlfn.IFNA(VLOOKUP(Table10[[#This Row],[Tanggal Keluar]],Table8[[Tanggal PO]:[PO masuk]],5,FALSE),0)</f>
        <v>0</v>
      </c>
      <c r="S36" s="38">
        <f>S35-Table10[[#This Row],[PO Keluar]]+Table10[[#This Row],[Column2]]</f>
        <v>112000</v>
      </c>
      <c r="T36">
        <f>IFERROR(Table10[[#This Row],[Column2]],"TRUE")</f>
        <v>0</v>
      </c>
      <c r="V36">
        <f>IF(Table10[[#This Row],[Column2]]&gt;0,(S35-Table10[[#This Row],[PO Keluar]]+Table10[[#This Row],[Column2]]),S35-Table10[[#This Row],[PO Keluar]])</f>
        <v>112000</v>
      </c>
      <c r="Y36" s="20">
        <v>45397</v>
      </c>
      <c r="Z36" s="8">
        <f>IFERROR(SUMIF(Table10[Tanggal Keluar],Y36,Table10[PO Keluar]),0)</f>
        <v>0</v>
      </c>
      <c r="AA36" s="8">
        <f>IFERROR(VLOOKUP(Y36,Table8[[Tanggal PO]:[PO masuk]],5,FALSE),0)</f>
        <v>0</v>
      </c>
      <c r="AB36" s="8">
        <f t="shared" si="1"/>
        <v>84000</v>
      </c>
    </row>
    <row r="37" spans="1:28" x14ac:dyDescent="0.25">
      <c r="A37" s="23" t="s">
        <v>27</v>
      </c>
      <c r="B37" s="24">
        <v>45678</v>
      </c>
      <c r="C37" s="23" t="s">
        <v>59</v>
      </c>
      <c r="D37" s="8" t="s">
        <v>25</v>
      </c>
      <c r="E37" s="25">
        <v>15800</v>
      </c>
      <c r="F37" s="26">
        <v>140000</v>
      </c>
      <c r="G37" s="27">
        <f>SUMIF(Table10[No PO],Table8[[#This Row],[No PO]],Table10[PO Keluar])</f>
        <v>140000</v>
      </c>
      <c r="H37" s="27">
        <f>F37-G37</f>
        <v>0</v>
      </c>
      <c r="M37" s="20">
        <v>45412</v>
      </c>
      <c r="N37" s="8" t="s">
        <v>30</v>
      </c>
      <c r="O37" s="8" t="s">
        <v>25</v>
      </c>
      <c r="P37" s="17">
        <v>14000</v>
      </c>
      <c r="Q37">
        <f>_xlfn.IFNA(VLOOKUP(Table10[[#This Row],[Tanggal Keluar]],Table8[[Tanggal PO]:[PO masuk]],5,FALSE),0)</f>
        <v>0</v>
      </c>
      <c r="S37" s="38">
        <f>S36-Table10[[#This Row],[PO Keluar]]+Table10[[#This Row],[Column2]]</f>
        <v>98000</v>
      </c>
      <c r="T37">
        <f>IFERROR(Table10[[#This Row],[Column2]],"TRUE")</f>
        <v>0</v>
      </c>
      <c r="V37">
        <f>IF(Table10[[#This Row],[Column2]]&gt;0,(S36-Table10[[#This Row],[PO Keluar]]+Table10[[#This Row],[Column2]]),S36-Table10[[#This Row],[PO Keluar]])</f>
        <v>98000</v>
      </c>
      <c r="Y37" s="20">
        <v>45398</v>
      </c>
      <c r="Z37" s="8">
        <f>IFERROR(SUMIF(Table10[Tanggal Keluar],Y37,Table10[PO Keluar]),0)</f>
        <v>0</v>
      </c>
      <c r="AA37" s="8">
        <f>IFERROR(VLOOKUP(Y37,Table8[[Tanggal PO]:[PO masuk]],5,FALSE),0)</f>
        <v>0</v>
      </c>
      <c r="AB37" s="8">
        <f t="shared" si="1"/>
        <v>84000</v>
      </c>
    </row>
    <row r="38" spans="1:28" x14ac:dyDescent="0.25">
      <c r="A38" s="23" t="s">
        <v>27</v>
      </c>
      <c r="B38" s="18">
        <v>45691</v>
      </c>
      <c r="C38" s="8" t="s">
        <v>60</v>
      </c>
      <c r="D38" s="8" t="s">
        <v>25</v>
      </c>
      <c r="E38" s="25">
        <v>15800</v>
      </c>
      <c r="F38" s="21">
        <v>224000</v>
      </c>
      <c r="G38" s="12">
        <f>SUMIF(Table10[No PO],Table8[[#This Row],[No PO]],Table10[PO Keluar])</f>
        <v>224000</v>
      </c>
      <c r="H38" s="12">
        <f t="shared" ref="H38" si="4">F38-G38</f>
        <v>0</v>
      </c>
      <c r="M38" s="20">
        <v>45414</v>
      </c>
      <c r="N38" s="28" t="s">
        <v>31</v>
      </c>
      <c r="O38" s="8" t="s">
        <v>25</v>
      </c>
      <c r="P38" s="17">
        <v>14000</v>
      </c>
      <c r="Q38">
        <f>_xlfn.IFNA(VLOOKUP(Table10[[#This Row],[Tanggal Keluar]],Table8[[Tanggal PO]:[PO masuk]],5,FALSE),0)</f>
        <v>0</v>
      </c>
      <c r="S38" s="38">
        <f>S37-Table10[[#This Row],[PO Keluar]]+Table10[[#This Row],[Column2]]</f>
        <v>84000</v>
      </c>
      <c r="T38">
        <f>IFERROR(Table10[[#This Row],[Column2]],"TRUE")</f>
        <v>0</v>
      </c>
      <c r="V38">
        <f>IF(Table10[[#This Row],[Column2]]&gt;0,(S37-Table10[[#This Row],[PO Keluar]]+Table10[[#This Row],[Column2]]),S37-Table10[[#This Row],[PO Keluar]])</f>
        <v>84000</v>
      </c>
      <c r="Y38" s="20">
        <v>45399</v>
      </c>
      <c r="Z38" s="8">
        <f>IFERROR(SUMIF(Table10[Tanggal Keluar],Y38,Table10[PO Keluar]),0)</f>
        <v>14000</v>
      </c>
      <c r="AA38" s="8">
        <f>IFERROR(VLOOKUP(Y38,Table8[[Tanggal PO]:[PO masuk]],5,FALSE),0)</f>
        <v>0</v>
      </c>
      <c r="AB38" s="8">
        <f t="shared" si="1"/>
        <v>70000</v>
      </c>
    </row>
    <row r="39" spans="1:28" x14ac:dyDescent="0.25">
      <c r="A39" s="23" t="s">
        <v>27</v>
      </c>
      <c r="B39" s="18">
        <v>45722</v>
      </c>
      <c r="C39" s="8"/>
      <c r="D39" s="8" t="s">
        <v>25</v>
      </c>
      <c r="E39" s="10">
        <v>16200</v>
      </c>
      <c r="F39" s="21">
        <v>140000</v>
      </c>
      <c r="G39" s="12">
        <f>SUMIF(Table10[No PO],Table8[[#This Row],[No PO]],Table10[PO Keluar])</f>
        <v>0</v>
      </c>
      <c r="H39" s="12">
        <f>F39-G39</f>
        <v>140000</v>
      </c>
      <c r="M39" s="20">
        <v>45414</v>
      </c>
      <c r="N39" s="28" t="s">
        <v>31</v>
      </c>
      <c r="O39" s="8" t="s">
        <v>25</v>
      </c>
      <c r="P39" s="17">
        <v>14000</v>
      </c>
      <c r="Q39">
        <f>_xlfn.IFNA(VLOOKUP(Table10[[#This Row],[Tanggal Keluar]],Table8[[Tanggal PO]:[PO masuk]],5,FALSE),0)</f>
        <v>0</v>
      </c>
      <c r="S39" s="38">
        <f>S38-Table10[[#This Row],[PO Keluar]]+Table10[[#This Row],[Column2]]</f>
        <v>70000</v>
      </c>
      <c r="T39">
        <f>IFERROR(Table10[[#This Row],[Column2]],"TRUE")</f>
        <v>0</v>
      </c>
      <c r="V39">
        <f>IF(Table10[[#This Row],[Column2]]&gt;0,(S38-Table10[[#This Row],[PO Keluar]]+Table10[[#This Row],[Column2]]),S38-Table10[[#This Row],[PO Keluar]])</f>
        <v>70000</v>
      </c>
      <c r="Y39" s="20">
        <v>45400</v>
      </c>
      <c r="Z39" s="8">
        <f>IFERROR(SUMIF(Table10[Tanggal Keluar],Y39,Table10[PO Keluar]),0)</f>
        <v>14000</v>
      </c>
      <c r="AA39" s="8">
        <f>IFERROR(VLOOKUP(Y39,Table8[[Tanggal PO]:[PO masuk]],5,FALSE),0)</f>
        <v>70000</v>
      </c>
      <c r="AB39" s="8">
        <f t="shared" si="1"/>
        <v>126000</v>
      </c>
    </row>
    <row r="40" spans="1:28" x14ac:dyDescent="0.25">
      <c r="A40" s="23" t="s">
        <v>27</v>
      </c>
      <c r="B40" s="24">
        <v>45756</v>
      </c>
      <c r="C40" s="23"/>
      <c r="D40" s="23" t="s">
        <v>25</v>
      </c>
      <c r="E40" s="25">
        <v>16100</v>
      </c>
      <c r="F40" s="26">
        <v>140000</v>
      </c>
      <c r="G40" s="27">
        <v>0</v>
      </c>
      <c r="H40" s="27">
        <v>140000</v>
      </c>
      <c r="M40" s="20">
        <v>45414</v>
      </c>
      <c r="N40" s="28" t="s">
        <v>31</v>
      </c>
      <c r="O40" s="8" t="s">
        <v>25</v>
      </c>
      <c r="P40" s="17">
        <v>14000</v>
      </c>
      <c r="Q40">
        <f>_xlfn.IFNA(VLOOKUP(Table10[[#This Row],[Tanggal Keluar]],Table8[[Tanggal PO]:[PO masuk]],5,FALSE),0)</f>
        <v>0</v>
      </c>
      <c r="S40" s="38">
        <f>S39-Table10[[#This Row],[PO Keluar]]+Table10[[#This Row],[Column2]]</f>
        <v>56000</v>
      </c>
      <c r="T40">
        <f>IFERROR(Table10[[#This Row],[Column2]],"TRUE")</f>
        <v>0</v>
      </c>
      <c r="V40">
        <f>IF(Table10[[#This Row],[Column2]]&gt;0,(S39-Table10[[#This Row],[PO Keluar]]+Table10[[#This Row],[Column2]]),S39-Table10[[#This Row],[PO Keluar]])</f>
        <v>56000</v>
      </c>
      <c r="Y40" s="20">
        <v>45401</v>
      </c>
      <c r="Z40" s="8">
        <f>IFERROR(SUMIF(Table10[Tanggal Keluar],Y40,Table10[PO Keluar]),0)</f>
        <v>28000</v>
      </c>
      <c r="AA40" s="8">
        <f>IFERROR(VLOOKUP(Y40,Table8[[Tanggal PO]:[PO masuk]],5,FALSE),0)</f>
        <v>0</v>
      </c>
      <c r="AB40" s="8">
        <f t="shared" si="1"/>
        <v>98000</v>
      </c>
    </row>
    <row r="41" spans="1:28" x14ac:dyDescent="0.25">
      <c r="M41" s="20">
        <v>45415</v>
      </c>
      <c r="N41" s="28" t="s">
        <v>31</v>
      </c>
      <c r="O41" s="8" t="s">
        <v>25</v>
      </c>
      <c r="P41" s="17">
        <v>14000</v>
      </c>
      <c r="Q41">
        <f>_xlfn.IFNA(VLOOKUP(Table10[[#This Row],[Tanggal Keluar]],Table8[[Tanggal PO]:[PO masuk]],5,FALSE),0)</f>
        <v>140000</v>
      </c>
      <c r="S41" s="38">
        <f>S40-Table10[[#This Row],[PO Keluar]]+Table10[[#This Row],[Column2]]</f>
        <v>182000</v>
      </c>
      <c r="T41">
        <f>IFERROR(Table10[[#This Row],[Column2]],"TRUE")</f>
        <v>140000</v>
      </c>
      <c r="V41">
        <f>IF(Table10[[#This Row],[Column2]]&gt;0,(S40-Table10[[#This Row],[PO Keluar]]+Table10[[#This Row],[Column2]]),S40-Table10[[#This Row],[PO Keluar]])</f>
        <v>182000</v>
      </c>
      <c r="Y41" s="20">
        <v>45402</v>
      </c>
      <c r="Z41" s="8">
        <f>IFERROR(SUMIF(Table10[Tanggal Keluar],Y41,Table10[PO Keluar]),0)</f>
        <v>0</v>
      </c>
      <c r="AA41" s="8">
        <f>IFERROR(VLOOKUP(Y41,Table8[[Tanggal PO]:[PO masuk]],5,FALSE),0)</f>
        <v>0</v>
      </c>
      <c r="AB41" s="8">
        <f t="shared" si="1"/>
        <v>98000</v>
      </c>
    </row>
    <row r="42" spans="1:28" x14ac:dyDescent="0.25">
      <c r="M42" s="20">
        <v>45418</v>
      </c>
      <c r="N42" s="8" t="s">
        <v>32</v>
      </c>
      <c r="O42" s="8" t="s">
        <v>25</v>
      </c>
      <c r="P42" s="17">
        <v>14000</v>
      </c>
      <c r="Q42">
        <f>_xlfn.IFNA(VLOOKUP(Table10[[#This Row],[Tanggal Keluar]],Table8[[Tanggal PO]:[PO masuk]],5,FALSE),0)</f>
        <v>70000</v>
      </c>
      <c r="S42" s="38">
        <f>S41-Table10[[#This Row],[PO Keluar]]+Table10[[#This Row],[Column2]]</f>
        <v>238000</v>
      </c>
      <c r="T42">
        <f>IFERROR(Table10[[#This Row],[Column2]],"TRUE")</f>
        <v>70000</v>
      </c>
      <c r="V42">
        <f>IF(Table10[[#This Row],[Column2]]&gt;0,(S41-Table10[[#This Row],[PO Keluar]]+Table10[[#This Row],[Column2]]),S41-Table10[[#This Row],[PO Keluar]])</f>
        <v>238000</v>
      </c>
      <c r="Y42" s="20">
        <v>45403</v>
      </c>
      <c r="Z42" s="8">
        <f>IFERROR(SUMIF(Table10[Tanggal Keluar],Y42,Table10[PO Keluar]),0)</f>
        <v>0</v>
      </c>
      <c r="AA42" s="8">
        <f>IFERROR(VLOOKUP(Y42,Table8[[Tanggal PO]:[PO masuk]],5,FALSE),0)</f>
        <v>0</v>
      </c>
      <c r="AB42" s="8">
        <f t="shared" si="1"/>
        <v>98000</v>
      </c>
    </row>
    <row r="43" spans="1:28" x14ac:dyDescent="0.25">
      <c r="M43" s="20">
        <v>45419</v>
      </c>
      <c r="N43" s="8" t="s">
        <v>32</v>
      </c>
      <c r="O43" s="8" t="s">
        <v>25</v>
      </c>
      <c r="P43" s="17">
        <v>14000</v>
      </c>
      <c r="Q43">
        <f>_xlfn.IFNA(VLOOKUP(Table10[[#This Row],[Tanggal Keluar]],Table8[[Tanggal PO]:[PO masuk]],5,FALSE),0)</f>
        <v>0</v>
      </c>
      <c r="S43" s="38">
        <f>S42-Table10[[#This Row],[PO Keluar]]+Table10[[#This Row],[Column2]]</f>
        <v>224000</v>
      </c>
      <c r="T43">
        <f>IFERROR(Table10[[#This Row],[Column2]],"TRUE")</f>
        <v>0</v>
      </c>
      <c r="V43">
        <f>IF(Table10[[#This Row],[Column2]]&gt;0,(S42-Table10[[#This Row],[PO Keluar]]+Table10[[#This Row],[Column2]]),S42-Table10[[#This Row],[PO Keluar]])</f>
        <v>224000</v>
      </c>
      <c r="Y43" s="20">
        <v>45404</v>
      </c>
      <c r="Z43" s="8">
        <f>IFERROR(SUMIF(Table10[Tanggal Keluar],Y43,Table10[PO Keluar]),0)</f>
        <v>0</v>
      </c>
      <c r="AA43" s="8">
        <f>IFERROR(VLOOKUP(Y43,Table8[[Tanggal PO]:[PO masuk]],5,FALSE),0)</f>
        <v>70000</v>
      </c>
      <c r="AB43" s="8">
        <f t="shared" si="1"/>
        <v>168000</v>
      </c>
    </row>
    <row r="44" spans="1:28" x14ac:dyDescent="0.25">
      <c r="M44" s="20">
        <v>45420</v>
      </c>
      <c r="N44" s="8" t="s">
        <v>32</v>
      </c>
      <c r="O44" s="8" t="s">
        <v>25</v>
      </c>
      <c r="P44" s="17">
        <v>14000</v>
      </c>
      <c r="Q44">
        <f>_xlfn.IFNA(VLOOKUP(Table10[[#This Row],[Tanggal Keluar]],Table8[[Tanggal PO]:[PO masuk]],5,FALSE),0)</f>
        <v>0</v>
      </c>
      <c r="S44" s="38">
        <f>S43-Table10[[#This Row],[PO Keluar]]+Table10[[#This Row],[Column2]]</f>
        <v>210000</v>
      </c>
      <c r="T44">
        <f>IFERROR(Table10[[#This Row],[Column2]],"TRUE")</f>
        <v>0</v>
      </c>
      <c r="V44">
        <f>IF(Table10[[#This Row],[Column2]]&gt;0,(S43-Table10[[#This Row],[PO Keluar]]+Table10[[#This Row],[Column2]]),S43-Table10[[#This Row],[PO Keluar]])</f>
        <v>210000</v>
      </c>
      <c r="Y44" s="20">
        <v>45405</v>
      </c>
      <c r="Z44" s="8">
        <f>IFERROR(SUMIF(Table10[Tanggal Keluar],Y44,Table10[PO Keluar]),0)</f>
        <v>14000</v>
      </c>
      <c r="AA44" s="8">
        <f>IFERROR(VLOOKUP(Y44,Table8[[Tanggal PO]:[PO masuk]],5,FALSE),0)</f>
        <v>0</v>
      </c>
      <c r="AB44" s="8">
        <f t="shared" si="1"/>
        <v>154000</v>
      </c>
    </row>
    <row r="45" spans="1:28" x14ac:dyDescent="0.25">
      <c r="M45" s="20">
        <v>45422</v>
      </c>
      <c r="N45" s="8" t="s">
        <v>32</v>
      </c>
      <c r="O45" s="8" t="s">
        <v>25</v>
      </c>
      <c r="P45" s="17">
        <v>14000</v>
      </c>
      <c r="Q45">
        <f>_xlfn.IFNA(VLOOKUP(Table10[[#This Row],[Tanggal Keluar]],Table8[[Tanggal PO]:[PO masuk]],5,FALSE),0)</f>
        <v>0</v>
      </c>
      <c r="S45" s="38">
        <f>S44-Table10[[#This Row],[PO Keluar]]+Table10[[#This Row],[Column2]]</f>
        <v>196000</v>
      </c>
      <c r="T45">
        <f>IFERROR(Table10[[#This Row],[Column2]],"TRUE")</f>
        <v>0</v>
      </c>
      <c r="V45">
        <f>IF(Table10[[#This Row],[Column2]]&gt;0,(S44-Table10[[#This Row],[PO Keluar]]+Table10[[#This Row],[Column2]]),S44-Table10[[#This Row],[PO Keluar]])</f>
        <v>196000</v>
      </c>
      <c r="Y45" s="20">
        <v>45406</v>
      </c>
      <c r="Z45" s="8">
        <f>IFERROR(SUMIF(Table10[Tanggal Keluar],Y45,Table10[PO Keluar]),0)</f>
        <v>14000</v>
      </c>
      <c r="AA45" s="8">
        <f>IFERROR(VLOOKUP(Y45,Table8[[Tanggal PO]:[PO masuk]],5,FALSE),0)</f>
        <v>0</v>
      </c>
      <c r="AB45" s="8">
        <f t="shared" si="1"/>
        <v>140000</v>
      </c>
    </row>
    <row r="46" spans="1:28" x14ac:dyDescent="0.25">
      <c r="M46" s="20">
        <v>45425</v>
      </c>
      <c r="N46" s="8" t="s">
        <v>33</v>
      </c>
      <c r="O46" s="8" t="s">
        <v>25</v>
      </c>
      <c r="P46" s="17">
        <v>14000</v>
      </c>
      <c r="Q46">
        <f>_xlfn.IFNA(VLOOKUP(Table10[[#This Row],[Tanggal Keluar]],Table8[[Tanggal PO]:[PO masuk]],5,FALSE),0)</f>
        <v>0</v>
      </c>
      <c r="S46" s="38">
        <f>S45-Table10[[#This Row],[PO Keluar]]+Table10[[#This Row],[Column2]]</f>
        <v>182000</v>
      </c>
      <c r="T46">
        <f>IFERROR(Table10[[#This Row],[Column2]],"TRUE")</f>
        <v>0</v>
      </c>
      <c r="V46">
        <f>IF(Table10[[#This Row],[Column2]]&gt;0,(S45-Table10[[#This Row],[PO Keluar]]+Table10[[#This Row],[Column2]]),S45-Table10[[#This Row],[PO Keluar]])</f>
        <v>182000</v>
      </c>
      <c r="Y46" s="20">
        <v>45407</v>
      </c>
      <c r="Z46" s="8">
        <f>IFERROR(SUMIF(Table10[Tanggal Keluar],Y46,Table10[PO Keluar]),0)</f>
        <v>14000</v>
      </c>
      <c r="AA46" s="8">
        <f>IFERROR(VLOOKUP(Y46,Table8[[Tanggal PO]:[PO masuk]],5,FALSE),0)</f>
        <v>0</v>
      </c>
      <c r="AB46" s="8">
        <f t="shared" si="1"/>
        <v>126000</v>
      </c>
    </row>
    <row r="47" spans="1:28" x14ac:dyDescent="0.25">
      <c r="M47" s="20">
        <v>45425</v>
      </c>
      <c r="N47" s="8" t="s">
        <v>33</v>
      </c>
      <c r="O47" s="8" t="s">
        <v>25</v>
      </c>
      <c r="P47" s="17">
        <v>14000</v>
      </c>
      <c r="Q47">
        <f>_xlfn.IFNA(VLOOKUP(Table10[[#This Row],[Tanggal Keluar]],Table8[[Tanggal PO]:[PO masuk]],5,FALSE),0)</f>
        <v>0</v>
      </c>
      <c r="S47" s="38">
        <f>S46-Table10[[#This Row],[PO Keluar]]+Table10[[#This Row],[Column2]]</f>
        <v>168000</v>
      </c>
      <c r="T47">
        <f>IFERROR(Table10[[#This Row],[Column2]],"TRUE")</f>
        <v>0</v>
      </c>
      <c r="V47">
        <f>IF(Table10[[#This Row],[Column2]]&gt;0,(S46-Table10[[#This Row],[PO Keluar]]+Table10[[#This Row],[Column2]]),S46-Table10[[#This Row],[PO Keluar]])</f>
        <v>168000</v>
      </c>
      <c r="Y47" s="20">
        <v>45408</v>
      </c>
      <c r="Z47" s="8">
        <f>IFERROR(SUMIF(Table10[Tanggal Keluar],Y47,Table10[PO Keluar]),0)</f>
        <v>28000</v>
      </c>
      <c r="AA47" s="8">
        <f>IFERROR(VLOOKUP(Y47,Table8[[Tanggal PO]:[PO masuk]],5,FALSE),0)</f>
        <v>98000</v>
      </c>
      <c r="AB47" s="8">
        <f t="shared" si="1"/>
        <v>196000</v>
      </c>
    </row>
    <row r="48" spans="1:28" x14ac:dyDescent="0.25">
      <c r="M48" s="20">
        <v>45426</v>
      </c>
      <c r="N48" s="8" t="s">
        <v>33</v>
      </c>
      <c r="O48" s="8" t="s">
        <v>25</v>
      </c>
      <c r="P48" s="17">
        <v>14000</v>
      </c>
      <c r="Q48">
        <f>_xlfn.IFNA(VLOOKUP(Table10[[#This Row],[Tanggal Keluar]],Table8[[Tanggal PO]:[PO masuk]],5,FALSE),0)</f>
        <v>0</v>
      </c>
      <c r="S48" s="38">
        <f>S47-Table10[[#This Row],[PO Keluar]]+Table10[[#This Row],[Column2]]</f>
        <v>154000</v>
      </c>
      <c r="T48">
        <f>IFERROR(Table10[[#This Row],[Column2]],"TRUE")</f>
        <v>0</v>
      </c>
      <c r="V48">
        <f>IF(Table10[[#This Row],[Column2]]&gt;0,(S47-Table10[[#This Row],[PO Keluar]]+Table10[[#This Row],[Column2]]),S47-Table10[[#This Row],[PO Keluar]])</f>
        <v>154000</v>
      </c>
      <c r="Y48" s="20">
        <v>45409</v>
      </c>
      <c r="Z48" s="8">
        <f>IFERROR(SUMIF(Table10[Tanggal Keluar],Y48,Table10[PO Keluar]),0)</f>
        <v>0</v>
      </c>
      <c r="AA48" s="8">
        <f>IFERROR(VLOOKUP(Y48,Table8[[Tanggal PO]:[PO masuk]],5,FALSE),0)</f>
        <v>70000</v>
      </c>
      <c r="AB48" s="8">
        <f t="shared" si="1"/>
        <v>266000</v>
      </c>
    </row>
    <row r="49" spans="13:28" x14ac:dyDescent="0.25">
      <c r="M49" s="20">
        <v>45427</v>
      </c>
      <c r="N49" s="8" t="s">
        <v>33</v>
      </c>
      <c r="O49" s="8" t="s">
        <v>25</v>
      </c>
      <c r="P49" s="17">
        <v>14000</v>
      </c>
      <c r="Q49">
        <f>_xlfn.IFNA(VLOOKUP(Table10[[#This Row],[Tanggal Keluar]],Table8[[Tanggal PO]:[PO masuk]],5,FALSE),0)</f>
        <v>0</v>
      </c>
      <c r="S49" s="38">
        <f>S48-Table10[[#This Row],[PO Keluar]]+Table10[[#This Row],[Column2]]</f>
        <v>140000</v>
      </c>
      <c r="T49">
        <f>IFERROR(Table10[[#This Row],[Column2]],"TRUE")</f>
        <v>0</v>
      </c>
      <c r="V49">
        <f>IF(Table10[[#This Row],[Column2]]&gt;0,(S48-Table10[[#This Row],[PO Keluar]]+Table10[[#This Row],[Column2]]),S48-Table10[[#This Row],[PO Keluar]])</f>
        <v>140000</v>
      </c>
      <c r="Y49" s="20">
        <v>45410</v>
      </c>
      <c r="Z49" s="8">
        <f>IFERROR(SUMIF(Table10[Tanggal Keluar],Y49,Table10[PO Keluar]),0)</f>
        <v>0</v>
      </c>
      <c r="AA49" s="8">
        <f>IFERROR(VLOOKUP(Y49,Table8[[Tanggal PO]:[PO masuk]],5,FALSE),0)</f>
        <v>0</v>
      </c>
      <c r="AB49" s="8">
        <f t="shared" si="1"/>
        <v>266000</v>
      </c>
    </row>
    <row r="50" spans="13:28" x14ac:dyDescent="0.25">
      <c r="M50" s="20">
        <v>45428</v>
      </c>
      <c r="N50" s="8" t="s">
        <v>33</v>
      </c>
      <c r="O50" s="8" t="s">
        <v>25</v>
      </c>
      <c r="P50" s="17">
        <v>14000</v>
      </c>
      <c r="Q50">
        <f>_xlfn.IFNA(VLOOKUP(Table10[[#This Row],[Tanggal Keluar]],Table8[[Tanggal PO]:[PO masuk]],5,FALSE),0)</f>
        <v>0</v>
      </c>
      <c r="S50" s="38">
        <f>S49-Table10[[#This Row],[PO Keluar]]+Table10[[#This Row],[Column2]]</f>
        <v>126000</v>
      </c>
      <c r="T50">
        <f>IFERROR(Table10[[#This Row],[Column2]],"TRUE")</f>
        <v>0</v>
      </c>
      <c r="V50">
        <f>IF(Table10[[#This Row],[Column2]]&gt;0,(S49-Table10[[#This Row],[PO Keluar]]+Table10[[#This Row],[Column2]]),S49-Table10[[#This Row],[PO Keluar]])</f>
        <v>126000</v>
      </c>
      <c r="Y50" s="20">
        <v>45411</v>
      </c>
      <c r="Z50" s="8">
        <f>IFERROR(SUMIF(Table10[Tanggal Keluar],Y50,Table10[PO Keluar]),0)</f>
        <v>14000</v>
      </c>
      <c r="AA50" s="8">
        <f>IFERROR(VLOOKUP(Y50,Table8[[Tanggal PO]:[PO masuk]],5,FALSE),0)</f>
        <v>0</v>
      </c>
      <c r="AB50" s="8">
        <f t="shared" si="1"/>
        <v>252000</v>
      </c>
    </row>
    <row r="51" spans="13:28" x14ac:dyDescent="0.25">
      <c r="M51" s="20">
        <v>45429</v>
      </c>
      <c r="N51" s="8" t="s">
        <v>34</v>
      </c>
      <c r="O51" s="8" t="s">
        <v>25</v>
      </c>
      <c r="P51" s="17">
        <v>14000</v>
      </c>
      <c r="Q51">
        <f>_xlfn.IFNA(VLOOKUP(Table10[[#This Row],[Tanggal Keluar]],Table8[[Tanggal PO]:[PO masuk]],5,FALSE),0)</f>
        <v>0</v>
      </c>
      <c r="S51" s="38">
        <f>S50-Table10[[#This Row],[PO Keluar]]+Table10[[#This Row],[Column2]]</f>
        <v>112000</v>
      </c>
      <c r="T51">
        <f>IFERROR(Table10[[#This Row],[Column2]],"TRUE")</f>
        <v>0</v>
      </c>
      <c r="V51">
        <f>IF(Table10[[#This Row],[Column2]]&gt;0,(S50-Table10[[#This Row],[PO Keluar]]+Table10[[#This Row],[Column2]]),S50-Table10[[#This Row],[PO Keluar]])</f>
        <v>112000</v>
      </c>
      <c r="Y51" s="20">
        <v>45412</v>
      </c>
      <c r="Z51" s="8">
        <f>IFERROR(SUMIF(Table10[Tanggal Keluar],Y51,Table10[PO Keluar]),0)</f>
        <v>14000</v>
      </c>
      <c r="AA51" s="8">
        <f>IFERROR(VLOOKUP(Y51,Table8[[Tanggal PO]:[PO masuk]],5,FALSE),0)</f>
        <v>0</v>
      </c>
      <c r="AB51" s="8">
        <f t="shared" si="1"/>
        <v>238000</v>
      </c>
    </row>
    <row r="52" spans="13:28" x14ac:dyDescent="0.25">
      <c r="M52" s="20">
        <v>45432</v>
      </c>
      <c r="N52" s="28" t="s">
        <v>31</v>
      </c>
      <c r="O52" s="8" t="s">
        <v>25</v>
      </c>
      <c r="P52" s="17">
        <v>14000</v>
      </c>
      <c r="Q52">
        <f>_xlfn.IFNA(VLOOKUP(Table10[[#This Row],[Tanggal Keluar]],Table8[[Tanggal PO]:[PO masuk]],5,FALSE),0)</f>
        <v>0</v>
      </c>
      <c r="S52" s="38">
        <f>S51-Table10[[#This Row],[PO Keluar]]+Table10[[#This Row],[Column2]]</f>
        <v>98000</v>
      </c>
      <c r="T52">
        <f>IFERROR(Table10[[#This Row],[Column2]],"TRUE")</f>
        <v>0</v>
      </c>
      <c r="V52">
        <f>IF(Table10[[#This Row],[Column2]]&gt;0,(S51-Table10[[#This Row],[PO Keluar]]+Table10[[#This Row],[Column2]]),S51-Table10[[#This Row],[PO Keluar]])</f>
        <v>98000</v>
      </c>
      <c r="Y52" s="20">
        <v>45413</v>
      </c>
      <c r="Z52" s="8">
        <f>IFERROR(SUMIF(Table10[Tanggal Keluar],Y52,Table10[PO Keluar]),0)</f>
        <v>0</v>
      </c>
      <c r="AA52" s="8">
        <f>IFERROR(VLOOKUP(Y52,Table8[[Tanggal PO]:[PO masuk]],5,FALSE),0)</f>
        <v>0</v>
      </c>
      <c r="AB52" s="8">
        <f t="shared" si="1"/>
        <v>238000</v>
      </c>
    </row>
    <row r="53" spans="13:28" x14ac:dyDescent="0.25">
      <c r="M53" s="20">
        <v>45433</v>
      </c>
      <c r="N53" s="8" t="s">
        <v>34</v>
      </c>
      <c r="O53" s="8" t="s">
        <v>25</v>
      </c>
      <c r="P53" s="17">
        <v>14000</v>
      </c>
      <c r="Q53">
        <f>_xlfn.IFNA(VLOOKUP(Table10[[#This Row],[Tanggal Keluar]],Table8[[Tanggal PO]:[PO masuk]],5,FALSE),0)</f>
        <v>0</v>
      </c>
      <c r="S53" s="38">
        <f>S52-Table10[[#This Row],[PO Keluar]]+Table10[[#This Row],[Column2]]</f>
        <v>84000</v>
      </c>
      <c r="T53">
        <f>IFERROR(Table10[[#This Row],[Column2]],"TRUE")</f>
        <v>0</v>
      </c>
      <c r="V53">
        <f>IF(Table10[[#This Row],[Column2]]&gt;0,(S52-Table10[[#This Row],[PO Keluar]]+Table10[[#This Row],[Column2]]),S52-Table10[[#This Row],[PO Keluar]])</f>
        <v>84000</v>
      </c>
      <c r="Y53" s="20">
        <v>45414</v>
      </c>
      <c r="Z53" s="8">
        <f>IFERROR(SUMIF(Table10[Tanggal Keluar],Y53,Table10[PO Keluar]),0)</f>
        <v>42000</v>
      </c>
      <c r="AA53" s="8">
        <f>IFERROR(VLOOKUP(Y53,Table8[[Tanggal PO]:[PO masuk]],5,FALSE),0)</f>
        <v>0</v>
      </c>
      <c r="AB53" s="8">
        <f t="shared" si="1"/>
        <v>196000</v>
      </c>
    </row>
    <row r="54" spans="13:28" x14ac:dyDescent="0.25">
      <c r="M54" s="20">
        <v>45433</v>
      </c>
      <c r="N54" s="8" t="s">
        <v>34</v>
      </c>
      <c r="O54" s="8" t="s">
        <v>25</v>
      </c>
      <c r="P54" s="17">
        <v>14000</v>
      </c>
      <c r="Q54">
        <f>_xlfn.IFNA(VLOOKUP(Table10[[#This Row],[Tanggal Keluar]],Table8[[Tanggal PO]:[PO masuk]],5,FALSE),0)</f>
        <v>0</v>
      </c>
      <c r="S54" s="38">
        <f>S53-Table10[[#This Row],[PO Keluar]]+Table10[[#This Row],[Column2]]</f>
        <v>70000</v>
      </c>
      <c r="T54">
        <f>IFERROR(Table10[[#This Row],[Column2]],"TRUE")</f>
        <v>0</v>
      </c>
      <c r="V54">
        <f>IF(Table10[[#This Row],[Column2]]&gt;0,(S53-Table10[[#This Row],[PO Keluar]]+Table10[[#This Row],[Column2]]),S53-Table10[[#This Row],[PO Keluar]])</f>
        <v>70000</v>
      </c>
      <c r="Y54" s="20">
        <v>45415</v>
      </c>
      <c r="Z54" s="8">
        <f>IFERROR(SUMIF(Table10[Tanggal Keluar],Y54,Table10[PO Keluar]),0)</f>
        <v>14000</v>
      </c>
      <c r="AA54" s="8">
        <f>IFERROR(VLOOKUP(Y54,Table8[[Tanggal PO]:[PO masuk]],5,FALSE),0)</f>
        <v>140000</v>
      </c>
      <c r="AB54" s="8">
        <f t="shared" si="1"/>
        <v>322000</v>
      </c>
    </row>
    <row r="55" spans="13:28" x14ac:dyDescent="0.25">
      <c r="M55" s="20">
        <v>45434</v>
      </c>
      <c r="N55" s="8" t="s">
        <v>34</v>
      </c>
      <c r="O55" s="8" t="s">
        <v>25</v>
      </c>
      <c r="P55" s="17">
        <v>14000</v>
      </c>
      <c r="Q55">
        <f>_xlfn.IFNA(VLOOKUP(Table10[[#This Row],[Tanggal Keluar]],Table8[[Tanggal PO]:[PO masuk]],5,FALSE),0)</f>
        <v>0</v>
      </c>
      <c r="S55" s="38">
        <f>S54-Table10[[#This Row],[PO Keluar]]+Table10[[#This Row],[Column2]]</f>
        <v>56000</v>
      </c>
      <c r="T55">
        <f>IFERROR(Table10[[#This Row],[Column2]],"TRUE")</f>
        <v>0</v>
      </c>
      <c r="V55">
        <f>IF(Table10[[#This Row],[Column2]]&gt;0,(S54-Table10[[#This Row],[PO Keluar]]+Table10[[#This Row],[Column2]]),S54-Table10[[#This Row],[PO Keluar]])</f>
        <v>56000</v>
      </c>
      <c r="Y55" s="20">
        <v>45416</v>
      </c>
      <c r="Z55" s="8">
        <f>IFERROR(SUMIF(Table10[Tanggal Keluar],Y55,Table10[PO Keluar]),0)</f>
        <v>0</v>
      </c>
      <c r="AA55" s="8">
        <f>IFERROR(VLOOKUP(Y55,Table8[[Tanggal PO]:[PO masuk]],5,FALSE),0)</f>
        <v>0</v>
      </c>
      <c r="AB55" s="8">
        <f t="shared" si="1"/>
        <v>322000</v>
      </c>
    </row>
    <row r="56" spans="13:28" x14ac:dyDescent="0.25">
      <c r="M56" s="20">
        <v>45436</v>
      </c>
      <c r="N56" s="8" t="s">
        <v>34</v>
      </c>
      <c r="O56" s="8" t="s">
        <v>25</v>
      </c>
      <c r="P56" s="17">
        <v>14000</v>
      </c>
      <c r="Q56">
        <f>_xlfn.IFNA(VLOOKUP(Table10[[#This Row],[Tanggal Keluar]],Table8[[Tanggal PO]:[PO masuk]],5,FALSE),0)</f>
        <v>0</v>
      </c>
      <c r="S56" s="38">
        <f>S55-Table10[[#This Row],[PO Keluar]]+Table10[[#This Row],[Column2]]</f>
        <v>42000</v>
      </c>
      <c r="T56">
        <f>IFERROR(Table10[[#This Row],[Column2]],"TRUE")</f>
        <v>0</v>
      </c>
      <c r="V56">
        <f>IF(Table10[[#This Row],[Column2]]&gt;0,(S55-Table10[[#This Row],[PO Keluar]]+Table10[[#This Row],[Column2]]),S55-Table10[[#This Row],[PO Keluar]])</f>
        <v>42000</v>
      </c>
      <c r="Y56" s="20">
        <v>45417</v>
      </c>
      <c r="Z56" s="8">
        <f>IFERROR(SUMIF(Table10[Tanggal Keluar],Y56,Table10[PO Keluar]),0)</f>
        <v>0</v>
      </c>
      <c r="AA56" s="8">
        <f>IFERROR(VLOOKUP(Y56,Table8[[Tanggal PO]:[PO masuk]],5,FALSE),0)</f>
        <v>0</v>
      </c>
      <c r="AB56" s="8">
        <f t="shared" si="1"/>
        <v>322000</v>
      </c>
    </row>
    <row r="57" spans="13:28" x14ac:dyDescent="0.25">
      <c r="M57" s="20">
        <v>45436</v>
      </c>
      <c r="N57" s="8" t="s">
        <v>34</v>
      </c>
      <c r="O57" s="8" t="s">
        <v>25</v>
      </c>
      <c r="P57" s="17">
        <v>14000</v>
      </c>
      <c r="Q57">
        <f>_xlfn.IFNA(VLOOKUP(Table10[[#This Row],[Tanggal Keluar]],Table8[[Tanggal PO]:[PO masuk]],5,FALSE),0)</f>
        <v>0</v>
      </c>
      <c r="S57" s="38">
        <f>S56-Table10[[#This Row],[PO Keluar]]+Table10[[#This Row],[Column2]]</f>
        <v>28000</v>
      </c>
      <c r="T57">
        <f>IFERROR(Table10[[#This Row],[Column2]],"TRUE")</f>
        <v>0</v>
      </c>
      <c r="V57">
        <f>IF(Table10[[#This Row],[Column2]]&gt;0,(S56-Table10[[#This Row],[PO Keluar]]+Table10[[#This Row],[Column2]]),S56-Table10[[#This Row],[PO Keluar]])</f>
        <v>28000</v>
      </c>
      <c r="Y57" s="20">
        <v>45418</v>
      </c>
      <c r="Z57" s="8">
        <f>IFERROR(SUMIF(Table10[Tanggal Keluar],Y57,Table10[PO Keluar]),0)</f>
        <v>14000</v>
      </c>
      <c r="AA57" s="8">
        <f>IFERROR(VLOOKUP(Y57,Table8[[Tanggal PO]:[PO masuk]],5,FALSE),0)</f>
        <v>70000</v>
      </c>
      <c r="AB57" s="8">
        <f t="shared" si="1"/>
        <v>378000</v>
      </c>
    </row>
    <row r="58" spans="13:28" x14ac:dyDescent="0.25">
      <c r="M58" s="20">
        <v>45439</v>
      </c>
      <c r="N58" s="8" t="s">
        <v>34</v>
      </c>
      <c r="O58" s="8" t="s">
        <v>25</v>
      </c>
      <c r="P58" s="17">
        <v>14000</v>
      </c>
      <c r="Q58">
        <f>_xlfn.IFNA(VLOOKUP(Table10[[#This Row],[Tanggal Keluar]],Table8[[Tanggal PO]:[PO masuk]],5,FALSE),0)</f>
        <v>0</v>
      </c>
      <c r="S58" s="38">
        <f>S57-Table10[[#This Row],[PO Keluar]]+Table10[[#This Row],[Column2]]</f>
        <v>14000</v>
      </c>
      <c r="T58">
        <f>IFERROR(Table10[[#This Row],[Column2]],"TRUE")</f>
        <v>0</v>
      </c>
      <c r="V58">
        <f>IF(Table10[[#This Row],[Column2]]&gt;0,(S57-Table10[[#This Row],[PO Keluar]]+Table10[[#This Row],[Column2]]),S57-Table10[[#This Row],[PO Keluar]])</f>
        <v>14000</v>
      </c>
      <c r="Y58" s="20">
        <v>45419</v>
      </c>
      <c r="Z58" s="8">
        <f>IFERROR(SUMIF(Table10[Tanggal Keluar],Y58,Table10[PO Keluar]),0)</f>
        <v>14000</v>
      </c>
      <c r="AA58" s="8">
        <f>IFERROR(VLOOKUP(Y58,Table8[[Tanggal PO]:[PO masuk]],5,FALSE),0)</f>
        <v>0</v>
      </c>
      <c r="AB58" s="8">
        <f t="shared" si="1"/>
        <v>364000</v>
      </c>
    </row>
    <row r="59" spans="13:28" x14ac:dyDescent="0.25">
      <c r="M59" s="20">
        <v>45440</v>
      </c>
      <c r="N59" s="8" t="s">
        <v>34</v>
      </c>
      <c r="O59" s="8" t="s">
        <v>25</v>
      </c>
      <c r="P59" s="17">
        <v>14000</v>
      </c>
      <c r="Q59">
        <f>_xlfn.IFNA(VLOOKUP(Table10[[#This Row],[Tanggal Keluar]],Table8[[Tanggal PO]:[PO masuk]],5,FALSE),0)</f>
        <v>140000</v>
      </c>
      <c r="S59" s="38">
        <f>S58-Table10[[#This Row],[PO Keluar]]+Table10[[#This Row],[Column2]]</f>
        <v>140000</v>
      </c>
      <c r="T59">
        <f>IFERROR(Table10[[#This Row],[Column2]],"TRUE")</f>
        <v>140000</v>
      </c>
      <c r="V59">
        <f>IF(Table10[[#This Row],[Column2]]&gt;0,(S58-Table10[[#This Row],[PO Keluar]]+Table10[[#This Row],[Column2]]),S58-Table10[[#This Row],[PO Keluar]])</f>
        <v>140000</v>
      </c>
      <c r="Y59" s="20">
        <v>45420</v>
      </c>
      <c r="Z59" s="8">
        <f>IFERROR(SUMIF(Table10[Tanggal Keluar],Y59,Table10[PO Keluar]),0)</f>
        <v>14000</v>
      </c>
      <c r="AA59" s="8">
        <f>IFERROR(VLOOKUP(Y59,Table8[[Tanggal PO]:[PO masuk]],5,FALSE),0)</f>
        <v>0</v>
      </c>
      <c r="AB59" s="8">
        <f t="shared" si="1"/>
        <v>350000</v>
      </c>
    </row>
    <row r="60" spans="13:28" x14ac:dyDescent="0.25">
      <c r="M60" s="20">
        <v>45440</v>
      </c>
      <c r="N60" s="8" t="s">
        <v>34</v>
      </c>
      <c r="O60" s="8" t="s">
        <v>25</v>
      </c>
      <c r="P60" s="17">
        <v>14000</v>
      </c>
      <c r="Q60">
        <v>0</v>
      </c>
      <c r="S60" s="38">
        <f>S59-Table10[[#This Row],[PO Keluar]]+Table10[[#This Row],[Column2]]</f>
        <v>126000</v>
      </c>
      <c r="T60">
        <f>IFERROR(Table10[[#This Row],[Column2]],"TRUE")</f>
        <v>0</v>
      </c>
      <c r="V60">
        <f>IF(Table10[[#This Row],[Column2]]&gt;0,(S59-Table10[[#This Row],[PO Keluar]]+Table10[[#This Row],[Column2]]),S59-Table10[[#This Row],[PO Keluar]])</f>
        <v>126000</v>
      </c>
      <c r="Y60" s="20">
        <v>45421</v>
      </c>
      <c r="Z60" s="8">
        <f>IFERROR(SUMIF(Table10[Tanggal Keluar],Y60,Table10[PO Keluar]),0)</f>
        <v>0</v>
      </c>
      <c r="AA60" s="8">
        <f>IFERROR(VLOOKUP(Y60,Table8[[Tanggal PO]:[PO masuk]],5,FALSE),0)</f>
        <v>0</v>
      </c>
      <c r="AB60" s="8">
        <f t="shared" si="1"/>
        <v>350000</v>
      </c>
    </row>
    <row r="61" spans="13:28" x14ac:dyDescent="0.25">
      <c r="M61" s="20">
        <v>45441</v>
      </c>
      <c r="N61" s="8" t="s">
        <v>34</v>
      </c>
      <c r="O61" s="8" t="s">
        <v>25</v>
      </c>
      <c r="P61" s="17">
        <v>14000</v>
      </c>
      <c r="Q61">
        <f>_xlfn.IFNA(VLOOKUP(Table10[[#This Row],[Tanggal Keluar]],Table8[[Tanggal PO]:[PO masuk]],5,FALSE),0)</f>
        <v>0</v>
      </c>
      <c r="S61" s="38">
        <f>S60-Table10[[#This Row],[PO Keluar]]+Table10[[#This Row],[Column2]]</f>
        <v>112000</v>
      </c>
      <c r="T61">
        <f>IFERROR(Table10[[#This Row],[Column2]],"TRUE")</f>
        <v>0</v>
      </c>
      <c r="V61">
        <f>IF(Table10[[#This Row],[Column2]]&gt;0,(S60-Table10[[#This Row],[PO Keluar]]+Table10[[#This Row],[Column2]]),S60-Table10[[#This Row],[PO Keluar]])</f>
        <v>112000</v>
      </c>
      <c r="Y61" s="20">
        <v>45422</v>
      </c>
      <c r="Z61" s="8">
        <f>IFERROR(SUMIF(Table10[Tanggal Keluar],Y61,Table10[PO Keluar]),0)</f>
        <v>14000</v>
      </c>
      <c r="AA61" s="8">
        <f>IFERROR(VLOOKUP(Y61,Table8[[Tanggal PO]:[PO masuk]],5,FALSE),0)</f>
        <v>0</v>
      </c>
      <c r="AB61" s="8">
        <f t="shared" si="1"/>
        <v>336000</v>
      </c>
    </row>
    <row r="62" spans="13:28" x14ac:dyDescent="0.25">
      <c r="M62" s="20">
        <v>45443</v>
      </c>
      <c r="N62" s="8" t="s">
        <v>32</v>
      </c>
      <c r="O62" s="8" t="s">
        <v>25</v>
      </c>
      <c r="P62" s="17">
        <v>14000</v>
      </c>
      <c r="Q62">
        <f>_xlfn.IFNA(VLOOKUP(Table10[[#This Row],[Tanggal Keluar]],Table8[[Tanggal PO]:[PO masuk]],5,FALSE),0)</f>
        <v>0</v>
      </c>
      <c r="S62" s="38">
        <f>S61-Table10[[#This Row],[PO Keluar]]+Table10[[#This Row],[Column2]]</f>
        <v>98000</v>
      </c>
      <c r="T62">
        <f>IFERROR(Table10[[#This Row],[Column2]],"TRUE")</f>
        <v>0</v>
      </c>
      <c r="V62">
        <f>IF(Table10[[#This Row],[Column2]]&gt;0,(S61-Table10[[#This Row],[PO Keluar]]+Table10[[#This Row],[Column2]]),S61-Table10[[#This Row],[PO Keluar]])</f>
        <v>98000</v>
      </c>
      <c r="Y62" s="20">
        <v>45423</v>
      </c>
      <c r="Z62" s="8">
        <f>IFERROR(SUMIF(Table10[Tanggal Keluar],Y62,Table10[PO Keluar]),0)</f>
        <v>0</v>
      </c>
      <c r="AA62" s="8">
        <f>IFERROR(VLOOKUP(Y62,Table8[[Tanggal PO]:[PO masuk]],5,FALSE),0)</f>
        <v>0</v>
      </c>
      <c r="AB62" s="8">
        <f t="shared" si="1"/>
        <v>336000</v>
      </c>
    </row>
    <row r="63" spans="13:28" x14ac:dyDescent="0.25">
      <c r="M63" s="20">
        <v>45446</v>
      </c>
      <c r="N63" s="8" t="s">
        <v>32</v>
      </c>
      <c r="O63" s="8" t="s">
        <v>25</v>
      </c>
      <c r="P63" s="17">
        <v>14000</v>
      </c>
      <c r="Q63">
        <f>_xlfn.IFNA(VLOOKUP(Table10[[#This Row],[Tanggal Keluar]],Table8[[Tanggal PO]:[PO masuk]],5,FALSE),0)</f>
        <v>0</v>
      </c>
      <c r="S63" s="38">
        <f>S62-Table10[[#This Row],[PO Keluar]]+Table10[[#This Row],[Column2]]</f>
        <v>84000</v>
      </c>
      <c r="T63">
        <f>IFERROR(Table10[[#This Row],[Column2]],"TRUE")</f>
        <v>0</v>
      </c>
      <c r="V63">
        <f>IF(Table10[[#This Row],[Column2]]&gt;0,(S62-Table10[[#This Row],[PO Keluar]]+Table10[[#This Row],[Column2]]),S62-Table10[[#This Row],[PO Keluar]])</f>
        <v>84000</v>
      </c>
      <c r="Y63" s="20">
        <v>45424</v>
      </c>
      <c r="Z63" s="8">
        <f>IFERROR(SUMIF(Table10[Tanggal Keluar],Y63,Table10[PO Keluar]),0)</f>
        <v>0</v>
      </c>
      <c r="AA63" s="8">
        <f>IFERROR(VLOOKUP(Y63,Table8[[Tanggal PO]:[PO masuk]],5,FALSE),0)</f>
        <v>0</v>
      </c>
      <c r="AB63" s="8">
        <f t="shared" si="1"/>
        <v>336000</v>
      </c>
    </row>
    <row r="64" spans="13:28" x14ac:dyDescent="0.25">
      <c r="M64" s="20">
        <v>45447</v>
      </c>
      <c r="N64" s="8" t="s">
        <v>32</v>
      </c>
      <c r="O64" s="8" t="s">
        <v>25</v>
      </c>
      <c r="P64" s="17">
        <v>14000</v>
      </c>
      <c r="Q64">
        <f>_xlfn.IFNA(VLOOKUP(Table10[[#This Row],[Tanggal Keluar]],Table8[[Tanggal PO]:[PO masuk]],5,FALSE),0)</f>
        <v>0</v>
      </c>
      <c r="S64" s="38">
        <f>S63-Table10[[#This Row],[PO Keluar]]+Table10[[#This Row],[Column2]]</f>
        <v>70000</v>
      </c>
      <c r="T64">
        <f>IFERROR(Table10[[#This Row],[Column2]],"TRUE")</f>
        <v>0</v>
      </c>
      <c r="V64">
        <f>IF(Table10[[#This Row],[Column2]]&gt;0,(S63-Table10[[#This Row],[PO Keluar]]+Table10[[#This Row],[Column2]]),S63-Table10[[#This Row],[PO Keluar]])</f>
        <v>70000</v>
      </c>
      <c r="Y64" s="20">
        <v>45425</v>
      </c>
      <c r="Z64" s="8">
        <f>IFERROR(SUMIF(Table10[Tanggal Keluar],Y64,Table10[PO Keluar]),0)</f>
        <v>28000</v>
      </c>
      <c r="AA64" s="8">
        <f>IFERROR(VLOOKUP(Y64,Table8[[Tanggal PO]:[PO masuk]],5,FALSE),0)</f>
        <v>0</v>
      </c>
      <c r="AB64" s="8">
        <f t="shared" si="1"/>
        <v>308000</v>
      </c>
    </row>
    <row r="65" spans="13:28" x14ac:dyDescent="0.25">
      <c r="M65" s="20">
        <v>45450</v>
      </c>
      <c r="N65" s="8" t="s">
        <v>36</v>
      </c>
      <c r="O65" s="8" t="s">
        <v>25</v>
      </c>
      <c r="P65" s="17">
        <v>14000</v>
      </c>
      <c r="Q65">
        <f>_xlfn.IFNA(VLOOKUP(Table10[[#This Row],[Tanggal Keluar]],Table8[[Tanggal PO]:[PO masuk]],5,FALSE),0)</f>
        <v>0</v>
      </c>
      <c r="S65" s="38">
        <f>S64-Table10[[#This Row],[PO Keluar]]+Table10[[#This Row],[Column2]]</f>
        <v>56000</v>
      </c>
      <c r="T65">
        <f>IFERROR(Table10[[#This Row],[Column2]],"TRUE")</f>
        <v>0</v>
      </c>
      <c r="V65">
        <f>IF(Table10[[#This Row],[Column2]]&gt;0,(S64-Table10[[#This Row],[PO Keluar]]+Table10[[#This Row],[Column2]]),S64-Table10[[#This Row],[PO Keluar]])</f>
        <v>56000</v>
      </c>
      <c r="Y65" s="20">
        <v>45426</v>
      </c>
      <c r="Z65" s="8">
        <f>IFERROR(SUMIF(Table10[Tanggal Keluar],Y65,Table10[PO Keluar]),0)</f>
        <v>14000</v>
      </c>
      <c r="AA65" s="8">
        <f>IFERROR(VLOOKUP(Y65,Table8[[Tanggal PO]:[PO masuk]],5,FALSE),0)</f>
        <v>0</v>
      </c>
      <c r="AB65" s="8">
        <f t="shared" si="1"/>
        <v>294000</v>
      </c>
    </row>
    <row r="66" spans="13:28" x14ac:dyDescent="0.25">
      <c r="M66" s="20">
        <v>45450</v>
      </c>
      <c r="N66" s="8" t="s">
        <v>36</v>
      </c>
      <c r="O66" s="8" t="s">
        <v>25</v>
      </c>
      <c r="P66" s="17">
        <v>14000</v>
      </c>
      <c r="Q66">
        <f>_xlfn.IFNA(VLOOKUP(Table10[[#This Row],[Tanggal Keluar]],Table8[[Tanggal PO]:[PO masuk]],5,FALSE),0)</f>
        <v>0</v>
      </c>
      <c r="S66" s="38">
        <f>S65-Table10[[#This Row],[PO Keluar]]+Table10[[#This Row],[Column2]]</f>
        <v>42000</v>
      </c>
      <c r="T66">
        <f>IFERROR(Table10[[#This Row],[Column2]],"TRUE")</f>
        <v>0</v>
      </c>
      <c r="V66">
        <f>IF(Table10[[#This Row],[Column2]]&gt;0,(S65-Table10[[#This Row],[PO Keluar]]+Table10[[#This Row],[Column2]]),S65-Table10[[#This Row],[PO Keluar]])</f>
        <v>42000</v>
      </c>
      <c r="Y66" s="20">
        <v>45427</v>
      </c>
      <c r="Z66" s="8">
        <f>IFERROR(SUMIF(Table10[Tanggal Keluar],Y66,Table10[PO Keluar]),0)</f>
        <v>14000</v>
      </c>
      <c r="AA66" s="8">
        <f>IFERROR(VLOOKUP(Y66,Table8[[Tanggal PO]:[PO masuk]],5,FALSE),0)</f>
        <v>0</v>
      </c>
      <c r="AB66" s="8">
        <f t="shared" si="1"/>
        <v>280000</v>
      </c>
    </row>
    <row r="67" spans="13:28" x14ac:dyDescent="0.25">
      <c r="M67" s="20">
        <v>45453</v>
      </c>
      <c r="N67" s="8" t="s">
        <v>35</v>
      </c>
      <c r="O67" s="8" t="s">
        <v>25</v>
      </c>
      <c r="P67" s="17">
        <v>14000</v>
      </c>
      <c r="Q67">
        <f>_xlfn.IFNA(VLOOKUP(Table10[[#This Row],[Tanggal Keluar]],Table8[[Tanggal PO]:[PO masuk]],5,FALSE),0)</f>
        <v>0</v>
      </c>
      <c r="S67" s="38">
        <f>S66-Table10[[#This Row],[PO Keluar]]+Table10[[#This Row],[Column2]]</f>
        <v>28000</v>
      </c>
      <c r="T67">
        <f>IFERROR(Table10[[#This Row],[Column2]],"TRUE")</f>
        <v>0</v>
      </c>
      <c r="V67">
        <f>IF(Table10[[#This Row],[Column2]]&gt;0,(S66-Table10[[#This Row],[PO Keluar]]+Table10[[#This Row],[Column2]]),S66-Table10[[#This Row],[PO Keluar]])</f>
        <v>28000</v>
      </c>
      <c r="Y67" s="20">
        <v>45428</v>
      </c>
      <c r="Z67" s="8">
        <f>IFERROR(SUMIF(Table10[Tanggal Keluar],Y67,Table10[PO Keluar]),0)</f>
        <v>14000</v>
      </c>
      <c r="AA67" s="8">
        <f>IFERROR(VLOOKUP(Y67,Table8[[Tanggal PO]:[PO masuk]],5,FALSE),0)</f>
        <v>0</v>
      </c>
      <c r="AB67" s="8">
        <f t="shared" si="1"/>
        <v>266000</v>
      </c>
    </row>
    <row r="68" spans="13:28" x14ac:dyDescent="0.25">
      <c r="M68" s="20">
        <v>45453</v>
      </c>
      <c r="N68" s="8" t="s">
        <v>35</v>
      </c>
      <c r="O68" s="8" t="s">
        <v>25</v>
      </c>
      <c r="P68" s="17">
        <v>14000</v>
      </c>
      <c r="Q68">
        <f>_xlfn.IFNA(VLOOKUP(Table10[[#This Row],[Tanggal Keluar]],Table8[[Tanggal PO]:[PO masuk]],5,FALSE),0)</f>
        <v>0</v>
      </c>
      <c r="S68" s="38">
        <f>S67-Table10[[#This Row],[PO Keluar]]+Table10[[#This Row],[Column2]]</f>
        <v>14000</v>
      </c>
      <c r="T68">
        <f>IFERROR(Table10[[#This Row],[Column2]],"TRUE")</f>
        <v>0</v>
      </c>
      <c r="V68">
        <f>IF(Table10[[#This Row],[Column2]]&gt;0,(S67-Table10[[#This Row],[PO Keluar]]+Table10[[#This Row],[Column2]]),S67-Table10[[#This Row],[PO Keluar]])</f>
        <v>14000</v>
      </c>
      <c r="Y68" s="20">
        <v>45429</v>
      </c>
      <c r="Z68" s="8">
        <f>IFERROR(SUMIF(Table10[Tanggal Keluar],Y68,Table10[PO Keluar]),0)</f>
        <v>14000</v>
      </c>
      <c r="AA68" s="8">
        <f>IFERROR(VLOOKUP(Y68,Table8[[Tanggal PO]:[PO masuk]],5,FALSE),0)</f>
        <v>0</v>
      </c>
      <c r="AB68" s="8">
        <f t="shared" si="1"/>
        <v>252000</v>
      </c>
    </row>
    <row r="69" spans="13:28" x14ac:dyDescent="0.25">
      <c r="M69" s="20">
        <v>45454</v>
      </c>
      <c r="N69" s="8" t="s">
        <v>35</v>
      </c>
      <c r="O69" s="8" t="s">
        <v>25</v>
      </c>
      <c r="P69" s="17">
        <v>14000</v>
      </c>
      <c r="Q69">
        <f>_xlfn.IFNA(VLOOKUP(Table10[[#This Row],[Tanggal Keluar]],Table8[[Tanggal PO]:[PO masuk]],5,FALSE),0)</f>
        <v>0</v>
      </c>
      <c r="S69" s="38">
        <f>S68-Table10[[#This Row],[PO Keluar]]+Table10[[#This Row],[Column2]]</f>
        <v>0</v>
      </c>
      <c r="T69">
        <f>IFERROR(Table10[[#This Row],[Column2]],"TRUE")</f>
        <v>0</v>
      </c>
      <c r="V69">
        <f>IF(Table10[[#This Row],[Column2]]&gt;0,(S68-Table10[[#This Row],[PO Keluar]]+Table10[[#This Row],[Column2]]),S68-Table10[[#This Row],[PO Keluar]])</f>
        <v>0</v>
      </c>
      <c r="Y69" s="20">
        <v>45430</v>
      </c>
      <c r="Z69" s="8">
        <f>IFERROR(SUMIF(Table10[Tanggal Keluar],Y69,Table10[PO Keluar]),0)</f>
        <v>0</v>
      </c>
      <c r="AA69" s="8">
        <f>IFERROR(VLOOKUP(Y69,Table8[[Tanggal PO]:[PO masuk]],5,FALSE),0)</f>
        <v>0</v>
      </c>
      <c r="AB69" s="8">
        <f t="shared" si="1"/>
        <v>252000</v>
      </c>
    </row>
    <row r="70" spans="13:28" x14ac:dyDescent="0.25">
      <c r="M70" s="20">
        <v>45455</v>
      </c>
      <c r="N70" s="8" t="s">
        <v>35</v>
      </c>
      <c r="O70" s="8" t="s">
        <v>25</v>
      </c>
      <c r="P70" s="17">
        <v>14000</v>
      </c>
      <c r="Q70">
        <f>_xlfn.IFNA(VLOOKUP(Table10[[#This Row],[Tanggal Keluar]],Table8[[Tanggal PO]:[PO masuk]],5,FALSE),0)</f>
        <v>0</v>
      </c>
      <c r="S70" s="38">
        <f>S69-Table10[[#This Row],[PO Keluar]]+Table10[[#This Row],[Column2]]</f>
        <v>-14000</v>
      </c>
      <c r="T70">
        <f>IFERROR(Table10[[#This Row],[Column2]],"TRUE")</f>
        <v>0</v>
      </c>
      <c r="V70">
        <f>IF(Table10[[#This Row],[Column2]]&gt;0,(S69-Table10[[#This Row],[PO Keluar]]+Table10[[#This Row],[Column2]]),S69-Table10[[#This Row],[PO Keluar]])</f>
        <v>-14000</v>
      </c>
      <c r="Y70" s="20">
        <v>45431</v>
      </c>
      <c r="Z70" s="8">
        <f>IFERROR(SUMIF(Table10[Tanggal Keluar],Y70,Table10[PO Keluar]),0)</f>
        <v>0</v>
      </c>
      <c r="AA70" s="8">
        <f>IFERROR(VLOOKUP(Y70,Table8[[Tanggal PO]:[PO masuk]],5,FALSE),0)</f>
        <v>0</v>
      </c>
      <c r="AB70" s="8">
        <f t="shared" si="1"/>
        <v>252000</v>
      </c>
    </row>
    <row r="71" spans="13:28" x14ac:dyDescent="0.25">
      <c r="M71" s="20">
        <v>45456</v>
      </c>
      <c r="N71" s="8" t="s">
        <v>35</v>
      </c>
      <c r="O71" s="8" t="s">
        <v>25</v>
      </c>
      <c r="P71" s="17">
        <v>14000</v>
      </c>
      <c r="Q71">
        <f>_xlfn.IFNA(VLOOKUP(Table10[[#This Row],[Tanggal Keluar]],Table8[[Tanggal PO]:[PO masuk]],5,FALSE),0)</f>
        <v>0</v>
      </c>
      <c r="S71" s="38">
        <f>S70-Table10[[#This Row],[PO Keluar]]+Table10[[#This Row],[Column2]]</f>
        <v>-28000</v>
      </c>
      <c r="T71">
        <f>IFERROR(Table10[[#This Row],[Column2]],"TRUE")</f>
        <v>0</v>
      </c>
      <c r="V71">
        <f>IF(Table10[[#This Row],[Column2]]&gt;0,(S70-Table10[[#This Row],[PO Keluar]]+Table10[[#This Row],[Column2]]),S70-Table10[[#This Row],[PO Keluar]])</f>
        <v>-28000</v>
      </c>
      <c r="Y71" s="20">
        <v>45432</v>
      </c>
      <c r="Z71" s="8">
        <f>IFERROR(SUMIF(Table10[Tanggal Keluar],Y71,Table10[PO Keluar]),0)</f>
        <v>14000</v>
      </c>
      <c r="AA71" s="8">
        <f>IFERROR(VLOOKUP(Y71,Table8[[Tanggal PO]:[PO masuk]],5,FALSE),0)</f>
        <v>0</v>
      </c>
      <c r="AB71" s="8">
        <f t="shared" ref="AB71:AB134" si="5">AB70+AA71-Z71</f>
        <v>238000</v>
      </c>
    </row>
    <row r="72" spans="13:28" x14ac:dyDescent="0.25">
      <c r="M72" s="20">
        <v>45457</v>
      </c>
      <c r="N72" s="8" t="s">
        <v>35</v>
      </c>
      <c r="O72" s="8" t="s">
        <v>25</v>
      </c>
      <c r="P72" s="17">
        <v>14000</v>
      </c>
      <c r="Q72">
        <f>_xlfn.IFNA(VLOOKUP(Table10[[#This Row],[Tanggal Keluar]],Table8[[Tanggal PO]:[PO masuk]],5,FALSE),0)</f>
        <v>0</v>
      </c>
      <c r="S72" s="38">
        <f>S71-Table10[[#This Row],[PO Keluar]]+Table10[[#This Row],[Column2]]</f>
        <v>-42000</v>
      </c>
      <c r="T72">
        <f>IFERROR(Table10[[#This Row],[Column2]],"TRUE")</f>
        <v>0</v>
      </c>
      <c r="V72">
        <f>IF(Table10[[#This Row],[Column2]]&gt;0,(S71-Table10[[#This Row],[PO Keluar]]+Table10[[#This Row],[Column2]]),S71-Table10[[#This Row],[PO Keluar]])</f>
        <v>-42000</v>
      </c>
      <c r="Y72" s="20">
        <v>45433</v>
      </c>
      <c r="Z72" s="8">
        <f>IFERROR(SUMIF(Table10[Tanggal Keluar],Y72,Table10[PO Keluar]),0)</f>
        <v>28000</v>
      </c>
      <c r="AA72" s="8">
        <f>IFERROR(VLOOKUP(Y72,Table8[[Tanggal PO]:[PO masuk]],5,FALSE),0)</f>
        <v>0</v>
      </c>
      <c r="AB72" s="8">
        <f t="shared" si="5"/>
        <v>210000</v>
      </c>
    </row>
    <row r="73" spans="13:28" x14ac:dyDescent="0.25">
      <c r="M73" s="20">
        <v>45457</v>
      </c>
      <c r="N73" s="8" t="s">
        <v>35</v>
      </c>
      <c r="O73" s="8" t="s">
        <v>25</v>
      </c>
      <c r="P73" s="17">
        <v>14000</v>
      </c>
      <c r="Q73">
        <f>_xlfn.IFNA(VLOOKUP(Table10[[#This Row],[Tanggal Keluar]],Table8[[Tanggal PO]:[PO masuk]],5,FALSE),0)</f>
        <v>0</v>
      </c>
      <c r="S73" s="38">
        <f>S72-Table10[[#This Row],[PO Keluar]]+Table10[[#This Row],[Column2]]</f>
        <v>-56000</v>
      </c>
      <c r="T73">
        <f>IFERROR(Table10[[#This Row],[Column2]],"TRUE")</f>
        <v>0</v>
      </c>
      <c r="V73">
        <f>IF(Table10[[#This Row],[Column2]]&gt;0,(S72-Table10[[#This Row],[PO Keluar]]+Table10[[#This Row],[Column2]]),S72-Table10[[#This Row],[PO Keluar]])</f>
        <v>-56000</v>
      </c>
      <c r="Y73" s="20">
        <v>45434</v>
      </c>
      <c r="Z73" s="8">
        <f>IFERROR(SUMIF(Table10[Tanggal Keluar],Y73,Table10[PO Keluar]),0)</f>
        <v>14000</v>
      </c>
      <c r="AA73" s="8">
        <f>IFERROR(VLOOKUP(Y73,Table8[[Tanggal PO]:[PO masuk]],5,FALSE),0)</f>
        <v>0</v>
      </c>
      <c r="AB73" s="8">
        <f t="shared" si="5"/>
        <v>196000</v>
      </c>
    </row>
    <row r="74" spans="13:28" x14ac:dyDescent="0.25">
      <c r="M74" s="20">
        <v>45461</v>
      </c>
      <c r="N74" s="8" t="s">
        <v>35</v>
      </c>
      <c r="O74" s="8" t="s">
        <v>25</v>
      </c>
      <c r="P74" s="17">
        <v>14000</v>
      </c>
      <c r="Q74">
        <f>_xlfn.IFNA(VLOOKUP(Table10[[#This Row],[Tanggal Keluar]],Table8[[Tanggal PO]:[PO masuk]],5,FALSE),0)</f>
        <v>0</v>
      </c>
      <c r="S74" s="38">
        <f>S73-Table10[[#This Row],[PO Keluar]]+Table10[[#This Row],[Column2]]</f>
        <v>-70000</v>
      </c>
      <c r="T74">
        <f>IFERROR(Table10[[#This Row],[Column2]],"TRUE")</f>
        <v>0</v>
      </c>
      <c r="V74">
        <f>IF(Table10[[#This Row],[Column2]]&gt;0,(S73-Table10[[#This Row],[PO Keluar]]+Table10[[#This Row],[Column2]]),S73-Table10[[#This Row],[PO Keluar]])</f>
        <v>-70000</v>
      </c>
      <c r="Y74" s="20">
        <v>45435</v>
      </c>
      <c r="Z74" s="8">
        <f>IFERROR(SUMIF(Table10[Tanggal Keluar],Y74,Table10[PO Keluar]),0)</f>
        <v>0</v>
      </c>
      <c r="AA74" s="8">
        <f>IFERROR(VLOOKUP(Y74,Table8[[Tanggal PO]:[PO masuk]],5,FALSE),0)</f>
        <v>0</v>
      </c>
      <c r="AB74" s="8">
        <f t="shared" si="5"/>
        <v>196000</v>
      </c>
    </row>
    <row r="75" spans="13:28" x14ac:dyDescent="0.25">
      <c r="M75" s="20">
        <v>45462</v>
      </c>
      <c r="N75" s="8" t="s">
        <v>35</v>
      </c>
      <c r="O75" s="8" t="s">
        <v>25</v>
      </c>
      <c r="P75" s="17">
        <v>14000</v>
      </c>
      <c r="Q75">
        <f>_xlfn.IFNA(VLOOKUP(Table10[[#This Row],[Tanggal Keluar]],Table8[[Tanggal PO]:[PO masuk]],5,FALSE),0)</f>
        <v>0</v>
      </c>
      <c r="S75" s="38">
        <f>S74-Table10[[#This Row],[PO Keluar]]+Table10[[#This Row],[Column2]]</f>
        <v>-84000</v>
      </c>
      <c r="T75">
        <f>IFERROR(Table10[[#This Row],[Column2]],"TRUE")</f>
        <v>0</v>
      </c>
      <c r="V75">
        <f>IF(Table10[[#This Row],[Column2]]&gt;0,(S74-Table10[[#This Row],[PO Keluar]]+Table10[[#This Row],[Column2]]),S74-Table10[[#This Row],[PO Keluar]])</f>
        <v>-84000</v>
      </c>
      <c r="Y75" s="20">
        <v>45436</v>
      </c>
      <c r="Z75" s="8">
        <f>IFERROR(SUMIF(Table10[Tanggal Keluar],Y75,Table10[PO Keluar]),0)</f>
        <v>28000</v>
      </c>
      <c r="AA75" s="8">
        <f>IFERROR(VLOOKUP(Y75,Table8[[Tanggal PO]:[PO masuk]],5,FALSE),0)</f>
        <v>0</v>
      </c>
      <c r="AB75" s="8">
        <f t="shared" si="5"/>
        <v>168000</v>
      </c>
    </row>
    <row r="76" spans="13:28" x14ac:dyDescent="0.25">
      <c r="M76" s="20">
        <v>45462</v>
      </c>
      <c r="N76" s="8" t="s">
        <v>35</v>
      </c>
      <c r="O76" s="8" t="s">
        <v>25</v>
      </c>
      <c r="P76" s="17">
        <v>14000</v>
      </c>
      <c r="Q76">
        <f>_xlfn.IFNA(VLOOKUP(Table10[[#This Row],[Tanggal Keluar]],Table8[[Tanggal PO]:[PO masuk]],5,FALSE),0)</f>
        <v>0</v>
      </c>
      <c r="S76" s="38">
        <f>S75-Table10[[#This Row],[PO Keluar]]+Table10[[#This Row],[Column2]]</f>
        <v>-98000</v>
      </c>
      <c r="T76">
        <f>IFERROR(Table10[[#This Row],[Column2]],"TRUE")</f>
        <v>0</v>
      </c>
      <c r="V76">
        <f>IF(Table10[[#This Row],[Column2]]&gt;0,(S75-Table10[[#This Row],[PO Keluar]]+Table10[[#This Row],[Column2]]),S75-Table10[[#This Row],[PO Keluar]])</f>
        <v>-98000</v>
      </c>
      <c r="Y76" s="20">
        <v>45437</v>
      </c>
      <c r="Z76" s="8">
        <f>IFERROR(SUMIF(Table10[Tanggal Keluar],Y76,Table10[PO Keluar]),0)</f>
        <v>0</v>
      </c>
      <c r="AA76" s="8">
        <f>IFERROR(VLOOKUP(Y76,Table8[[Tanggal PO]:[PO masuk]],5,FALSE),0)</f>
        <v>0</v>
      </c>
      <c r="AB76" s="8">
        <f t="shared" si="5"/>
        <v>168000</v>
      </c>
    </row>
    <row r="77" spans="13:28" x14ac:dyDescent="0.25">
      <c r="M77" s="20">
        <v>45463</v>
      </c>
      <c r="N77" s="8" t="s">
        <v>36</v>
      </c>
      <c r="O77" s="8" t="s">
        <v>25</v>
      </c>
      <c r="P77" s="17">
        <v>14000</v>
      </c>
      <c r="Q77">
        <f>_xlfn.IFNA(VLOOKUP(Table10[[#This Row],[Tanggal Keluar]],Table8[[Tanggal PO]:[PO masuk]],5,FALSE),0)</f>
        <v>0</v>
      </c>
      <c r="S77" s="38">
        <f>S76-Table10[[#This Row],[PO Keluar]]+Table10[[#This Row],[Column2]]</f>
        <v>-112000</v>
      </c>
      <c r="T77">
        <f>IFERROR(Table10[[#This Row],[Column2]],"TRUE")</f>
        <v>0</v>
      </c>
      <c r="V77">
        <f>IF(Table10[[#This Row],[Column2]]&gt;0,(S76-Table10[[#This Row],[PO Keluar]]+Table10[[#This Row],[Column2]]),S76-Table10[[#This Row],[PO Keluar]])</f>
        <v>-112000</v>
      </c>
      <c r="Y77" s="20">
        <v>45438</v>
      </c>
      <c r="Z77" s="8">
        <f>IFERROR(SUMIF(Table10[Tanggal Keluar],Y77,Table10[PO Keluar]),0)</f>
        <v>0</v>
      </c>
      <c r="AA77" s="8">
        <f>IFERROR(VLOOKUP(Y77,Table8[[Tanggal PO]:[PO masuk]],5,FALSE),0)</f>
        <v>0</v>
      </c>
      <c r="AB77" s="8">
        <f t="shared" si="5"/>
        <v>168000</v>
      </c>
    </row>
    <row r="78" spans="13:28" x14ac:dyDescent="0.25">
      <c r="M78" s="20">
        <v>45464</v>
      </c>
      <c r="N78" s="8" t="s">
        <v>36</v>
      </c>
      <c r="O78" s="8" t="s">
        <v>25</v>
      </c>
      <c r="P78" s="17">
        <v>14000</v>
      </c>
      <c r="Q78">
        <f>_xlfn.IFNA(VLOOKUP(Table10[[#This Row],[Tanggal Keluar]],Table8[[Tanggal PO]:[PO masuk]],5,FALSE),0)</f>
        <v>70000</v>
      </c>
      <c r="S78" s="38">
        <f>S77-Table10[[#This Row],[PO Keluar]]+Table10[[#This Row],[Column2]]</f>
        <v>-56000</v>
      </c>
      <c r="T78">
        <f>IFERROR(Table10[[#This Row],[Column2]],"TRUE")</f>
        <v>70000</v>
      </c>
      <c r="V78">
        <f>IF(Table10[[#This Row],[Column2]]&gt;0,(S77-Table10[[#This Row],[PO Keluar]]+Table10[[#This Row],[Column2]]),S77-Table10[[#This Row],[PO Keluar]])</f>
        <v>-56000</v>
      </c>
      <c r="Y78" s="20">
        <v>45439</v>
      </c>
      <c r="Z78" s="8">
        <f>IFERROR(SUMIF(Table10[Tanggal Keluar],Y78,Table10[PO Keluar]),0)</f>
        <v>14000</v>
      </c>
      <c r="AA78" s="8">
        <f>IFERROR(VLOOKUP(Y78,Table8[[Tanggal PO]:[PO masuk]],5,FALSE),0)</f>
        <v>0</v>
      </c>
      <c r="AB78" s="8">
        <f t="shared" si="5"/>
        <v>154000</v>
      </c>
    </row>
    <row r="79" spans="13:28" x14ac:dyDescent="0.25">
      <c r="M79" s="20">
        <v>45467</v>
      </c>
      <c r="N79" s="8" t="s">
        <v>36</v>
      </c>
      <c r="O79" s="8" t="s">
        <v>25</v>
      </c>
      <c r="P79" s="17">
        <v>14000</v>
      </c>
      <c r="Q79">
        <f>_xlfn.IFNA(VLOOKUP(Table10[[#This Row],[Tanggal Keluar]],Table8[[Tanggal PO]:[PO masuk]],5,FALSE),0)</f>
        <v>140000</v>
      </c>
      <c r="S79" s="38">
        <f>S78-Table10[[#This Row],[PO Keluar]]+Table10[[#This Row],[Column2]]</f>
        <v>70000</v>
      </c>
      <c r="T79">
        <f>IFERROR(Table10[[#This Row],[Column2]],"TRUE")</f>
        <v>140000</v>
      </c>
      <c r="V79">
        <f>IF(Table10[[#This Row],[Column2]]&gt;0,(S78-Table10[[#This Row],[PO Keluar]]+Table10[[#This Row],[Column2]]),S78-Table10[[#This Row],[PO Keluar]])</f>
        <v>70000</v>
      </c>
      <c r="Y79" s="20">
        <v>45440</v>
      </c>
      <c r="Z79" s="8">
        <f>IFERROR(SUMIF(Table10[Tanggal Keluar],Y79,Table10[PO Keluar]),0)</f>
        <v>28000</v>
      </c>
      <c r="AA79" s="8">
        <f>IFERROR(VLOOKUP(Y79,Table8[[Tanggal PO]:[PO masuk]],5,FALSE),0)</f>
        <v>140000</v>
      </c>
      <c r="AB79" s="8">
        <f t="shared" si="5"/>
        <v>266000</v>
      </c>
    </row>
    <row r="80" spans="13:28" x14ac:dyDescent="0.25">
      <c r="M80" s="20">
        <v>45468</v>
      </c>
      <c r="N80" s="28" t="s">
        <v>37</v>
      </c>
      <c r="O80" s="8" t="s">
        <v>25</v>
      </c>
      <c r="P80" s="17">
        <v>14000</v>
      </c>
      <c r="Q80">
        <f>_xlfn.IFNA(VLOOKUP(Table10[[#This Row],[Tanggal Keluar]],Table8[[Tanggal PO]:[PO masuk]],5,FALSE),0)</f>
        <v>0</v>
      </c>
      <c r="S80" s="38">
        <f>S79-Table10[[#This Row],[PO Keluar]]+Table10[[#This Row],[Column2]]</f>
        <v>56000</v>
      </c>
      <c r="T80">
        <f>IFERROR(Table10[[#This Row],[Column2]],"TRUE")</f>
        <v>0</v>
      </c>
      <c r="V80">
        <f>IF(Table10[[#This Row],[Column2]]&gt;0,(S79-Table10[[#This Row],[PO Keluar]]+Table10[[#This Row],[Column2]]),S79-Table10[[#This Row],[PO Keluar]])</f>
        <v>56000</v>
      </c>
      <c r="Y80" s="20">
        <v>45441</v>
      </c>
      <c r="Z80" s="8">
        <f>IFERROR(SUMIF(Table10[Tanggal Keluar],Y80,Table10[PO Keluar]),0)</f>
        <v>14000</v>
      </c>
      <c r="AA80" s="8">
        <f>IFERROR(VLOOKUP(Y80,Table8[[Tanggal PO]:[PO masuk]],5,FALSE),0)</f>
        <v>0</v>
      </c>
      <c r="AB80" s="8">
        <f t="shared" si="5"/>
        <v>252000</v>
      </c>
    </row>
    <row r="81" spans="13:28" x14ac:dyDescent="0.25">
      <c r="M81" s="20">
        <v>45469</v>
      </c>
      <c r="N81" s="28" t="s">
        <v>37</v>
      </c>
      <c r="O81" s="8" t="s">
        <v>25</v>
      </c>
      <c r="P81" s="17">
        <v>14000</v>
      </c>
      <c r="Q81">
        <f>_xlfn.IFNA(VLOOKUP(Table10[[#This Row],[Tanggal Keluar]],Table8[[Tanggal PO]:[PO masuk]],5,FALSE),0)</f>
        <v>70000</v>
      </c>
      <c r="S81" s="38">
        <f>S80-Table10[[#This Row],[PO Keluar]]+Table10[[#This Row],[Column2]]</f>
        <v>112000</v>
      </c>
      <c r="T81">
        <f>IFERROR(Table10[[#This Row],[Column2]],"TRUE")</f>
        <v>70000</v>
      </c>
      <c r="V81">
        <f>IF(Table10[[#This Row],[Column2]]&gt;0,(S80-Table10[[#This Row],[PO Keluar]]+Table10[[#This Row],[Column2]]),S80-Table10[[#This Row],[PO Keluar]])</f>
        <v>112000</v>
      </c>
      <c r="Y81" s="20">
        <v>45442</v>
      </c>
      <c r="Z81" s="8">
        <f>IFERROR(SUMIF(Table10[Tanggal Keluar],Y81,Table10[PO Keluar]),0)</f>
        <v>0</v>
      </c>
      <c r="AA81" s="8">
        <f>IFERROR(VLOOKUP(Y81,Table8[[Tanggal PO]:[PO masuk]],5,FALSE),0)</f>
        <v>0</v>
      </c>
      <c r="AB81" s="8">
        <f t="shared" si="5"/>
        <v>252000</v>
      </c>
    </row>
    <row r="82" spans="13:28" x14ac:dyDescent="0.25">
      <c r="M82" s="20">
        <v>45470</v>
      </c>
      <c r="N82" s="28" t="s">
        <v>37</v>
      </c>
      <c r="O82" s="8" t="s">
        <v>25</v>
      </c>
      <c r="P82" s="17">
        <v>14000</v>
      </c>
      <c r="Q82">
        <f>_xlfn.IFNA(VLOOKUP(Table10[[#This Row],[Tanggal Keluar]],Table8[[Tanggal PO]:[PO masuk]],5,FALSE),0)</f>
        <v>0</v>
      </c>
      <c r="S82" s="38">
        <f>S81-Table10[[#This Row],[PO Keluar]]+Table10[[#This Row],[Column2]]</f>
        <v>98000</v>
      </c>
      <c r="T82">
        <f>IFERROR(Table10[[#This Row],[Column2]],"TRUE")</f>
        <v>0</v>
      </c>
      <c r="V82">
        <f>IF(Table10[[#This Row],[Column2]]&gt;0,(S81-Table10[[#This Row],[PO Keluar]]+Table10[[#This Row],[Column2]]),S81-Table10[[#This Row],[PO Keluar]])</f>
        <v>98000</v>
      </c>
      <c r="Y82" s="20">
        <v>45443</v>
      </c>
      <c r="Z82" s="8">
        <f>IFERROR(SUMIF(Table10[Tanggal Keluar],Y82,Table10[PO Keluar]),0)</f>
        <v>14000</v>
      </c>
      <c r="AA82" s="8">
        <f>IFERROR(VLOOKUP(Y82,Table8[[Tanggal PO]:[PO masuk]],5,FALSE),0)</f>
        <v>0</v>
      </c>
      <c r="AB82" s="8">
        <f t="shared" si="5"/>
        <v>238000</v>
      </c>
    </row>
    <row r="83" spans="13:28" x14ac:dyDescent="0.25">
      <c r="M83" s="20">
        <v>45470</v>
      </c>
      <c r="N83" s="28" t="s">
        <v>37</v>
      </c>
      <c r="O83" s="8" t="s">
        <v>25</v>
      </c>
      <c r="P83" s="17">
        <v>14000</v>
      </c>
      <c r="Q83">
        <f>_xlfn.IFNA(VLOOKUP(Table10[[#This Row],[Tanggal Keluar]],Table8[[Tanggal PO]:[PO masuk]],5,FALSE),0)</f>
        <v>0</v>
      </c>
      <c r="S83" s="38">
        <f>S82-Table10[[#This Row],[PO Keluar]]+Table10[[#This Row],[Column2]]</f>
        <v>84000</v>
      </c>
      <c r="T83">
        <f>IFERROR(Table10[[#This Row],[Column2]],"TRUE")</f>
        <v>0</v>
      </c>
      <c r="V83">
        <f>IF(Table10[[#This Row],[Column2]]&gt;0,(S82-Table10[[#This Row],[PO Keluar]]+Table10[[#This Row],[Column2]]),S82-Table10[[#This Row],[PO Keluar]])</f>
        <v>84000</v>
      </c>
      <c r="Y83" s="20">
        <v>45444</v>
      </c>
      <c r="Z83" s="8">
        <f>IFERROR(SUMIF(Table10[Tanggal Keluar],Y83,Table10[PO Keluar]),0)</f>
        <v>0</v>
      </c>
      <c r="AA83" s="8">
        <f>IFERROR(VLOOKUP(Y83,Table8[[Tanggal PO]:[PO masuk]],5,FALSE),0)</f>
        <v>0</v>
      </c>
      <c r="AB83" s="8">
        <f t="shared" si="5"/>
        <v>238000</v>
      </c>
    </row>
    <row r="84" spans="13:28" x14ac:dyDescent="0.25">
      <c r="M84" s="20">
        <v>45471</v>
      </c>
      <c r="N84" s="28" t="s">
        <v>37</v>
      </c>
      <c r="O84" s="8" t="s">
        <v>25</v>
      </c>
      <c r="P84" s="17">
        <v>14000</v>
      </c>
      <c r="Q84">
        <f>_xlfn.IFNA(VLOOKUP(Table10[[#This Row],[Tanggal Keluar]],Table8[[Tanggal PO]:[PO masuk]],5,FALSE),0)</f>
        <v>0</v>
      </c>
      <c r="S84" s="38">
        <f>S83-Table10[[#This Row],[PO Keluar]]+Table10[[#This Row],[Column2]]</f>
        <v>70000</v>
      </c>
      <c r="T84">
        <f>IFERROR(Table10[[#This Row],[Column2]],"TRUE")</f>
        <v>0</v>
      </c>
      <c r="V84">
        <f>IF(Table10[[#This Row],[Column2]]&gt;0,(S83-Table10[[#This Row],[PO Keluar]]+Table10[[#This Row],[Column2]]),S83-Table10[[#This Row],[PO Keluar]])</f>
        <v>70000</v>
      </c>
      <c r="Y84" s="20">
        <v>45445</v>
      </c>
      <c r="Z84" s="8">
        <f>IFERROR(SUMIF(Table10[Tanggal Keluar],Y84,Table10[PO Keluar]),0)</f>
        <v>0</v>
      </c>
      <c r="AA84" s="8">
        <f>IFERROR(VLOOKUP(Y84,Table8[[Tanggal PO]:[PO masuk]],5,FALSE),0)</f>
        <v>0</v>
      </c>
      <c r="AB84" s="8">
        <f t="shared" si="5"/>
        <v>238000</v>
      </c>
    </row>
    <row r="85" spans="13:28" x14ac:dyDescent="0.25">
      <c r="M85" s="20">
        <v>45474</v>
      </c>
      <c r="N85" s="8" t="s">
        <v>38</v>
      </c>
      <c r="O85" s="8" t="s">
        <v>25</v>
      </c>
      <c r="P85" s="17">
        <v>14000</v>
      </c>
      <c r="Q85">
        <f>_xlfn.IFNA(VLOOKUP(Table10[[#This Row],[Tanggal Keluar]],Table8[[Tanggal PO]:[PO masuk]],5,FALSE),0)</f>
        <v>0</v>
      </c>
      <c r="S85" s="38">
        <f>S84-Table10[[#This Row],[PO Keluar]]+Table10[[#This Row],[Column2]]</f>
        <v>56000</v>
      </c>
      <c r="T85">
        <f>IFERROR(Table10[[#This Row],[Column2]],"TRUE")</f>
        <v>0</v>
      </c>
      <c r="V85">
        <f>IF(Table10[[#This Row],[Column2]]&gt;0,(S84-Table10[[#This Row],[PO Keluar]]+Table10[[#This Row],[Column2]]),S84-Table10[[#This Row],[PO Keluar]])</f>
        <v>56000</v>
      </c>
      <c r="Y85" s="20">
        <v>45446</v>
      </c>
      <c r="Z85" s="8">
        <f>IFERROR(SUMIF(Table10[Tanggal Keluar],Y85,Table10[PO Keluar]),0)</f>
        <v>14000</v>
      </c>
      <c r="AA85" s="8">
        <f>IFERROR(VLOOKUP(Y85,Table8[[Tanggal PO]:[PO masuk]],5,FALSE),0)</f>
        <v>0</v>
      </c>
      <c r="AB85" s="8">
        <f t="shared" si="5"/>
        <v>224000</v>
      </c>
    </row>
    <row r="86" spans="13:28" x14ac:dyDescent="0.25">
      <c r="M86" s="20">
        <v>45475</v>
      </c>
      <c r="N86" s="8" t="s">
        <v>38</v>
      </c>
      <c r="O86" s="8" t="s">
        <v>25</v>
      </c>
      <c r="P86" s="17">
        <v>14000</v>
      </c>
      <c r="Q86">
        <f>_xlfn.IFNA(VLOOKUP(Table10[[#This Row],[Tanggal Keluar]],Table8[[Tanggal PO]:[PO masuk]],5,FALSE),0)</f>
        <v>0</v>
      </c>
      <c r="S86" s="38">
        <f>S85-Table10[[#This Row],[PO Keluar]]+Table10[[#This Row],[Column2]]</f>
        <v>42000</v>
      </c>
      <c r="T86">
        <f>IFERROR(Table10[[#This Row],[Column2]],"TRUE")</f>
        <v>0</v>
      </c>
      <c r="V86">
        <f>IF(Table10[[#This Row],[Column2]]&gt;0,(S85-Table10[[#This Row],[PO Keluar]]+Table10[[#This Row],[Column2]]),S85-Table10[[#This Row],[PO Keluar]])</f>
        <v>42000</v>
      </c>
      <c r="Y86" s="20">
        <v>45447</v>
      </c>
      <c r="Z86" s="8">
        <f>IFERROR(SUMIF(Table10[Tanggal Keluar],Y86,Table10[PO Keluar]),0)</f>
        <v>14000</v>
      </c>
      <c r="AA86" s="8">
        <f>IFERROR(VLOOKUP(Y86,Table8[[Tanggal PO]:[PO masuk]],5,FALSE),0)</f>
        <v>0</v>
      </c>
      <c r="AB86" s="8">
        <f t="shared" si="5"/>
        <v>210000</v>
      </c>
    </row>
    <row r="87" spans="13:28" x14ac:dyDescent="0.25">
      <c r="M87" s="20">
        <v>45476</v>
      </c>
      <c r="N87" s="8" t="s">
        <v>38</v>
      </c>
      <c r="O87" s="8" t="s">
        <v>25</v>
      </c>
      <c r="P87" s="17">
        <v>14000</v>
      </c>
      <c r="Q87">
        <f>_xlfn.IFNA(VLOOKUP(Table10[[#This Row],[Tanggal Keluar]],Table8[[Tanggal PO]:[PO masuk]],5,FALSE),0)</f>
        <v>0</v>
      </c>
      <c r="S87" s="38">
        <f>S86-Table10[[#This Row],[PO Keluar]]+Table10[[#This Row],[Column2]]</f>
        <v>28000</v>
      </c>
      <c r="T87">
        <f>IFERROR(Table10[[#This Row],[Column2]],"TRUE")</f>
        <v>0</v>
      </c>
      <c r="V87">
        <f>IF(Table10[[#This Row],[Column2]]&gt;0,(S86-Table10[[#This Row],[PO Keluar]]+Table10[[#This Row],[Column2]]),S86-Table10[[#This Row],[PO Keluar]])</f>
        <v>28000</v>
      </c>
      <c r="Y87" s="20">
        <v>45448</v>
      </c>
      <c r="Z87" s="8">
        <f>IFERROR(SUMIF(Table10[Tanggal Keluar],Y87,Table10[PO Keluar]),0)</f>
        <v>0</v>
      </c>
      <c r="AA87" s="8">
        <f>IFERROR(VLOOKUP(Y87,Table8[[Tanggal PO]:[PO masuk]],5,FALSE),0)</f>
        <v>0</v>
      </c>
      <c r="AB87" s="8">
        <f t="shared" si="5"/>
        <v>210000</v>
      </c>
    </row>
    <row r="88" spans="13:28" x14ac:dyDescent="0.25">
      <c r="M88" s="20">
        <v>45477</v>
      </c>
      <c r="N88" s="8" t="s">
        <v>38</v>
      </c>
      <c r="O88" s="8" t="s">
        <v>25</v>
      </c>
      <c r="P88" s="17">
        <v>14000</v>
      </c>
      <c r="Q88">
        <f>_xlfn.IFNA(VLOOKUP(Table10[[#This Row],[Tanggal Keluar]],Table8[[Tanggal PO]:[PO masuk]],5,FALSE),0)</f>
        <v>0</v>
      </c>
      <c r="S88" s="38">
        <f>S87-Table10[[#This Row],[PO Keluar]]+Table10[[#This Row],[Column2]]</f>
        <v>14000</v>
      </c>
      <c r="T88">
        <f>IFERROR(Table10[[#This Row],[Column2]],"TRUE")</f>
        <v>0</v>
      </c>
      <c r="V88">
        <f>IF(Table10[[#This Row],[Column2]]&gt;0,(S87-Table10[[#This Row],[PO Keluar]]+Table10[[#This Row],[Column2]]),S87-Table10[[#This Row],[PO Keluar]])</f>
        <v>14000</v>
      </c>
      <c r="Y88" s="20">
        <v>45449</v>
      </c>
      <c r="Z88" s="8">
        <f>IFERROR(SUMIF(Table10[Tanggal Keluar],Y88,Table10[PO Keluar]),0)</f>
        <v>0</v>
      </c>
      <c r="AA88" s="8">
        <f>IFERROR(VLOOKUP(Y88,Table8[[Tanggal PO]:[PO masuk]],5,FALSE),0)</f>
        <v>0</v>
      </c>
      <c r="AB88" s="8">
        <f t="shared" si="5"/>
        <v>210000</v>
      </c>
    </row>
    <row r="89" spans="13:28" x14ac:dyDescent="0.25">
      <c r="M89" s="20">
        <v>45478</v>
      </c>
      <c r="N89" s="8" t="s">
        <v>38</v>
      </c>
      <c r="O89" s="8" t="s">
        <v>25</v>
      </c>
      <c r="P89" s="17">
        <v>14000</v>
      </c>
      <c r="Q89">
        <f>_xlfn.IFNA(VLOOKUP(Table10[[#This Row],[Tanggal Keluar]],Table8[[Tanggal PO]:[PO masuk]],5,FALSE),0)</f>
        <v>0</v>
      </c>
      <c r="S89" s="38">
        <f>S88-Table10[[#This Row],[PO Keluar]]+Table10[[#This Row],[Column2]]</f>
        <v>0</v>
      </c>
      <c r="T89">
        <f>IFERROR(Table10[[#This Row],[Column2]],"TRUE")</f>
        <v>0</v>
      </c>
      <c r="V89">
        <f>IF(Table10[[#This Row],[Column2]]&gt;0,(S88-Table10[[#This Row],[PO Keluar]]+Table10[[#This Row],[Column2]]),S88-Table10[[#This Row],[PO Keluar]])</f>
        <v>0</v>
      </c>
      <c r="Y89" s="20">
        <v>45450</v>
      </c>
      <c r="Z89" s="8">
        <f>IFERROR(SUMIF(Table10[Tanggal Keluar],Y89,Table10[PO Keluar]),0)</f>
        <v>28000</v>
      </c>
      <c r="AA89" s="8">
        <f>IFERROR(VLOOKUP(Y89,Table8[[Tanggal PO]:[PO masuk]],5,FALSE),0)</f>
        <v>0</v>
      </c>
      <c r="AB89" s="8">
        <f t="shared" si="5"/>
        <v>182000</v>
      </c>
    </row>
    <row r="90" spans="13:28" x14ac:dyDescent="0.25">
      <c r="M90" s="20">
        <v>45478</v>
      </c>
      <c r="N90" s="8" t="s">
        <v>38</v>
      </c>
      <c r="O90" s="8" t="s">
        <v>25</v>
      </c>
      <c r="P90" s="17">
        <v>14000</v>
      </c>
      <c r="Q90">
        <f>_xlfn.IFNA(VLOOKUP(Table10[[#This Row],[Tanggal Keluar]],Table8[[Tanggal PO]:[PO masuk]],5,FALSE),0)</f>
        <v>0</v>
      </c>
      <c r="S90" s="38">
        <f>S89-Table10[[#This Row],[PO Keluar]]+Table10[[#This Row],[Column2]]</f>
        <v>-14000</v>
      </c>
      <c r="T90">
        <f>IFERROR(Table10[[#This Row],[Column2]],"TRUE")</f>
        <v>0</v>
      </c>
      <c r="V90">
        <f>IF(Table10[[#This Row],[Column2]]&gt;0,(S89-Table10[[#This Row],[PO Keluar]]+Table10[[#This Row],[Column2]]),S89-Table10[[#This Row],[PO Keluar]])</f>
        <v>-14000</v>
      </c>
      <c r="Y90" s="20">
        <v>45451</v>
      </c>
      <c r="Z90" s="8">
        <f>IFERROR(SUMIF(Table10[Tanggal Keluar],Y90,Table10[PO Keluar]),0)</f>
        <v>0</v>
      </c>
      <c r="AA90" s="8">
        <f>IFERROR(VLOOKUP(Y90,Table8[[Tanggal PO]:[PO masuk]],5,FALSE),0)</f>
        <v>0</v>
      </c>
      <c r="AB90" s="8">
        <f t="shared" si="5"/>
        <v>182000</v>
      </c>
    </row>
    <row r="91" spans="13:28" x14ac:dyDescent="0.25">
      <c r="M91" s="20">
        <v>45481</v>
      </c>
      <c r="N91" s="8" t="s">
        <v>38</v>
      </c>
      <c r="O91" s="8" t="s">
        <v>25</v>
      </c>
      <c r="P91" s="17">
        <v>14000</v>
      </c>
      <c r="Q91">
        <f>_xlfn.IFNA(VLOOKUP(Table10[[#This Row],[Tanggal Keluar]],Table8[[Tanggal PO]:[PO masuk]],5,FALSE),0)</f>
        <v>0</v>
      </c>
      <c r="S91" s="38">
        <f>S90-Table10[[#This Row],[PO Keluar]]+Table10[[#This Row],[Column2]]</f>
        <v>-28000</v>
      </c>
      <c r="T91">
        <f>IFERROR(Table10[[#This Row],[Column2]],"TRUE")</f>
        <v>0</v>
      </c>
      <c r="V91">
        <f>IF(Table10[[#This Row],[Column2]]&gt;0,(S90-Table10[[#This Row],[PO Keluar]]+Table10[[#This Row],[Column2]]),S90-Table10[[#This Row],[PO Keluar]])</f>
        <v>-28000</v>
      </c>
      <c r="Y91" s="20">
        <v>45452</v>
      </c>
      <c r="Z91" s="8">
        <f>IFERROR(SUMIF(Table10[Tanggal Keluar],Y91,Table10[PO Keluar]),0)</f>
        <v>0</v>
      </c>
      <c r="AA91" s="8">
        <f>IFERROR(VLOOKUP(Y91,Table8[[Tanggal PO]:[PO masuk]],5,FALSE),0)</f>
        <v>0</v>
      </c>
      <c r="AB91" s="8">
        <f t="shared" si="5"/>
        <v>182000</v>
      </c>
    </row>
    <row r="92" spans="13:28" x14ac:dyDescent="0.25">
      <c r="M92" s="20">
        <v>45482</v>
      </c>
      <c r="N92" s="8" t="s">
        <v>38</v>
      </c>
      <c r="O92" s="8" t="s">
        <v>25</v>
      </c>
      <c r="P92" s="17">
        <v>14000</v>
      </c>
      <c r="Q92">
        <f>_xlfn.IFNA(VLOOKUP(Table10[[#This Row],[Tanggal Keluar]],Table8[[Tanggal PO]:[PO masuk]],5,FALSE),0)</f>
        <v>0</v>
      </c>
      <c r="S92" s="38">
        <f>S91-Table10[[#This Row],[PO Keluar]]+Table10[[#This Row],[Column2]]</f>
        <v>-42000</v>
      </c>
      <c r="T92">
        <f>IFERROR(Table10[[#This Row],[Column2]],"TRUE")</f>
        <v>0</v>
      </c>
      <c r="V92">
        <f>IF(Table10[[#This Row],[Column2]]&gt;0,(S91-Table10[[#This Row],[PO Keluar]]+Table10[[#This Row],[Column2]]),S91-Table10[[#This Row],[PO Keluar]])</f>
        <v>-42000</v>
      </c>
      <c r="Y92" s="20">
        <v>45453</v>
      </c>
      <c r="Z92" s="8">
        <f>IFERROR(SUMIF(Table10[Tanggal Keluar],Y92,Table10[PO Keluar]),0)</f>
        <v>28000</v>
      </c>
      <c r="AA92" s="8">
        <f>IFERROR(VLOOKUP(Y92,Table8[[Tanggal PO]:[PO masuk]],5,FALSE),0)</f>
        <v>0</v>
      </c>
      <c r="AB92" s="8">
        <f t="shared" si="5"/>
        <v>154000</v>
      </c>
    </row>
    <row r="93" spans="13:28" x14ac:dyDescent="0.25">
      <c r="M93" s="20">
        <v>45483</v>
      </c>
      <c r="N93" s="8" t="s">
        <v>38</v>
      </c>
      <c r="O93" s="8" t="s">
        <v>25</v>
      </c>
      <c r="P93" s="17">
        <v>14000</v>
      </c>
      <c r="Q93">
        <f>_xlfn.IFNA(VLOOKUP(Table10[[#This Row],[Tanggal Keluar]],Table8[[Tanggal PO]:[PO masuk]],5,FALSE),0)</f>
        <v>210000</v>
      </c>
      <c r="S93" s="38">
        <f>S92-Table10[[#This Row],[PO Keluar]]+Table10[[#This Row],[Column2]]</f>
        <v>154000</v>
      </c>
      <c r="T93">
        <f>IFERROR(Table10[[#This Row],[Column2]],"TRUE")</f>
        <v>210000</v>
      </c>
      <c r="V93">
        <f>IF(Table10[[#This Row],[Column2]]&gt;0,(S92-Table10[[#This Row],[PO Keluar]]+Table10[[#This Row],[Column2]]),S92-Table10[[#This Row],[PO Keluar]])</f>
        <v>154000</v>
      </c>
      <c r="Y93" s="20">
        <v>45454</v>
      </c>
      <c r="Z93" s="8">
        <f>IFERROR(SUMIF(Table10[Tanggal Keluar],Y93,Table10[PO Keluar]),0)</f>
        <v>14000</v>
      </c>
      <c r="AA93" s="8">
        <f>IFERROR(VLOOKUP(Y93,Table8[[Tanggal PO]:[PO masuk]],5,FALSE),0)</f>
        <v>0</v>
      </c>
      <c r="AB93" s="8">
        <f t="shared" si="5"/>
        <v>140000</v>
      </c>
    </row>
    <row r="94" spans="13:28" x14ac:dyDescent="0.25">
      <c r="M94" s="20">
        <v>45484</v>
      </c>
      <c r="N94" s="8" t="s">
        <v>38</v>
      </c>
      <c r="O94" s="8" t="s">
        <v>25</v>
      </c>
      <c r="P94" s="17">
        <v>14000</v>
      </c>
      <c r="Q94">
        <f>_xlfn.IFNA(VLOOKUP(Table10[[#This Row],[Tanggal Keluar]],Table8[[Tanggal PO]:[PO masuk]],5,FALSE),0)</f>
        <v>0</v>
      </c>
      <c r="S94" s="38">
        <f>S93-Table10[[#This Row],[PO Keluar]]+Table10[[#This Row],[Column2]]</f>
        <v>140000</v>
      </c>
      <c r="T94">
        <f>IFERROR(Table10[[#This Row],[Column2]],"TRUE")</f>
        <v>0</v>
      </c>
      <c r="V94">
        <f>IF(Table10[[#This Row],[Column2]]&gt;0,(S93-Table10[[#This Row],[PO Keluar]]+Table10[[#This Row],[Column2]]),S93-Table10[[#This Row],[PO Keluar]])</f>
        <v>140000</v>
      </c>
      <c r="Y94" s="20">
        <v>45455</v>
      </c>
      <c r="Z94" s="8">
        <f>IFERROR(SUMIF(Table10[Tanggal Keluar],Y94,Table10[PO Keluar]),0)</f>
        <v>14000</v>
      </c>
      <c r="AA94" s="8">
        <f>IFERROR(VLOOKUP(Y94,Table8[[Tanggal PO]:[PO masuk]],5,FALSE),0)</f>
        <v>0</v>
      </c>
      <c r="AB94" s="8">
        <f t="shared" si="5"/>
        <v>126000</v>
      </c>
    </row>
    <row r="95" spans="13:28" x14ac:dyDescent="0.25">
      <c r="M95" s="20">
        <v>45485</v>
      </c>
      <c r="N95" s="8" t="s">
        <v>39</v>
      </c>
      <c r="O95" s="8" t="s">
        <v>25</v>
      </c>
      <c r="P95" s="17">
        <v>14000</v>
      </c>
      <c r="Q95">
        <f>_xlfn.IFNA(VLOOKUP(Table10[[#This Row],[Tanggal Keluar]],Table8[[Tanggal PO]:[PO masuk]],5,FALSE),0)</f>
        <v>0</v>
      </c>
      <c r="S95" s="38">
        <f>S94-Table10[[#This Row],[PO Keluar]]+Table10[[#This Row],[Column2]]</f>
        <v>126000</v>
      </c>
      <c r="T95">
        <f>IFERROR(Table10[[#This Row],[Column2]],"TRUE")</f>
        <v>0</v>
      </c>
      <c r="V95">
        <f>IF(Table10[[#This Row],[Column2]]&gt;0,(S94-Table10[[#This Row],[PO Keluar]]+Table10[[#This Row],[Column2]]),S94-Table10[[#This Row],[PO Keluar]])</f>
        <v>126000</v>
      </c>
      <c r="Y95" s="20">
        <v>45456</v>
      </c>
      <c r="Z95" s="8">
        <f>IFERROR(SUMIF(Table10[Tanggal Keluar],Y95,Table10[PO Keluar]),0)</f>
        <v>14000</v>
      </c>
      <c r="AA95" s="8">
        <f>IFERROR(VLOOKUP(Y95,Table8[[Tanggal PO]:[PO masuk]],5,FALSE),0)</f>
        <v>0</v>
      </c>
      <c r="AB95" s="8">
        <f t="shared" si="5"/>
        <v>112000</v>
      </c>
    </row>
    <row r="96" spans="13:28" x14ac:dyDescent="0.25">
      <c r="M96" s="20">
        <v>45485</v>
      </c>
      <c r="N96" s="8" t="s">
        <v>39</v>
      </c>
      <c r="O96" s="8" t="s">
        <v>25</v>
      </c>
      <c r="P96" s="17">
        <v>14000</v>
      </c>
      <c r="Q96">
        <f>_xlfn.IFNA(VLOOKUP(Table10[[#This Row],[Tanggal Keluar]],Table8[[Tanggal PO]:[PO masuk]],5,FALSE),0)</f>
        <v>0</v>
      </c>
      <c r="S96" s="38">
        <f>S95-Table10[[#This Row],[PO Keluar]]+Table10[[#This Row],[Column2]]</f>
        <v>112000</v>
      </c>
      <c r="T96">
        <f>IFERROR(Table10[[#This Row],[Column2]],"TRUE")</f>
        <v>0</v>
      </c>
      <c r="V96">
        <f>IF(Table10[[#This Row],[Column2]]&gt;0,(S95-Table10[[#This Row],[PO Keluar]]+Table10[[#This Row],[Column2]]),S95-Table10[[#This Row],[PO Keluar]])</f>
        <v>112000</v>
      </c>
      <c r="Y96" s="20">
        <v>45457</v>
      </c>
      <c r="Z96" s="8">
        <f>IFERROR(SUMIF(Table10[Tanggal Keluar],Y96,Table10[PO Keluar]),0)</f>
        <v>28000</v>
      </c>
      <c r="AA96" s="8">
        <f>IFERROR(VLOOKUP(Y96,Table8[[Tanggal PO]:[PO masuk]],5,FALSE),0)</f>
        <v>0</v>
      </c>
      <c r="AB96" s="8">
        <f t="shared" si="5"/>
        <v>84000</v>
      </c>
    </row>
    <row r="97" spans="13:28" x14ac:dyDescent="0.25">
      <c r="M97" s="20">
        <v>45488</v>
      </c>
      <c r="N97" s="28" t="s">
        <v>39</v>
      </c>
      <c r="O97" s="8" t="s">
        <v>25</v>
      </c>
      <c r="P97" s="17">
        <v>14000</v>
      </c>
      <c r="Q97">
        <f>_xlfn.IFNA(VLOOKUP(Table10[[#This Row],[Tanggal Keluar]],Table8[[Tanggal PO]:[PO masuk]],5,FALSE),0)</f>
        <v>0</v>
      </c>
      <c r="S97" s="38">
        <f>S96-Table10[[#This Row],[PO Keluar]]+Table10[[#This Row],[Column2]]</f>
        <v>98000</v>
      </c>
      <c r="T97">
        <f>IFERROR(Table10[[#This Row],[Column2]],"TRUE")</f>
        <v>0</v>
      </c>
      <c r="V97">
        <f>IF(Table10[[#This Row],[Column2]]&gt;0,(S96-Table10[[#This Row],[PO Keluar]]+Table10[[#This Row],[Column2]]),S96-Table10[[#This Row],[PO Keluar]])</f>
        <v>98000</v>
      </c>
      <c r="Y97" s="20">
        <v>45458</v>
      </c>
      <c r="Z97" s="8">
        <f>IFERROR(SUMIF(Table10[Tanggal Keluar],Y97,Table10[PO Keluar]),0)</f>
        <v>0</v>
      </c>
      <c r="AA97" s="8">
        <f>IFERROR(VLOOKUP(Y97,Table8[[Tanggal PO]:[PO masuk]],5,FALSE),0)</f>
        <v>0</v>
      </c>
      <c r="AB97" s="8">
        <f t="shared" si="5"/>
        <v>84000</v>
      </c>
    </row>
    <row r="98" spans="13:28" x14ac:dyDescent="0.25">
      <c r="M98" s="20">
        <v>45489</v>
      </c>
      <c r="N98" s="28" t="s">
        <v>39</v>
      </c>
      <c r="O98" s="8" t="s">
        <v>25</v>
      </c>
      <c r="P98" s="17">
        <v>14000</v>
      </c>
      <c r="Q98">
        <f>_xlfn.IFNA(VLOOKUP(Table10[[#This Row],[Tanggal Keluar]],Table8[[Tanggal PO]:[PO masuk]],5,FALSE),0)</f>
        <v>0</v>
      </c>
      <c r="S98" s="38">
        <f>S97-Table10[[#This Row],[PO Keluar]]+Table10[[#This Row],[Column2]]</f>
        <v>84000</v>
      </c>
      <c r="T98">
        <f>IFERROR(Table10[[#This Row],[Column2]],"TRUE")</f>
        <v>0</v>
      </c>
      <c r="V98">
        <f>IF(Table10[[#This Row],[Column2]]&gt;0,(S97-Table10[[#This Row],[PO Keluar]]+Table10[[#This Row],[Column2]]),S97-Table10[[#This Row],[PO Keluar]])</f>
        <v>84000</v>
      </c>
      <c r="Y98" s="20">
        <v>45459</v>
      </c>
      <c r="Z98" s="8">
        <f>IFERROR(SUMIF(Table10[Tanggal Keluar],Y98,Table10[PO Keluar]),0)</f>
        <v>0</v>
      </c>
      <c r="AA98" s="8">
        <f>IFERROR(VLOOKUP(Y98,Table8[[Tanggal PO]:[PO masuk]],5,FALSE),0)</f>
        <v>0</v>
      </c>
      <c r="AB98" s="8">
        <f t="shared" si="5"/>
        <v>84000</v>
      </c>
    </row>
    <row r="99" spans="13:28" x14ac:dyDescent="0.25">
      <c r="M99" s="20">
        <v>45490</v>
      </c>
      <c r="N99" s="28" t="s">
        <v>39</v>
      </c>
      <c r="O99" s="8" t="s">
        <v>25</v>
      </c>
      <c r="P99" s="17">
        <v>14000</v>
      </c>
      <c r="Q99">
        <f>_xlfn.IFNA(VLOOKUP(Table10[[#This Row],[Tanggal Keluar]],Table8[[Tanggal PO]:[PO masuk]],5,FALSE),0)</f>
        <v>0</v>
      </c>
      <c r="S99" s="38">
        <f>S98-Table10[[#This Row],[PO Keluar]]+Table10[[#This Row],[Column2]]</f>
        <v>70000</v>
      </c>
      <c r="T99">
        <f>IFERROR(Table10[[#This Row],[Column2]],"TRUE")</f>
        <v>0</v>
      </c>
      <c r="V99">
        <f>IF(Table10[[#This Row],[Column2]]&gt;0,(S98-Table10[[#This Row],[PO Keluar]]+Table10[[#This Row],[Column2]]),S98-Table10[[#This Row],[PO Keluar]])</f>
        <v>70000</v>
      </c>
      <c r="Y99" s="20">
        <v>45460</v>
      </c>
      <c r="Z99" s="8">
        <f>IFERROR(SUMIF(Table10[Tanggal Keluar],Y99,Table10[PO Keluar]),0)</f>
        <v>0</v>
      </c>
      <c r="AA99" s="8">
        <f>IFERROR(VLOOKUP(Y99,Table8[[Tanggal PO]:[PO masuk]],5,FALSE),0)</f>
        <v>0</v>
      </c>
      <c r="AB99" s="8">
        <f t="shared" si="5"/>
        <v>84000</v>
      </c>
    </row>
    <row r="100" spans="13:28" x14ac:dyDescent="0.25">
      <c r="M100" s="20">
        <v>45491</v>
      </c>
      <c r="N100" s="8" t="s">
        <v>40</v>
      </c>
      <c r="O100" s="8" t="s">
        <v>25</v>
      </c>
      <c r="P100" s="17">
        <v>14000</v>
      </c>
      <c r="Q100">
        <f>_xlfn.IFNA(VLOOKUP(Table10[[#This Row],[Tanggal Keluar]],Table8[[Tanggal PO]:[PO masuk]],5,FALSE),0)</f>
        <v>0</v>
      </c>
      <c r="S100" s="38">
        <f>S99-Table10[[#This Row],[PO Keluar]]+Table10[[#This Row],[Column2]]</f>
        <v>56000</v>
      </c>
      <c r="T100">
        <f>IFERROR(Table10[[#This Row],[Column2]],"TRUE")</f>
        <v>0</v>
      </c>
      <c r="V100">
        <f>IF(Table10[[#This Row],[Column2]]&gt;0,(S99-Table10[[#This Row],[PO Keluar]]+Table10[[#This Row],[Column2]]),S99-Table10[[#This Row],[PO Keluar]])</f>
        <v>56000</v>
      </c>
      <c r="Y100" s="20">
        <v>45461</v>
      </c>
      <c r="Z100" s="8">
        <f>IFERROR(SUMIF(Table10[Tanggal Keluar],Y100,Table10[PO Keluar]),0)</f>
        <v>14000</v>
      </c>
      <c r="AA100" s="8">
        <f>IFERROR(VLOOKUP(Y100,Table8[[Tanggal PO]:[PO masuk]],5,FALSE),0)</f>
        <v>0</v>
      </c>
      <c r="AB100" s="8">
        <f t="shared" si="5"/>
        <v>70000</v>
      </c>
    </row>
    <row r="101" spans="13:28" x14ac:dyDescent="0.25">
      <c r="M101" s="20">
        <v>45492</v>
      </c>
      <c r="N101" s="8" t="s">
        <v>40</v>
      </c>
      <c r="O101" s="8" t="s">
        <v>25</v>
      </c>
      <c r="P101" s="17">
        <v>14000</v>
      </c>
      <c r="Q101">
        <f>_xlfn.IFNA(VLOOKUP(Table10[[#This Row],[Tanggal Keluar]],Table8[[Tanggal PO]:[PO masuk]],5,FALSE),0)</f>
        <v>0</v>
      </c>
      <c r="S101" s="38">
        <f>S100-Table10[[#This Row],[PO Keluar]]+Table10[[#This Row],[Column2]]</f>
        <v>42000</v>
      </c>
      <c r="T101">
        <f>IFERROR(Table10[[#This Row],[Column2]],"TRUE")</f>
        <v>0</v>
      </c>
      <c r="V101">
        <f>IF(Table10[[#This Row],[Column2]]&gt;0,(S100-Table10[[#This Row],[PO Keluar]]+Table10[[#This Row],[Column2]]),S100-Table10[[#This Row],[PO Keluar]])</f>
        <v>42000</v>
      </c>
      <c r="Y101" s="20">
        <v>45462</v>
      </c>
      <c r="Z101" s="8">
        <f>IFERROR(SUMIF(Table10[Tanggal Keluar],Y101,Table10[PO Keluar]),0)</f>
        <v>28000</v>
      </c>
      <c r="AA101" s="8">
        <f>IFERROR(VLOOKUP(Y101,Table8[[Tanggal PO]:[PO masuk]],5,FALSE),0)</f>
        <v>0</v>
      </c>
      <c r="AB101" s="8">
        <f t="shared" si="5"/>
        <v>42000</v>
      </c>
    </row>
    <row r="102" spans="13:28" x14ac:dyDescent="0.25">
      <c r="M102" s="20">
        <v>45497</v>
      </c>
      <c r="N102" s="8" t="s">
        <v>40</v>
      </c>
      <c r="O102" s="8" t="s">
        <v>25</v>
      </c>
      <c r="P102" s="17">
        <v>14000</v>
      </c>
      <c r="Q102">
        <f>_xlfn.IFNA(VLOOKUP(Table10[[#This Row],[Tanggal Keluar]],Table8[[Tanggal PO]:[PO masuk]],5,FALSE),0)</f>
        <v>0</v>
      </c>
      <c r="S102" s="38">
        <f>S101-Table10[[#This Row],[PO Keluar]]+Table10[[#This Row],[Column2]]</f>
        <v>28000</v>
      </c>
      <c r="T102">
        <f>IFERROR(Table10[[#This Row],[Column2]],"TRUE")</f>
        <v>0</v>
      </c>
      <c r="V102">
        <f>IF(Table10[[#This Row],[Column2]]&gt;0,(S101-Table10[[#This Row],[PO Keluar]]+Table10[[#This Row],[Column2]]),S101-Table10[[#This Row],[PO Keluar]])</f>
        <v>28000</v>
      </c>
      <c r="Y102" s="20">
        <v>45463</v>
      </c>
      <c r="Z102" s="8">
        <f>IFERROR(SUMIF(Table10[Tanggal Keluar],Y102,Table10[PO Keluar]),0)</f>
        <v>14000</v>
      </c>
      <c r="AA102" s="8">
        <f>IFERROR(VLOOKUP(Y102,Table8[[Tanggal PO]:[PO masuk]],5,FALSE),0)</f>
        <v>0</v>
      </c>
      <c r="AB102" s="8">
        <f t="shared" si="5"/>
        <v>28000</v>
      </c>
    </row>
    <row r="103" spans="13:28" x14ac:dyDescent="0.25">
      <c r="M103" s="20">
        <v>45499</v>
      </c>
      <c r="N103" s="8" t="s">
        <v>40</v>
      </c>
      <c r="O103" s="8" t="s">
        <v>25</v>
      </c>
      <c r="P103" s="17">
        <v>14000</v>
      </c>
      <c r="Q103">
        <f>_xlfn.IFNA(VLOOKUP(Table10[[#This Row],[Tanggal Keluar]],Table8[[Tanggal PO]:[PO masuk]],5,FALSE),0)</f>
        <v>70000</v>
      </c>
      <c r="S103" s="38">
        <f>S102-Table10[[#This Row],[PO Keluar]]+Table10[[#This Row],[Column2]]</f>
        <v>84000</v>
      </c>
      <c r="T103">
        <f>IFERROR(Table10[[#This Row],[Column2]],"TRUE")</f>
        <v>70000</v>
      </c>
      <c r="V103">
        <f>IF(Table10[[#This Row],[Column2]]&gt;0,(S102-Table10[[#This Row],[PO Keluar]]+Table10[[#This Row],[Column2]]),S102-Table10[[#This Row],[PO Keluar]])</f>
        <v>84000</v>
      </c>
      <c r="Y103" s="20">
        <v>45464</v>
      </c>
      <c r="Z103" s="8">
        <f>IFERROR(SUMIF(Table10[Tanggal Keluar],Y103,Table10[PO Keluar]),0)</f>
        <v>14000</v>
      </c>
      <c r="AA103" s="8">
        <f>IFERROR(VLOOKUP(Y103,Table8[[Tanggal PO]:[PO masuk]],5,FALSE),0)</f>
        <v>70000</v>
      </c>
      <c r="AB103" s="8">
        <f t="shared" si="5"/>
        <v>84000</v>
      </c>
    </row>
    <row r="104" spans="13:28" x14ac:dyDescent="0.25">
      <c r="M104" s="20">
        <v>45506</v>
      </c>
      <c r="N104" s="8" t="s">
        <v>40</v>
      </c>
      <c r="O104" s="8" t="s">
        <v>25</v>
      </c>
      <c r="P104" s="17">
        <v>14000</v>
      </c>
      <c r="Q104">
        <f>_xlfn.IFNA(VLOOKUP(Table10[[#This Row],[Tanggal Keluar]],Table8[[Tanggal PO]:[PO masuk]],5,FALSE),0)</f>
        <v>0</v>
      </c>
      <c r="S104" s="38">
        <f>S103-Table10[[#This Row],[PO Keluar]]+Table10[[#This Row],[Column2]]</f>
        <v>70000</v>
      </c>
      <c r="T104">
        <f>IFERROR(Table10[[#This Row],[Column2]],"TRUE")</f>
        <v>0</v>
      </c>
      <c r="V104">
        <f>IF(Table10[[#This Row],[Column2]]&gt;0,(S103-Table10[[#This Row],[PO Keluar]]+Table10[[#This Row],[Column2]]),S103-Table10[[#This Row],[PO Keluar]])</f>
        <v>70000</v>
      </c>
      <c r="Y104" s="20">
        <v>45465</v>
      </c>
      <c r="Z104" s="8">
        <f>IFERROR(SUMIF(Table10[Tanggal Keluar],Y104,Table10[PO Keluar]),0)</f>
        <v>0</v>
      </c>
      <c r="AA104" s="8">
        <f>IFERROR(VLOOKUP(Y104,Table8[[Tanggal PO]:[PO masuk]],5,FALSE),0)</f>
        <v>0</v>
      </c>
      <c r="AB104" s="8">
        <f t="shared" si="5"/>
        <v>84000</v>
      </c>
    </row>
    <row r="105" spans="13:28" x14ac:dyDescent="0.25">
      <c r="M105" s="20">
        <v>45510</v>
      </c>
      <c r="N105" s="8" t="s">
        <v>40</v>
      </c>
      <c r="O105" s="8" t="s">
        <v>25</v>
      </c>
      <c r="P105" s="17">
        <v>14000</v>
      </c>
      <c r="Q105">
        <f>_xlfn.IFNA(VLOOKUP(Table10[[#This Row],[Tanggal Keluar]],Table8[[Tanggal PO]:[PO masuk]],5,FALSE),0)</f>
        <v>0</v>
      </c>
      <c r="S105" s="38">
        <f>S104-Table10[[#This Row],[PO Keluar]]+Table10[[#This Row],[Column2]]</f>
        <v>56000</v>
      </c>
      <c r="T105">
        <f>IFERROR(Table10[[#This Row],[Column2]],"TRUE")</f>
        <v>0</v>
      </c>
      <c r="V105">
        <f>IF(Table10[[#This Row],[Column2]]&gt;0,(S104-Table10[[#This Row],[PO Keluar]]+Table10[[#This Row],[Column2]]),S104-Table10[[#This Row],[PO Keluar]])</f>
        <v>56000</v>
      </c>
      <c r="Y105" s="20">
        <v>45466</v>
      </c>
      <c r="Z105" s="8">
        <f>IFERROR(SUMIF(Table10[Tanggal Keluar],Y105,Table10[PO Keluar]),0)</f>
        <v>0</v>
      </c>
      <c r="AA105" s="8">
        <f>IFERROR(VLOOKUP(Y105,Table8[[Tanggal PO]:[PO masuk]],5,FALSE),0)</f>
        <v>0</v>
      </c>
      <c r="AB105" s="8">
        <f t="shared" si="5"/>
        <v>84000</v>
      </c>
    </row>
    <row r="106" spans="13:28" x14ac:dyDescent="0.25">
      <c r="M106" s="20">
        <v>45511</v>
      </c>
      <c r="N106" s="8" t="s">
        <v>40</v>
      </c>
      <c r="O106" s="8" t="s">
        <v>25</v>
      </c>
      <c r="P106" s="17">
        <v>14000</v>
      </c>
      <c r="Q106">
        <f>_xlfn.IFNA(VLOOKUP(Table10[[#This Row],[Tanggal Keluar]],Table8[[Tanggal PO]:[PO masuk]],5,FALSE),0)</f>
        <v>0</v>
      </c>
      <c r="S106" s="38">
        <f>S105-Table10[[#This Row],[PO Keluar]]+Table10[[#This Row],[Column2]]</f>
        <v>42000</v>
      </c>
      <c r="T106">
        <f>IFERROR(Table10[[#This Row],[Column2]],"TRUE")</f>
        <v>0</v>
      </c>
      <c r="V106">
        <f>IF(Table10[[#This Row],[Column2]]&gt;0,(S105-Table10[[#This Row],[PO Keluar]]+Table10[[#This Row],[Column2]]),S105-Table10[[#This Row],[PO Keluar]])</f>
        <v>42000</v>
      </c>
      <c r="Y106" s="20">
        <v>45467</v>
      </c>
      <c r="Z106" s="8">
        <f>IFERROR(SUMIF(Table10[Tanggal Keluar],Y106,Table10[PO Keluar]),0)</f>
        <v>14000</v>
      </c>
      <c r="AA106" s="8">
        <f>IFERROR(VLOOKUP(Y106,Table8[[Tanggal PO]:[PO masuk]],5,FALSE),0)</f>
        <v>140000</v>
      </c>
      <c r="AB106" s="8">
        <f t="shared" si="5"/>
        <v>210000</v>
      </c>
    </row>
    <row r="107" spans="13:28" x14ac:dyDescent="0.25">
      <c r="M107" s="20">
        <v>45512</v>
      </c>
      <c r="N107" s="8" t="s">
        <v>40</v>
      </c>
      <c r="O107" s="8" t="s">
        <v>25</v>
      </c>
      <c r="P107" s="17">
        <v>14000</v>
      </c>
      <c r="Q107">
        <f>_xlfn.IFNA(VLOOKUP(Table10[[#This Row],[Tanggal Keluar]],Table8[[Tanggal PO]:[PO masuk]],5,FALSE),0)</f>
        <v>0</v>
      </c>
      <c r="S107" s="38">
        <f>S106-Table10[[#This Row],[PO Keluar]]+Table10[[#This Row],[Column2]]</f>
        <v>28000</v>
      </c>
      <c r="T107">
        <f>IFERROR(Table10[[#This Row],[Column2]],"TRUE")</f>
        <v>0</v>
      </c>
      <c r="V107">
        <f>IF(Table10[[#This Row],[Column2]]&gt;0,(S106-Table10[[#This Row],[PO Keluar]]+Table10[[#This Row],[Column2]]),S106-Table10[[#This Row],[PO Keluar]])</f>
        <v>28000</v>
      </c>
      <c r="Y107" s="20">
        <v>45468</v>
      </c>
      <c r="Z107" s="8">
        <f>IFERROR(SUMIF(Table10[Tanggal Keluar],Y107,Table10[PO Keluar]),0)</f>
        <v>14000</v>
      </c>
      <c r="AA107" s="8">
        <f>IFERROR(VLOOKUP(Y107,Table8[[Tanggal PO]:[PO masuk]],5,FALSE),0)</f>
        <v>0</v>
      </c>
      <c r="AB107" s="8">
        <f t="shared" si="5"/>
        <v>196000</v>
      </c>
    </row>
    <row r="108" spans="13:28" x14ac:dyDescent="0.25">
      <c r="M108" s="20">
        <v>45513</v>
      </c>
      <c r="N108" s="8" t="s">
        <v>40</v>
      </c>
      <c r="O108" s="8" t="s">
        <v>25</v>
      </c>
      <c r="P108" s="17">
        <v>14000</v>
      </c>
      <c r="Q108">
        <f>_xlfn.IFNA(VLOOKUP(Table10[[#This Row],[Tanggal Keluar]],Table8[[Tanggal PO]:[PO masuk]],5,FALSE),0)</f>
        <v>140000</v>
      </c>
      <c r="S108" s="38">
        <f>S107-Table10[[#This Row],[PO Keluar]]+Table10[[#This Row],[Column2]]</f>
        <v>154000</v>
      </c>
      <c r="T108">
        <f>IFERROR(Table10[[#This Row],[Column2]],"TRUE")</f>
        <v>140000</v>
      </c>
      <c r="V108">
        <f>IF(Table10[[#This Row],[Column2]]&gt;0,(S107-Table10[[#This Row],[PO Keluar]]+Table10[[#This Row],[Column2]]),S107-Table10[[#This Row],[PO Keluar]])</f>
        <v>154000</v>
      </c>
      <c r="Y108" s="20">
        <v>45469</v>
      </c>
      <c r="Z108" s="8">
        <f>IFERROR(SUMIF(Table10[Tanggal Keluar],Y108,Table10[PO Keluar]),0)</f>
        <v>14000</v>
      </c>
      <c r="AA108" s="8">
        <f>IFERROR(VLOOKUP(Y108,Table8[[Tanggal PO]:[PO masuk]],5,FALSE),0)</f>
        <v>70000</v>
      </c>
      <c r="AB108" s="8">
        <f t="shared" si="5"/>
        <v>252000</v>
      </c>
    </row>
    <row r="109" spans="13:28" x14ac:dyDescent="0.25">
      <c r="M109" s="20">
        <v>45516</v>
      </c>
      <c r="N109" s="8" t="s">
        <v>40</v>
      </c>
      <c r="O109" s="8" t="s">
        <v>25</v>
      </c>
      <c r="P109" s="17">
        <v>14000</v>
      </c>
      <c r="Q109">
        <f>_xlfn.IFNA(VLOOKUP(Table10[[#This Row],[Tanggal Keluar]],Table8[[Tanggal PO]:[PO masuk]],5,FALSE),0)</f>
        <v>0</v>
      </c>
      <c r="S109" s="38">
        <f>S108-Table10[[#This Row],[PO Keluar]]+Table10[[#This Row],[Column2]]</f>
        <v>140000</v>
      </c>
      <c r="T109">
        <f>IFERROR(Table10[[#This Row],[Column2]],"TRUE")</f>
        <v>0</v>
      </c>
      <c r="V109">
        <f>IF(Table10[[#This Row],[Column2]]&gt;0,(S108-Table10[[#This Row],[PO Keluar]]+Table10[[#This Row],[Column2]]),S108-Table10[[#This Row],[PO Keluar]])</f>
        <v>140000</v>
      </c>
      <c r="Y109" s="20">
        <v>45470</v>
      </c>
      <c r="Z109" s="8">
        <f>IFERROR(SUMIF(Table10[Tanggal Keluar],Y109,Table10[PO Keluar]),0)</f>
        <v>28000</v>
      </c>
      <c r="AA109" s="8">
        <f>IFERROR(VLOOKUP(Y109,Table8[[Tanggal PO]:[PO masuk]],5,FALSE),0)</f>
        <v>0</v>
      </c>
      <c r="AB109" s="8">
        <f t="shared" si="5"/>
        <v>224000</v>
      </c>
    </row>
    <row r="110" spans="13:28" x14ac:dyDescent="0.25">
      <c r="M110" s="20">
        <v>45517</v>
      </c>
      <c r="N110" s="8" t="s">
        <v>40</v>
      </c>
      <c r="O110" s="8" t="s">
        <v>25</v>
      </c>
      <c r="P110" s="17">
        <v>14000</v>
      </c>
      <c r="Q110">
        <f>_xlfn.IFNA(VLOOKUP(Table10[[#This Row],[Tanggal Keluar]],Table8[[Tanggal PO]:[PO masuk]],5,FALSE),0)</f>
        <v>0</v>
      </c>
      <c r="S110" s="38">
        <f>S109-Table10[[#This Row],[PO Keluar]]+Table10[[#This Row],[Column2]]</f>
        <v>126000</v>
      </c>
      <c r="T110">
        <f>IFERROR(Table10[[#This Row],[Column2]],"TRUE")</f>
        <v>0</v>
      </c>
      <c r="V110">
        <f>IF(Table10[[#This Row],[Column2]]&gt;0,(S109-Table10[[#This Row],[PO Keluar]]+Table10[[#This Row],[Column2]]),S109-Table10[[#This Row],[PO Keluar]])</f>
        <v>126000</v>
      </c>
      <c r="Y110" s="20">
        <v>45471</v>
      </c>
      <c r="Z110" s="8">
        <f>IFERROR(SUMIF(Table10[Tanggal Keluar],Y110,Table10[PO Keluar]),0)</f>
        <v>14000</v>
      </c>
      <c r="AA110" s="8">
        <f>IFERROR(VLOOKUP(Y110,Table8[[Tanggal PO]:[PO masuk]],5,FALSE),0)</f>
        <v>0</v>
      </c>
      <c r="AB110" s="8">
        <f t="shared" si="5"/>
        <v>210000</v>
      </c>
    </row>
    <row r="111" spans="13:28" x14ac:dyDescent="0.25">
      <c r="M111" s="20">
        <v>45518</v>
      </c>
      <c r="N111" s="8" t="s">
        <v>40</v>
      </c>
      <c r="O111" s="8" t="s">
        <v>25</v>
      </c>
      <c r="P111" s="17">
        <v>14000</v>
      </c>
      <c r="Q111">
        <f>_xlfn.IFNA(VLOOKUP(Table10[[#This Row],[Tanggal Keluar]],Table8[[Tanggal PO]:[PO masuk]],5,FALSE),0)</f>
        <v>140000</v>
      </c>
      <c r="S111" s="38">
        <f>S110-Table10[[#This Row],[PO Keluar]]+Table10[[#This Row],[Column2]]</f>
        <v>252000</v>
      </c>
      <c r="T111">
        <f>IFERROR(Table10[[#This Row],[Column2]],"TRUE")</f>
        <v>140000</v>
      </c>
      <c r="V111">
        <f>IF(Table10[[#This Row],[Column2]]&gt;0,(S110-Table10[[#This Row],[PO Keluar]]+Table10[[#This Row],[Column2]]),S110-Table10[[#This Row],[PO Keluar]])</f>
        <v>252000</v>
      </c>
      <c r="Y111" s="20">
        <v>45472</v>
      </c>
      <c r="Z111" s="8">
        <f>IFERROR(SUMIF(Table10[Tanggal Keluar],Y111,Table10[PO Keluar]),0)</f>
        <v>0</v>
      </c>
      <c r="AA111" s="8">
        <f>IFERROR(VLOOKUP(Y111,Table8[[Tanggal PO]:[PO masuk]],5,FALSE),0)</f>
        <v>0</v>
      </c>
      <c r="AB111" s="8">
        <f t="shared" si="5"/>
        <v>210000</v>
      </c>
    </row>
    <row r="112" spans="13:28" x14ac:dyDescent="0.25">
      <c r="M112" s="20">
        <v>45519</v>
      </c>
      <c r="N112" s="8" t="s">
        <v>40</v>
      </c>
      <c r="O112" s="8" t="s">
        <v>25</v>
      </c>
      <c r="P112" s="17">
        <v>14000</v>
      </c>
      <c r="Q112">
        <f>_xlfn.IFNA(VLOOKUP(Table10[[#This Row],[Tanggal Keluar]],Table8[[Tanggal PO]:[PO masuk]],5,FALSE),0)</f>
        <v>0</v>
      </c>
      <c r="S112" s="38">
        <f>S111-Table10[[#This Row],[PO Keluar]]+Table10[[#This Row],[Column2]]</f>
        <v>238000</v>
      </c>
      <c r="T112">
        <f>IFERROR(Table10[[#This Row],[Column2]],"TRUE")</f>
        <v>0</v>
      </c>
      <c r="V112">
        <f>IF(Table10[[#This Row],[Column2]]&gt;0,(S111-Table10[[#This Row],[PO Keluar]]+Table10[[#This Row],[Column2]]),S111-Table10[[#This Row],[PO Keluar]])</f>
        <v>238000</v>
      </c>
      <c r="Y112" s="20">
        <v>45473</v>
      </c>
      <c r="Z112" s="8">
        <f>IFERROR(SUMIF(Table10[Tanggal Keluar],Y112,Table10[PO Keluar]),0)</f>
        <v>0</v>
      </c>
      <c r="AA112" s="8">
        <f>IFERROR(VLOOKUP(Y112,Table8[[Tanggal PO]:[PO masuk]],5,FALSE),0)</f>
        <v>0</v>
      </c>
      <c r="AB112" s="8">
        <f t="shared" si="5"/>
        <v>210000</v>
      </c>
    </row>
    <row r="113" spans="13:28" x14ac:dyDescent="0.25">
      <c r="M113" s="20">
        <v>45520</v>
      </c>
      <c r="N113" s="8" t="s">
        <v>40</v>
      </c>
      <c r="O113" s="8" t="s">
        <v>25</v>
      </c>
      <c r="P113" s="17">
        <v>14000</v>
      </c>
      <c r="Q113">
        <f>_xlfn.IFNA(VLOOKUP(Table10[[#This Row],[Tanggal Keluar]],Table8[[Tanggal PO]:[PO masuk]],5,FALSE),0)</f>
        <v>0</v>
      </c>
      <c r="S113" s="38">
        <f>S112-Table10[[#This Row],[PO Keluar]]+Table10[[#This Row],[Column2]]</f>
        <v>224000</v>
      </c>
      <c r="T113">
        <f>IFERROR(Table10[[#This Row],[Column2]],"TRUE")</f>
        <v>0</v>
      </c>
      <c r="V113">
        <f>IF(Table10[[#This Row],[Column2]]&gt;0,(S112-Table10[[#This Row],[PO Keluar]]+Table10[[#This Row],[Column2]]),S112-Table10[[#This Row],[PO Keluar]])</f>
        <v>224000</v>
      </c>
      <c r="Y113" s="20">
        <v>45474</v>
      </c>
      <c r="Z113" s="8">
        <f>IFERROR(SUMIF(Table10[Tanggal Keluar],Y113,Table10[PO Keluar]),0)</f>
        <v>14000</v>
      </c>
      <c r="AA113" s="8">
        <f>IFERROR(VLOOKUP(Y113,Table8[[Tanggal PO]:[PO masuk]],5,FALSE),0)</f>
        <v>0</v>
      </c>
      <c r="AB113" s="8">
        <f t="shared" si="5"/>
        <v>196000</v>
      </c>
    </row>
    <row r="114" spans="13:28" x14ac:dyDescent="0.25">
      <c r="M114" s="20">
        <v>45524</v>
      </c>
      <c r="N114" s="8" t="s">
        <v>40</v>
      </c>
      <c r="O114" s="8" t="s">
        <v>25</v>
      </c>
      <c r="P114" s="17">
        <v>14000</v>
      </c>
      <c r="Q114">
        <f>_xlfn.IFNA(VLOOKUP(Table10[[#This Row],[Tanggal Keluar]],Table8[[Tanggal PO]:[PO masuk]],5,FALSE),0)</f>
        <v>0</v>
      </c>
      <c r="S114" s="38">
        <f>S113-Table10[[#This Row],[PO Keluar]]+Table10[[#This Row],[Column2]]</f>
        <v>210000</v>
      </c>
      <c r="T114">
        <f>IFERROR(Table10[[#This Row],[Column2]],"TRUE")</f>
        <v>0</v>
      </c>
      <c r="V114">
        <f>IF(Table10[[#This Row],[Column2]]&gt;0,(S113-Table10[[#This Row],[PO Keluar]]+Table10[[#This Row],[Column2]]),S113-Table10[[#This Row],[PO Keluar]])</f>
        <v>210000</v>
      </c>
      <c r="Y114" s="20">
        <v>45475</v>
      </c>
      <c r="Z114" s="8">
        <f>IFERROR(SUMIF(Table10[Tanggal Keluar],Y114,Table10[PO Keluar]),0)</f>
        <v>14000</v>
      </c>
      <c r="AA114" s="8">
        <f>IFERROR(VLOOKUP(Y114,Table8[[Tanggal PO]:[PO masuk]],5,FALSE),0)</f>
        <v>0</v>
      </c>
      <c r="AB114" s="8">
        <f t="shared" si="5"/>
        <v>182000</v>
      </c>
    </row>
    <row r="115" spans="13:28" x14ac:dyDescent="0.25">
      <c r="M115" s="20">
        <v>45525</v>
      </c>
      <c r="N115" s="8" t="s">
        <v>41</v>
      </c>
      <c r="O115" s="8" t="s">
        <v>25</v>
      </c>
      <c r="P115" s="17">
        <v>14000</v>
      </c>
      <c r="Q115">
        <f>_xlfn.IFNA(VLOOKUP(Table10[[#This Row],[Tanggal Keluar]],Table8[[Tanggal PO]:[PO masuk]],5,FALSE),0)</f>
        <v>0</v>
      </c>
      <c r="S115" s="38">
        <f>S114-Table10[[#This Row],[PO Keluar]]+Table10[[#This Row],[Column2]]</f>
        <v>196000</v>
      </c>
      <c r="T115">
        <f>IFERROR(Table10[[#This Row],[Column2]],"TRUE")</f>
        <v>0</v>
      </c>
      <c r="V115">
        <f>IF(Table10[[#This Row],[Column2]]&gt;0,(S114-Table10[[#This Row],[PO Keluar]]+Table10[[#This Row],[Column2]]),S114-Table10[[#This Row],[PO Keluar]])</f>
        <v>196000</v>
      </c>
      <c r="Y115" s="20">
        <v>45476</v>
      </c>
      <c r="Z115" s="8">
        <f>IFERROR(SUMIF(Table10[Tanggal Keluar],Y115,Table10[PO Keluar]),0)</f>
        <v>14000</v>
      </c>
      <c r="AA115" s="8">
        <f>IFERROR(VLOOKUP(Y115,Table8[[Tanggal PO]:[PO masuk]],5,FALSE),0)</f>
        <v>0</v>
      </c>
      <c r="AB115" s="8">
        <f t="shared" si="5"/>
        <v>168000</v>
      </c>
    </row>
    <row r="116" spans="13:28" x14ac:dyDescent="0.25">
      <c r="M116" s="20">
        <v>45526</v>
      </c>
      <c r="N116" s="8" t="s">
        <v>41</v>
      </c>
      <c r="O116" s="8" t="s">
        <v>25</v>
      </c>
      <c r="P116" s="17">
        <v>14000</v>
      </c>
      <c r="Q116">
        <f>_xlfn.IFNA(VLOOKUP(Table10[[#This Row],[Tanggal Keluar]],Table8[[Tanggal PO]:[PO masuk]],5,FALSE),0)</f>
        <v>0</v>
      </c>
      <c r="S116" s="38">
        <f>S115-Table10[[#This Row],[PO Keluar]]+Table10[[#This Row],[Column2]]</f>
        <v>182000</v>
      </c>
      <c r="T116">
        <f>IFERROR(Table10[[#This Row],[Column2]],"TRUE")</f>
        <v>0</v>
      </c>
      <c r="V116">
        <f>IF(Table10[[#This Row],[Column2]]&gt;0,(S115-Table10[[#This Row],[PO Keluar]]+Table10[[#This Row],[Column2]]),S115-Table10[[#This Row],[PO Keluar]])</f>
        <v>182000</v>
      </c>
      <c r="Y116" s="20">
        <v>45477</v>
      </c>
      <c r="Z116" s="8">
        <f>IFERROR(SUMIF(Table10[Tanggal Keluar],Y116,Table10[PO Keluar]),0)</f>
        <v>14000</v>
      </c>
      <c r="AA116" s="8">
        <f>IFERROR(VLOOKUP(Y116,Table8[[Tanggal PO]:[PO masuk]],5,FALSE),0)</f>
        <v>0</v>
      </c>
      <c r="AB116" s="8">
        <f t="shared" si="5"/>
        <v>154000</v>
      </c>
    </row>
    <row r="117" spans="13:28" x14ac:dyDescent="0.25">
      <c r="M117" s="20">
        <v>45527</v>
      </c>
      <c r="N117" s="8" t="s">
        <v>41</v>
      </c>
      <c r="O117" s="8" t="s">
        <v>25</v>
      </c>
      <c r="P117" s="17">
        <v>14000</v>
      </c>
      <c r="Q117">
        <f>_xlfn.IFNA(VLOOKUP(Table10[[#This Row],[Tanggal Keluar]],Table8[[Tanggal PO]:[PO masuk]],5,FALSE),0)</f>
        <v>0</v>
      </c>
      <c r="S117" s="38">
        <f>S116-Table10[[#This Row],[PO Keluar]]+Table10[[#This Row],[Column2]]</f>
        <v>168000</v>
      </c>
      <c r="T117">
        <f>IFERROR(Table10[[#This Row],[Column2]],"TRUE")</f>
        <v>0</v>
      </c>
      <c r="V117">
        <f>IF(Table10[[#This Row],[Column2]]&gt;0,(S116-Table10[[#This Row],[PO Keluar]]+Table10[[#This Row],[Column2]]),S116-Table10[[#This Row],[PO Keluar]])</f>
        <v>168000</v>
      </c>
      <c r="Y117" s="20">
        <v>45478</v>
      </c>
      <c r="Z117" s="8">
        <f>IFERROR(SUMIF(Table10[Tanggal Keluar],Y117,Table10[PO Keluar]),0)</f>
        <v>28000</v>
      </c>
      <c r="AA117" s="8">
        <f>IFERROR(VLOOKUP(Y117,Table8[[Tanggal PO]:[PO masuk]],5,FALSE),0)</f>
        <v>0</v>
      </c>
      <c r="AB117" s="8">
        <f t="shared" si="5"/>
        <v>126000</v>
      </c>
    </row>
    <row r="118" spans="13:28" x14ac:dyDescent="0.25">
      <c r="M118" s="20">
        <v>45530</v>
      </c>
      <c r="N118" s="8" t="s">
        <v>41</v>
      </c>
      <c r="O118" s="8" t="s">
        <v>25</v>
      </c>
      <c r="P118" s="17">
        <v>14000</v>
      </c>
      <c r="Q118">
        <f>_xlfn.IFNA(VLOOKUP(Table10[[#This Row],[Tanggal Keluar]],Table8[[Tanggal PO]:[PO masuk]],5,FALSE),0)</f>
        <v>0</v>
      </c>
      <c r="S118" s="38">
        <f>S117-Table10[[#This Row],[PO Keluar]]+Table10[[#This Row],[Column2]]</f>
        <v>154000</v>
      </c>
      <c r="T118">
        <f>IFERROR(Table10[[#This Row],[Column2]],"TRUE")</f>
        <v>0</v>
      </c>
      <c r="V118">
        <f>IF(Table10[[#This Row],[Column2]]&gt;0,(S117-Table10[[#This Row],[PO Keluar]]+Table10[[#This Row],[Column2]]),S117-Table10[[#This Row],[PO Keluar]])</f>
        <v>154000</v>
      </c>
      <c r="Y118" s="20">
        <v>45479</v>
      </c>
      <c r="Z118" s="8">
        <f>IFERROR(SUMIF(Table10[Tanggal Keluar],Y118,Table10[PO Keluar]),0)</f>
        <v>0</v>
      </c>
      <c r="AA118" s="8">
        <f>IFERROR(VLOOKUP(Y118,Table8[[Tanggal PO]:[PO masuk]],5,FALSE),0)</f>
        <v>0</v>
      </c>
      <c r="AB118" s="8">
        <f t="shared" si="5"/>
        <v>126000</v>
      </c>
    </row>
    <row r="119" spans="13:28" x14ac:dyDescent="0.25">
      <c r="M119" s="20">
        <v>45531</v>
      </c>
      <c r="N119" s="8" t="s">
        <v>41</v>
      </c>
      <c r="O119" s="8" t="s">
        <v>25</v>
      </c>
      <c r="P119" s="17">
        <v>14000</v>
      </c>
      <c r="Q119">
        <f>_xlfn.IFNA(VLOOKUP(Table10[[#This Row],[Tanggal Keluar]],Table8[[Tanggal PO]:[PO masuk]],5,FALSE),0)</f>
        <v>0</v>
      </c>
      <c r="S119" s="38">
        <f>S118-Table10[[#This Row],[PO Keluar]]+Table10[[#This Row],[Column2]]</f>
        <v>140000</v>
      </c>
      <c r="T119">
        <f>IFERROR(Table10[[#This Row],[Column2]],"TRUE")</f>
        <v>0</v>
      </c>
      <c r="V119">
        <f>IF(Table10[[#This Row],[Column2]]&gt;0,(S118-Table10[[#This Row],[PO Keluar]]+Table10[[#This Row],[Column2]]),S118-Table10[[#This Row],[PO Keluar]])</f>
        <v>140000</v>
      </c>
      <c r="Y119" s="20">
        <v>45480</v>
      </c>
      <c r="Z119" s="8">
        <f>IFERROR(SUMIF(Table10[Tanggal Keluar],Y119,Table10[PO Keluar]),0)</f>
        <v>0</v>
      </c>
      <c r="AA119" s="8">
        <f>IFERROR(VLOOKUP(Y119,Table8[[Tanggal PO]:[PO masuk]],5,FALSE),0)</f>
        <v>0</v>
      </c>
      <c r="AB119" s="8">
        <f t="shared" si="5"/>
        <v>126000</v>
      </c>
    </row>
    <row r="120" spans="13:28" x14ac:dyDescent="0.25">
      <c r="M120" s="20">
        <v>45532</v>
      </c>
      <c r="N120" s="8" t="s">
        <v>42</v>
      </c>
      <c r="O120" s="8" t="s">
        <v>25</v>
      </c>
      <c r="P120" s="17">
        <v>14000</v>
      </c>
      <c r="Q120">
        <f>_xlfn.IFNA(VLOOKUP(Table10[[#This Row],[Tanggal Keluar]],Table8[[Tanggal PO]:[PO masuk]],5,FALSE),0)</f>
        <v>0</v>
      </c>
      <c r="S120" s="38">
        <f>S119-Table10[[#This Row],[PO Keluar]]+Table10[[#This Row],[Column2]]</f>
        <v>126000</v>
      </c>
      <c r="T120">
        <f>IFERROR(Table10[[#This Row],[Column2]],"TRUE")</f>
        <v>0</v>
      </c>
      <c r="V120">
        <f>IF(Table10[[#This Row],[Column2]]&gt;0,(S119-Table10[[#This Row],[PO Keluar]]+Table10[[#This Row],[Column2]]),S119-Table10[[#This Row],[PO Keluar]])</f>
        <v>126000</v>
      </c>
      <c r="Y120" s="20">
        <v>45481</v>
      </c>
      <c r="Z120" s="8">
        <f>IFERROR(SUMIF(Table10[Tanggal Keluar],Y120,Table10[PO Keluar]),0)</f>
        <v>14000</v>
      </c>
      <c r="AA120" s="8">
        <f>IFERROR(VLOOKUP(Y120,Table8[[Tanggal PO]:[PO masuk]],5,FALSE),0)</f>
        <v>0</v>
      </c>
      <c r="AB120" s="8">
        <f t="shared" si="5"/>
        <v>112000</v>
      </c>
    </row>
    <row r="121" spans="13:28" x14ac:dyDescent="0.25">
      <c r="M121" s="20">
        <v>45533</v>
      </c>
      <c r="N121" s="8" t="s">
        <v>42</v>
      </c>
      <c r="O121" s="8" t="s">
        <v>25</v>
      </c>
      <c r="P121" s="17">
        <v>14000</v>
      </c>
      <c r="Q121">
        <f>_xlfn.IFNA(VLOOKUP(Table10[[#This Row],[Tanggal Keluar]],Table8[[Tanggal PO]:[PO masuk]],5,FALSE),0)</f>
        <v>0</v>
      </c>
      <c r="S121" s="38">
        <f>S120-Table10[[#This Row],[PO Keluar]]+Table10[[#This Row],[Column2]]</f>
        <v>112000</v>
      </c>
      <c r="T121">
        <f>IFERROR(Table10[[#This Row],[Column2]],"TRUE")</f>
        <v>0</v>
      </c>
      <c r="V121">
        <f>IF(Table10[[#This Row],[Column2]]&gt;0,(S120-Table10[[#This Row],[PO Keluar]]+Table10[[#This Row],[Column2]]),S120-Table10[[#This Row],[PO Keluar]])</f>
        <v>112000</v>
      </c>
      <c r="Y121" s="20">
        <v>45482</v>
      </c>
      <c r="Z121" s="8">
        <f>IFERROR(SUMIF(Table10[Tanggal Keluar],Y121,Table10[PO Keluar]),0)</f>
        <v>14000</v>
      </c>
      <c r="AA121" s="8">
        <f>IFERROR(VLOOKUP(Y121,Table8[[Tanggal PO]:[PO masuk]],5,FALSE),0)</f>
        <v>0</v>
      </c>
      <c r="AB121" s="8">
        <f t="shared" si="5"/>
        <v>98000</v>
      </c>
    </row>
    <row r="122" spans="13:28" x14ac:dyDescent="0.25">
      <c r="M122" s="20">
        <v>45534</v>
      </c>
      <c r="N122" s="8" t="s">
        <v>42</v>
      </c>
      <c r="O122" s="8" t="s">
        <v>25</v>
      </c>
      <c r="P122" s="17">
        <v>14000</v>
      </c>
      <c r="Q122">
        <f>_xlfn.IFNA(VLOOKUP(Table10[[#This Row],[Tanggal Keluar]],Table8[[Tanggal PO]:[PO masuk]],5,FALSE),0)</f>
        <v>0</v>
      </c>
      <c r="S122" s="38">
        <f>S121-Table10[[#This Row],[PO Keluar]]+Table10[[#This Row],[Column2]]</f>
        <v>98000</v>
      </c>
      <c r="T122">
        <f>IFERROR(Table10[[#This Row],[Column2]],"TRUE")</f>
        <v>0</v>
      </c>
      <c r="V122">
        <f>IF(Table10[[#This Row],[Column2]]&gt;0,(S121-Table10[[#This Row],[PO Keluar]]+Table10[[#This Row],[Column2]]),S121-Table10[[#This Row],[PO Keluar]])</f>
        <v>98000</v>
      </c>
      <c r="Y122" s="20">
        <v>45483</v>
      </c>
      <c r="Z122" s="8">
        <f>IFERROR(SUMIF(Table10[Tanggal Keluar],Y122,Table10[PO Keluar]),0)</f>
        <v>14000</v>
      </c>
      <c r="AA122" s="8">
        <f>IFERROR(VLOOKUP(Y122,Table8[[Tanggal PO]:[PO masuk]],5,FALSE),0)</f>
        <v>210000</v>
      </c>
      <c r="AB122" s="8">
        <f t="shared" si="5"/>
        <v>294000</v>
      </c>
    </row>
    <row r="123" spans="13:28" x14ac:dyDescent="0.25">
      <c r="M123" s="20">
        <v>45537</v>
      </c>
      <c r="N123" s="8" t="s">
        <v>42</v>
      </c>
      <c r="O123" s="8" t="s">
        <v>25</v>
      </c>
      <c r="P123" s="17">
        <v>14000</v>
      </c>
      <c r="Q123">
        <f>_xlfn.IFNA(VLOOKUP(Table10[[#This Row],[Tanggal Keluar]],Table8[[Tanggal PO]:[PO masuk]],5,FALSE),0)</f>
        <v>0</v>
      </c>
      <c r="S123" s="38">
        <f>S122-Table10[[#This Row],[PO Keluar]]+Table10[[#This Row],[Column2]]</f>
        <v>84000</v>
      </c>
      <c r="T123">
        <f>IFERROR(Table10[[#This Row],[Column2]],"TRUE")</f>
        <v>0</v>
      </c>
      <c r="V123">
        <f>IF(Table10[[#This Row],[Column2]]&gt;0,(S122-Table10[[#This Row],[PO Keluar]]+Table10[[#This Row],[Column2]]),S122-Table10[[#This Row],[PO Keluar]])</f>
        <v>84000</v>
      </c>
      <c r="Y123" s="20">
        <v>45484</v>
      </c>
      <c r="Z123" s="8">
        <f>IFERROR(SUMIF(Table10[Tanggal Keluar],Y123,Table10[PO Keluar]),0)</f>
        <v>14000</v>
      </c>
      <c r="AA123" s="8">
        <f>IFERROR(VLOOKUP(Y123,Table8[[Tanggal PO]:[PO masuk]],5,FALSE),0)</f>
        <v>0</v>
      </c>
      <c r="AB123" s="8">
        <f t="shared" si="5"/>
        <v>280000</v>
      </c>
    </row>
    <row r="124" spans="13:28" x14ac:dyDescent="0.25">
      <c r="M124" s="20">
        <v>45538</v>
      </c>
      <c r="N124" s="8" t="s">
        <v>42</v>
      </c>
      <c r="O124" s="8" t="s">
        <v>25</v>
      </c>
      <c r="P124" s="17">
        <v>14000</v>
      </c>
      <c r="Q124">
        <f>_xlfn.IFNA(VLOOKUP(Table10[[#This Row],[Tanggal Keluar]],Table8[[Tanggal PO]:[PO masuk]],5,FALSE),0)</f>
        <v>0</v>
      </c>
      <c r="S124" s="38">
        <f>S123-Table10[[#This Row],[PO Keluar]]+Table10[[#This Row],[Column2]]</f>
        <v>70000</v>
      </c>
      <c r="T124">
        <f>IFERROR(Table10[[#This Row],[Column2]],"TRUE")</f>
        <v>0</v>
      </c>
      <c r="V124">
        <f>IF(Table10[[#This Row],[Column2]]&gt;0,(S123-Table10[[#This Row],[PO Keluar]]+Table10[[#This Row],[Column2]]),S123-Table10[[#This Row],[PO Keluar]])</f>
        <v>70000</v>
      </c>
      <c r="Y124" s="20">
        <v>45485</v>
      </c>
      <c r="Z124" s="8">
        <f>IFERROR(SUMIF(Table10[Tanggal Keluar],Y124,Table10[PO Keluar]),0)</f>
        <v>28000</v>
      </c>
      <c r="AA124" s="8">
        <f>IFERROR(VLOOKUP(Y124,Table8[[Tanggal PO]:[PO masuk]],5,FALSE),0)</f>
        <v>0</v>
      </c>
      <c r="AB124" s="8">
        <f t="shared" si="5"/>
        <v>252000</v>
      </c>
    </row>
    <row r="125" spans="13:28" x14ac:dyDescent="0.25">
      <c r="M125" s="20">
        <v>45539</v>
      </c>
      <c r="N125" s="8" t="s">
        <v>42</v>
      </c>
      <c r="O125" s="8" t="s">
        <v>25</v>
      </c>
      <c r="P125" s="17">
        <v>14000</v>
      </c>
      <c r="Q125">
        <f>_xlfn.IFNA(VLOOKUP(Table10[[#This Row],[Tanggal Keluar]],Table8[[Tanggal PO]:[PO masuk]],5,FALSE),0)</f>
        <v>0</v>
      </c>
      <c r="S125" s="38">
        <f>S124-Table10[[#This Row],[PO Keluar]]+Table10[[#This Row],[Column2]]</f>
        <v>56000</v>
      </c>
      <c r="T125">
        <f>IFERROR(Table10[[#This Row],[Column2]],"TRUE")</f>
        <v>0</v>
      </c>
      <c r="V125">
        <f>IF(Table10[[#This Row],[Column2]]&gt;0,(S124-Table10[[#This Row],[PO Keluar]]+Table10[[#This Row],[Column2]]),S124-Table10[[#This Row],[PO Keluar]])</f>
        <v>56000</v>
      </c>
      <c r="Y125" s="20">
        <v>45486</v>
      </c>
      <c r="Z125" s="8">
        <f>IFERROR(SUMIF(Table10[Tanggal Keluar],Y125,Table10[PO Keluar]),0)</f>
        <v>0</v>
      </c>
      <c r="AA125" s="8">
        <f>IFERROR(VLOOKUP(Y125,Table8[[Tanggal PO]:[PO masuk]],5,FALSE),0)</f>
        <v>0</v>
      </c>
      <c r="AB125" s="8">
        <f t="shared" si="5"/>
        <v>252000</v>
      </c>
    </row>
    <row r="126" spans="13:28" x14ac:dyDescent="0.25">
      <c r="M126" s="20">
        <v>45541</v>
      </c>
      <c r="N126" s="8" t="s">
        <v>42</v>
      </c>
      <c r="O126" s="8" t="s">
        <v>25</v>
      </c>
      <c r="P126" s="17">
        <v>14000</v>
      </c>
      <c r="Q126">
        <f>_xlfn.IFNA(VLOOKUP(Table10[[#This Row],[Tanggal Keluar]],Table8[[Tanggal PO]:[PO masuk]],5,FALSE),0)</f>
        <v>140000</v>
      </c>
      <c r="S126" s="38">
        <f>S125-Table10[[#This Row],[PO Keluar]]+Table10[[#This Row],[Column2]]</f>
        <v>182000</v>
      </c>
      <c r="T126">
        <f>IFERROR(Table10[[#This Row],[Column2]],"TRUE")</f>
        <v>140000</v>
      </c>
      <c r="V126">
        <f>IF(Table10[[#This Row],[Column2]]&gt;0,(S125-Table10[[#This Row],[PO Keluar]]+Table10[[#This Row],[Column2]]),S125-Table10[[#This Row],[PO Keluar]])</f>
        <v>182000</v>
      </c>
      <c r="Y126" s="20">
        <v>45487</v>
      </c>
      <c r="Z126" s="8">
        <f>IFERROR(SUMIF(Table10[Tanggal Keluar],Y126,Table10[PO Keluar]),0)</f>
        <v>0</v>
      </c>
      <c r="AA126" s="8">
        <f>IFERROR(VLOOKUP(Y126,Table8[[Tanggal PO]:[PO masuk]],5,FALSE),0)</f>
        <v>0</v>
      </c>
      <c r="AB126" s="8">
        <f t="shared" si="5"/>
        <v>252000</v>
      </c>
    </row>
    <row r="127" spans="13:28" x14ac:dyDescent="0.25">
      <c r="M127" s="20">
        <v>45541</v>
      </c>
      <c r="N127" s="8" t="s">
        <v>42</v>
      </c>
      <c r="O127" s="8" t="s">
        <v>25</v>
      </c>
      <c r="P127" s="17">
        <v>14000</v>
      </c>
      <c r="Q127">
        <v>0</v>
      </c>
      <c r="S127" s="38">
        <f>S126-Table10[[#This Row],[PO Keluar]]+Table10[[#This Row],[Column2]]</f>
        <v>168000</v>
      </c>
      <c r="T127">
        <f>IFERROR(Table10[[#This Row],[Column2]],"TRUE")</f>
        <v>0</v>
      </c>
      <c r="V127">
        <f>IF(Table10[[#This Row],[Column2]]&gt;0,(S126-Table10[[#This Row],[PO Keluar]]+Table10[[#This Row],[Column2]]),S126-Table10[[#This Row],[PO Keluar]])</f>
        <v>168000</v>
      </c>
      <c r="Y127" s="20">
        <v>45488</v>
      </c>
      <c r="Z127" s="8">
        <f>IFERROR(SUMIF(Table10[Tanggal Keluar],Y127,Table10[PO Keluar]),0)</f>
        <v>14000</v>
      </c>
      <c r="AA127" s="8">
        <f>IFERROR(VLOOKUP(Y127,Table8[[Tanggal PO]:[PO masuk]],5,FALSE),0)</f>
        <v>0</v>
      </c>
      <c r="AB127" s="8">
        <f t="shared" si="5"/>
        <v>238000</v>
      </c>
    </row>
    <row r="128" spans="13:28" x14ac:dyDescent="0.25">
      <c r="M128" s="20">
        <v>45544</v>
      </c>
      <c r="N128" s="8" t="s">
        <v>42</v>
      </c>
      <c r="O128" s="8" t="s">
        <v>25</v>
      </c>
      <c r="P128" s="17">
        <v>14000</v>
      </c>
      <c r="Q128">
        <f>_xlfn.IFNA(VLOOKUP(Table10[[#This Row],[Tanggal Keluar]],Table8[[Tanggal PO]:[PO masuk]],5,FALSE),0)</f>
        <v>0</v>
      </c>
      <c r="S128" s="38">
        <f>S127-Table10[[#This Row],[PO Keluar]]+Table10[[#This Row],[Column2]]</f>
        <v>154000</v>
      </c>
      <c r="T128">
        <f>IFERROR(Table10[[#This Row],[Column2]],"TRUE")</f>
        <v>0</v>
      </c>
      <c r="V128">
        <f>IF(Table10[[#This Row],[Column2]]&gt;0,(S127-Table10[[#This Row],[PO Keluar]]+Table10[[#This Row],[Column2]]),S127-Table10[[#This Row],[PO Keluar]])</f>
        <v>154000</v>
      </c>
      <c r="Y128" s="20">
        <v>45489</v>
      </c>
      <c r="Z128" s="8">
        <f>IFERROR(SUMIF(Table10[Tanggal Keluar],Y128,Table10[PO Keluar]),0)</f>
        <v>14000</v>
      </c>
      <c r="AA128" s="8">
        <f>IFERROR(VLOOKUP(Y128,Table8[[Tanggal PO]:[PO masuk]],5,FALSE),0)</f>
        <v>0</v>
      </c>
      <c r="AB128" s="8">
        <f t="shared" si="5"/>
        <v>224000</v>
      </c>
    </row>
    <row r="129" spans="13:28" x14ac:dyDescent="0.25">
      <c r="M129" s="20">
        <v>45545</v>
      </c>
      <c r="N129" s="8" t="s">
        <v>43</v>
      </c>
      <c r="O129" s="8" t="s">
        <v>25</v>
      </c>
      <c r="P129" s="17">
        <v>14000</v>
      </c>
      <c r="Q129">
        <f>_xlfn.IFNA(VLOOKUP(Table10[[#This Row],[Tanggal Keluar]],Table8[[Tanggal PO]:[PO masuk]],5,FALSE),0)</f>
        <v>0</v>
      </c>
      <c r="S129" s="38">
        <f>S128-Table10[[#This Row],[PO Keluar]]+Table10[[#This Row],[Column2]]</f>
        <v>140000</v>
      </c>
      <c r="T129">
        <f>IFERROR(Table10[[#This Row],[Column2]],"TRUE")</f>
        <v>0</v>
      </c>
      <c r="V129">
        <f>IF(Table10[[#This Row],[Column2]]&gt;0,(S128-Table10[[#This Row],[PO Keluar]]+Table10[[#This Row],[Column2]]),S128-Table10[[#This Row],[PO Keluar]])</f>
        <v>140000</v>
      </c>
      <c r="Y129" s="20">
        <v>45490</v>
      </c>
      <c r="Z129" s="8">
        <f>IFERROR(SUMIF(Table10[Tanggal Keluar],Y129,Table10[PO Keluar]),0)</f>
        <v>14000</v>
      </c>
      <c r="AA129" s="8">
        <f>IFERROR(VLOOKUP(Y129,Table8[[Tanggal PO]:[PO masuk]],5,FALSE),0)</f>
        <v>0</v>
      </c>
      <c r="AB129" s="8">
        <f t="shared" si="5"/>
        <v>210000</v>
      </c>
    </row>
    <row r="130" spans="13:28" x14ac:dyDescent="0.25">
      <c r="M130" s="20">
        <v>45546</v>
      </c>
      <c r="N130" s="8" t="s">
        <v>43</v>
      </c>
      <c r="O130" s="8" t="s">
        <v>25</v>
      </c>
      <c r="P130" s="17">
        <v>14000</v>
      </c>
      <c r="Q130">
        <f>_xlfn.IFNA(VLOOKUP(Table10[[#This Row],[Tanggal Keluar]],Table8[[Tanggal PO]:[PO masuk]],5,FALSE),0)</f>
        <v>0</v>
      </c>
      <c r="S130" s="38">
        <f>S129-Table10[[#This Row],[PO Keluar]]+Table10[[#This Row],[Column2]]</f>
        <v>126000</v>
      </c>
      <c r="T130">
        <f>IFERROR(Table10[[#This Row],[Column2]],"TRUE")</f>
        <v>0</v>
      </c>
      <c r="V130">
        <f>IF(Table10[[#This Row],[Column2]]&gt;0,(S129-Table10[[#This Row],[PO Keluar]]+Table10[[#This Row],[Column2]]),S129-Table10[[#This Row],[PO Keluar]])</f>
        <v>126000</v>
      </c>
      <c r="Y130" s="20">
        <v>45491</v>
      </c>
      <c r="Z130" s="8">
        <f>IFERROR(SUMIF(Table10[Tanggal Keluar],Y130,Table10[PO Keluar]),0)</f>
        <v>14000</v>
      </c>
      <c r="AA130" s="8">
        <f>IFERROR(VLOOKUP(Y130,Table8[[Tanggal PO]:[PO masuk]],5,FALSE),0)</f>
        <v>0</v>
      </c>
      <c r="AB130" s="8">
        <f t="shared" si="5"/>
        <v>196000</v>
      </c>
    </row>
    <row r="131" spans="13:28" x14ac:dyDescent="0.25">
      <c r="M131" s="20">
        <v>45547</v>
      </c>
      <c r="N131" s="8" t="s">
        <v>43</v>
      </c>
      <c r="O131" s="8" t="s">
        <v>25</v>
      </c>
      <c r="P131" s="17">
        <v>14000</v>
      </c>
      <c r="Q131">
        <f>_xlfn.IFNA(VLOOKUP(Table10[[#This Row],[Tanggal Keluar]],Table8[[Tanggal PO]:[PO masuk]],5,FALSE),0)</f>
        <v>0</v>
      </c>
      <c r="S131" s="38">
        <f>S130-Table10[[#This Row],[PO Keluar]]+Table10[[#This Row],[Column2]]</f>
        <v>112000</v>
      </c>
      <c r="T131">
        <f>IFERROR(Table10[[#This Row],[Column2]],"TRUE")</f>
        <v>0</v>
      </c>
      <c r="V131">
        <f>IF(Table10[[#This Row],[Column2]]&gt;0,(S130-Table10[[#This Row],[PO Keluar]]+Table10[[#This Row],[Column2]]),S130-Table10[[#This Row],[PO Keluar]])</f>
        <v>112000</v>
      </c>
      <c r="Y131" s="20">
        <v>45492</v>
      </c>
      <c r="Z131" s="8">
        <f>IFERROR(SUMIF(Table10[Tanggal Keluar],Y131,Table10[PO Keluar]),0)</f>
        <v>14000</v>
      </c>
      <c r="AA131" s="8">
        <f>IFERROR(VLOOKUP(Y131,Table8[[Tanggal PO]:[PO masuk]],5,FALSE),0)</f>
        <v>0</v>
      </c>
      <c r="AB131" s="8">
        <f t="shared" si="5"/>
        <v>182000</v>
      </c>
    </row>
    <row r="132" spans="13:28" x14ac:dyDescent="0.25">
      <c r="M132" s="20">
        <v>45548</v>
      </c>
      <c r="N132" s="8" t="s">
        <v>43</v>
      </c>
      <c r="O132" s="8" t="s">
        <v>25</v>
      </c>
      <c r="P132" s="17">
        <v>14000</v>
      </c>
      <c r="Q132">
        <f>_xlfn.IFNA(VLOOKUP(Table10[[#This Row],[Tanggal Keluar]],Table8[[Tanggal PO]:[PO masuk]],5,FALSE),0)</f>
        <v>0</v>
      </c>
      <c r="S132" s="38">
        <f>S131-Table10[[#This Row],[PO Keluar]]+Table10[[#This Row],[Column2]]</f>
        <v>98000</v>
      </c>
      <c r="T132">
        <f>IFERROR(Table10[[#This Row],[Column2]],"TRUE")</f>
        <v>0</v>
      </c>
      <c r="V132">
        <f>IF(Table10[[#This Row],[Column2]]&gt;0,(S131-Table10[[#This Row],[PO Keluar]]+Table10[[#This Row],[Column2]]),S131-Table10[[#This Row],[PO Keluar]])</f>
        <v>98000</v>
      </c>
      <c r="Y132" s="20">
        <v>45493</v>
      </c>
      <c r="Z132" s="8">
        <f>IFERROR(SUMIF(Table10[Tanggal Keluar],Y132,Table10[PO Keluar]),0)</f>
        <v>0</v>
      </c>
      <c r="AA132" s="8">
        <f>IFERROR(VLOOKUP(Y132,Table8[[Tanggal PO]:[PO masuk]],5,FALSE),0)</f>
        <v>0</v>
      </c>
      <c r="AB132" s="8">
        <f t="shared" si="5"/>
        <v>182000</v>
      </c>
    </row>
    <row r="133" spans="13:28" x14ac:dyDescent="0.25">
      <c r="M133" s="20">
        <v>45552</v>
      </c>
      <c r="N133" s="8" t="s">
        <v>43</v>
      </c>
      <c r="O133" s="8" t="s">
        <v>25</v>
      </c>
      <c r="P133" s="17">
        <v>14000</v>
      </c>
      <c r="Q133">
        <f>_xlfn.IFNA(VLOOKUP(Table10[[#This Row],[Tanggal Keluar]],Table8[[Tanggal PO]:[PO masuk]],5,FALSE),0)</f>
        <v>0</v>
      </c>
      <c r="S133" s="38">
        <f>S132-Table10[[#This Row],[PO Keluar]]+Table10[[#This Row],[Column2]]</f>
        <v>84000</v>
      </c>
      <c r="T133">
        <f>IFERROR(Table10[[#This Row],[Column2]],"TRUE")</f>
        <v>0</v>
      </c>
      <c r="V133">
        <f>IF(Table10[[#This Row],[Column2]]&gt;0,(S132-Table10[[#This Row],[PO Keluar]]+Table10[[#This Row],[Column2]]),S132-Table10[[#This Row],[PO Keluar]])</f>
        <v>84000</v>
      </c>
      <c r="Y133" s="20">
        <v>45494</v>
      </c>
      <c r="Z133" s="8">
        <f>IFERROR(SUMIF(Table10[Tanggal Keluar],Y133,Table10[PO Keluar]),0)</f>
        <v>0</v>
      </c>
      <c r="AA133" s="8">
        <f>IFERROR(VLOOKUP(Y133,Table8[[Tanggal PO]:[PO masuk]],5,FALSE),0)</f>
        <v>0</v>
      </c>
      <c r="AB133" s="8">
        <f t="shared" si="5"/>
        <v>182000</v>
      </c>
    </row>
    <row r="134" spans="13:28" x14ac:dyDescent="0.25">
      <c r="M134" s="20">
        <v>45553</v>
      </c>
      <c r="N134" s="8" t="s">
        <v>43</v>
      </c>
      <c r="O134" s="8" t="s">
        <v>25</v>
      </c>
      <c r="P134" s="17">
        <v>14000</v>
      </c>
      <c r="Q134">
        <f>_xlfn.IFNA(VLOOKUP(Table10[[#This Row],[Tanggal Keluar]],Table8[[Tanggal PO]:[PO masuk]],5,FALSE),0)</f>
        <v>0</v>
      </c>
      <c r="S134" s="38">
        <f>S133-Table10[[#This Row],[PO Keluar]]+Table10[[#This Row],[Column2]]</f>
        <v>70000</v>
      </c>
      <c r="T134">
        <f>IFERROR(Table10[[#This Row],[Column2]],"TRUE")</f>
        <v>0</v>
      </c>
      <c r="V134">
        <f>IF(Table10[[#This Row],[Column2]]&gt;0,(S133-Table10[[#This Row],[PO Keluar]]+Table10[[#This Row],[Column2]]),S133-Table10[[#This Row],[PO Keluar]])</f>
        <v>70000</v>
      </c>
      <c r="Y134" s="20">
        <v>45495</v>
      </c>
      <c r="Z134" s="8">
        <f>IFERROR(SUMIF(Table10[Tanggal Keluar],Y134,Table10[PO Keluar]),0)</f>
        <v>0</v>
      </c>
      <c r="AA134" s="8">
        <f>IFERROR(VLOOKUP(Y134,Table8[[Tanggal PO]:[PO masuk]],5,FALSE),0)</f>
        <v>0</v>
      </c>
      <c r="AB134" s="8">
        <f t="shared" si="5"/>
        <v>182000</v>
      </c>
    </row>
    <row r="135" spans="13:28" x14ac:dyDescent="0.25">
      <c r="M135" s="20">
        <v>45554</v>
      </c>
      <c r="N135" s="8" t="s">
        <v>43</v>
      </c>
      <c r="O135" s="8" t="s">
        <v>25</v>
      </c>
      <c r="P135" s="17">
        <v>14000</v>
      </c>
      <c r="Q135">
        <f>_xlfn.IFNA(VLOOKUP(Table10[[#This Row],[Tanggal Keluar]],Table8[[Tanggal PO]:[PO masuk]],5,FALSE),0)</f>
        <v>0</v>
      </c>
      <c r="S135" s="38">
        <f>S134-Table10[[#This Row],[PO Keluar]]+Table10[[#This Row],[Column2]]</f>
        <v>56000</v>
      </c>
      <c r="T135">
        <f>IFERROR(Table10[[#This Row],[Column2]],"TRUE")</f>
        <v>0</v>
      </c>
      <c r="V135">
        <f>IF(Table10[[#This Row],[Column2]]&gt;0,(S134-Table10[[#This Row],[PO Keluar]]+Table10[[#This Row],[Column2]]),S134-Table10[[#This Row],[PO Keluar]])</f>
        <v>56000</v>
      </c>
      <c r="Y135" s="20">
        <v>45496</v>
      </c>
      <c r="Z135" s="8">
        <f>IFERROR(SUMIF(Table10[Tanggal Keluar],Y135,Table10[PO Keluar]),0)</f>
        <v>0</v>
      </c>
      <c r="AA135" s="8">
        <f>IFERROR(VLOOKUP(Y135,Table8[[Tanggal PO]:[PO masuk]],5,FALSE),0)</f>
        <v>0</v>
      </c>
      <c r="AB135" s="8">
        <f t="shared" ref="AB135:AB198" si="6">AB134+AA135-Z135</f>
        <v>182000</v>
      </c>
    </row>
    <row r="136" spans="13:28" x14ac:dyDescent="0.25">
      <c r="M136" s="20">
        <v>45555</v>
      </c>
      <c r="N136" s="8" t="s">
        <v>45</v>
      </c>
      <c r="O136" s="8" t="s">
        <v>25</v>
      </c>
      <c r="P136" s="17">
        <v>14000</v>
      </c>
      <c r="Q136">
        <f>_xlfn.IFNA(VLOOKUP(Table10[[#This Row],[Tanggal Keluar]],Table8[[Tanggal PO]:[PO masuk]],5,FALSE),0)</f>
        <v>0</v>
      </c>
      <c r="S136" s="38">
        <f>S135-Table10[[#This Row],[PO Keluar]]+Table10[[#This Row],[Column2]]</f>
        <v>42000</v>
      </c>
      <c r="T136">
        <f>IFERROR(Table10[[#This Row],[Column2]],"TRUE")</f>
        <v>0</v>
      </c>
      <c r="V136">
        <f>IF(Table10[[#This Row],[Column2]]&gt;0,(S135-Table10[[#This Row],[PO Keluar]]+Table10[[#This Row],[Column2]]),S135-Table10[[#This Row],[PO Keluar]])</f>
        <v>42000</v>
      </c>
      <c r="Y136" s="20">
        <v>45497</v>
      </c>
      <c r="Z136" s="8">
        <f>IFERROR(SUMIF(Table10[Tanggal Keluar],Y136,Table10[PO Keluar]),0)</f>
        <v>14000</v>
      </c>
      <c r="AA136" s="8">
        <f>IFERROR(VLOOKUP(Y136,Table8[[Tanggal PO]:[PO masuk]],5,FALSE),0)</f>
        <v>0</v>
      </c>
      <c r="AB136" s="8">
        <f t="shared" si="6"/>
        <v>168000</v>
      </c>
    </row>
    <row r="137" spans="13:28" x14ac:dyDescent="0.25">
      <c r="M137" s="20">
        <v>45555</v>
      </c>
      <c r="N137" s="8" t="s">
        <v>45</v>
      </c>
      <c r="O137" s="8" t="s">
        <v>25</v>
      </c>
      <c r="P137" s="17">
        <v>14000</v>
      </c>
      <c r="Q137">
        <f>_xlfn.IFNA(VLOOKUP(Table10[[#This Row],[Tanggal Keluar]],Table8[[Tanggal PO]:[PO masuk]],5,FALSE),0)</f>
        <v>0</v>
      </c>
      <c r="S137" s="38">
        <f>S136-Table10[[#This Row],[PO Keluar]]+Table10[[#This Row],[Column2]]</f>
        <v>28000</v>
      </c>
      <c r="T137">
        <f>IFERROR(Table10[[#This Row],[Column2]],"TRUE")</f>
        <v>0</v>
      </c>
      <c r="V137">
        <f>IF(Table10[[#This Row],[Column2]]&gt;0,(S136-Table10[[#This Row],[PO Keluar]]+Table10[[#This Row],[Column2]]),S136-Table10[[#This Row],[PO Keluar]])</f>
        <v>28000</v>
      </c>
      <c r="Y137" s="20">
        <v>45498</v>
      </c>
      <c r="Z137" s="8">
        <f>IFERROR(SUMIF(Table10[Tanggal Keluar],Y137,Table10[PO Keluar]),0)</f>
        <v>0</v>
      </c>
      <c r="AA137" s="8">
        <f>IFERROR(VLOOKUP(Y137,Table8[[Tanggal PO]:[PO masuk]],5,FALSE),0)</f>
        <v>0</v>
      </c>
      <c r="AB137" s="8">
        <f t="shared" si="6"/>
        <v>168000</v>
      </c>
    </row>
    <row r="138" spans="13:28" x14ac:dyDescent="0.25">
      <c r="M138" s="20">
        <v>45558</v>
      </c>
      <c r="N138" s="8" t="s">
        <v>43</v>
      </c>
      <c r="O138" s="8" t="s">
        <v>25</v>
      </c>
      <c r="P138" s="17">
        <v>14000</v>
      </c>
      <c r="Q138">
        <f>_xlfn.IFNA(VLOOKUP(Table10[[#This Row],[Tanggal Keluar]],Table8[[Tanggal PO]:[PO masuk]],5,FALSE),0)</f>
        <v>0</v>
      </c>
      <c r="S138" s="38">
        <f>S137-Table10[[#This Row],[PO Keluar]]+Table10[[#This Row],[Column2]]</f>
        <v>14000</v>
      </c>
      <c r="T138">
        <f>IFERROR(Table10[[#This Row],[Column2]],"TRUE")</f>
        <v>0</v>
      </c>
      <c r="V138">
        <f>IF(Table10[[#This Row],[Column2]]&gt;0,(S137-Table10[[#This Row],[PO Keluar]]+Table10[[#This Row],[Column2]]),S137-Table10[[#This Row],[PO Keluar]])</f>
        <v>14000</v>
      </c>
      <c r="Y138" s="20">
        <v>45499</v>
      </c>
      <c r="Z138" s="8">
        <f>IFERROR(SUMIF(Table10[Tanggal Keluar],Y138,Table10[PO Keluar]),0)</f>
        <v>14000</v>
      </c>
      <c r="AA138" s="8">
        <f>IFERROR(VLOOKUP(Y138,Table8[[Tanggal PO]:[PO masuk]],5,FALSE),0)</f>
        <v>70000</v>
      </c>
      <c r="AB138" s="8">
        <f t="shared" si="6"/>
        <v>224000</v>
      </c>
    </row>
    <row r="139" spans="13:28" x14ac:dyDescent="0.25">
      <c r="M139" s="20">
        <v>45559</v>
      </c>
      <c r="N139" s="8" t="s">
        <v>45</v>
      </c>
      <c r="O139" s="8" t="s">
        <v>25</v>
      </c>
      <c r="P139" s="17">
        <v>14000</v>
      </c>
      <c r="Q139">
        <f>_xlfn.IFNA(VLOOKUP(Table10[[#This Row],[Tanggal Keluar]],Table8[[Tanggal PO]:[PO masuk]],5,FALSE),0)</f>
        <v>0</v>
      </c>
      <c r="S139" s="38">
        <f>S138-Table10[[#This Row],[PO Keluar]]+Table10[[#This Row],[Column2]]</f>
        <v>0</v>
      </c>
      <c r="T139">
        <f>IFERROR(Table10[[#This Row],[Column2]],"TRUE")</f>
        <v>0</v>
      </c>
      <c r="V139">
        <f>IF(Table10[[#This Row],[Column2]]&gt;0,(S138-Table10[[#This Row],[PO Keluar]]+Table10[[#This Row],[Column2]]),S138-Table10[[#This Row],[PO Keluar]])</f>
        <v>0</v>
      </c>
      <c r="Y139" s="20">
        <v>45500</v>
      </c>
      <c r="Z139" s="8">
        <f>IFERROR(SUMIF(Table10[Tanggal Keluar],Y139,Table10[PO Keluar]),0)</f>
        <v>0</v>
      </c>
      <c r="AA139" s="8">
        <f>IFERROR(VLOOKUP(Y139,Table8[[Tanggal PO]:[PO masuk]],5,FALSE),0)</f>
        <v>0</v>
      </c>
      <c r="AB139" s="8">
        <f t="shared" si="6"/>
        <v>224000</v>
      </c>
    </row>
    <row r="140" spans="13:28" x14ac:dyDescent="0.25">
      <c r="M140" s="20">
        <v>45560</v>
      </c>
      <c r="N140" s="8" t="s">
        <v>45</v>
      </c>
      <c r="O140" s="8" t="s">
        <v>25</v>
      </c>
      <c r="P140" s="17">
        <v>14000</v>
      </c>
      <c r="Q140">
        <f>_xlfn.IFNA(VLOOKUP(Table10[[#This Row],[Tanggal Keluar]],Table8[[Tanggal PO]:[PO masuk]],5,FALSE),0)</f>
        <v>0</v>
      </c>
      <c r="S140" s="38">
        <f>S139-Table10[[#This Row],[PO Keluar]]+Table10[[#This Row],[Column2]]</f>
        <v>-14000</v>
      </c>
      <c r="T140">
        <f>IFERROR(Table10[[#This Row],[Column2]],"TRUE")</f>
        <v>0</v>
      </c>
      <c r="V140">
        <f>IF(Table10[[#This Row],[Column2]]&gt;0,(S139-Table10[[#This Row],[PO Keluar]]+Table10[[#This Row],[Column2]]),S139-Table10[[#This Row],[PO Keluar]])</f>
        <v>-14000</v>
      </c>
      <c r="Y140" s="20">
        <v>45501</v>
      </c>
      <c r="Z140" s="8">
        <f>IFERROR(SUMIF(Table10[Tanggal Keluar],Y140,Table10[PO Keluar]),0)</f>
        <v>0</v>
      </c>
      <c r="AA140" s="8">
        <f>IFERROR(VLOOKUP(Y140,Table8[[Tanggal PO]:[PO masuk]],5,FALSE),0)</f>
        <v>0</v>
      </c>
      <c r="AB140" s="8">
        <f t="shared" si="6"/>
        <v>224000</v>
      </c>
    </row>
    <row r="141" spans="13:28" x14ac:dyDescent="0.25">
      <c r="M141" s="20">
        <v>45561</v>
      </c>
      <c r="N141" s="8" t="s">
        <v>45</v>
      </c>
      <c r="O141" s="8" t="s">
        <v>25</v>
      </c>
      <c r="P141" s="17">
        <v>14000</v>
      </c>
      <c r="Q141">
        <f>_xlfn.IFNA(VLOOKUP(Table10[[#This Row],[Tanggal Keluar]],Table8[[Tanggal PO]:[PO masuk]],5,FALSE),0)</f>
        <v>0</v>
      </c>
      <c r="S141" s="38">
        <f>S140-Table10[[#This Row],[PO Keluar]]+Table10[[#This Row],[Column2]]</f>
        <v>-28000</v>
      </c>
      <c r="T141">
        <f>IFERROR(Table10[[#This Row],[Column2]],"TRUE")</f>
        <v>0</v>
      </c>
      <c r="V141">
        <f>IF(Table10[[#This Row],[Column2]]&gt;0,(S140-Table10[[#This Row],[PO Keluar]]+Table10[[#This Row],[Column2]]),S140-Table10[[#This Row],[PO Keluar]])</f>
        <v>-28000</v>
      </c>
      <c r="Y141" s="20">
        <v>45502</v>
      </c>
      <c r="Z141" s="8">
        <f>IFERROR(SUMIF(Table10[Tanggal Keluar],Y141,Table10[PO Keluar]),0)</f>
        <v>0</v>
      </c>
      <c r="AA141" s="8">
        <f>IFERROR(VLOOKUP(Y141,Table8[[Tanggal PO]:[PO masuk]],5,FALSE),0)</f>
        <v>0</v>
      </c>
      <c r="AB141" s="8">
        <f t="shared" si="6"/>
        <v>224000</v>
      </c>
    </row>
    <row r="142" spans="13:28" x14ac:dyDescent="0.25">
      <c r="M142" s="20">
        <v>45561</v>
      </c>
      <c r="N142" s="8" t="s">
        <v>45</v>
      </c>
      <c r="O142" s="8" t="s">
        <v>25</v>
      </c>
      <c r="P142" s="17">
        <v>14000</v>
      </c>
      <c r="Q142">
        <f>_xlfn.IFNA(VLOOKUP(Table10[[#This Row],[Tanggal Keluar]],Table8[[Tanggal PO]:[PO masuk]],5,FALSE),0)</f>
        <v>0</v>
      </c>
      <c r="S142" s="38">
        <f>S141-Table10[[#This Row],[PO Keluar]]+Table10[[#This Row],[Column2]]</f>
        <v>-42000</v>
      </c>
      <c r="T142">
        <f>IFERROR(Table10[[#This Row],[Column2]],"TRUE")</f>
        <v>0</v>
      </c>
      <c r="V142">
        <f>IF(Table10[[#This Row],[Column2]]&gt;0,(S141-Table10[[#This Row],[PO Keluar]]+Table10[[#This Row],[Column2]]),S141-Table10[[#This Row],[PO Keluar]])</f>
        <v>-42000</v>
      </c>
      <c r="Y142" s="20">
        <v>45503</v>
      </c>
      <c r="Z142" s="8">
        <f>IFERROR(SUMIF(Table10[Tanggal Keluar],Y142,Table10[PO Keluar]),0)</f>
        <v>0</v>
      </c>
      <c r="AA142" s="8">
        <f>IFERROR(VLOOKUP(Y142,Table8[[Tanggal PO]:[PO masuk]],5,FALSE),0)</f>
        <v>0</v>
      </c>
      <c r="AB142" s="8">
        <f t="shared" si="6"/>
        <v>224000</v>
      </c>
    </row>
    <row r="143" spans="13:28" x14ac:dyDescent="0.25">
      <c r="M143" s="20">
        <v>45562</v>
      </c>
      <c r="N143" s="8" t="s">
        <v>45</v>
      </c>
      <c r="O143" s="8" t="s">
        <v>25</v>
      </c>
      <c r="P143" s="17">
        <v>14000</v>
      </c>
      <c r="Q143">
        <f>_xlfn.IFNA(VLOOKUP(Table10[[#This Row],[Tanggal Keluar]],Table8[[Tanggal PO]:[PO masuk]],5,FALSE),0)</f>
        <v>0</v>
      </c>
      <c r="S143" s="38">
        <f>S142-Table10[[#This Row],[PO Keluar]]+Table10[[#This Row],[Column2]]</f>
        <v>-56000</v>
      </c>
      <c r="T143">
        <f>IFERROR(Table10[[#This Row],[Column2]],"TRUE")</f>
        <v>0</v>
      </c>
      <c r="V143">
        <f>IF(Table10[[#This Row],[Column2]]&gt;0,(S142-Table10[[#This Row],[PO Keluar]]+Table10[[#This Row],[Column2]]),S142-Table10[[#This Row],[PO Keluar]])</f>
        <v>-56000</v>
      </c>
      <c r="Y143" s="20">
        <v>45504</v>
      </c>
      <c r="Z143" s="8">
        <f>IFERROR(SUMIF(Table10[Tanggal Keluar],Y143,Table10[PO Keluar]),0)</f>
        <v>0</v>
      </c>
      <c r="AA143" s="8">
        <f>IFERROR(VLOOKUP(Y143,Table8[[Tanggal PO]:[PO masuk]],5,FALSE),0)</f>
        <v>0</v>
      </c>
      <c r="AB143" s="8">
        <f t="shared" si="6"/>
        <v>224000</v>
      </c>
    </row>
    <row r="144" spans="13:28" x14ac:dyDescent="0.25">
      <c r="M144" s="20">
        <v>45565</v>
      </c>
      <c r="N144" s="8" t="s">
        <v>45</v>
      </c>
      <c r="O144" s="8" t="s">
        <v>25</v>
      </c>
      <c r="P144" s="17">
        <v>14000</v>
      </c>
      <c r="Q144">
        <f>_xlfn.IFNA(VLOOKUP(Table10[[#This Row],[Tanggal Keluar]],Table8[[Tanggal PO]:[PO masuk]],5,FALSE),0)</f>
        <v>0</v>
      </c>
      <c r="S144" s="38">
        <f>S143-Table10[[#This Row],[PO Keluar]]+Table10[[#This Row],[Column2]]</f>
        <v>-70000</v>
      </c>
      <c r="T144">
        <f>IFERROR(Table10[[#This Row],[Column2]],"TRUE")</f>
        <v>0</v>
      </c>
      <c r="V144">
        <f>IF(Table10[[#This Row],[Column2]]&gt;0,(S143-Table10[[#This Row],[PO Keluar]]+Table10[[#This Row],[Column2]]),S143-Table10[[#This Row],[PO Keluar]])</f>
        <v>-70000</v>
      </c>
      <c r="Y144" s="20">
        <v>45505</v>
      </c>
      <c r="Z144" s="8">
        <f>IFERROR(SUMIF(Table10[Tanggal Keluar],Y144,Table10[PO Keluar]),0)</f>
        <v>0</v>
      </c>
      <c r="AA144" s="8">
        <f>IFERROR(VLOOKUP(Y144,Table8[[Tanggal PO]:[PO masuk]],5,FALSE),0)</f>
        <v>0</v>
      </c>
      <c r="AB144" s="8">
        <f t="shared" si="6"/>
        <v>224000</v>
      </c>
    </row>
    <row r="145" spans="13:28" x14ac:dyDescent="0.25">
      <c r="M145" s="20">
        <v>45566</v>
      </c>
      <c r="N145" s="8" t="s">
        <v>42</v>
      </c>
      <c r="O145" s="8" t="s">
        <v>25</v>
      </c>
      <c r="P145" s="17">
        <v>14000</v>
      </c>
      <c r="Q145">
        <f>_xlfn.IFNA(VLOOKUP(Table10[[#This Row],[Tanggal Keluar]],Table8[[Tanggal PO]:[PO masuk]],5,FALSE),0)</f>
        <v>70000</v>
      </c>
      <c r="S145" s="38">
        <f>S144-Table10[[#This Row],[PO Keluar]]+Table10[[#This Row],[Column2]]</f>
        <v>-14000</v>
      </c>
      <c r="T145">
        <f>IFERROR(Table10[[#This Row],[Column2]],"TRUE")</f>
        <v>70000</v>
      </c>
      <c r="V145">
        <f>IF(Table10[[#This Row],[Column2]]&gt;0,(S144-Table10[[#This Row],[PO Keluar]]+Table10[[#This Row],[Column2]]),S144-Table10[[#This Row],[PO Keluar]])</f>
        <v>-14000</v>
      </c>
      <c r="Y145" s="20">
        <v>45506</v>
      </c>
      <c r="Z145" s="8">
        <f>IFERROR(SUMIF(Table10[Tanggal Keluar],Y145,Table10[PO Keluar]),0)</f>
        <v>14000</v>
      </c>
      <c r="AA145" s="8">
        <f>IFERROR(VLOOKUP(Y145,Table8[[Tanggal PO]:[PO masuk]],5,FALSE),0)</f>
        <v>0</v>
      </c>
      <c r="AB145" s="8">
        <f t="shared" si="6"/>
        <v>210000</v>
      </c>
    </row>
    <row r="146" spans="13:28" x14ac:dyDescent="0.25">
      <c r="M146" s="20">
        <v>45567</v>
      </c>
      <c r="N146" s="8" t="s">
        <v>45</v>
      </c>
      <c r="O146" s="8" t="s">
        <v>25</v>
      </c>
      <c r="P146" s="17">
        <v>14000</v>
      </c>
      <c r="Q146">
        <f>_xlfn.IFNA(VLOOKUP(Table10[[#This Row],[Tanggal Keluar]],Table8[[Tanggal PO]:[PO masuk]],5,FALSE),0)</f>
        <v>0</v>
      </c>
      <c r="S146" s="38">
        <f>S145-Table10[[#This Row],[PO Keluar]]+Table10[[#This Row],[Column2]]</f>
        <v>-28000</v>
      </c>
      <c r="T146">
        <f>IFERROR(Table10[[#This Row],[Column2]],"TRUE")</f>
        <v>0</v>
      </c>
      <c r="V146">
        <f>IF(Table10[[#This Row],[Column2]]&gt;0,(S145-Table10[[#This Row],[PO Keluar]]+Table10[[#This Row],[Column2]]),S145-Table10[[#This Row],[PO Keluar]])</f>
        <v>-28000</v>
      </c>
      <c r="Y146" s="20">
        <v>45507</v>
      </c>
      <c r="Z146" s="8">
        <f>IFERROR(SUMIF(Table10[Tanggal Keluar],Y146,Table10[PO Keluar]),0)</f>
        <v>0</v>
      </c>
      <c r="AA146" s="8">
        <f>IFERROR(VLOOKUP(Y146,Table8[[Tanggal PO]:[PO masuk]],5,FALSE),0)</f>
        <v>0</v>
      </c>
      <c r="AB146" s="8">
        <f t="shared" si="6"/>
        <v>210000</v>
      </c>
    </row>
    <row r="147" spans="13:28" x14ac:dyDescent="0.25">
      <c r="M147" s="20">
        <v>45568</v>
      </c>
      <c r="N147" s="8" t="s">
        <v>45</v>
      </c>
      <c r="O147" s="8" t="s">
        <v>25</v>
      </c>
      <c r="P147" s="17">
        <v>14000</v>
      </c>
      <c r="Q147">
        <f>_xlfn.IFNA(VLOOKUP(Table10[[#This Row],[Tanggal Keluar]],Table8[[Tanggal PO]:[PO masuk]],5,FALSE),0)</f>
        <v>0</v>
      </c>
      <c r="S147" s="38">
        <f>S146-Table10[[#This Row],[PO Keluar]]+Table10[[#This Row],[Column2]]</f>
        <v>-42000</v>
      </c>
      <c r="T147">
        <f>IFERROR(Table10[[#This Row],[Column2]],"TRUE")</f>
        <v>0</v>
      </c>
      <c r="V147">
        <f>IF(Table10[[#This Row],[Column2]]&gt;0,(S146-Table10[[#This Row],[PO Keluar]]+Table10[[#This Row],[Column2]]),S146-Table10[[#This Row],[PO Keluar]])</f>
        <v>-42000</v>
      </c>
      <c r="Y147" s="20">
        <v>45508</v>
      </c>
      <c r="Z147" s="8">
        <f>IFERROR(SUMIF(Table10[Tanggal Keluar],Y147,Table10[PO Keluar]),0)</f>
        <v>0</v>
      </c>
      <c r="AA147" s="8">
        <f>IFERROR(VLOOKUP(Y147,Table8[[Tanggal PO]:[PO masuk]],5,FALSE),0)</f>
        <v>0</v>
      </c>
      <c r="AB147" s="8">
        <f t="shared" si="6"/>
        <v>210000</v>
      </c>
    </row>
    <row r="148" spans="13:28" x14ac:dyDescent="0.25">
      <c r="M148" s="20">
        <v>45569</v>
      </c>
      <c r="N148" s="8" t="s">
        <v>46</v>
      </c>
      <c r="O148" s="8" t="s">
        <v>25</v>
      </c>
      <c r="P148" s="17">
        <v>14000</v>
      </c>
      <c r="Q148">
        <f>_xlfn.IFNA(VLOOKUP(Table10[[#This Row],[Tanggal Keluar]],Table8[[Tanggal PO]:[PO masuk]],5,FALSE),0)</f>
        <v>70000</v>
      </c>
      <c r="S148" s="38">
        <f>S147-Table10[[#This Row],[PO Keluar]]+Table10[[#This Row],[Column2]]</f>
        <v>14000</v>
      </c>
      <c r="T148">
        <f>IFERROR(Table10[[#This Row],[Column2]],"TRUE")</f>
        <v>70000</v>
      </c>
      <c r="V148">
        <f>IF(Table10[[#This Row],[Column2]]&gt;0,(S147-Table10[[#This Row],[PO Keluar]]+Table10[[#This Row],[Column2]]),S147-Table10[[#This Row],[PO Keluar]])</f>
        <v>14000</v>
      </c>
      <c r="Y148" s="20">
        <v>45509</v>
      </c>
      <c r="Z148" s="8">
        <f>IFERROR(SUMIF(Table10[Tanggal Keluar],Y148,Table10[PO Keluar]),0)</f>
        <v>0</v>
      </c>
      <c r="AA148" s="8">
        <f>IFERROR(VLOOKUP(Y148,Table8[[Tanggal PO]:[PO masuk]],5,FALSE),0)</f>
        <v>0</v>
      </c>
      <c r="AB148" s="8">
        <f t="shared" si="6"/>
        <v>210000</v>
      </c>
    </row>
    <row r="149" spans="13:28" x14ac:dyDescent="0.25">
      <c r="M149" s="20">
        <v>45572</v>
      </c>
      <c r="N149" s="8" t="s">
        <v>46</v>
      </c>
      <c r="O149" s="8" t="s">
        <v>25</v>
      </c>
      <c r="P149" s="17">
        <v>14000</v>
      </c>
      <c r="Q149">
        <f>_xlfn.IFNA(VLOOKUP(Table10[[#This Row],[Tanggal Keluar]],Table8[[Tanggal PO]:[PO masuk]],5,FALSE),0)</f>
        <v>0</v>
      </c>
      <c r="S149" s="38">
        <f>S148-Table10[[#This Row],[PO Keluar]]+Table10[[#This Row],[Column2]]</f>
        <v>0</v>
      </c>
      <c r="T149">
        <f>IFERROR(Table10[[#This Row],[Column2]],"TRUE")</f>
        <v>0</v>
      </c>
      <c r="V149">
        <f>IF(Table10[[#This Row],[Column2]]&gt;0,(S148-Table10[[#This Row],[PO Keluar]]+Table10[[#This Row],[Column2]]),S148-Table10[[#This Row],[PO Keluar]])</f>
        <v>0</v>
      </c>
      <c r="Y149" s="20">
        <v>45510</v>
      </c>
      <c r="Z149" s="8">
        <f>IFERROR(SUMIF(Table10[Tanggal Keluar],Y149,Table10[PO Keluar]),0)</f>
        <v>14000</v>
      </c>
      <c r="AA149" s="8">
        <f>IFERROR(VLOOKUP(Y149,Table8[[Tanggal PO]:[PO masuk]],5,FALSE),0)</f>
        <v>0</v>
      </c>
      <c r="AB149" s="8">
        <f t="shared" si="6"/>
        <v>196000</v>
      </c>
    </row>
    <row r="150" spans="13:28" x14ac:dyDescent="0.25">
      <c r="M150" s="20">
        <v>45573</v>
      </c>
      <c r="N150" s="8" t="s">
        <v>46</v>
      </c>
      <c r="O150" s="8" t="s">
        <v>25</v>
      </c>
      <c r="P150" s="17">
        <v>14000</v>
      </c>
      <c r="Q150">
        <f>_xlfn.IFNA(VLOOKUP(Table10[[#This Row],[Tanggal Keluar]],Table8[[Tanggal PO]:[PO masuk]],5,FALSE),0)</f>
        <v>0</v>
      </c>
      <c r="S150" s="38">
        <f>S149-Table10[[#This Row],[PO Keluar]]+Table10[[#This Row],[Column2]]</f>
        <v>-14000</v>
      </c>
      <c r="T150">
        <f>IFERROR(Table10[[#This Row],[Column2]],"TRUE")</f>
        <v>0</v>
      </c>
      <c r="V150">
        <f>IF(Table10[[#This Row],[Column2]]&gt;0,(S149-Table10[[#This Row],[PO Keluar]]+Table10[[#This Row],[Column2]]),S149-Table10[[#This Row],[PO Keluar]])</f>
        <v>-14000</v>
      </c>
      <c r="Y150" s="20">
        <v>45511</v>
      </c>
      <c r="Z150" s="8">
        <f>IFERROR(SUMIF(Table10[Tanggal Keluar],Y150,Table10[PO Keluar]),0)</f>
        <v>14000</v>
      </c>
      <c r="AA150" s="8">
        <f>IFERROR(VLOOKUP(Y150,Table8[[Tanggal PO]:[PO masuk]],5,FALSE),0)</f>
        <v>0</v>
      </c>
      <c r="AB150" s="8">
        <f t="shared" si="6"/>
        <v>182000</v>
      </c>
    </row>
    <row r="151" spans="13:28" x14ac:dyDescent="0.25">
      <c r="M151" s="20">
        <v>45574</v>
      </c>
      <c r="N151" s="8" t="s">
        <v>46</v>
      </c>
      <c r="O151" s="8" t="s">
        <v>25</v>
      </c>
      <c r="P151" s="17">
        <v>14000</v>
      </c>
      <c r="Q151">
        <f>_xlfn.IFNA(VLOOKUP(Table10[[#This Row],[Tanggal Keluar]],Table8[[Tanggal PO]:[PO masuk]],5,FALSE),0)</f>
        <v>140000</v>
      </c>
      <c r="S151" s="38">
        <f>S150-Table10[[#This Row],[PO Keluar]]+Table10[[#This Row],[Column2]]</f>
        <v>112000</v>
      </c>
      <c r="T151">
        <f>IFERROR(Table10[[#This Row],[Column2]],"TRUE")</f>
        <v>140000</v>
      </c>
      <c r="V151">
        <f>IF(Table10[[#This Row],[Column2]]&gt;0,(S150-Table10[[#This Row],[PO Keluar]]+Table10[[#This Row],[Column2]]),S150-Table10[[#This Row],[PO Keluar]])</f>
        <v>112000</v>
      </c>
      <c r="Y151" s="20">
        <v>45512</v>
      </c>
      <c r="Z151" s="8">
        <f>IFERROR(SUMIF(Table10[Tanggal Keluar],Y151,Table10[PO Keluar]),0)</f>
        <v>14000</v>
      </c>
      <c r="AA151" s="8">
        <f>IFERROR(VLOOKUP(Y151,Table8[[Tanggal PO]:[PO masuk]],5,FALSE),0)</f>
        <v>0</v>
      </c>
      <c r="AB151" s="8">
        <f t="shared" si="6"/>
        <v>168000</v>
      </c>
    </row>
    <row r="152" spans="13:28" x14ac:dyDescent="0.25">
      <c r="M152" s="20">
        <v>45575</v>
      </c>
      <c r="N152" s="8" t="s">
        <v>46</v>
      </c>
      <c r="O152" s="8" t="s">
        <v>25</v>
      </c>
      <c r="P152" s="17">
        <v>14000</v>
      </c>
      <c r="Q152">
        <f>_xlfn.IFNA(VLOOKUP(Table10[[#This Row],[Tanggal Keluar]],Table8[[Tanggal PO]:[PO masuk]],5,FALSE),0)</f>
        <v>70000</v>
      </c>
      <c r="S152" s="38">
        <f>S151-Table10[[#This Row],[PO Keluar]]+Table10[[#This Row],[Column2]]</f>
        <v>168000</v>
      </c>
      <c r="T152">
        <f>IFERROR(Table10[[#This Row],[Column2]],"TRUE")</f>
        <v>70000</v>
      </c>
      <c r="V152">
        <f>IF(Table10[[#This Row],[Column2]]&gt;0,(S151-Table10[[#This Row],[PO Keluar]]+Table10[[#This Row],[Column2]]),S151-Table10[[#This Row],[PO Keluar]])</f>
        <v>168000</v>
      </c>
      <c r="Y152" s="20">
        <v>45513</v>
      </c>
      <c r="Z152" s="8">
        <f>IFERROR(SUMIF(Table10[Tanggal Keluar],Y152,Table10[PO Keluar]),0)</f>
        <v>14000</v>
      </c>
      <c r="AA152" s="8">
        <f>IFERROR(VLOOKUP(Y152,Table8[[Tanggal PO]:[PO masuk]],5,FALSE),0)</f>
        <v>140000</v>
      </c>
      <c r="AB152" s="8">
        <f t="shared" si="6"/>
        <v>294000</v>
      </c>
    </row>
    <row r="153" spans="13:28" x14ac:dyDescent="0.25">
      <c r="M153" s="20">
        <v>45576</v>
      </c>
      <c r="N153" s="8" t="s">
        <v>47</v>
      </c>
      <c r="O153" s="8" t="s">
        <v>25</v>
      </c>
      <c r="P153" s="17">
        <v>14000</v>
      </c>
      <c r="Q153">
        <f>_xlfn.IFNA(VLOOKUP(Table10[[#This Row],[Tanggal Keluar]],Table8[[Tanggal PO]:[PO masuk]],5,FALSE),0)</f>
        <v>70000</v>
      </c>
      <c r="S153" s="38">
        <f>S152-Table10[[#This Row],[PO Keluar]]+Table10[[#This Row],[Column2]]</f>
        <v>224000</v>
      </c>
      <c r="T153">
        <f>IFERROR(Table10[[#This Row],[Column2]],"TRUE")</f>
        <v>70000</v>
      </c>
      <c r="V153">
        <f>IF(Table10[[#This Row],[Column2]]&gt;0,(S152-Table10[[#This Row],[PO Keluar]]+Table10[[#This Row],[Column2]]),S152-Table10[[#This Row],[PO Keluar]])</f>
        <v>224000</v>
      </c>
      <c r="Y153" s="20">
        <v>45514</v>
      </c>
      <c r="Z153" s="8">
        <f>IFERROR(SUMIF(Table10[Tanggal Keluar],Y153,Table10[PO Keluar]),0)</f>
        <v>0</v>
      </c>
      <c r="AA153" s="8">
        <f>IFERROR(VLOOKUP(Y153,Table8[[Tanggal PO]:[PO masuk]],5,FALSE),0)</f>
        <v>0</v>
      </c>
      <c r="AB153" s="8">
        <f t="shared" si="6"/>
        <v>294000</v>
      </c>
    </row>
    <row r="154" spans="13:28" x14ac:dyDescent="0.25">
      <c r="M154" s="20">
        <v>45579</v>
      </c>
      <c r="N154" s="8" t="s">
        <v>47</v>
      </c>
      <c r="O154" s="8" t="s">
        <v>25</v>
      </c>
      <c r="P154" s="17">
        <v>14000</v>
      </c>
      <c r="Q154">
        <f>_xlfn.IFNA(VLOOKUP(Table10[[#This Row],[Tanggal Keluar]],Table8[[Tanggal PO]:[PO masuk]],5,FALSE),0)</f>
        <v>0</v>
      </c>
      <c r="S154" s="38">
        <f>S153-Table10[[#This Row],[PO Keluar]]+Table10[[#This Row],[Column2]]</f>
        <v>210000</v>
      </c>
      <c r="T154">
        <f>IFERROR(Table10[[#This Row],[Column2]],"TRUE")</f>
        <v>0</v>
      </c>
      <c r="V154">
        <f>IF(Table10[[#This Row],[Column2]]&gt;0,(S153-Table10[[#This Row],[PO Keluar]]+Table10[[#This Row],[Column2]]),S153-Table10[[#This Row],[PO Keluar]])</f>
        <v>210000</v>
      </c>
      <c r="Y154" s="20">
        <v>45515</v>
      </c>
      <c r="Z154" s="8">
        <f>IFERROR(SUMIF(Table10[Tanggal Keluar],Y154,Table10[PO Keluar]),0)</f>
        <v>0</v>
      </c>
      <c r="AA154" s="8">
        <f>IFERROR(VLOOKUP(Y154,Table8[[Tanggal PO]:[PO masuk]],5,FALSE),0)</f>
        <v>0</v>
      </c>
      <c r="AB154" s="8">
        <f t="shared" si="6"/>
        <v>294000</v>
      </c>
    </row>
    <row r="155" spans="13:28" x14ac:dyDescent="0.25">
      <c r="M155" s="20">
        <v>45580</v>
      </c>
      <c r="N155" s="8" t="s">
        <v>47</v>
      </c>
      <c r="O155" s="8" t="s">
        <v>25</v>
      </c>
      <c r="P155" s="17">
        <v>14000</v>
      </c>
      <c r="Q155">
        <f>_xlfn.IFNA(VLOOKUP(Table10[[#This Row],[Tanggal Keluar]],Table8[[Tanggal PO]:[PO masuk]],5,FALSE),0)</f>
        <v>0</v>
      </c>
      <c r="S155" s="38">
        <f>S154-Table10[[#This Row],[PO Keluar]]+Table10[[#This Row],[Column2]]</f>
        <v>196000</v>
      </c>
      <c r="T155">
        <f>IFERROR(Table10[[#This Row],[Column2]],"TRUE")</f>
        <v>0</v>
      </c>
      <c r="V155">
        <f>IF(Table10[[#This Row],[Column2]]&gt;0,(S154-Table10[[#This Row],[PO Keluar]]+Table10[[#This Row],[Column2]]),S154-Table10[[#This Row],[PO Keluar]])</f>
        <v>196000</v>
      </c>
      <c r="Y155" s="20">
        <v>45516</v>
      </c>
      <c r="Z155" s="8">
        <f>IFERROR(SUMIF(Table10[Tanggal Keluar],Y155,Table10[PO Keluar]),0)</f>
        <v>14000</v>
      </c>
      <c r="AA155" s="8">
        <f>IFERROR(VLOOKUP(Y155,Table8[[Tanggal PO]:[PO masuk]],5,FALSE),0)</f>
        <v>0</v>
      </c>
      <c r="AB155" s="8">
        <f t="shared" si="6"/>
        <v>280000</v>
      </c>
    </row>
    <row r="156" spans="13:28" x14ac:dyDescent="0.25">
      <c r="M156" s="20">
        <v>45581</v>
      </c>
      <c r="N156" s="8" t="s">
        <v>47</v>
      </c>
      <c r="O156" s="8" t="s">
        <v>25</v>
      </c>
      <c r="P156" s="17">
        <v>14000</v>
      </c>
      <c r="Q156">
        <f>_xlfn.IFNA(VLOOKUP(Table10[[#This Row],[Tanggal Keluar]],Table8[[Tanggal PO]:[PO masuk]],5,FALSE),0)</f>
        <v>0</v>
      </c>
      <c r="S156" s="38">
        <f>S155-Table10[[#This Row],[PO Keluar]]+Table10[[#This Row],[Column2]]</f>
        <v>182000</v>
      </c>
      <c r="T156">
        <f>IFERROR(Table10[[#This Row],[Column2]],"TRUE")</f>
        <v>0</v>
      </c>
      <c r="V156">
        <f>IF(Table10[[#This Row],[Column2]]&gt;0,(S155-Table10[[#This Row],[PO Keluar]]+Table10[[#This Row],[Column2]]),S155-Table10[[#This Row],[PO Keluar]])</f>
        <v>182000</v>
      </c>
      <c r="Y156" s="20">
        <v>45517</v>
      </c>
      <c r="Z156" s="8">
        <f>IFERROR(SUMIF(Table10[Tanggal Keluar],Y156,Table10[PO Keluar]),0)</f>
        <v>14000</v>
      </c>
      <c r="AA156" s="8">
        <f>IFERROR(VLOOKUP(Y156,Table8[[Tanggal PO]:[PO masuk]],5,FALSE),0)</f>
        <v>0</v>
      </c>
      <c r="AB156" s="8">
        <f t="shared" si="6"/>
        <v>266000</v>
      </c>
    </row>
    <row r="157" spans="13:28" x14ac:dyDescent="0.25">
      <c r="M157" s="20">
        <v>45582</v>
      </c>
      <c r="N157" s="8" t="s">
        <v>47</v>
      </c>
      <c r="O157" s="8" t="s">
        <v>25</v>
      </c>
      <c r="P157" s="17">
        <v>14000</v>
      </c>
      <c r="Q157">
        <f>_xlfn.IFNA(VLOOKUP(Table10[[#This Row],[Tanggal Keluar]],Table8[[Tanggal PO]:[PO masuk]],5,FALSE),0)</f>
        <v>0</v>
      </c>
      <c r="S157" s="38">
        <f>S156-Table10[[#This Row],[PO Keluar]]+Table10[[#This Row],[Column2]]</f>
        <v>168000</v>
      </c>
      <c r="T157">
        <f>IFERROR(Table10[[#This Row],[Column2]],"TRUE")</f>
        <v>0</v>
      </c>
      <c r="V157">
        <f>IF(Table10[[#This Row],[Column2]]&gt;0,(S156-Table10[[#This Row],[PO Keluar]]+Table10[[#This Row],[Column2]]),S156-Table10[[#This Row],[PO Keluar]])</f>
        <v>168000</v>
      </c>
      <c r="Y157" s="20">
        <v>45518</v>
      </c>
      <c r="Z157" s="8">
        <f>IFERROR(SUMIF(Table10[Tanggal Keluar],Y157,Table10[PO Keluar]),0)</f>
        <v>14000</v>
      </c>
      <c r="AA157" s="8">
        <f>IFERROR(VLOOKUP(Y157,Table8[[Tanggal PO]:[PO masuk]],5,FALSE),0)</f>
        <v>140000</v>
      </c>
      <c r="AB157" s="8">
        <f t="shared" si="6"/>
        <v>392000</v>
      </c>
    </row>
    <row r="158" spans="13:28" x14ac:dyDescent="0.25">
      <c r="M158" s="20">
        <v>45583</v>
      </c>
      <c r="N158" s="8" t="s">
        <v>48</v>
      </c>
      <c r="O158" s="8" t="s">
        <v>25</v>
      </c>
      <c r="P158" s="17">
        <v>14000</v>
      </c>
      <c r="Q158">
        <f>_xlfn.IFNA(VLOOKUP(Table10[[#This Row],[Tanggal Keluar]],Table8[[Tanggal PO]:[PO masuk]],5,FALSE),0)</f>
        <v>0</v>
      </c>
      <c r="S158" s="38">
        <f>S157-Table10[[#This Row],[PO Keluar]]+Table10[[#This Row],[Column2]]</f>
        <v>154000</v>
      </c>
      <c r="T158">
        <f>IFERROR(Table10[[#This Row],[Column2]],"TRUE")</f>
        <v>0</v>
      </c>
      <c r="V158">
        <f>IF(Table10[[#This Row],[Column2]]&gt;0,(S157-Table10[[#This Row],[PO Keluar]]+Table10[[#This Row],[Column2]]),S157-Table10[[#This Row],[PO Keluar]])</f>
        <v>154000</v>
      </c>
      <c r="Y158" s="20">
        <v>45519</v>
      </c>
      <c r="Z158" s="8">
        <f>IFERROR(SUMIF(Table10[Tanggal Keluar],Y158,Table10[PO Keluar]),0)</f>
        <v>14000</v>
      </c>
      <c r="AA158" s="8">
        <f>IFERROR(VLOOKUP(Y158,Table8[[Tanggal PO]:[PO masuk]],5,FALSE),0)</f>
        <v>0</v>
      </c>
      <c r="AB158" s="8">
        <f t="shared" si="6"/>
        <v>378000</v>
      </c>
    </row>
    <row r="159" spans="13:28" x14ac:dyDescent="0.25">
      <c r="M159" s="20">
        <v>45586</v>
      </c>
      <c r="N159" s="8" t="s">
        <v>48</v>
      </c>
      <c r="O159" s="8" t="s">
        <v>25</v>
      </c>
      <c r="P159" s="17">
        <v>14000</v>
      </c>
      <c r="Q159">
        <f>_xlfn.IFNA(VLOOKUP(Table10[[#This Row],[Tanggal Keluar]],Table8[[Tanggal PO]:[PO masuk]],5,FALSE),0)</f>
        <v>0</v>
      </c>
      <c r="S159" s="38">
        <f>S158-Table10[[#This Row],[PO Keluar]]+Table10[[#This Row],[Column2]]</f>
        <v>140000</v>
      </c>
      <c r="T159">
        <f>IFERROR(Table10[[#This Row],[Column2]],"TRUE")</f>
        <v>0</v>
      </c>
      <c r="V159">
        <f>IF(Table10[[#This Row],[Column2]]&gt;0,(S158-Table10[[#This Row],[PO Keluar]]+Table10[[#This Row],[Column2]]),S158-Table10[[#This Row],[PO Keluar]])</f>
        <v>140000</v>
      </c>
      <c r="Y159" s="20">
        <v>45520</v>
      </c>
      <c r="Z159" s="8">
        <f>IFERROR(SUMIF(Table10[Tanggal Keluar],Y159,Table10[PO Keluar]),0)</f>
        <v>14000</v>
      </c>
      <c r="AA159" s="8">
        <f>IFERROR(VLOOKUP(Y159,Table8[[Tanggal PO]:[PO masuk]],5,FALSE),0)</f>
        <v>0</v>
      </c>
      <c r="AB159" s="8">
        <f t="shared" si="6"/>
        <v>364000</v>
      </c>
    </row>
    <row r="160" spans="13:28" x14ac:dyDescent="0.25">
      <c r="M160" s="20">
        <v>45586</v>
      </c>
      <c r="N160" s="8" t="s">
        <v>48</v>
      </c>
      <c r="O160" s="8" t="s">
        <v>25</v>
      </c>
      <c r="P160" s="17">
        <v>14000</v>
      </c>
      <c r="Q160">
        <f>_xlfn.IFNA(VLOOKUP(Table10[[#This Row],[Tanggal Keluar]],Table8[[Tanggal PO]:[PO masuk]],5,FALSE),0)</f>
        <v>0</v>
      </c>
      <c r="S160" s="38">
        <f>S159-Table10[[#This Row],[PO Keluar]]+Table10[[#This Row],[Column2]]</f>
        <v>126000</v>
      </c>
      <c r="T160">
        <f>IFERROR(Table10[[#This Row],[Column2]],"TRUE")</f>
        <v>0</v>
      </c>
      <c r="V160">
        <f>IF(Table10[[#This Row],[Column2]]&gt;0,(S159-Table10[[#This Row],[PO Keluar]]+Table10[[#This Row],[Column2]]),S159-Table10[[#This Row],[PO Keluar]])</f>
        <v>126000</v>
      </c>
      <c r="Y160" s="20">
        <v>45521</v>
      </c>
      <c r="Z160" s="8">
        <f>IFERROR(SUMIF(Table10[Tanggal Keluar],Y160,Table10[PO Keluar]),0)</f>
        <v>0</v>
      </c>
      <c r="AA160" s="8">
        <f>IFERROR(VLOOKUP(Y160,Table8[[Tanggal PO]:[PO masuk]],5,FALSE),0)</f>
        <v>0</v>
      </c>
      <c r="AB160" s="8">
        <f t="shared" si="6"/>
        <v>364000</v>
      </c>
    </row>
    <row r="161" spans="13:28" x14ac:dyDescent="0.25">
      <c r="M161" s="20">
        <v>45587</v>
      </c>
      <c r="N161" s="8" t="s">
        <v>48</v>
      </c>
      <c r="O161" s="8" t="s">
        <v>25</v>
      </c>
      <c r="P161" s="17">
        <v>14000</v>
      </c>
      <c r="Q161">
        <f>_xlfn.IFNA(VLOOKUP(Table10[[#This Row],[Tanggal Keluar]],Table8[[Tanggal PO]:[PO masuk]],5,FALSE),0)</f>
        <v>0</v>
      </c>
      <c r="S161" s="38">
        <f>S160-Table10[[#This Row],[PO Keluar]]+Table10[[#This Row],[Column2]]</f>
        <v>112000</v>
      </c>
      <c r="T161">
        <f>IFERROR(Table10[[#This Row],[Column2]],"TRUE")</f>
        <v>0</v>
      </c>
      <c r="V161">
        <f>IF(Table10[[#This Row],[Column2]]&gt;0,(S160-Table10[[#This Row],[PO Keluar]]+Table10[[#This Row],[Column2]]),S160-Table10[[#This Row],[PO Keluar]])</f>
        <v>112000</v>
      </c>
      <c r="Y161" s="20">
        <v>45522</v>
      </c>
      <c r="Z161" s="8">
        <f>IFERROR(SUMIF(Table10[Tanggal Keluar],Y161,Table10[PO Keluar]),0)</f>
        <v>0</v>
      </c>
      <c r="AA161" s="8">
        <f>IFERROR(VLOOKUP(Y161,Table8[[Tanggal PO]:[PO masuk]],5,FALSE),0)</f>
        <v>0</v>
      </c>
      <c r="AB161" s="8">
        <f t="shared" si="6"/>
        <v>364000</v>
      </c>
    </row>
    <row r="162" spans="13:28" x14ac:dyDescent="0.25">
      <c r="M162" s="20">
        <v>45588</v>
      </c>
      <c r="N162" s="8" t="s">
        <v>48</v>
      </c>
      <c r="O162" s="8" t="s">
        <v>25</v>
      </c>
      <c r="P162" s="17">
        <v>14000</v>
      </c>
      <c r="Q162">
        <f>_xlfn.IFNA(VLOOKUP(Table10[[#This Row],[Tanggal Keluar]],Table8[[Tanggal PO]:[PO masuk]],5,FALSE),0)</f>
        <v>0</v>
      </c>
      <c r="S162" s="38">
        <f>S161-Table10[[#This Row],[PO Keluar]]+Table10[[#This Row],[Column2]]</f>
        <v>98000</v>
      </c>
      <c r="T162">
        <f>IFERROR(Table10[[#This Row],[Column2]],"TRUE")</f>
        <v>0</v>
      </c>
      <c r="V162">
        <f>IF(Table10[[#This Row],[Column2]]&gt;0,(S161-Table10[[#This Row],[PO Keluar]]+Table10[[#This Row],[Column2]]),S161-Table10[[#This Row],[PO Keluar]])</f>
        <v>98000</v>
      </c>
      <c r="Y162" s="20">
        <v>45523</v>
      </c>
      <c r="Z162" s="8">
        <f>IFERROR(SUMIF(Table10[Tanggal Keluar],Y162,Table10[PO Keluar]),0)</f>
        <v>0</v>
      </c>
      <c r="AA162" s="8">
        <f>IFERROR(VLOOKUP(Y162,Table8[[Tanggal PO]:[PO masuk]],5,FALSE),0)</f>
        <v>0</v>
      </c>
      <c r="AB162" s="8">
        <f t="shared" si="6"/>
        <v>364000</v>
      </c>
    </row>
    <row r="163" spans="13:28" x14ac:dyDescent="0.25">
      <c r="M163" s="20">
        <v>45589</v>
      </c>
      <c r="N163" s="8" t="s">
        <v>48</v>
      </c>
      <c r="O163" s="8" t="s">
        <v>25</v>
      </c>
      <c r="P163" s="17">
        <v>14000</v>
      </c>
      <c r="Q163">
        <f>_xlfn.IFNA(VLOOKUP(Table10[[#This Row],[Tanggal Keluar]],Table8[[Tanggal PO]:[PO masuk]],5,FALSE),0)</f>
        <v>0</v>
      </c>
      <c r="S163" s="38">
        <f>S162-Table10[[#This Row],[PO Keluar]]+Table10[[#This Row],[Column2]]</f>
        <v>84000</v>
      </c>
      <c r="T163">
        <f>IFERROR(Table10[[#This Row],[Column2]],"TRUE")</f>
        <v>0</v>
      </c>
      <c r="V163">
        <f>IF(Table10[[#This Row],[Column2]]&gt;0,(S162-Table10[[#This Row],[PO Keluar]]+Table10[[#This Row],[Column2]]),S162-Table10[[#This Row],[PO Keluar]])</f>
        <v>84000</v>
      </c>
      <c r="Y163" s="20">
        <v>45524</v>
      </c>
      <c r="Z163" s="8">
        <f>IFERROR(SUMIF(Table10[Tanggal Keluar],Y163,Table10[PO Keluar]),0)</f>
        <v>14000</v>
      </c>
      <c r="AA163" s="8">
        <f>IFERROR(VLOOKUP(Y163,Table8[[Tanggal PO]:[PO masuk]],5,FALSE),0)</f>
        <v>0</v>
      </c>
      <c r="AB163" s="8">
        <f t="shared" si="6"/>
        <v>350000</v>
      </c>
    </row>
    <row r="164" spans="13:28" x14ac:dyDescent="0.25">
      <c r="M164" s="20">
        <v>45590</v>
      </c>
      <c r="N164" s="8" t="s">
        <v>48</v>
      </c>
      <c r="O164" s="8" t="s">
        <v>25</v>
      </c>
      <c r="P164" s="17">
        <v>14000</v>
      </c>
      <c r="Q164">
        <f>_xlfn.IFNA(VLOOKUP(Table10[[#This Row],[Tanggal Keluar]],Table8[[Tanggal PO]:[PO masuk]],5,FALSE),0)</f>
        <v>0</v>
      </c>
      <c r="S164" s="38">
        <f>S163-Table10[[#This Row],[PO Keluar]]+Table10[[#This Row],[Column2]]</f>
        <v>70000</v>
      </c>
      <c r="T164">
        <f>IFERROR(Table10[[#This Row],[Column2]],"TRUE")</f>
        <v>0</v>
      </c>
      <c r="V164">
        <f>IF(Table10[[#This Row],[Column2]]&gt;0,(S163-Table10[[#This Row],[PO Keluar]]+Table10[[#This Row],[Column2]]),S163-Table10[[#This Row],[PO Keluar]])</f>
        <v>70000</v>
      </c>
      <c r="Y164" s="20">
        <v>45525</v>
      </c>
      <c r="Z164" s="8">
        <f>IFERROR(SUMIF(Table10[Tanggal Keluar],Y164,Table10[PO Keluar]),0)</f>
        <v>14000</v>
      </c>
      <c r="AA164" s="8">
        <f>IFERROR(VLOOKUP(Y164,Table8[[Tanggal PO]:[PO masuk]],5,FALSE),0)</f>
        <v>0</v>
      </c>
      <c r="AB164" s="8">
        <f t="shared" si="6"/>
        <v>336000</v>
      </c>
    </row>
    <row r="165" spans="13:28" x14ac:dyDescent="0.25">
      <c r="M165" s="20">
        <v>45593</v>
      </c>
      <c r="N165" s="8" t="s">
        <v>48</v>
      </c>
      <c r="O165" s="8" t="s">
        <v>25</v>
      </c>
      <c r="P165" s="17">
        <v>14000</v>
      </c>
      <c r="Q165">
        <f>_xlfn.IFNA(VLOOKUP(Table10[[#This Row],[Tanggal Keluar]],Table8[[Tanggal PO]:[PO masuk]],5,FALSE),0)</f>
        <v>0</v>
      </c>
      <c r="S165" s="38">
        <f>S164-Table10[[#This Row],[PO Keluar]]+Table10[[#This Row],[Column2]]</f>
        <v>56000</v>
      </c>
      <c r="T165">
        <f>IFERROR(Table10[[#This Row],[Column2]],"TRUE")</f>
        <v>0</v>
      </c>
      <c r="V165">
        <f>IF(Table10[[#This Row],[Column2]]&gt;0,(S164-Table10[[#This Row],[PO Keluar]]+Table10[[#This Row],[Column2]]),S164-Table10[[#This Row],[PO Keluar]])</f>
        <v>56000</v>
      </c>
      <c r="Y165" s="20">
        <v>45526</v>
      </c>
      <c r="Z165" s="8">
        <f>IFERROR(SUMIF(Table10[Tanggal Keluar],Y165,Table10[PO Keluar]),0)</f>
        <v>14000</v>
      </c>
      <c r="AA165" s="8">
        <f>IFERROR(VLOOKUP(Y165,Table8[[Tanggal PO]:[PO masuk]],5,FALSE),0)</f>
        <v>0</v>
      </c>
      <c r="AB165" s="8">
        <f t="shared" si="6"/>
        <v>322000</v>
      </c>
    </row>
    <row r="166" spans="13:28" x14ac:dyDescent="0.25">
      <c r="M166" s="20">
        <v>45594</v>
      </c>
      <c r="N166" s="8" t="s">
        <v>48</v>
      </c>
      <c r="O166" s="8" t="s">
        <v>25</v>
      </c>
      <c r="P166" s="17">
        <v>14000</v>
      </c>
      <c r="Q166">
        <f>_xlfn.IFNA(VLOOKUP(Table10[[#This Row],[Tanggal Keluar]],Table8[[Tanggal PO]:[PO masuk]],5,FALSE),0)</f>
        <v>0</v>
      </c>
      <c r="S166" s="38">
        <f>S165-Table10[[#This Row],[PO Keluar]]+Table10[[#This Row],[Column2]]</f>
        <v>42000</v>
      </c>
      <c r="T166">
        <f>IFERROR(Table10[[#This Row],[Column2]],"TRUE")</f>
        <v>0</v>
      </c>
      <c r="V166">
        <f>IF(Table10[[#This Row],[Column2]]&gt;0,(S165-Table10[[#This Row],[PO Keluar]]+Table10[[#This Row],[Column2]]),S165-Table10[[#This Row],[PO Keluar]])</f>
        <v>42000</v>
      </c>
      <c r="Y166" s="20">
        <v>45527</v>
      </c>
      <c r="Z166" s="8">
        <f>IFERROR(SUMIF(Table10[Tanggal Keluar],Y166,Table10[PO Keluar]),0)</f>
        <v>14000</v>
      </c>
      <c r="AA166" s="8">
        <f>IFERROR(VLOOKUP(Y166,Table8[[Tanggal PO]:[PO masuk]],5,FALSE),0)</f>
        <v>0</v>
      </c>
      <c r="AB166" s="8">
        <f t="shared" si="6"/>
        <v>308000</v>
      </c>
    </row>
    <row r="167" spans="13:28" x14ac:dyDescent="0.25">
      <c r="M167" s="20">
        <v>45595</v>
      </c>
      <c r="N167" s="8" t="s">
        <v>48</v>
      </c>
      <c r="O167" s="8" t="s">
        <v>25</v>
      </c>
      <c r="P167" s="17">
        <v>14000</v>
      </c>
      <c r="Q167">
        <f>_xlfn.IFNA(VLOOKUP(Table10[[#This Row],[Tanggal Keluar]],Table8[[Tanggal PO]:[PO masuk]],5,FALSE),0)</f>
        <v>0</v>
      </c>
      <c r="S167" s="38">
        <f>S166-Table10[[#This Row],[PO Keluar]]+Table10[[#This Row],[Column2]]</f>
        <v>28000</v>
      </c>
      <c r="T167">
        <f>IFERROR(Table10[[#This Row],[Column2]],"TRUE")</f>
        <v>0</v>
      </c>
      <c r="V167">
        <f>IF(Table10[[#This Row],[Column2]]&gt;0,(S166-Table10[[#This Row],[PO Keluar]]+Table10[[#This Row],[Column2]]),S166-Table10[[#This Row],[PO Keluar]])</f>
        <v>28000</v>
      </c>
      <c r="Y167" s="20">
        <v>45528</v>
      </c>
      <c r="Z167" s="8">
        <f>IFERROR(SUMIF(Table10[Tanggal Keluar],Y167,Table10[PO Keluar]),0)</f>
        <v>0</v>
      </c>
      <c r="AA167" s="8">
        <f>IFERROR(VLOOKUP(Y167,Table8[[Tanggal PO]:[PO masuk]],5,FALSE),0)</f>
        <v>0</v>
      </c>
      <c r="AB167" s="8">
        <f t="shared" si="6"/>
        <v>308000</v>
      </c>
    </row>
    <row r="168" spans="13:28" x14ac:dyDescent="0.25">
      <c r="M168" s="20">
        <v>45596</v>
      </c>
      <c r="N168" s="8" t="s">
        <v>49</v>
      </c>
      <c r="O168" s="8" t="s">
        <v>25</v>
      </c>
      <c r="P168" s="17">
        <v>14000</v>
      </c>
      <c r="Q168">
        <f>_xlfn.IFNA(VLOOKUP(Table10[[#This Row],[Tanggal Keluar]],Table8[[Tanggal PO]:[PO masuk]],5,FALSE),0)</f>
        <v>0</v>
      </c>
      <c r="S168" s="38">
        <f>S167-Table10[[#This Row],[PO Keluar]]+Table10[[#This Row],[Column2]]</f>
        <v>14000</v>
      </c>
      <c r="T168">
        <f>IFERROR(Table10[[#This Row],[Column2]],"TRUE")</f>
        <v>0</v>
      </c>
      <c r="V168">
        <f>IF(Table10[[#This Row],[Column2]]&gt;0,(S167-Table10[[#This Row],[PO Keluar]]+Table10[[#This Row],[Column2]]),S167-Table10[[#This Row],[PO Keluar]])</f>
        <v>14000</v>
      </c>
      <c r="Y168" s="20">
        <v>45529</v>
      </c>
      <c r="Z168" s="8">
        <f>IFERROR(SUMIF(Table10[Tanggal Keluar],Y168,Table10[PO Keluar]),0)</f>
        <v>0</v>
      </c>
      <c r="AA168" s="8">
        <f>IFERROR(VLOOKUP(Y168,Table8[[Tanggal PO]:[PO masuk]],5,FALSE),0)</f>
        <v>0</v>
      </c>
      <c r="AB168" s="8">
        <f t="shared" si="6"/>
        <v>308000</v>
      </c>
    </row>
    <row r="169" spans="13:28" x14ac:dyDescent="0.25">
      <c r="M169" s="20">
        <v>45597</v>
      </c>
      <c r="N169" s="8" t="s">
        <v>49</v>
      </c>
      <c r="O169" s="8" t="s">
        <v>25</v>
      </c>
      <c r="P169" s="17">
        <v>14000</v>
      </c>
      <c r="Q169">
        <f>_xlfn.IFNA(VLOOKUP(Table10[[#This Row],[Tanggal Keluar]],Table8[[Tanggal PO]:[PO masuk]],5,FALSE),0)</f>
        <v>0</v>
      </c>
      <c r="S169" s="38">
        <f>S168-Table10[[#This Row],[PO Keluar]]+Table10[[#This Row],[Column2]]</f>
        <v>0</v>
      </c>
      <c r="T169">
        <f>IFERROR(Table10[[#This Row],[Column2]],"TRUE")</f>
        <v>0</v>
      </c>
      <c r="V169">
        <f>IF(Table10[[#This Row],[Column2]]&gt;0,(S168-Table10[[#This Row],[PO Keluar]]+Table10[[#This Row],[Column2]]),S168-Table10[[#This Row],[PO Keluar]])</f>
        <v>0</v>
      </c>
      <c r="Y169" s="20">
        <v>45530</v>
      </c>
      <c r="Z169" s="8">
        <f>IFERROR(SUMIF(Table10[Tanggal Keluar],Y169,Table10[PO Keluar]),0)</f>
        <v>14000</v>
      </c>
      <c r="AA169" s="8">
        <f>IFERROR(VLOOKUP(Y169,Table8[[Tanggal PO]:[PO masuk]],5,FALSE),0)</f>
        <v>0</v>
      </c>
      <c r="AB169" s="8">
        <f t="shared" si="6"/>
        <v>294000</v>
      </c>
    </row>
    <row r="170" spans="13:28" x14ac:dyDescent="0.25">
      <c r="M170" s="20">
        <v>45597</v>
      </c>
      <c r="N170" s="8" t="s">
        <v>49</v>
      </c>
      <c r="O170" s="8" t="s">
        <v>25</v>
      </c>
      <c r="P170" s="17">
        <v>14000</v>
      </c>
      <c r="Q170">
        <f>_xlfn.IFNA(VLOOKUP(Table10[[#This Row],[Tanggal Keluar]],Table8[[Tanggal PO]:[PO masuk]],5,FALSE),0)</f>
        <v>0</v>
      </c>
      <c r="S170" s="38">
        <f>S169-Table10[[#This Row],[PO Keluar]]+Table10[[#This Row],[Column2]]</f>
        <v>-14000</v>
      </c>
      <c r="T170">
        <f>IFERROR(Table10[[#This Row],[Column2]],"TRUE")</f>
        <v>0</v>
      </c>
      <c r="V170">
        <f>IF(Table10[[#This Row],[Column2]]&gt;0,(S169-Table10[[#This Row],[PO Keluar]]+Table10[[#This Row],[Column2]]),S169-Table10[[#This Row],[PO Keluar]])</f>
        <v>-14000</v>
      </c>
      <c r="Y170" s="20">
        <v>45531</v>
      </c>
      <c r="Z170" s="8">
        <f>IFERROR(SUMIF(Table10[Tanggal Keluar],Y170,Table10[PO Keluar]),0)</f>
        <v>14000</v>
      </c>
      <c r="AA170" s="8">
        <f>IFERROR(VLOOKUP(Y170,Table8[[Tanggal PO]:[PO masuk]],5,FALSE),0)</f>
        <v>0</v>
      </c>
      <c r="AB170" s="8">
        <f t="shared" si="6"/>
        <v>280000</v>
      </c>
    </row>
    <row r="171" spans="13:28" x14ac:dyDescent="0.25">
      <c r="M171" s="20">
        <v>45600</v>
      </c>
      <c r="N171" s="8" t="s">
        <v>49</v>
      </c>
      <c r="O171" s="8" t="s">
        <v>25</v>
      </c>
      <c r="P171" s="17">
        <v>14000</v>
      </c>
      <c r="Q171">
        <f>_xlfn.IFNA(VLOOKUP(Table10[[#This Row],[Tanggal Keluar]],Table8[[Tanggal PO]:[PO masuk]],5,FALSE),0)</f>
        <v>0</v>
      </c>
      <c r="S171" s="38">
        <f>S170-Table10[[#This Row],[PO Keluar]]+Table10[[#This Row],[Column2]]</f>
        <v>-28000</v>
      </c>
      <c r="T171">
        <f>IFERROR(Table10[[#This Row],[Column2]],"TRUE")</f>
        <v>0</v>
      </c>
      <c r="V171">
        <f>IF(Table10[[#This Row],[Column2]]&gt;0,(S170-Table10[[#This Row],[PO Keluar]]+Table10[[#This Row],[Column2]]),S170-Table10[[#This Row],[PO Keluar]])</f>
        <v>-28000</v>
      </c>
      <c r="Y171" s="20">
        <v>45532</v>
      </c>
      <c r="Z171" s="8">
        <f>IFERROR(SUMIF(Table10[Tanggal Keluar],Y171,Table10[PO Keluar]),0)</f>
        <v>14000</v>
      </c>
      <c r="AA171" s="8">
        <f>IFERROR(VLOOKUP(Y171,Table8[[Tanggal PO]:[PO masuk]],5,FALSE),0)</f>
        <v>0</v>
      </c>
      <c r="AB171" s="8">
        <f t="shared" si="6"/>
        <v>266000</v>
      </c>
    </row>
    <row r="172" spans="13:28" x14ac:dyDescent="0.25">
      <c r="M172" s="20">
        <v>45600</v>
      </c>
      <c r="N172" s="8" t="s">
        <v>49</v>
      </c>
      <c r="O172" s="8" t="s">
        <v>25</v>
      </c>
      <c r="P172" s="17">
        <v>14000</v>
      </c>
      <c r="Q172">
        <f>_xlfn.IFNA(VLOOKUP(Table10[[#This Row],[Tanggal Keluar]],Table8[[Tanggal PO]:[PO masuk]],5,FALSE),0)</f>
        <v>0</v>
      </c>
      <c r="S172" s="38">
        <f>S171-Table10[[#This Row],[PO Keluar]]+Table10[[#This Row],[Column2]]</f>
        <v>-42000</v>
      </c>
      <c r="T172">
        <f>IFERROR(Table10[[#This Row],[Column2]],"TRUE")</f>
        <v>0</v>
      </c>
      <c r="V172">
        <f>IF(Table10[[#This Row],[Column2]]&gt;0,(S171-Table10[[#This Row],[PO Keluar]]+Table10[[#This Row],[Column2]]),S171-Table10[[#This Row],[PO Keluar]])</f>
        <v>-42000</v>
      </c>
      <c r="Y172" s="20">
        <v>45533</v>
      </c>
      <c r="Z172" s="8">
        <f>IFERROR(SUMIF(Table10[Tanggal Keluar],Y172,Table10[PO Keluar]),0)</f>
        <v>14000</v>
      </c>
      <c r="AA172" s="8">
        <f>IFERROR(VLOOKUP(Y172,Table8[[Tanggal PO]:[PO masuk]],5,FALSE),0)</f>
        <v>0</v>
      </c>
      <c r="AB172" s="8">
        <f t="shared" si="6"/>
        <v>252000</v>
      </c>
    </row>
    <row r="173" spans="13:28" x14ac:dyDescent="0.25">
      <c r="M173" s="20">
        <v>45601</v>
      </c>
      <c r="N173" s="8" t="s">
        <v>50</v>
      </c>
      <c r="O173" s="8" t="s">
        <v>25</v>
      </c>
      <c r="P173" s="17">
        <v>14000</v>
      </c>
      <c r="Q173">
        <f>_xlfn.IFNA(VLOOKUP(Table10[[#This Row],[Tanggal Keluar]],Table8[[Tanggal PO]:[PO masuk]],5,FALSE),0)</f>
        <v>210000</v>
      </c>
      <c r="S173" s="38">
        <f>S172-Table10[[#This Row],[PO Keluar]]+Table10[[#This Row],[Column2]]</f>
        <v>154000</v>
      </c>
      <c r="T173">
        <f>IFERROR(Table10[[#This Row],[Column2]],"TRUE")</f>
        <v>210000</v>
      </c>
      <c r="V173">
        <f>IF(Table10[[#This Row],[Column2]]&gt;0,(S172-Table10[[#This Row],[PO Keluar]]+Table10[[#This Row],[Column2]]),S172-Table10[[#This Row],[PO Keluar]])</f>
        <v>154000</v>
      </c>
      <c r="Y173" s="20">
        <v>45534</v>
      </c>
      <c r="Z173" s="8">
        <f>IFERROR(SUMIF(Table10[Tanggal Keluar],Y173,Table10[PO Keluar]),0)</f>
        <v>14000</v>
      </c>
      <c r="AA173" s="8">
        <f>IFERROR(VLOOKUP(Y173,Table8[[Tanggal PO]:[PO masuk]],5,FALSE),0)</f>
        <v>0</v>
      </c>
      <c r="AB173" s="8">
        <f t="shared" si="6"/>
        <v>238000</v>
      </c>
    </row>
    <row r="174" spans="13:28" x14ac:dyDescent="0.25">
      <c r="M174" s="20">
        <v>45602</v>
      </c>
      <c r="N174" s="8" t="s">
        <v>50</v>
      </c>
      <c r="O174" s="8" t="s">
        <v>25</v>
      </c>
      <c r="P174" s="17">
        <v>14000</v>
      </c>
      <c r="Q174">
        <f>_xlfn.IFNA(VLOOKUP(Table10[[#This Row],[Tanggal Keluar]],Table8[[Tanggal PO]:[PO masuk]],5,FALSE),0)</f>
        <v>0</v>
      </c>
      <c r="S174" s="38">
        <f>S173-Table10[[#This Row],[PO Keluar]]+Table10[[#This Row],[Column2]]</f>
        <v>140000</v>
      </c>
      <c r="T174">
        <f>IFERROR(Table10[[#This Row],[Column2]],"TRUE")</f>
        <v>0</v>
      </c>
      <c r="V174">
        <f>IF(Table10[[#This Row],[Column2]]&gt;0,(S173-Table10[[#This Row],[PO Keluar]]+Table10[[#This Row],[Column2]]),S173-Table10[[#This Row],[PO Keluar]])</f>
        <v>140000</v>
      </c>
      <c r="Y174" s="20">
        <v>45535</v>
      </c>
      <c r="Z174" s="8">
        <f>IFERROR(SUMIF(Table10[Tanggal Keluar],Y174,Table10[PO Keluar]),0)</f>
        <v>0</v>
      </c>
      <c r="AA174" s="8">
        <f>IFERROR(VLOOKUP(Y174,Table8[[Tanggal PO]:[PO masuk]],5,FALSE),0)</f>
        <v>0</v>
      </c>
      <c r="AB174" s="8">
        <f t="shared" si="6"/>
        <v>238000</v>
      </c>
    </row>
    <row r="175" spans="13:28" x14ac:dyDescent="0.25">
      <c r="M175" s="20">
        <v>45603</v>
      </c>
      <c r="N175" s="8" t="s">
        <v>50</v>
      </c>
      <c r="O175" s="8" t="s">
        <v>25</v>
      </c>
      <c r="P175" s="17">
        <v>14000</v>
      </c>
      <c r="Q175">
        <f>_xlfn.IFNA(VLOOKUP(Table10[[#This Row],[Tanggal Keluar]],Table8[[Tanggal PO]:[PO masuk]],5,FALSE),0)</f>
        <v>0</v>
      </c>
      <c r="S175" s="38">
        <f>S174-Table10[[#This Row],[PO Keluar]]+Table10[[#This Row],[Column2]]</f>
        <v>126000</v>
      </c>
      <c r="T175">
        <f>IFERROR(Table10[[#This Row],[Column2]],"TRUE")</f>
        <v>0</v>
      </c>
      <c r="V175">
        <f>IF(Table10[[#This Row],[Column2]]&gt;0,(S174-Table10[[#This Row],[PO Keluar]]+Table10[[#This Row],[Column2]]),S174-Table10[[#This Row],[PO Keluar]])</f>
        <v>126000</v>
      </c>
      <c r="Y175" s="20">
        <v>45536</v>
      </c>
      <c r="Z175" s="8">
        <f>IFERROR(SUMIF(Table10[Tanggal Keluar],Y175,Table10[PO Keluar]),0)</f>
        <v>0</v>
      </c>
      <c r="AA175" s="8">
        <f>IFERROR(VLOOKUP(Y175,Table8[[Tanggal PO]:[PO masuk]],5,FALSE),0)</f>
        <v>0</v>
      </c>
      <c r="AB175" s="8">
        <f t="shared" si="6"/>
        <v>238000</v>
      </c>
    </row>
    <row r="176" spans="13:28" x14ac:dyDescent="0.25">
      <c r="M176" s="20">
        <v>45604</v>
      </c>
      <c r="N176" s="8" t="s">
        <v>50</v>
      </c>
      <c r="O176" s="8" t="s">
        <v>25</v>
      </c>
      <c r="P176" s="17">
        <v>14000</v>
      </c>
      <c r="Q176">
        <f>_xlfn.IFNA(VLOOKUP(Table10[[#This Row],[Tanggal Keluar]],Table8[[Tanggal PO]:[PO masuk]],5,FALSE),0)</f>
        <v>0</v>
      </c>
      <c r="S176" s="38">
        <f>S175-Table10[[#This Row],[PO Keluar]]+Table10[[#This Row],[Column2]]</f>
        <v>112000</v>
      </c>
      <c r="T176">
        <f>IFERROR(Table10[[#This Row],[Column2]],"TRUE")</f>
        <v>0</v>
      </c>
      <c r="V176">
        <f>IF(Table10[[#This Row],[Column2]]&gt;0,(S175-Table10[[#This Row],[PO Keluar]]+Table10[[#This Row],[Column2]]),S175-Table10[[#This Row],[PO Keluar]])</f>
        <v>112000</v>
      </c>
      <c r="Y176" s="20">
        <v>45537</v>
      </c>
      <c r="Z176" s="8">
        <f>IFERROR(SUMIF(Table10[Tanggal Keluar],Y176,Table10[PO Keluar]),0)</f>
        <v>14000</v>
      </c>
      <c r="AA176" s="8">
        <f>IFERROR(VLOOKUP(Y176,Table8[[Tanggal PO]:[PO masuk]],5,FALSE),0)</f>
        <v>0</v>
      </c>
      <c r="AB176" s="8">
        <f t="shared" si="6"/>
        <v>224000</v>
      </c>
    </row>
    <row r="177" spans="13:28" x14ac:dyDescent="0.25">
      <c r="M177" s="20">
        <v>45604</v>
      </c>
      <c r="N177" s="8" t="s">
        <v>50</v>
      </c>
      <c r="O177" s="8" t="s">
        <v>25</v>
      </c>
      <c r="P177" s="17">
        <v>14000</v>
      </c>
      <c r="Q177">
        <f>_xlfn.IFNA(VLOOKUP(Table10[[#This Row],[Tanggal Keluar]],Table8[[Tanggal PO]:[PO masuk]],5,FALSE),0)</f>
        <v>0</v>
      </c>
      <c r="S177" s="38">
        <f>S176-Table10[[#This Row],[PO Keluar]]+Table10[[#This Row],[Column2]]</f>
        <v>98000</v>
      </c>
      <c r="T177">
        <f>IFERROR(Table10[[#This Row],[Column2]],"TRUE")</f>
        <v>0</v>
      </c>
      <c r="V177">
        <f>IF(Table10[[#This Row],[Column2]]&gt;0,(S176-Table10[[#This Row],[PO Keluar]]+Table10[[#This Row],[Column2]]),S176-Table10[[#This Row],[PO Keluar]])</f>
        <v>98000</v>
      </c>
      <c r="Y177" s="20">
        <v>45538</v>
      </c>
      <c r="Z177" s="8">
        <f>IFERROR(SUMIF(Table10[Tanggal Keluar],Y177,Table10[PO Keluar]),0)</f>
        <v>14000</v>
      </c>
      <c r="AA177" s="8">
        <f>IFERROR(VLOOKUP(Y177,Table8[[Tanggal PO]:[PO masuk]],5,FALSE),0)</f>
        <v>0</v>
      </c>
      <c r="AB177" s="8">
        <f t="shared" si="6"/>
        <v>210000</v>
      </c>
    </row>
    <row r="178" spans="13:28" x14ac:dyDescent="0.25">
      <c r="M178" s="20">
        <v>45608</v>
      </c>
      <c r="N178" s="8" t="s">
        <v>51</v>
      </c>
      <c r="O178" s="8" t="s">
        <v>25</v>
      </c>
      <c r="P178" s="17">
        <v>14000</v>
      </c>
      <c r="Q178">
        <f>_xlfn.IFNA(VLOOKUP(Table10[[#This Row],[Tanggal Keluar]],Table8[[Tanggal PO]:[PO masuk]],5,FALSE),0)</f>
        <v>0</v>
      </c>
      <c r="S178" s="38">
        <f>S177-Table10[[#This Row],[PO Keluar]]+Table10[[#This Row],[Column2]]</f>
        <v>84000</v>
      </c>
      <c r="T178">
        <f>IFERROR(Table10[[#This Row],[Column2]],"TRUE")</f>
        <v>0</v>
      </c>
      <c r="V178">
        <f>IF(Table10[[#This Row],[Column2]]&gt;0,(S177-Table10[[#This Row],[PO Keluar]]+Table10[[#This Row],[Column2]]),S177-Table10[[#This Row],[PO Keluar]])</f>
        <v>84000</v>
      </c>
      <c r="Y178" s="20">
        <v>45539</v>
      </c>
      <c r="Z178" s="8">
        <f>IFERROR(SUMIF(Table10[Tanggal Keluar],Y178,Table10[PO Keluar]),0)</f>
        <v>14000</v>
      </c>
      <c r="AA178" s="8">
        <f>IFERROR(VLOOKUP(Y178,Table8[[Tanggal PO]:[PO masuk]],5,FALSE),0)</f>
        <v>0</v>
      </c>
      <c r="AB178" s="8">
        <f t="shared" si="6"/>
        <v>196000</v>
      </c>
    </row>
    <row r="179" spans="13:28" x14ac:dyDescent="0.25">
      <c r="M179" s="20">
        <v>45608</v>
      </c>
      <c r="N179" s="8" t="s">
        <v>51</v>
      </c>
      <c r="O179" s="8" t="s">
        <v>25</v>
      </c>
      <c r="P179" s="17">
        <v>14000</v>
      </c>
      <c r="Q179">
        <f>_xlfn.IFNA(VLOOKUP(Table10[[#This Row],[Tanggal Keluar]],Table8[[Tanggal PO]:[PO masuk]],5,FALSE),0)</f>
        <v>0</v>
      </c>
      <c r="S179" s="38">
        <f>S178-Table10[[#This Row],[PO Keluar]]+Table10[[#This Row],[Column2]]</f>
        <v>70000</v>
      </c>
      <c r="T179">
        <f>IFERROR(Table10[[#This Row],[Column2]],"TRUE")</f>
        <v>0</v>
      </c>
      <c r="V179">
        <f>IF(Table10[[#This Row],[Column2]]&gt;0,(S178-Table10[[#This Row],[PO Keluar]]+Table10[[#This Row],[Column2]]),S178-Table10[[#This Row],[PO Keluar]])</f>
        <v>70000</v>
      </c>
      <c r="Y179" s="20">
        <v>45540</v>
      </c>
      <c r="Z179" s="8">
        <f>IFERROR(SUMIF(Table10[Tanggal Keluar],Y179,Table10[PO Keluar]),0)</f>
        <v>0</v>
      </c>
      <c r="AA179" s="8">
        <f>IFERROR(VLOOKUP(Y179,Table8[[Tanggal PO]:[PO masuk]],5,FALSE),0)</f>
        <v>0</v>
      </c>
      <c r="AB179" s="8">
        <f t="shared" si="6"/>
        <v>196000</v>
      </c>
    </row>
    <row r="180" spans="13:28" x14ac:dyDescent="0.25">
      <c r="M180" s="20">
        <v>45609</v>
      </c>
      <c r="N180" s="8" t="s">
        <v>51</v>
      </c>
      <c r="O180" s="8" t="s">
        <v>25</v>
      </c>
      <c r="P180" s="17">
        <v>14000</v>
      </c>
      <c r="Q180">
        <f>_xlfn.IFNA(VLOOKUP(Table10[[#This Row],[Tanggal Keluar]],Table8[[Tanggal PO]:[PO masuk]],5,FALSE),0)</f>
        <v>0</v>
      </c>
      <c r="S180" s="38">
        <f>S179-Table10[[#This Row],[PO Keluar]]+Table10[[#This Row],[Column2]]</f>
        <v>56000</v>
      </c>
      <c r="T180">
        <f>IFERROR(Table10[[#This Row],[Column2]],"TRUE")</f>
        <v>0</v>
      </c>
      <c r="V180">
        <f>IF(Table10[[#This Row],[Column2]]&gt;0,(S179-Table10[[#This Row],[PO Keluar]]+Table10[[#This Row],[Column2]]),S179-Table10[[#This Row],[PO Keluar]])</f>
        <v>56000</v>
      </c>
      <c r="Y180" s="20">
        <v>45541</v>
      </c>
      <c r="Z180" s="8">
        <f>IFERROR(SUMIF(Table10[Tanggal Keluar],Y180,Table10[PO Keluar]),0)</f>
        <v>28000</v>
      </c>
      <c r="AA180" s="8">
        <f>IFERROR(VLOOKUP(Y180,Table8[[Tanggal PO]:[PO masuk]],5,FALSE),0)</f>
        <v>140000</v>
      </c>
      <c r="AB180" s="8">
        <f t="shared" si="6"/>
        <v>308000</v>
      </c>
    </row>
    <row r="181" spans="13:28" x14ac:dyDescent="0.25">
      <c r="M181" s="20">
        <v>45610</v>
      </c>
      <c r="N181" s="8" t="s">
        <v>51</v>
      </c>
      <c r="O181" s="8" t="s">
        <v>25</v>
      </c>
      <c r="P181" s="17">
        <v>14000</v>
      </c>
      <c r="Q181">
        <f>_xlfn.IFNA(VLOOKUP(Table10[[#This Row],[Tanggal Keluar]],Table8[[Tanggal PO]:[PO masuk]],5,FALSE),0)</f>
        <v>210000</v>
      </c>
      <c r="S181" s="38">
        <f>S180-Table10[[#This Row],[PO Keluar]]+Table10[[#This Row],[Column2]]</f>
        <v>252000</v>
      </c>
      <c r="T181">
        <f>IFERROR(Table10[[#This Row],[Column2]],"TRUE")</f>
        <v>210000</v>
      </c>
      <c r="V181">
        <f>IF(Table10[[#This Row],[Column2]]&gt;0,(S180-Table10[[#This Row],[PO Keluar]]+Table10[[#This Row],[Column2]]),S180-Table10[[#This Row],[PO Keluar]])</f>
        <v>252000</v>
      </c>
      <c r="Y181" s="20">
        <v>45542</v>
      </c>
      <c r="Z181" s="8">
        <f>IFERROR(SUMIF(Table10[Tanggal Keluar],Y181,Table10[PO Keluar]),0)</f>
        <v>0</v>
      </c>
      <c r="AA181" s="8">
        <f>IFERROR(VLOOKUP(Y181,Table8[[Tanggal PO]:[PO masuk]],5,FALSE),0)</f>
        <v>0</v>
      </c>
      <c r="AB181" s="8">
        <f t="shared" si="6"/>
        <v>308000</v>
      </c>
    </row>
    <row r="182" spans="13:28" x14ac:dyDescent="0.25">
      <c r="M182" s="20">
        <v>45611</v>
      </c>
      <c r="N182" s="8" t="s">
        <v>51</v>
      </c>
      <c r="O182" s="8" t="s">
        <v>25</v>
      </c>
      <c r="P182" s="17">
        <v>14000</v>
      </c>
      <c r="Q182">
        <f>_xlfn.IFNA(VLOOKUP(Table10[[#This Row],[Tanggal Keluar]],Table8[[Tanggal PO]:[PO masuk]],5,FALSE),0)</f>
        <v>0</v>
      </c>
      <c r="S182" s="38">
        <f>S181-Table10[[#This Row],[PO Keluar]]+Table10[[#This Row],[Column2]]</f>
        <v>238000</v>
      </c>
      <c r="T182">
        <f>IFERROR(Table10[[#This Row],[Column2]],"TRUE")</f>
        <v>0</v>
      </c>
      <c r="V182">
        <f>IF(Table10[[#This Row],[Column2]]&gt;0,(S181-Table10[[#This Row],[PO Keluar]]+Table10[[#This Row],[Column2]]),S181-Table10[[#This Row],[PO Keluar]])</f>
        <v>238000</v>
      </c>
      <c r="Y182" s="20">
        <v>45543</v>
      </c>
      <c r="Z182" s="8">
        <f>IFERROR(SUMIF(Table10[Tanggal Keluar],Y182,Table10[PO Keluar]),0)</f>
        <v>0</v>
      </c>
      <c r="AA182" s="8">
        <f>IFERROR(VLOOKUP(Y182,Table8[[Tanggal PO]:[PO masuk]],5,FALSE),0)</f>
        <v>0</v>
      </c>
      <c r="AB182" s="8">
        <f t="shared" si="6"/>
        <v>308000</v>
      </c>
    </row>
    <row r="183" spans="13:28" x14ac:dyDescent="0.25">
      <c r="M183" s="20">
        <v>45611</v>
      </c>
      <c r="N183" s="8" t="s">
        <v>51</v>
      </c>
      <c r="O183" s="8" t="s">
        <v>25</v>
      </c>
      <c r="P183" s="17">
        <v>14000</v>
      </c>
      <c r="Q183">
        <f>_xlfn.IFNA(VLOOKUP(Table10[[#This Row],[Tanggal Keluar]],Table8[[Tanggal PO]:[PO masuk]],5,FALSE),0)</f>
        <v>0</v>
      </c>
      <c r="S183" s="38">
        <f>S182-Table10[[#This Row],[PO Keluar]]+Table10[[#This Row],[Column2]]</f>
        <v>224000</v>
      </c>
      <c r="T183">
        <f>IFERROR(Table10[[#This Row],[Column2]],"TRUE")</f>
        <v>0</v>
      </c>
      <c r="V183">
        <f>IF(Table10[[#This Row],[Column2]]&gt;0,(S182-Table10[[#This Row],[PO Keluar]]+Table10[[#This Row],[Column2]]),S182-Table10[[#This Row],[PO Keluar]])</f>
        <v>224000</v>
      </c>
      <c r="Y183" s="20">
        <v>45544</v>
      </c>
      <c r="Z183" s="8">
        <f>IFERROR(SUMIF(Table10[Tanggal Keluar],Y183,Table10[PO Keluar]),0)</f>
        <v>14000</v>
      </c>
      <c r="AA183" s="8">
        <f>IFERROR(VLOOKUP(Y183,Table8[[Tanggal PO]:[PO masuk]],5,FALSE),0)</f>
        <v>0</v>
      </c>
      <c r="AB183" s="8">
        <f t="shared" si="6"/>
        <v>294000</v>
      </c>
    </row>
    <row r="184" spans="13:28" x14ac:dyDescent="0.25">
      <c r="M184" s="20">
        <v>45614</v>
      </c>
      <c r="N184" s="8" t="s">
        <v>51</v>
      </c>
      <c r="O184" s="8" t="s">
        <v>25</v>
      </c>
      <c r="P184" s="17">
        <v>14000</v>
      </c>
      <c r="Q184">
        <f>_xlfn.IFNA(VLOOKUP(Table10[[#This Row],[Tanggal Keluar]],Table8[[Tanggal PO]:[PO masuk]],5,FALSE),0)</f>
        <v>0</v>
      </c>
      <c r="S184" s="38">
        <f>S183-Table10[[#This Row],[PO Keluar]]+Table10[[#This Row],[Column2]]</f>
        <v>210000</v>
      </c>
      <c r="T184">
        <f>IFERROR(Table10[[#This Row],[Column2]],"TRUE")</f>
        <v>0</v>
      </c>
      <c r="V184">
        <f>IF(Table10[[#This Row],[Column2]]&gt;0,(S183-Table10[[#This Row],[PO Keluar]]+Table10[[#This Row],[Column2]]),S183-Table10[[#This Row],[PO Keluar]])</f>
        <v>210000</v>
      </c>
      <c r="Y184" s="20">
        <v>45545</v>
      </c>
      <c r="Z184" s="8">
        <f>IFERROR(SUMIF(Table10[Tanggal Keluar],Y184,Table10[PO Keluar]),0)</f>
        <v>14000</v>
      </c>
      <c r="AA184" s="8">
        <f>IFERROR(VLOOKUP(Y184,Table8[[Tanggal PO]:[PO masuk]],5,FALSE),0)</f>
        <v>0</v>
      </c>
      <c r="AB184" s="8">
        <f t="shared" si="6"/>
        <v>280000</v>
      </c>
    </row>
    <row r="185" spans="13:28" x14ac:dyDescent="0.25">
      <c r="M185" s="20">
        <v>45615</v>
      </c>
      <c r="N185" s="8" t="s">
        <v>51</v>
      </c>
      <c r="O185" s="8" t="s">
        <v>25</v>
      </c>
      <c r="P185" s="17">
        <v>14000</v>
      </c>
      <c r="Q185">
        <f>_xlfn.IFNA(VLOOKUP(Table10[[#This Row],[Tanggal Keluar]],Table8[[Tanggal PO]:[PO masuk]],5,FALSE),0)</f>
        <v>0</v>
      </c>
      <c r="S185" s="38">
        <f>S184-Table10[[#This Row],[PO Keluar]]+Table10[[#This Row],[Column2]]</f>
        <v>196000</v>
      </c>
      <c r="T185">
        <f>IFERROR(Table10[[#This Row],[Column2]],"TRUE")</f>
        <v>0</v>
      </c>
      <c r="V185">
        <f>IF(Table10[[#This Row],[Column2]]&gt;0,(S184-Table10[[#This Row],[PO Keluar]]+Table10[[#This Row],[Column2]]),S184-Table10[[#This Row],[PO Keluar]])</f>
        <v>196000</v>
      </c>
      <c r="Y185" s="20">
        <v>45546</v>
      </c>
      <c r="Z185" s="8">
        <f>IFERROR(SUMIF(Table10[Tanggal Keluar],Y185,Table10[PO Keluar]),0)</f>
        <v>14000</v>
      </c>
      <c r="AA185" s="8">
        <f>IFERROR(VLOOKUP(Y185,Table8[[Tanggal PO]:[PO masuk]],5,FALSE),0)</f>
        <v>0</v>
      </c>
      <c r="AB185" s="8">
        <f t="shared" si="6"/>
        <v>266000</v>
      </c>
    </row>
    <row r="186" spans="13:28" x14ac:dyDescent="0.25">
      <c r="M186" s="20">
        <v>45615</v>
      </c>
      <c r="N186" s="8" t="s">
        <v>51</v>
      </c>
      <c r="O186" s="8" t="s">
        <v>25</v>
      </c>
      <c r="P186" s="17">
        <v>14000</v>
      </c>
      <c r="Q186">
        <f>_xlfn.IFNA(VLOOKUP(Table10[[#This Row],[Tanggal Keluar]],Table8[[Tanggal PO]:[PO masuk]],5,FALSE),0)</f>
        <v>0</v>
      </c>
      <c r="S186" s="38">
        <f>S185-Table10[[#This Row],[PO Keluar]]+Table10[[#This Row],[Column2]]</f>
        <v>182000</v>
      </c>
      <c r="T186">
        <f>IFERROR(Table10[[#This Row],[Column2]],"TRUE")</f>
        <v>0</v>
      </c>
      <c r="V186">
        <f>IF(Table10[[#This Row],[Column2]]&gt;0,(S185-Table10[[#This Row],[PO Keluar]]+Table10[[#This Row],[Column2]]),S185-Table10[[#This Row],[PO Keluar]])</f>
        <v>182000</v>
      </c>
      <c r="Y186" s="20">
        <v>45547</v>
      </c>
      <c r="Z186" s="8">
        <f>IFERROR(SUMIF(Table10[Tanggal Keluar],Y186,Table10[PO Keluar]),0)</f>
        <v>14000</v>
      </c>
      <c r="AA186" s="8">
        <f>IFERROR(VLOOKUP(Y186,Table8[[Tanggal PO]:[PO masuk]],5,FALSE),0)</f>
        <v>0</v>
      </c>
      <c r="AB186" s="8">
        <f t="shared" si="6"/>
        <v>252000</v>
      </c>
    </row>
    <row r="187" spans="13:28" x14ac:dyDescent="0.25">
      <c r="M187" s="20">
        <v>45616</v>
      </c>
      <c r="N187" s="8" t="s">
        <v>51</v>
      </c>
      <c r="O187" s="8" t="s">
        <v>25</v>
      </c>
      <c r="P187" s="17">
        <v>14000</v>
      </c>
      <c r="Q187">
        <f>_xlfn.IFNA(VLOOKUP(Table10[[#This Row],[Tanggal Keluar]],Table8[[Tanggal PO]:[PO masuk]],5,FALSE),0)</f>
        <v>0</v>
      </c>
      <c r="S187" s="38">
        <f>S186-Table10[[#This Row],[PO Keluar]]+Table10[[#This Row],[Column2]]</f>
        <v>168000</v>
      </c>
      <c r="T187">
        <f>IFERROR(Table10[[#This Row],[Column2]],"TRUE")</f>
        <v>0</v>
      </c>
      <c r="V187">
        <f>IF(Table10[[#This Row],[Column2]]&gt;0,(S186-Table10[[#This Row],[PO Keluar]]+Table10[[#This Row],[Column2]]),S186-Table10[[#This Row],[PO Keluar]])</f>
        <v>168000</v>
      </c>
      <c r="Y187" s="20">
        <v>45548</v>
      </c>
      <c r="Z187" s="8">
        <f>IFERROR(SUMIF(Table10[Tanggal Keluar],Y187,Table10[PO Keluar]),0)</f>
        <v>14000</v>
      </c>
      <c r="AA187" s="8">
        <f>IFERROR(VLOOKUP(Y187,Table8[[Tanggal PO]:[PO masuk]],5,FALSE),0)</f>
        <v>0</v>
      </c>
      <c r="AB187" s="8">
        <f t="shared" si="6"/>
        <v>238000</v>
      </c>
    </row>
    <row r="188" spans="13:28" x14ac:dyDescent="0.25">
      <c r="M188" s="20">
        <v>45617</v>
      </c>
      <c r="N188" s="8" t="s">
        <v>51</v>
      </c>
      <c r="O188" s="8" t="s">
        <v>25</v>
      </c>
      <c r="P188" s="17">
        <v>14000</v>
      </c>
      <c r="Q188">
        <f>_xlfn.IFNA(VLOOKUP(Table10[[#This Row],[Tanggal Keluar]],Table8[[Tanggal PO]:[PO masuk]],5,FALSE),0)</f>
        <v>0</v>
      </c>
      <c r="S188" s="38">
        <f>S187-Table10[[#This Row],[PO Keluar]]+Table10[[#This Row],[Column2]]</f>
        <v>154000</v>
      </c>
      <c r="T188">
        <f>IFERROR(Table10[[#This Row],[Column2]],"TRUE")</f>
        <v>0</v>
      </c>
      <c r="V188">
        <f>IF(Table10[[#This Row],[Column2]]&gt;0,(S187-Table10[[#This Row],[PO Keluar]]+Table10[[#This Row],[Column2]]),S187-Table10[[#This Row],[PO Keluar]])</f>
        <v>154000</v>
      </c>
      <c r="Y188" s="20">
        <v>45549</v>
      </c>
      <c r="Z188" s="8">
        <f>IFERROR(SUMIF(Table10[Tanggal Keluar],Y188,Table10[PO Keluar]),0)</f>
        <v>0</v>
      </c>
      <c r="AA188" s="8">
        <f>IFERROR(VLOOKUP(Y188,Table8[[Tanggal PO]:[PO masuk]],5,FALSE),0)</f>
        <v>0</v>
      </c>
      <c r="AB188" s="8">
        <f t="shared" si="6"/>
        <v>238000</v>
      </c>
    </row>
    <row r="189" spans="13:28" x14ac:dyDescent="0.25">
      <c r="M189" s="20">
        <v>45618</v>
      </c>
      <c r="N189" s="8" t="s">
        <v>51</v>
      </c>
      <c r="O189" s="8" t="s">
        <v>25</v>
      </c>
      <c r="P189" s="17">
        <v>14000</v>
      </c>
      <c r="Q189">
        <f>_xlfn.IFNA(VLOOKUP(Table10[[#This Row],[Tanggal Keluar]],Table8[[Tanggal PO]:[PO masuk]],5,FALSE),0)</f>
        <v>0</v>
      </c>
      <c r="S189" s="38">
        <f>S188-Table10[[#This Row],[PO Keluar]]+Table10[[#This Row],[Column2]]</f>
        <v>140000</v>
      </c>
      <c r="T189">
        <f>IFERROR(Table10[[#This Row],[Column2]],"TRUE")</f>
        <v>0</v>
      </c>
      <c r="V189">
        <f>IF(Table10[[#This Row],[Column2]]&gt;0,(S188-Table10[[#This Row],[PO Keluar]]+Table10[[#This Row],[Column2]]),S188-Table10[[#This Row],[PO Keluar]])</f>
        <v>140000</v>
      </c>
      <c r="Y189" s="20">
        <v>45550</v>
      </c>
      <c r="Z189" s="8">
        <f>IFERROR(SUMIF(Table10[Tanggal Keluar],Y189,Table10[PO Keluar]),0)</f>
        <v>0</v>
      </c>
      <c r="AA189" s="8">
        <f>IFERROR(VLOOKUP(Y189,Table8[[Tanggal PO]:[PO masuk]],5,FALSE),0)</f>
        <v>0</v>
      </c>
      <c r="AB189" s="8">
        <f t="shared" si="6"/>
        <v>238000</v>
      </c>
    </row>
    <row r="190" spans="13:28" x14ac:dyDescent="0.25">
      <c r="M190" s="20">
        <v>45621</v>
      </c>
      <c r="N190" s="8" t="s">
        <v>51</v>
      </c>
      <c r="O190" s="8" t="s">
        <v>25</v>
      </c>
      <c r="P190" s="17">
        <v>14000</v>
      </c>
      <c r="Q190">
        <f>_xlfn.IFNA(VLOOKUP(Table10[[#This Row],[Tanggal Keluar]],Table8[[Tanggal PO]:[PO masuk]],5,FALSE),0)</f>
        <v>280000</v>
      </c>
      <c r="S190" s="38">
        <f>S189-Table10[[#This Row],[PO Keluar]]+Table10[[#This Row],[Column2]]</f>
        <v>406000</v>
      </c>
      <c r="T190">
        <f>IFERROR(Table10[[#This Row],[Column2]],"TRUE")</f>
        <v>280000</v>
      </c>
      <c r="V190">
        <f>IF(Table10[[#This Row],[Column2]]&gt;0,(S189-Table10[[#This Row],[PO Keluar]]+Table10[[#This Row],[Column2]]),S189-Table10[[#This Row],[PO Keluar]])</f>
        <v>406000</v>
      </c>
      <c r="Y190" s="20">
        <v>45551</v>
      </c>
      <c r="Z190" s="8">
        <f>IFERROR(SUMIF(Table10[Tanggal Keluar],Y190,Table10[PO Keluar]),0)</f>
        <v>0</v>
      </c>
      <c r="AA190" s="8">
        <f>IFERROR(VLOOKUP(Y190,Table8[[Tanggal PO]:[PO masuk]],5,FALSE),0)</f>
        <v>0</v>
      </c>
      <c r="AB190" s="8">
        <f t="shared" si="6"/>
        <v>238000</v>
      </c>
    </row>
    <row r="191" spans="13:28" x14ac:dyDescent="0.25">
      <c r="M191" s="20">
        <v>45621</v>
      </c>
      <c r="N191" s="8" t="s">
        <v>51</v>
      </c>
      <c r="O191" s="8" t="s">
        <v>25</v>
      </c>
      <c r="P191" s="17">
        <v>14000</v>
      </c>
      <c r="Q191">
        <v>0</v>
      </c>
      <c r="S191" s="38">
        <f>S190-Table10[[#This Row],[PO Keluar]]+Table10[[#This Row],[Column2]]</f>
        <v>392000</v>
      </c>
      <c r="T191">
        <f>IFERROR(Table10[[#This Row],[Column2]],"TRUE")</f>
        <v>0</v>
      </c>
      <c r="V191">
        <f>IF(Table10[[#This Row],[Column2]]&gt;0,(S190-Table10[[#This Row],[PO Keluar]]+Table10[[#This Row],[Column2]]),S190-Table10[[#This Row],[PO Keluar]])</f>
        <v>392000</v>
      </c>
      <c r="Y191" s="20">
        <v>45552</v>
      </c>
      <c r="Z191" s="8">
        <f>IFERROR(SUMIF(Table10[Tanggal Keluar],Y191,Table10[PO Keluar]),0)</f>
        <v>14000</v>
      </c>
      <c r="AA191" s="8">
        <f>IFERROR(VLOOKUP(Y191,Table8[[Tanggal PO]:[PO masuk]],5,FALSE),0)</f>
        <v>0</v>
      </c>
      <c r="AB191" s="8">
        <f t="shared" si="6"/>
        <v>224000</v>
      </c>
    </row>
    <row r="192" spans="13:28" x14ac:dyDescent="0.25">
      <c r="M192" s="20">
        <v>45622</v>
      </c>
      <c r="N192" s="8" t="s">
        <v>51</v>
      </c>
      <c r="O192" s="8" t="s">
        <v>25</v>
      </c>
      <c r="P192" s="17">
        <v>14000</v>
      </c>
      <c r="Q192">
        <f>_xlfn.IFNA(VLOOKUP(Table10[[#This Row],[Tanggal Keluar]],Table8[[Tanggal PO]:[PO masuk]],5,FALSE),0)</f>
        <v>0</v>
      </c>
      <c r="S192" s="38">
        <f>S191-Table10[[#This Row],[PO Keluar]]+Table10[[#This Row],[Column2]]</f>
        <v>378000</v>
      </c>
      <c r="T192">
        <f>IFERROR(Table10[[#This Row],[Column2]],"TRUE")</f>
        <v>0</v>
      </c>
      <c r="V192">
        <f>IF(Table10[[#This Row],[Column2]]&gt;0,(S191-Table10[[#This Row],[PO Keluar]]+Table10[[#This Row],[Column2]]),S191-Table10[[#This Row],[PO Keluar]])</f>
        <v>378000</v>
      </c>
      <c r="Y192" s="20">
        <v>45553</v>
      </c>
      <c r="Z192" s="8">
        <f>IFERROR(SUMIF(Table10[Tanggal Keluar],Y192,Table10[PO Keluar]),0)</f>
        <v>14000</v>
      </c>
      <c r="AA192" s="8">
        <f>IFERROR(VLOOKUP(Y192,Table8[[Tanggal PO]:[PO masuk]],5,FALSE),0)</f>
        <v>0</v>
      </c>
      <c r="AB192" s="8">
        <f t="shared" si="6"/>
        <v>210000</v>
      </c>
    </row>
    <row r="193" spans="13:28" x14ac:dyDescent="0.25">
      <c r="M193" s="20">
        <v>45622</v>
      </c>
      <c r="N193" s="8" t="s">
        <v>52</v>
      </c>
      <c r="O193" s="8" t="s">
        <v>25</v>
      </c>
      <c r="P193" s="17">
        <v>14000</v>
      </c>
      <c r="Q193">
        <f>_xlfn.IFNA(VLOOKUP(Table10[[#This Row],[Tanggal Keluar]],Table8[[Tanggal PO]:[PO masuk]],5,FALSE),0)</f>
        <v>0</v>
      </c>
      <c r="S193" s="38">
        <f>S192-Table10[[#This Row],[PO Keluar]]+Table10[[#This Row],[Column2]]</f>
        <v>364000</v>
      </c>
      <c r="T193">
        <f>IFERROR(Table10[[#This Row],[Column2]],"TRUE")</f>
        <v>0</v>
      </c>
      <c r="V193">
        <f>IF(Table10[[#This Row],[Column2]]&gt;0,(S192-Table10[[#This Row],[PO Keluar]]+Table10[[#This Row],[Column2]]),S192-Table10[[#This Row],[PO Keluar]])</f>
        <v>364000</v>
      </c>
      <c r="Y193" s="20">
        <v>45554</v>
      </c>
      <c r="Z193" s="8">
        <f>IFERROR(SUMIF(Table10[Tanggal Keluar],Y193,Table10[PO Keluar]),0)</f>
        <v>14000</v>
      </c>
      <c r="AA193" s="8">
        <f>IFERROR(VLOOKUP(Y193,Table8[[Tanggal PO]:[PO masuk]],5,FALSE),0)</f>
        <v>0</v>
      </c>
      <c r="AB193" s="8">
        <f t="shared" si="6"/>
        <v>196000</v>
      </c>
    </row>
    <row r="194" spans="13:28" x14ac:dyDescent="0.25">
      <c r="M194" s="20">
        <v>45624</v>
      </c>
      <c r="N194" s="8" t="s">
        <v>52</v>
      </c>
      <c r="O194" s="8" t="s">
        <v>25</v>
      </c>
      <c r="P194" s="17">
        <v>14000</v>
      </c>
      <c r="Q194">
        <f>_xlfn.IFNA(VLOOKUP(Table10[[#This Row],[Tanggal Keluar]],Table8[[Tanggal PO]:[PO masuk]],5,FALSE),0)</f>
        <v>0</v>
      </c>
      <c r="S194" s="38">
        <f>S193-Table10[[#This Row],[PO Keluar]]+Table10[[#This Row],[Column2]]</f>
        <v>350000</v>
      </c>
      <c r="T194">
        <f>IFERROR(Table10[[#This Row],[Column2]],"TRUE")</f>
        <v>0</v>
      </c>
      <c r="V194">
        <f>IF(Table10[[#This Row],[Column2]]&gt;0,(S193-Table10[[#This Row],[PO Keluar]]+Table10[[#This Row],[Column2]]),S193-Table10[[#This Row],[PO Keluar]])</f>
        <v>350000</v>
      </c>
      <c r="Y194" s="20">
        <v>45555</v>
      </c>
      <c r="Z194" s="8">
        <f>IFERROR(SUMIF(Table10[Tanggal Keluar],Y194,Table10[PO Keluar]),0)</f>
        <v>28000</v>
      </c>
      <c r="AA194" s="8">
        <f>IFERROR(VLOOKUP(Y194,Table8[[Tanggal PO]:[PO masuk]],5,FALSE),0)</f>
        <v>0</v>
      </c>
      <c r="AB194" s="8">
        <f t="shared" si="6"/>
        <v>168000</v>
      </c>
    </row>
    <row r="195" spans="13:28" x14ac:dyDescent="0.25">
      <c r="M195" s="20">
        <v>45625</v>
      </c>
      <c r="N195" s="8" t="s">
        <v>52</v>
      </c>
      <c r="O195" s="8" t="s">
        <v>25</v>
      </c>
      <c r="P195" s="17">
        <v>14000</v>
      </c>
      <c r="Q195">
        <f>_xlfn.IFNA(VLOOKUP(Table10[[#This Row],[Tanggal Keluar]],Table8[[Tanggal PO]:[PO masuk]],5,FALSE),0)</f>
        <v>0</v>
      </c>
      <c r="S195" s="38">
        <f>S194-Table10[[#This Row],[PO Keluar]]+Table10[[#This Row],[Column2]]</f>
        <v>336000</v>
      </c>
      <c r="T195">
        <f>IFERROR(Table10[[#This Row],[Column2]],"TRUE")</f>
        <v>0</v>
      </c>
      <c r="V195">
        <f>IF(Table10[[#This Row],[Column2]]&gt;0,(S194-Table10[[#This Row],[PO Keluar]]+Table10[[#This Row],[Column2]]),S194-Table10[[#This Row],[PO Keluar]])</f>
        <v>336000</v>
      </c>
      <c r="Y195" s="20">
        <v>45556</v>
      </c>
      <c r="Z195" s="8">
        <f>IFERROR(SUMIF(Table10[Tanggal Keluar],Y195,Table10[PO Keluar]),0)</f>
        <v>0</v>
      </c>
      <c r="AA195" s="8">
        <f>IFERROR(VLOOKUP(Y195,Table8[[Tanggal PO]:[PO masuk]],5,FALSE),0)</f>
        <v>0</v>
      </c>
      <c r="AB195" s="8">
        <f t="shared" si="6"/>
        <v>168000</v>
      </c>
    </row>
    <row r="196" spans="13:28" x14ac:dyDescent="0.25">
      <c r="M196" s="20">
        <v>45628</v>
      </c>
      <c r="N196" s="8" t="s">
        <v>52</v>
      </c>
      <c r="O196" s="8" t="s">
        <v>25</v>
      </c>
      <c r="P196" s="17">
        <v>14000</v>
      </c>
      <c r="Q196">
        <f>_xlfn.IFNA(VLOOKUP(Table10[[#This Row],[Tanggal Keluar]],Table8[[Tanggal PO]:[PO masuk]],5,FALSE),0)</f>
        <v>0</v>
      </c>
      <c r="S196" s="38">
        <f>S195-Table10[[#This Row],[PO Keluar]]+Table10[[#This Row],[Column2]]</f>
        <v>322000</v>
      </c>
      <c r="T196">
        <f>IFERROR(Table10[[#This Row],[Column2]],"TRUE")</f>
        <v>0</v>
      </c>
      <c r="V196">
        <f>IF(Table10[[#This Row],[Column2]]&gt;0,(S195-Table10[[#This Row],[PO Keluar]]+Table10[[#This Row],[Column2]]),S195-Table10[[#This Row],[PO Keluar]])</f>
        <v>322000</v>
      </c>
      <c r="Y196" s="20">
        <v>45557</v>
      </c>
      <c r="Z196" s="8">
        <f>IFERROR(SUMIF(Table10[Tanggal Keluar],Y196,Table10[PO Keluar]),0)</f>
        <v>0</v>
      </c>
      <c r="AA196" s="8">
        <f>IFERROR(VLOOKUP(Y196,Table8[[Tanggal PO]:[PO masuk]],5,FALSE),0)</f>
        <v>0</v>
      </c>
      <c r="AB196" s="8">
        <f t="shared" si="6"/>
        <v>168000</v>
      </c>
    </row>
    <row r="197" spans="13:28" x14ac:dyDescent="0.25">
      <c r="M197" s="20">
        <v>45630</v>
      </c>
      <c r="N197" s="8" t="s">
        <v>52</v>
      </c>
      <c r="O197" s="8" t="s">
        <v>25</v>
      </c>
      <c r="P197" s="17">
        <v>14000</v>
      </c>
      <c r="Q197">
        <f>_xlfn.IFNA(VLOOKUP(Table10[[#This Row],[Tanggal Keluar]],Table8[[Tanggal PO]:[PO masuk]],5,FALSE),0)</f>
        <v>0</v>
      </c>
      <c r="S197" s="38">
        <f>S196-Table10[[#This Row],[PO Keluar]]+Table10[[#This Row],[Column2]]</f>
        <v>308000</v>
      </c>
      <c r="T197">
        <f>IFERROR(Table10[[#This Row],[Column2]],"TRUE")</f>
        <v>0</v>
      </c>
      <c r="V197">
        <f>IF(Table10[[#This Row],[Column2]]&gt;0,(S196-Table10[[#This Row],[PO Keluar]]+Table10[[#This Row],[Column2]]),S196-Table10[[#This Row],[PO Keluar]])</f>
        <v>308000</v>
      </c>
      <c r="Y197" s="20">
        <v>45558</v>
      </c>
      <c r="Z197" s="8">
        <f>IFERROR(SUMIF(Table10[Tanggal Keluar],Y197,Table10[PO Keluar]),0)</f>
        <v>14000</v>
      </c>
      <c r="AA197" s="8">
        <f>IFERROR(VLOOKUP(Y197,Table8[[Tanggal PO]:[PO masuk]],5,FALSE),0)</f>
        <v>0</v>
      </c>
      <c r="AB197" s="8">
        <f t="shared" si="6"/>
        <v>154000</v>
      </c>
    </row>
    <row r="198" spans="13:28" x14ac:dyDescent="0.25">
      <c r="M198" s="20">
        <v>45631</v>
      </c>
      <c r="N198" s="8" t="s">
        <v>52</v>
      </c>
      <c r="O198" s="8" t="s">
        <v>25</v>
      </c>
      <c r="P198" s="17">
        <v>14000</v>
      </c>
      <c r="Q198">
        <f>_xlfn.IFNA(VLOOKUP(Table10[[#This Row],[Tanggal Keluar]],Table8[[Tanggal PO]:[PO masuk]],5,FALSE),0)</f>
        <v>0</v>
      </c>
      <c r="S198" s="38">
        <f>S197-Table10[[#This Row],[PO Keluar]]+Table10[[#This Row],[Column2]]</f>
        <v>294000</v>
      </c>
      <c r="T198">
        <f>IFERROR(Table10[[#This Row],[Column2]],"TRUE")</f>
        <v>0</v>
      </c>
      <c r="V198">
        <f>IF(Table10[[#This Row],[Column2]]&gt;0,(S197-Table10[[#This Row],[PO Keluar]]+Table10[[#This Row],[Column2]]),S197-Table10[[#This Row],[PO Keluar]])</f>
        <v>294000</v>
      </c>
      <c r="Y198" s="20">
        <v>45559</v>
      </c>
      <c r="Z198" s="8">
        <f>IFERROR(SUMIF(Table10[Tanggal Keluar],Y198,Table10[PO Keluar]),0)</f>
        <v>14000</v>
      </c>
      <c r="AA198" s="8">
        <f>IFERROR(VLOOKUP(Y198,Table8[[Tanggal PO]:[PO masuk]],5,FALSE),0)</f>
        <v>0</v>
      </c>
      <c r="AB198" s="8">
        <f t="shared" si="6"/>
        <v>140000</v>
      </c>
    </row>
    <row r="199" spans="13:28" x14ac:dyDescent="0.25">
      <c r="M199" s="20">
        <v>45632</v>
      </c>
      <c r="N199" s="8" t="s">
        <v>52</v>
      </c>
      <c r="O199" s="8" t="s">
        <v>25</v>
      </c>
      <c r="P199" s="17">
        <v>14000</v>
      </c>
      <c r="Q199">
        <f>_xlfn.IFNA(VLOOKUP(Table10[[#This Row],[Tanggal Keluar]],Table8[[Tanggal PO]:[PO masuk]],5,FALSE),0)</f>
        <v>0</v>
      </c>
      <c r="S199" s="38">
        <f>S198-Table10[[#This Row],[PO Keluar]]+Table10[[#This Row],[Column2]]</f>
        <v>280000</v>
      </c>
      <c r="T199">
        <f>IFERROR(Table10[[#This Row],[Column2]],"TRUE")</f>
        <v>0</v>
      </c>
      <c r="V199">
        <f>IF(Table10[[#This Row],[Column2]]&gt;0,(S198-Table10[[#This Row],[PO Keluar]]+Table10[[#This Row],[Column2]]),S198-Table10[[#This Row],[PO Keluar]])</f>
        <v>280000</v>
      </c>
      <c r="Y199" s="20">
        <v>45560</v>
      </c>
      <c r="Z199" s="8">
        <f>IFERROR(SUMIF(Table10[Tanggal Keluar],Y199,Table10[PO Keluar]),0)</f>
        <v>14000</v>
      </c>
      <c r="AA199" s="8">
        <f>IFERROR(VLOOKUP(Y199,Table8[[Tanggal PO]:[PO masuk]],5,FALSE),0)</f>
        <v>0</v>
      </c>
      <c r="AB199" s="8">
        <f t="shared" ref="AB199:AB262" si="7">AB198+AA199-Z199</f>
        <v>126000</v>
      </c>
    </row>
    <row r="200" spans="13:28" x14ac:dyDescent="0.25">
      <c r="M200" s="20">
        <v>45635</v>
      </c>
      <c r="N200" s="8" t="s">
        <v>52</v>
      </c>
      <c r="O200" s="8" t="s">
        <v>25</v>
      </c>
      <c r="P200" s="17">
        <v>14000</v>
      </c>
      <c r="Q200">
        <f>_xlfn.IFNA(VLOOKUP(Table10[[#This Row],[Tanggal Keluar]],Table8[[Tanggal PO]:[PO masuk]],5,FALSE),0)</f>
        <v>0</v>
      </c>
      <c r="S200" s="38">
        <f>S199-Table10[[#This Row],[PO Keluar]]+Table10[[#This Row],[Column2]]</f>
        <v>266000</v>
      </c>
      <c r="T200">
        <f>IFERROR(Table10[[#This Row],[Column2]],"TRUE")</f>
        <v>0</v>
      </c>
      <c r="V200">
        <f>IF(Table10[[#This Row],[Column2]]&gt;0,(S199-Table10[[#This Row],[PO Keluar]]+Table10[[#This Row],[Column2]]),S199-Table10[[#This Row],[PO Keluar]])</f>
        <v>266000</v>
      </c>
      <c r="Y200" s="20">
        <v>45561</v>
      </c>
      <c r="Z200" s="8">
        <f>IFERROR(SUMIF(Table10[Tanggal Keluar],Y200,Table10[PO Keluar]),0)</f>
        <v>28000</v>
      </c>
      <c r="AA200" s="8">
        <f>IFERROR(VLOOKUP(Y200,Table8[[Tanggal PO]:[PO masuk]],5,FALSE),0)</f>
        <v>0</v>
      </c>
      <c r="AB200" s="8">
        <f t="shared" si="7"/>
        <v>98000</v>
      </c>
    </row>
    <row r="201" spans="13:28" x14ac:dyDescent="0.25">
      <c r="M201" s="20">
        <v>45635</v>
      </c>
      <c r="N201" s="8" t="s">
        <v>52</v>
      </c>
      <c r="O201" s="8" t="s">
        <v>25</v>
      </c>
      <c r="P201" s="17">
        <v>14000</v>
      </c>
      <c r="Q201">
        <f>_xlfn.IFNA(VLOOKUP(Table10[[#This Row],[Tanggal Keluar]],Table8[[Tanggal PO]:[PO masuk]],5,FALSE),0)</f>
        <v>0</v>
      </c>
      <c r="S201" s="38">
        <f>S200-Table10[[#This Row],[PO Keluar]]+Table10[[#This Row],[Column2]]</f>
        <v>252000</v>
      </c>
      <c r="T201">
        <f>IFERROR(Table10[[#This Row],[Column2]],"TRUE")</f>
        <v>0</v>
      </c>
      <c r="V201">
        <f>IF(Table10[[#This Row],[Column2]]&gt;0,(S200-Table10[[#This Row],[PO Keluar]]+Table10[[#This Row],[Column2]]),S200-Table10[[#This Row],[PO Keluar]])</f>
        <v>252000</v>
      </c>
      <c r="Y201" s="20">
        <v>45562</v>
      </c>
      <c r="Z201" s="8">
        <f>IFERROR(SUMIF(Table10[Tanggal Keluar],Y201,Table10[PO Keluar]),0)</f>
        <v>14000</v>
      </c>
      <c r="AA201" s="8">
        <f>IFERROR(VLOOKUP(Y201,Table8[[Tanggal PO]:[PO masuk]],5,FALSE),0)</f>
        <v>0</v>
      </c>
      <c r="AB201" s="8">
        <f t="shared" si="7"/>
        <v>84000</v>
      </c>
    </row>
    <row r="202" spans="13:28" x14ac:dyDescent="0.25">
      <c r="M202" s="20">
        <v>45636</v>
      </c>
      <c r="N202" s="8" t="s">
        <v>52</v>
      </c>
      <c r="O202" s="8" t="s">
        <v>25</v>
      </c>
      <c r="P202" s="17">
        <v>14000</v>
      </c>
      <c r="Q202">
        <f>_xlfn.IFNA(VLOOKUP(Table10[[#This Row],[Tanggal Keluar]],Table8[[Tanggal PO]:[PO masuk]],5,FALSE),0)</f>
        <v>0</v>
      </c>
      <c r="S202" s="38">
        <f>S201-Table10[[#This Row],[PO Keluar]]+Table10[[#This Row],[Column2]]</f>
        <v>238000</v>
      </c>
      <c r="T202">
        <f>IFERROR(Table10[[#This Row],[Column2]],"TRUE")</f>
        <v>0</v>
      </c>
      <c r="V202">
        <f>IF(Table10[[#This Row],[Column2]]&gt;0,(S201-Table10[[#This Row],[PO Keluar]]+Table10[[#This Row],[Column2]]),S201-Table10[[#This Row],[PO Keluar]])</f>
        <v>238000</v>
      </c>
      <c r="Y202" s="20">
        <v>45563</v>
      </c>
      <c r="Z202" s="8">
        <f>IFERROR(SUMIF(Table10[Tanggal Keluar],Y202,Table10[PO Keluar]),0)</f>
        <v>0</v>
      </c>
      <c r="AA202" s="8">
        <f>IFERROR(VLOOKUP(Y202,Table8[[Tanggal PO]:[PO masuk]],5,FALSE),0)</f>
        <v>0</v>
      </c>
      <c r="AB202" s="8">
        <f t="shared" si="7"/>
        <v>84000</v>
      </c>
    </row>
    <row r="203" spans="13:28" x14ac:dyDescent="0.25">
      <c r="M203" s="20">
        <v>45636</v>
      </c>
      <c r="N203" s="8" t="s">
        <v>52</v>
      </c>
      <c r="O203" s="8" t="s">
        <v>25</v>
      </c>
      <c r="P203" s="17">
        <v>14000</v>
      </c>
      <c r="Q203">
        <f>_xlfn.IFNA(VLOOKUP(Table10[[#This Row],[Tanggal Keluar]],Table8[[Tanggal PO]:[PO masuk]],5,FALSE),0)</f>
        <v>0</v>
      </c>
      <c r="S203" s="38">
        <f>S202-Table10[[#This Row],[PO Keluar]]+Table10[[#This Row],[Column2]]</f>
        <v>224000</v>
      </c>
      <c r="T203">
        <f>IFERROR(Table10[[#This Row],[Column2]],"TRUE")</f>
        <v>0</v>
      </c>
      <c r="V203">
        <f>IF(Table10[[#This Row],[Column2]]&gt;0,(S202-Table10[[#This Row],[PO Keluar]]+Table10[[#This Row],[Column2]]),S202-Table10[[#This Row],[PO Keluar]])</f>
        <v>224000</v>
      </c>
      <c r="Y203" s="20">
        <v>45564</v>
      </c>
      <c r="Z203" s="8">
        <f>IFERROR(SUMIF(Table10[Tanggal Keluar],Y203,Table10[PO Keluar]),0)</f>
        <v>0</v>
      </c>
      <c r="AA203" s="8">
        <f>IFERROR(VLOOKUP(Y203,Table8[[Tanggal PO]:[PO masuk]],5,FALSE),0)</f>
        <v>0</v>
      </c>
      <c r="AB203" s="8">
        <f t="shared" si="7"/>
        <v>84000</v>
      </c>
    </row>
    <row r="204" spans="13:28" x14ac:dyDescent="0.25">
      <c r="M204" s="20">
        <v>45637</v>
      </c>
      <c r="N204" s="8" t="s">
        <v>52</v>
      </c>
      <c r="O204" s="8" t="s">
        <v>25</v>
      </c>
      <c r="P204" s="17">
        <v>14000</v>
      </c>
      <c r="Q204">
        <f>_xlfn.IFNA(VLOOKUP(Table10[[#This Row],[Tanggal Keluar]],Table8[[Tanggal PO]:[PO masuk]],5,FALSE),0)</f>
        <v>0</v>
      </c>
      <c r="S204" s="38">
        <f>S203-Table10[[#This Row],[PO Keluar]]+Table10[[#This Row],[Column2]]</f>
        <v>210000</v>
      </c>
      <c r="T204">
        <f>IFERROR(Table10[[#This Row],[Column2]],"TRUE")</f>
        <v>0</v>
      </c>
      <c r="V204">
        <f>IF(Table10[[#This Row],[Column2]]&gt;0,(S203-Table10[[#This Row],[PO Keluar]]+Table10[[#This Row],[Column2]]),S203-Table10[[#This Row],[PO Keluar]])</f>
        <v>210000</v>
      </c>
      <c r="Y204" s="20">
        <v>45565</v>
      </c>
      <c r="Z204" s="8">
        <f>IFERROR(SUMIF(Table10[Tanggal Keluar],Y204,Table10[PO Keluar]),0)</f>
        <v>14000</v>
      </c>
      <c r="AA204" s="8">
        <f>IFERROR(VLOOKUP(Y204,Table8[[Tanggal PO]:[PO masuk]],5,FALSE),0)</f>
        <v>0</v>
      </c>
      <c r="AB204" s="8">
        <f t="shared" si="7"/>
        <v>70000</v>
      </c>
    </row>
    <row r="205" spans="13:28" x14ac:dyDescent="0.25">
      <c r="M205" s="20">
        <v>45637</v>
      </c>
      <c r="N205" s="8" t="s">
        <v>52</v>
      </c>
      <c r="O205" s="8" t="s">
        <v>25</v>
      </c>
      <c r="P205" s="17">
        <v>14000</v>
      </c>
      <c r="Q205">
        <f>_xlfn.IFNA(VLOOKUP(Table10[[#This Row],[Tanggal Keluar]],Table8[[Tanggal PO]:[PO masuk]],5,FALSE),0)</f>
        <v>0</v>
      </c>
      <c r="S205" s="38">
        <f>S204-Table10[[#This Row],[PO Keluar]]+Table10[[#This Row],[Column2]]</f>
        <v>196000</v>
      </c>
      <c r="T205">
        <f>IFERROR(Table10[[#This Row],[Column2]],"TRUE")</f>
        <v>0</v>
      </c>
      <c r="V205">
        <f>IF(Table10[[#This Row],[Column2]]&gt;0,(S204-Table10[[#This Row],[PO Keluar]]+Table10[[#This Row],[Column2]]),S204-Table10[[#This Row],[PO Keluar]])</f>
        <v>196000</v>
      </c>
      <c r="Y205" s="20">
        <v>45566</v>
      </c>
      <c r="Z205" s="8">
        <f>IFERROR(SUMIF(Table10[Tanggal Keluar],Y205,Table10[PO Keluar]),0)</f>
        <v>14000</v>
      </c>
      <c r="AA205" s="8">
        <f>IFERROR(VLOOKUP(Y205,Table8[[Tanggal PO]:[PO masuk]],5,FALSE),0)</f>
        <v>70000</v>
      </c>
      <c r="AB205" s="8">
        <f t="shared" si="7"/>
        <v>126000</v>
      </c>
    </row>
    <row r="206" spans="13:28" x14ac:dyDescent="0.25">
      <c r="M206" s="20">
        <v>45638</v>
      </c>
      <c r="N206" s="8" t="s">
        <v>52</v>
      </c>
      <c r="O206" s="8" t="s">
        <v>25</v>
      </c>
      <c r="P206" s="17">
        <v>14000</v>
      </c>
      <c r="Q206">
        <f>_xlfn.IFNA(VLOOKUP(Table10[[#This Row],[Tanggal Keluar]],Table8[[Tanggal PO]:[PO masuk]],5,FALSE),0)</f>
        <v>70000</v>
      </c>
      <c r="S206" s="38">
        <f>S205-Table10[[#This Row],[PO Keluar]]+Table10[[#This Row],[Column2]]</f>
        <v>252000</v>
      </c>
      <c r="T206">
        <f>IFERROR(Table10[[#This Row],[Column2]],"TRUE")</f>
        <v>70000</v>
      </c>
      <c r="V206">
        <f>IF(Table10[[#This Row],[Column2]]&gt;0,(S205-Table10[[#This Row],[PO Keluar]]+Table10[[#This Row],[Column2]]),S205-Table10[[#This Row],[PO Keluar]])</f>
        <v>252000</v>
      </c>
      <c r="Y206" s="20">
        <v>45567</v>
      </c>
      <c r="Z206" s="8">
        <f>IFERROR(SUMIF(Table10[Tanggal Keluar],Y206,Table10[PO Keluar]),0)</f>
        <v>14000</v>
      </c>
      <c r="AA206" s="8">
        <f>IFERROR(VLOOKUP(Y206,Table8[[Tanggal PO]:[PO masuk]],5,FALSE),0)</f>
        <v>0</v>
      </c>
      <c r="AB206" s="8">
        <f t="shared" si="7"/>
        <v>112000</v>
      </c>
    </row>
    <row r="207" spans="13:28" x14ac:dyDescent="0.25">
      <c r="M207" s="20">
        <v>45639</v>
      </c>
      <c r="N207" s="8" t="s">
        <v>52</v>
      </c>
      <c r="O207" s="8" t="s">
        <v>25</v>
      </c>
      <c r="P207" s="17">
        <v>14000</v>
      </c>
      <c r="Q207">
        <f>_xlfn.IFNA(VLOOKUP(Table10[[#This Row],[Tanggal Keluar]],Table8[[Tanggal PO]:[PO masuk]],5,FALSE),0)</f>
        <v>0</v>
      </c>
      <c r="S207" s="38">
        <f>S206-Table10[[#This Row],[PO Keluar]]+Table10[[#This Row],[Column2]]</f>
        <v>238000</v>
      </c>
      <c r="T207">
        <f>IFERROR(Table10[[#This Row],[Column2]],"TRUE")</f>
        <v>0</v>
      </c>
      <c r="V207">
        <f>IF(Table10[[#This Row],[Column2]]&gt;0,(S206-Table10[[#This Row],[PO Keluar]]+Table10[[#This Row],[Column2]]),S206-Table10[[#This Row],[PO Keluar]])</f>
        <v>238000</v>
      </c>
      <c r="Y207" s="20">
        <v>45568</v>
      </c>
      <c r="Z207" s="8">
        <f>IFERROR(SUMIF(Table10[Tanggal Keluar],Y207,Table10[PO Keluar]),0)</f>
        <v>14000</v>
      </c>
      <c r="AA207" s="8">
        <f>IFERROR(VLOOKUP(Y207,Table8[[Tanggal PO]:[PO masuk]],5,FALSE),0)</f>
        <v>0</v>
      </c>
      <c r="AB207" s="8">
        <f t="shared" si="7"/>
        <v>98000</v>
      </c>
    </row>
    <row r="208" spans="13:28" x14ac:dyDescent="0.25">
      <c r="M208" s="20">
        <v>45642</v>
      </c>
      <c r="N208" s="8" t="s">
        <v>53</v>
      </c>
      <c r="O208" s="8" t="s">
        <v>25</v>
      </c>
      <c r="P208" s="17">
        <v>14000</v>
      </c>
      <c r="Q208">
        <f>_xlfn.IFNA(VLOOKUP(Table10[[#This Row],[Tanggal Keluar]],Table8[[Tanggal PO]:[PO masuk]],5,FALSE),0)</f>
        <v>0</v>
      </c>
      <c r="S208" s="38">
        <f>S207-Table10[[#This Row],[PO Keluar]]+Table10[[#This Row],[Column2]]</f>
        <v>224000</v>
      </c>
      <c r="T208">
        <f>IFERROR(Table10[[#This Row],[Column2]],"TRUE")</f>
        <v>0</v>
      </c>
      <c r="V208">
        <f>IF(Table10[[#This Row],[Column2]]&gt;0,(S207-Table10[[#This Row],[PO Keluar]]+Table10[[#This Row],[Column2]]),S207-Table10[[#This Row],[PO Keluar]])</f>
        <v>224000</v>
      </c>
      <c r="Y208" s="20">
        <v>45569</v>
      </c>
      <c r="Z208" s="8">
        <f>IFERROR(SUMIF(Table10[Tanggal Keluar],Y208,Table10[PO Keluar]),0)</f>
        <v>14000</v>
      </c>
      <c r="AA208" s="8">
        <f>IFERROR(VLOOKUP(Y208,Table8[[Tanggal PO]:[PO masuk]],5,FALSE),0)</f>
        <v>70000</v>
      </c>
      <c r="AB208" s="8">
        <f t="shared" si="7"/>
        <v>154000</v>
      </c>
    </row>
    <row r="209" spans="13:28" x14ac:dyDescent="0.25">
      <c r="M209" s="20">
        <v>45643</v>
      </c>
      <c r="N209" s="8" t="s">
        <v>53</v>
      </c>
      <c r="O209" s="8" t="s">
        <v>25</v>
      </c>
      <c r="P209" s="17">
        <v>14000</v>
      </c>
      <c r="Q209">
        <f>_xlfn.IFNA(VLOOKUP(Table10[[#This Row],[Tanggal Keluar]],Table8[[Tanggal PO]:[PO masuk]],5,FALSE),0)</f>
        <v>140000</v>
      </c>
      <c r="S209" s="38">
        <f>S208-Table10[[#This Row],[PO Keluar]]+Table10[[#This Row],[Column2]]</f>
        <v>350000</v>
      </c>
      <c r="T209">
        <f>IFERROR(Table10[[#This Row],[Column2]],"TRUE")</f>
        <v>140000</v>
      </c>
      <c r="V209">
        <f>IF(Table10[[#This Row],[Column2]]&gt;0,(S208-Table10[[#This Row],[PO Keluar]]+Table10[[#This Row],[Column2]]),S208-Table10[[#This Row],[PO Keluar]])</f>
        <v>350000</v>
      </c>
      <c r="Y209" s="20">
        <v>45570</v>
      </c>
      <c r="Z209" s="8">
        <f>IFERROR(SUMIF(Table10[Tanggal Keluar],Y209,Table10[PO Keluar]),0)</f>
        <v>0</v>
      </c>
      <c r="AA209" s="8">
        <f>IFERROR(VLOOKUP(Y209,Table8[[Tanggal PO]:[PO masuk]],5,FALSE),0)</f>
        <v>0</v>
      </c>
      <c r="AB209" s="8">
        <f t="shared" si="7"/>
        <v>154000</v>
      </c>
    </row>
    <row r="210" spans="13:28" x14ac:dyDescent="0.25">
      <c r="M210" s="20">
        <v>45644</v>
      </c>
      <c r="N210" s="8" t="s">
        <v>53</v>
      </c>
      <c r="O210" s="8" t="s">
        <v>25</v>
      </c>
      <c r="P210" s="17">
        <v>14000</v>
      </c>
      <c r="Q210">
        <f>_xlfn.IFNA(VLOOKUP(Table10[[#This Row],[Tanggal Keluar]],Table8[[Tanggal PO]:[PO masuk]],5,FALSE),0)</f>
        <v>0</v>
      </c>
      <c r="S210" s="38">
        <f>S209-Table10[[#This Row],[PO Keluar]]+Table10[[#This Row],[Column2]]</f>
        <v>336000</v>
      </c>
      <c r="T210">
        <f>IFERROR(Table10[[#This Row],[Column2]],"TRUE")</f>
        <v>0</v>
      </c>
      <c r="V210">
        <f>IF(Table10[[#This Row],[Column2]]&gt;0,(S209-Table10[[#This Row],[PO Keluar]]+Table10[[#This Row],[Column2]]),S209-Table10[[#This Row],[PO Keluar]])</f>
        <v>336000</v>
      </c>
      <c r="Y210" s="20">
        <v>45571</v>
      </c>
      <c r="Z210" s="8">
        <f>IFERROR(SUMIF(Table10[Tanggal Keluar],Y210,Table10[PO Keluar]),0)</f>
        <v>0</v>
      </c>
      <c r="AA210" s="8">
        <f>IFERROR(VLOOKUP(Y210,Table8[[Tanggal PO]:[PO masuk]],5,FALSE),0)</f>
        <v>0</v>
      </c>
      <c r="AB210" s="8">
        <f t="shared" si="7"/>
        <v>154000</v>
      </c>
    </row>
    <row r="211" spans="13:28" x14ac:dyDescent="0.25">
      <c r="M211" s="20">
        <v>45645</v>
      </c>
      <c r="N211" s="8" t="s">
        <v>53</v>
      </c>
      <c r="O211" s="8" t="s">
        <v>25</v>
      </c>
      <c r="P211" s="17">
        <v>14000</v>
      </c>
      <c r="Q211">
        <f>_xlfn.IFNA(VLOOKUP(Table10[[#This Row],[Tanggal Keluar]],Table8[[Tanggal PO]:[PO masuk]],5,FALSE),0)</f>
        <v>0</v>
      </c>
      <c r="S211" s="38">
        <f>S210-Table10[[#This Row],[PO Keluar]]+Table10[[#This Row],[Column2]]</f>
        <v>322000</v>
      </c>
      <c r="T211">
        <f>IFERROR(Table10[[#This Row],[Column2]],"TRUE")</f>
        <v>0</v>
      </c>
      <c r="V211">
        <f>IF(Table10[[#This Row],[Column2]]&gt;0,(S210-Table10[[#This Row],[PO Keluar]]+Table10[[#This Row],[Column2]]),S210-Table10[[#This Row],[PO Keluar]])</f>
        <v>322000</v>
      </c>
      <c r="Y211" s="20">
        <v>45572</v>
      </c>
      <c r="Z211" s="8">
        <f>IFERROR(SUMIF(Table10[Tanggal Keluar],Y211,Table10[PO Keluar]),0)</f>
        <v>14000</v>
      </c>
      <c r="AA211" s="8">
        <f>IFERROR(VLOOKUP(Y211,Table8[[Tanggal PO]:[PO masuk]],5,FALSE),0)</f>
        <v>0</v>
      </c>
      <c r="AB211" s="8">
        <f t="shared" si="7"/>
        <v>140000</v>
      </c>
    </row>
    <row r="212" spans="13:28" x14ac:dyDescent="0.25">
      <c r="M212" s="20">
        <v>45645</v>
      </c>
      <c r="N212" s="8" t="s">
        <v>53</v>
      </c>
      <c r="O212" s="8" t="s">
        <v>25</v>
      </c>
      <c r="P212" s="17">
        <v>14000</v>
      </c>
      <c r="Q212">
        <f>_xlfn.IFNA(VLOOKUP(Table10[[#This Row],[Tanggal Keluar]],Table8[[Tanggal PO]:[PO masuk]],5,FALSE),0)</f>
        <v>0</v>
      </c>
      <c r="S212" s="38">
        <f>S211-Table10[[#This Row],[PO Keluar]]+Table10[[#This Row],[Column2]]</f>
        <v>308000</v>
      </c>
      <c r="T212">
        <f>IFERROR(Table10[[#This Row],[Column2]],"TRUE")</f>
        <v>0</v>
      </c>
      <c r="V212">
        <f>IF(Table10[[#This Row],[Column2]]&gt;0,(S211-Table10[[#This Row],[PO Keluar]]+Table10[[#This Row],[Column2]]),S211-Table10[[#This Row],[PO Keluar]])</f>
        <v>308000</v>
      </c>
      <c r="Y212" s="20">
        <v>45573</v>
      </c>
      <c r="Z212" s="8">
        <f>IFERROR(SUMIF(Table10[Tanggal Keluar],Y212,Table10[PO Keluar]),0)</f>
        <v>14000</v>
      </c>
      <c r="AA212" s="8">
        <f>IFERROR(VLOOKUP(Y212,Table8[[Tanggal PO]:[PO masuk]],5,FALSE),0)</f>
        <v>0</v>
      </c>
      <c r="AB212" s="8">
        <f t="shared" si="7"/>
        <v>126000</v>
      </c>
    </row>
    <row r="213" spans="13:28" x14ac:dyDescent="0.25">
      <c r="M213" s="20">
        <v>45646</v>
      </c>
      <c r="N213" s="8" t="s">
        <v>53</v>
      </c>
      <c r="O213" s="8" t="s">
        <v>25</v>
      </c>
      <c r="P213" s="17">
        <v>14000</v>
      </c>
      <c r="Q213">
        <f>_xlfn.IFNA(VLOOKUP(Table10[[#This Row],[Tanggal Keluar]],Table8[[Tanggal PO]:[PO masuk]],5,FALSE),0)</f>
        <v>0</v>
      </c>
      <c r="S213" s="38">
        <f>S212-Table10[[#This Row],[PO Keluar]]+Table10[[#This Row],[Column2]]</f>
        <v>294000</v>
      </c>
      <c r="T213">
        <f>IFERROR(Table10[[#This Row],[Column2]],"TRUE")</f>
        <v>0</v>
      </c>
      <c r="V213">
        <f>IF(Table10[[#This Row],[Column2]]&gt;0,(S212-Table10[[#This Row],[PO Keluar]]+Table10[[#This Row],[Column2]]),S212-Table10[[#This Row],[PO Keluar]])</f>
        <v>294000</v>
      </c>
      <c r="Y213" s="20">
        <v>45574</v>
      </c>
      <c r="Z213" s="8">
        <f>IFERROR(SUMIF(Table10[Tanggal Keluar],Y213,Table10[PO Keluar]),0)</f>
        <v>14000</v>
      </c>
      <c r="AA213" s="8">
        <f>IFERROR(VLOOKUP(Y213,Table8[[Tanggal PO]:[PO masuk]],5,FALSE),0)</f>
        <v>140000</v>
      </c>
      <c r="AB213" s="8">
        <f t="shared" si="7"/>
        <v>252000</v>
      </c>
    </row>
    <row r="214" spans="13:28" x14ac:dyDescent="0.25">
      <c r="M214" s="20">
        <v>45646</v>
      </c>
      <c r="N214" s="8" t="s">
        <v>53</v>
      </c>
      <c r="O214" s="8" t="s">
        <v>25</v>
      </c>
      <c r="P214" s="17">
        <v>14000</v>
      </c>
      <c r="Q214">
        <f>_xlfn.IFNA(VLOOKUP(Table10[[#This Row],[Tanggal Keluar]],Table8[[Tanggal PO]:[PO masuk]],5,FALSE),0)</f>
        <v>0</v>
      </c>
      <c r="S214" s="38">
        <f>S213-Table10[[#This Row],[PO Keluar]]+Table10[[#This Row],[Column2]]</f>
        <v>280000</v>
      </c>
      <c r="T214">
        <f>IFERROR(Table10[[#This Row],[Column2]],"TRUE")</f>
        <v>0</v>
      </c>
      <c r="V214">
        <f>IF(Table10[[#This Row],[Column2]]&gt;0,(S213-Table10[[#This Row],[PO Keluar]]+Table10[[#This Row],[Column2]]),S213-Table10[[#This Row],[PO Keluar]])</f>
        <v>280000</v>
      </c>
      <c r="Y214" s="20">
        <v>45575</v>
      </c>
      <c r="Z214" s="8">
        <f>IFERROR(SUMIF(Table10[Tanggal Keluar],Y214,Table10[PO Keluar]),0)</f>
        <v>14000</v>
      </c>
      <c r="AA214" s="8">
        <f>IFERROR(VLOOKUP(Y214,Table8[[Tanggal PO]:[PO masuk]],5,FALSE),0)</f>
        <v>70000</v>
      </c>
      <c r="AB214" s="8">
        <f t="shared" si="7"/>
        <v>308000</v>
      </c>
    </row>
    <row r="215" spans="13:28" x14ac:dyDescent="0.25">
      <c r="M215" s="20">
        <v>45647</v>
      </c>
      <c r="N215" s="8" t="s">
        <v>53</v>
      </c>
      <c r="O215" s="8" t="s">
        <v>25</v>
      </c>
      <c r="P215" s="17">
        <v>14000</v>
      </c>
      <c r="Q215">
        <f>_xlfn.IFNA(VLOOKUP(Table10[[#This Row],[Tanggal Keluar]],Table8[[Tanggal PO]:[PO masuk]],5,FALSE),0)</f>
        <v>0</v>
      </c>
      <c r="S215" s="38">
        <f>S214-Table10[[#This Row],[PO Keluar]]+Table10[[#This Row],[Column2]]</f>
        <v>266000</v>
      </c>
      <c r="T215">
        <f>IFERROR(Table10[[#This Row],[Column2]],"TRUE")</f>
        <v>0</v>
      </c>
      <c r="V215">
        <f>IF(Table10[[#This Row],[Column2]]&gt;0,(S214-Table10[[#This Row],[PO Keluar]]+Table10[[#This Row],[Column2]]),S214-Table10[[#This Row],[PO Keluar]])</f>
        <v>266000</v>
      </c>
      <c r="Y215" s="20">
        <v>45576</v>
      </c>
      <c r="Z215" s="8">
        <f>IFERROR(SUMIF(Table10[Tanggal Keluar],Y215,Table10[PO Keluar]),0)</f>
        <v>14000</v>
      </c>
      <c r="AA215" s="8">
        <f>IFERROR(VLOOKUP(Y215,Table8[[Tanggal PO]:[PO masuk]],5,FALSE),0)</f>
        <v>70000</v>
      </c>
      <c r="AB215" s="8">
        <f t="shared" si="7"/>
        <v>364000</v>
      </c>
    </row>
    <row r="216" spans="13:28" x14ac:dyDescent="0.25">
      <c r="M216" s="20">
        <v>45649</v>
      </c>
      <c r="N216" s="8" t="s">
        <v>53</v>
      </c>
      <c r="O216" s="8" t="s">
        <v>25</v>
      </c>
      <c r="P216" s="17">
        <v>14000</v>
      </c>
      <c r="Q216">
        <f>_xlfn.IFNA(VLOOKUP(Table10[[#This Row],[Tanggal Keluar]],Table8[[Tanggal PO]:[PO masuk]],5,FALSE),0)</f>
        <v>140000</v>
      </c>
      <c r="S216" s="38">
        <f>S215-Table10[[#This Row],[PO Keluar]]+Table10[[#This Row],[Column2]]</f>
        <v>392000</v>
      </c>
      <c r="T216">
        <f>IFERROR(Table10[[#This Row],[Column2]],"TRUE")</f>
        <v>140000</v>
      </c>
      <c r="V216">
        <f>IF(Table10[[#This Row],[Column2]]&gt;0,(S215-Table10[[#This Row],[PO Keluar]]+Table10[[#This Row],[Column2]]),S215-Table10[[#This Row],[PO Keluar]])</f>
        <v>392000</v>
      </c>
      <c r="Y216" s="20">
        <v>45577</v>
      </c>
      <c r="Z216" s="8">
        <f>IFERROR(SUMIF(Table10[Tanggal Keluar],Y216,Table10[PO Keluar]),0)</f>
        <v>0</v>
      </c>
      <c r="AA216" s="8">
        <f>IFERROR(VLOOKUP(Y216,Table8[[Tanggal PO]:[PO masuk]],5,FALSE),0)</f>
        <v>0</v>
      </c>
      <c r="AB216" s="8">
        <f t="shared" si="7"/>
        <v>364000</v>
      </c>
    </row>
    <row r="217" spans="13:28" x14ac:dyDescent="0.25">
      <c r="M217" s="31">
        <v>45649</v>
      </c>
      <c r="N217" s="8" t="s">
        <v>53</v>
      </c>
      <c r="O217" s="8" t="s">
        <v>25</v>
      </c>
      <c r="P217" s="32">
        <v>14000</v>
      </c>
      <c r="Q217">
        <v>0</v>
      </c>
      <c r="S217" s="38">
        <f>S216-Table10[[#This Row],[PO Keluar]]+Table10[[#This Row],[Column2]]</f>
        <v>378000</v>
      </c>
      <c r="T217">
        <f>IFERROR(Table10[[#This Row],[Column2]],"TRUE")</f>
        <v>0</v>
      </c>
      <c r="V217">
        <f>IF(Table10[[#This Row],[Column2]]&gt;0,(S216-Table10[[#This Row],[PO Keluar]]+Table10[[#This Row],[Column2]]),S216-Table10[[#This Row],[PO Keluar]])</f>
        <v>378000</v>
      </c>
      <c r="Y217" s="20">
        <v>45578</v>
      </c>
      <c r="Z217" s="8">
        <f>IFERROR(SUMIF(Table10[Tanggal Keluar],Y217,Table10[PO Keluar]),0)</f>
        <v>0</v>
      </c>
      <c r="AA217" s="8">
        <f>IFERROR(VLOOKUP(Y217,Table8[[Tanggal PO]:[PO masuk]],5,FALSE),0)</f>
        <v>0</v>
      </c>
      <c r="AB217" s="8">
        <f t="shared" si="7"/>
        <v>364000</v>
      </c>
    </row>
    <row r="218" spans="13:28" x14ac:dyDescent="0.25">
      <c r="M218" s="31">
        <v>45652</v>
      </c>
      <c r="N218" s="8" t="s">
        <v>53</v>
      </c>
      <c r="O218" s="8" t="s">
        <v>25</v>
      </c>
      <c r="P218" s="17">
        <v>14000</v>
      </c>
      <c r="Q218">
        <f>_xlfn.IFNA(VLOOKUP(Table10[[#This Row],[Tanggal Keluar]],Table8[[Tanggal PO]:[PO masuk]],5,FALSE),0)</f>
        <v>0</v>
      </c>
      <c r="S218" s="38">
        <f>S217-Table10[[#This Row],[PO Keluar]]+Table10[[#This Row],[Column2]]</f>
        <v>364000</v>
      </c>
      <c r="T218">
        <f>IFERROR(Table10[[#This Row],[Column2]],"TRUE")</f>
        <v>0</v>
      </c>
      <c r="V218">
        <f>IF(Table10[[#This Row],[Column2]]&gt;0,(S217-Table10[[#This Row],[PO Keluar]]+Table10[[#This Row],[Column2]]),S217-Table10[[#This Row],[PO Keluar]])</f>
        <v>364000</v>
      </c>
      <c r="Y218" s="20">
        <v>45579</v>
      </c>
      <c r="Z218" s="8">
        <f>IFERROR(SUMIF(Table10[Tanggal Keluar],Y218,Table10[PO Keluar]),0)</f>
        <v>14000</v>
      </c>
      <c r="AA218" s="8">
        <f>IFERROR(VLOOKUP(Y218,Table8[[Tanggal PO]:[PO masuk]],5,FALSE),0)</f>
        <v>0</v>
      </c>
      <c r="AB218" s="8">
        <f t="shared" si="7"/>
        <v>350000</v>
      </c>
    </row>
    <row r="219" spans="13:28" x14ac:dyDescent="0.25">
      <c r="M219" s="31">
        <v>45652</v>
      </c>
      <c r="N219" s="8" t="s">
        <v>53</v>
      </c>
      <c r="O219" s="8" t="s">
        <v>25</v>
      </c>
      <c r="P219" s="32">
        <v>14000</v>
      </c>
      <c r="Q219">
        <f>_xlfn.IFNA(VLOOKUP(Table10[[#This Row],[Tanggal Keluar]],Table8[[Tanggal PO]:[PO masuk]],5,FALSE),0)</f>
        <v>0</v>
      </c>
      <c r="S219" s="38">
        <f>S218-Table10[[#This Row],[PO Keluar]]+Table10[[#This Row],[Column2]]</f>
        <v>350000</v>
      </c>
      <c r="T219">
        <f>IFERROR(Table10[[#This Row],[Column2]],"TRUE")</f>
        <v>0</v>
      </c>
      <c r="V219">
        <f>IF(Table10[[#This Row],[Column2]]&gt;0,(S218-Table10[[#This Row],[PO Keluar]]+Table10[[#This Row],[Column2]]),S218-Table10[[#This Row],[PO Keluar]])</f>
        <v>350000</v>
      </c>
      <c r="Y219" s="20">
        <v>45580</v>
      </c>
      <c r="Z219" s="8">
        <f>IFERROR(SUMIF(Table10[Tanggal Keluar],Y219,Table10[PO Keluar]),0)</f>
        <v>14000</v>
      </c>
      <c r="AA219" s="8">
        <f>IFERROR(VLOOKUP(Y219,Table8[[Tanggal PO]:[PO masuk]],5,FALSE),0)</f>
        <v>0</v>
      </c>
      <c r="AB219" s="8">
        <f t="shared" si="7"/>
        <v>336000</v>
      </c>
    </row>
    <row r="220" spans="13:28" x14ac:dyDescent="0.25">
      <c r="M220" s="31">
        <v>45653</v>
      </c>
      <c r="N220" s="8" t="s">
        <v>53</v>
      </c>
      <c r="O220" s="8" t="s">
        <v>25</v>
      </c>
      <c r="P220" s="17">
        <v>14000</v>
      </c>
      <c r="Q220">
        <f>_xlfn.IFNA(VLOOKUP(Table10[[#This Row],[Tanggal Keluar]],Table8[[Tanggal PO]:[PO masuk]],5,FALSE),0)</f>
        <v>0</v>
      </c>
      <c r="S220" s="38">
        <f>S219-Table10[[#This Row],[PO Keluar]]+Table10[[#This Row],[Column2]]</f>
        <v>336000</v>
      </c>
      <c r="T220">
        <f>IFERROR(Table10[[#This Row],[Column2]],"TRUE")</f>
        <v>0</v>
      </c>
      <c r="V220">
        <f>IF(Table10[[#This Row],[Column2]]&gt;0,(S219-Table10[[#This Row],[PO Keluar]]+Table10[[#This Row],[Column2]]),S219-Table10[[#This Row],[PO Keluar]])</f>
        <v>336000</v>
      </c>
      <c r="Y220" s="20">
        <v>45581</v>
      </c>
      <c r="Z220" s="8">
        <f>IFERROR(SUMIF(Table10[Tanggal Keluar],Y220,Table10[PO Keluar]),0)</f>
        <v>14000</v>
      </c>
      <c r="AA220" s="8">
        <f>IFERROR(VLOOKUP(Y220,Table8[[Tanggal PO]:[PO masuk]],5,FALSE),0)</f>
        <v>0</v>
      </c>
      <c r="AB220" s="8">
        <f t="shared" si="7"/>
        <v>322000</v>
      </c>
    </row>
    <row r="221" spans="13:28" x14ac:dyDescent="0.25">
      <c r="M221" s="31">
        <v>45653</v>
      </c>
      <c r="N221" s="8" t="s">
        <v>53</v>
      </c>
      <c r="O221" s="8" t="s">
        <v>25</v>
      </c>
      <c r="P221" s="32">
        <v>14000</v>
      </c>
      <c r="Q221">
        <f>_xlfn.IFNA(VLOOKUP(Table10[[#This Row],[Tanggal Keluar]],Table8[[Tanggal PO]:[PO masuk]],5,FALSE),0)</f>
        <v>0</v>
      </c>
      <c r="S221" s="38">
        <f>S220-Table10[[#This Row],[PO Keluar]]+Table10[[#This Row],[Column2]]</f>
        <v>322000</v>
      </c>
      <c r="T221">
        <f>IFERROR(Table10[[#This Row],[Column2]],"TRUE")</f>
        <v>0</v>
      </c>
      <c r="V221">
        <f>IF(Table10[[#This Row],[Column2]]&gt;0,(S220-Table10[[#This Row],[PO Keluar]]+Table10[[#This Row],[Column2]]),S220-Table10[[#This Row],[PO Keluar]])</f>
        <v>322000</v>
      </c>
      <c r="Y221" s="20">
        <v>45582</v>
      </c>
      <c r="Z221" s="8">
        <f>IFERROR(SUMIF(Table10[Tanggal Keluar],Y221,Table10[PO Keluar]),0)</f>
        <v>14000</v>
      </c>
      <c r="AA221" s="8">
        <f>IFERROR(VLOOKUP(Y221,Table8[[Tanggal PO]:[PO masuk]],5,FALSE),0)</f>
        <v>0</v>
      </c>
      <c r="AB221" s="8">
        <f t="shared" si="7"/>
        <v>308000</v>
      </c>
    </row>
    <row r="222" spans="13:28" x14ac:dyDescent="0.25">
      <c r="M222" s="31">
        <v>45656</v>
      </c>
      <c r="N222" s="8" t="s">
        <v>53</v>
      </c>
      <c r="O222" s="8" t="s">
        <v>25</v>
      </c>
      <c r="P222" s="17">
        <v>14000</v>
      </c>
      <c r="Q222">
        <f>_xlfn.IFNA(VLOOKUP(Table10[[#This Row],[Tanggal Keluar]],Table8[[Tanggal PO]:[PO masuk]],5,FALSE),0)</f>
        <v>0</v>
      </c>
      <c r="S222" s="38">
        <f>S221-Table10[[#This Row],[PO Keluar]]+Table10[[#This Row],[Column2]]</f>
        <v>308000</v>
      </c>
      <c r="T222">
        <f>IFERROR(Table10[[#This Row],[Column2]],"TRUE")</f>
        <v>0</v>
      </c>
      <c r="V222">
        <f>IF(Table10[[#This Row],[Column2]]&gt;0,(S221-Table10[[#This Row],[PO Keluar]]+Table10[[#This Row],[Column2]]),S221-Table10[[#This Row],[PO Keluar]])</f>
        <v>308000</v>
      </c>
      <c r="Y222" s="20">
        <v>45583</v>
      </c>
      <c r="Z222" s="8">
        <f>IFERROR(SUMIF(Table10[Tanggal Keluar],Y222,Table10[PO Keluar]),0)</f>
        <v>14000</v>
      </c>
      <c r="AA222" s="8">
        <f>IFERROR(VLOOKUP(Y222,Table8[[Tanggal PO]:[PO masuk]],5,FALSE),0)</f>
        <v>0</v>
      </c>
      <c r="AB222" s="8">
        <f t="shared" si="7"/>
        <v>294000</v>
      </c>
    </row>
    <row r="223" spans="13:28" x14ac:dyDescent="0.25">
      <c r="M223" s="31">
        <v>45656</v>
      </c>
      <c r="N223" s="8" t="s">
        <v>53</v>
      </c>
      <c r="O223" s="8" t="s">
        <v>25</v>
      </c>
      <c r="P223" s="17">
        <v>14000</v>
      </c>
      <c r="Q223">
        <f>_xlfn.IFNA(VLOOKUP(Table10[[#This Row],[Tanggal Keluar]],Table8[[Tanggal PO]:[PO masuk]],5,FALSE),0)</f>
        <v>0</v>
      </c>
      <c r="S223" s="38">
        <f>S222-Table10[[#This Row],[PO Keluar]]+Table10[[#This Row],[Column2]]</f>
        <v>294000</v>
      </c>
      <c r="T223">
        <f>IFERROR(Table10[[#This Row],[Column2]],"TRUE")</f>
        <v>0</v>
      </c>
      <c r="V223">
        <f>IF(Table10[[#This Row],[Column2]]&gt;0,(S222-Table10[[#This Row],[PO Keluar]]+Table10[[#This Row],[Column2]]),S222-Table10[[#This Row],[PO Keluar]])</f>
        <v>294000</v>
      </c>
      <c r="Y223" s="20">
        <v>45584</v>
      </c>
      <c r="Z223" s="8">
        <f>IFERROR(SUMIF(Table10[Tanggal Keluar],Y223,Table10[PO Keluar]),0)</f>
        <v>0</v>
      </c>
      <c r="AA223" s="8">
        <f>IFERROR(VLOOKUP(Y223,Table8[[Tanggal PO]:[PO masuk]],5,FALSE),0)</f>
        <v>0</v>
      </c>
      <c r="AB223" s="8">
        <f t="shared" si="7"/>
        <v>294000</v>
      </c>
    </row>
    <row r="224" spans="13:28" x14ac:dyDescent="0.25">
      <c r="M224" s="31">
        <v>45657</v>
      </c>
      <c r="N224" s="8" t="s">
        <v>53</v>
      </c>
      <c r="O224" s="8" t="s">
        <v>25</v>
      </c>
      <c r="P224" s="17">
        <v>14000</v>
      </c>
      <c r="Q224">
        <f>_xlfn.IFNA(VLOOKUP(Table10[[#This Row],[Tanggal Keluar]],Table8[[Tanggal PO]:[PO masuk]],5,FALSE),0)</f>
        <v>0</v>
      </c>
      <c r="S224" s="38">
        <f>S223-Table10[[#This Row],[PO Keluar]]+Table10[[#This Row],[Column2]]</f>
        <v>280000</v>
      </c>
      <c r="T224">
        <f>IFERROR(Table10[[#This Row],[Column2]],"TRUE")</f>
        <v>0</v>
      </c>
      <c r="V224">
        <f>IF(Table10[[#This Row],[Column2]]&gt;0,(S223-Table10[[#This Row],[PO Keluar]]+Table10[[#This Row],[Column2]]),S223-Table10[[#This Row],[PO Keluar]])</f>
        <v>280000</v>
      </c>
      <c r="Y224" s="20">
        <v>45585</v>
      </c>
      <c r="Z224" s="8">
        <f>IFERROR(SUMIF(Table10[Tanggal Keluar],Y224,Table10[PO Keluar]),0)</f>
        <v>0</v>
      </c>
      <c r="AA224" s="8">
        <f>IFERROR(VLOOKUP(Y224,Table8[[Tanggal PO]:[PO masuk]],5,FALSE),0)</f>
        <v>0</v>
      </c>
      <c r="AB224" s="8">
        <f t="shared" si="7"/>
        <v>294000</v>
      </c>
    </row>
    <row r="225" spans="13:28" x14ac:dyDescent="0.25">
      <c r="M225" s="31">
        <v>45659</v>
      </c>
      <c r="N225" s="8" t="s">
        <v>53</v>
      </c>
      <c r="O225" s="8" t="s">
        <v>25</v>
      </c>
      <c r="P225" s="17">
        <v>14000</v>
      </c>
      <c r="Q225">
        <f>_xlfn.IFNA(VLOOKUP(Table10[[#This Row],[Tanggal Keluar]],Table8[[Tanggal PO]:[PO masuk]],5,FALSE),0)</f>
        <v>0</v>
      </c>
      <c r="S225" s="38">
        <f>S224-Table10[[#This Row],[PO Keluar]]+Table10[[#This Row],[Column2]]</f>
        <v>266000</v>
      </c>
      <c r="T225">
        <f>IFERROR(Table10[[#This Row],[Column2]],"TRUE")</f>
        <v>0</v>
      </c>
      <c r="V225">
        <f>IF(Table10[[#This Row],[Column2]]&gt;0,(S224-Table10[[#This Row],[PO Keluar]]+Table10[[#This Row],[Column2]]),S224-Table10[[#This Row],[PO Keluar]])</f>
        <v>266000</v>
      </c>
      <c r="Y225" s="20">
        <v>45586</v>
      </c>
      <c r="Z225" s="8">
        <f>IFERROR(SUMIF(Table10[Tanggal Keluar],Y225,Table10[PO Keluar]),0)</f>
        <v>28000</v>
      </c>
      <c r="AA225" s="8">
        <f>IFERROR(VLOOKUP(Y225,Table8[[Tanggal PO]:[PO masuk]],5,FALSE),0)</f>
        <v>0</v>
      </c>
      <c r="AB225" s="8">
        <f t="shared" si="7"/>
        <v>266000</v>
      </c>
    </row>
    <row r="226" spans="13:28" x14ac:dyDescent="0.25">
      <c r="M226" s="31">
        <v>45660</v>
      </c>
      <c r="N226" s="8" t="s">
        <v>53</v>
      </c>
      <c r="O226" s="8" t="s">
        <v>25</v>
      </c>
      <c r="P226" s="17">
        <v>14000</v>
      </c>
      <c r="Q226">
        <f>_xlfn.IFNA(VLOOKUP(Table10[[#This Row],[Tanggal Keluar]],Table8[[Tanggal PO]:[PO masuk]],5,FALSE),0)</f>
        <v>140000</v>
      </c>
      <c r="S226" s="38">
        <f>S225-Table10[[#This Row],[PO Keluar]]+Table10[[#This Row],[Column2]]</f>
        <v>392000</v>
      </c>
      <c r="T226">
        <f>IFERROR(Table10[[#This Row],[Column2]],"TRUE")</f>
        <v>140000</v>
      </c>
      <c r="V226">
        <f>IF(Table10[[#This Row],[Column2]]&gt;0,(S225-Table10[[#This Row],[PO Keluar]]+Table10[[#This Row],[Column2]]),S225-Table10[[#This Row],[PO Keluar]])</f>
        <v>392000</v>
      </c>
      <c r="Y226" s="20">
        <v>45587</v>
      </c>
      <c r="Z226" s="8">
        <f>IFERROR(SUMIF(Table10[Tanggal Keluar],Y226,Table10[PO Keluar]),0)</f>
        <v>14000</v>
      </c>
      <c r="AA226" s="8">
        <f>IFERROR(VLOOKUP(Y226,Table8[[Tanggal PO]:[PO masuk]],5,FALSE),0)</f>
        <v>0</v>
      </c>
      <c r="AB226" s="8">
        <f t="shared" si="7"/>
        <v>252000</v>
      </c>
    </row>
    <row r="227" spans="13:28" x14ac:dyDescent="0.25">
      <c r="M227" s="31">
        <v>45663</v>
      </c>
      <c r="N227" s="8" t="s">
        <v>53</v>
      </c>
      <c r="O227" s="8" t="s">
        <v>25</v>
      </c>
      <c r="P227" s="17">
        <v>14000</v>
      </c>
      <c r="Q227">
        <f>_xlfn.IFNA(VLOOKUP(Table10[[#This Row],[Tanggal Keluar]],Table8[[Tanggal PO]:[PO masuk]],5,FALSE),0)</f>
        <v>0</v>
      </c>
      <c r="S227" s="38">
        <f>S226-Table10[[#This Row],[PO Keluar]]+Table10[[#This Row],[Column2]]</f>
        <v>378000</v>
      </c>
      <c r="T227">
        <f>IFERROR(Table10[[#This Row],[Column2]],"TRUE")</f>
        <v>0</v>
      </c>
      <c r="V227">
        <f>IF(Table10[[#This Row],[Column2]]&gt;0,(S226-Table10[[#This Row],[PO Keluar]]+Table10[[#This Row],[Column2]]),S226-Table10[[#This Row],[PO Keluar]])</f>
        <v>378000</v>
      </c>
      <c r="Y227" s="20">
        <v>45588</v>
      </c>
      <c r="Z227" s="8">
        <f>IFERROR(SUMIF(Table10[Tanggal Keluar],Y227,Table10[PO Keluar]),0)</f>
        <v>14000</v>
      </c>
      <c r="AA227" s="8">
        <f>IFERROR(VLOOKUP(Y227,Table8[[Tanggal PO]:[PO masuk]],5,FALSE),0)</f>
        <v>0</v>
      </c>
      <c r="AB227" s="8">
        <f t="shared" si="7"/>
        <v>238000</v>
      </c>
    </row>
    <row r="228" spans="13:28" x14ac:dyDescent="0.25">
      <c r="M228" s="31">
        <v>45664</v>
      </c>
      <c r="N228" s="8" t="s">
        <v>54</v>
      </c>
      <c r="O228" s="8" t="s">
        <v>25</v>
      </c>
      <c r="P228" s="17">
        <v>14000</v>
      </c>
      <c r="Q228">
        <f>_xlfn.IFNA(VLOOKUP(Table10[[#This Row],[Tanggal Keluar]],Table8[[Tanggal PO]:[PO masuk]],5,FALSE),0)</f>
        <v>0</v>
      </c>
      <c r="S228" s="38">
        <f>S227-Table10[[#This Row],[PO Keluar]]+Table10[[#This Row],[Column2]]</f>
        <v>364000</v>
      </c>
      <c r="T228">
        <f>IFERROR(Table10[[#This Row],[Column2]],"TRUE")</f>
        <v>0</v>
      </c>
      <c r="V228">
        <f>IF(Table10[[#This Row],[Column2]]&gt;0,(S227-Table10[[#This Row],[PO Keluar]]+Table10[[#This Row],[Column2]]),S227-Table10[[#This Row],[PO Keluar]])</f>
        <v>364000</v>
      </c>
      <c r="Y228" s="20">
        <v>45589</v>
      </c>
      <c r="Z228" s="8">
        <f>IFERROR(SUMIF(Table10[Tanggal Keluar],Y228,Table10[PO Keluar]),0)</f>
        <v>14000</v>
      </c>
      <c r="AA228" s="8">
        <f>IFERROR(VLOOKUP(Y228,Table8[[Tanggal PO]:[PO masuk]],5,FALSE),0)</f>
        <v>0</v>
      </c>
      <c r="AB228" s="8">
        <f t="shared" si="7"/>
        <v>224000</v>
      </c>
    </row>
    <row r="229" spans="13:28" x14ac:dyDescent="0.25">
      <c r="M229" s="31">
        <v>45665</v>
      </c>
      <c r="N229" s="8" t="s">
        <v>54</v>
      </c>
      <c r="O229" s="8" t="s">
        <v>25</v>
      </c>
      <c r="P229" s="17">
        <v>14000</v>
      </c>
      <c r="Q229">
        <f>_xlfn.IFNA(VLOOKUP(Table10[[#This Row],[Tanggal Keluar]],Table8[[Tanggal PO]:[PO masuk]],5,FALSE),0)</f>
        <v>0</v>
      </c>
      <c r="S229" s="38">
        <f>S228-Table10[[#This Row],[PO Keluar]]+Table10[[#This Row],[Column2]]</f>
        <v>350000</v>
      </c>
      <c r="T229">
        <f>IFERROR(Table10[[#This Row],[Column2]],"TRUE")</f>
        <v>0</v>
      </c>
      <c r="V229">
        <f>IF(Table10[[#This Row],[Column2]]&gt;0,(S228-Table10[[#This Row],[PO Keluar]]+Table10[[#This Row],[Column2]]),S228-Table10[[#This Row],[PO Keluar]])</f>
        <v>350000</v>
      </c>
      <c r="Y229" s="20">
        <v>45590</v>
      </c>
      <c r="Z229" s="8">
        <f>IFERROR(SUMIF(Table10[Tanggal Keluar],Y229,Table10[PO Keluar]),0)</f>
        <v>14000</v>
      </c>
      <c r="AA229" s="8">
        <f>IFERROR(VLOOKUP(Y229,Table8[[Tanggal PO]:[PO masuk]],5,FALSE),0)</f>
        <v>0</v>
      </c>
      <c r="AB229" s="8">
        <f t="shared" si="7"/>
        <v>210000</v>
      </c>
    </row>
    <row r="230" spans="13:28" x14ac:dyDescent="0.25">
      <c r="M230" s="31">
        <v>45665</v>
      </c>
      <c r="N230" s="8" t="s">
        <v>54</v>
      </c>
      <c r="O230" s="8" t="s">
        <v>25</v>
      </c>
      <c r="P230" s="17">
        <v>14000</v>
      </c>
      <c r="Q230">
        <f>_xlfn.IFNA(VLOOKUP(Table10[[#This Row],[Tanggal Keluar]],Table8[[Tanggal PO]:[PO masuk]],5,FALSE),0)</f>
        <v>0</v>
      </c>
      <c r="S230" s="38">
        <f>S229-Table10[[#This Row],[PO Keluar]]+Table10[[#This Row],[Column2]]</f>
        <v>336000</v>
      </c>
      <c r="T230">
        <f>IFERROR(Table10[[#This Row],[Column2]],"TRUE")</f>
        <v>0</v>
      </c>
      <c r="V230">
        <f>IF(Table10[[#This Row],[Column2]]&gt;0,(S229-Table10[[#This Row],[PO Keluar]]+Table10[[#This Row],[Column2]]),S229-Table10[[#This Row],[PO Keluar]])</f>
        <v>336000</v>
      </c>
      <c r="Y230" s="20">
        <v>45591</v>
      </c>
      <c r="Z230" s="8">
        <f>IFERROR(SUMIF(Table10[Tanggal Keluar],Y230,Table10[PO Keluar]),0)</f>
        <v>0</v>
      </c>
      <c r="AA230" s="8">
        <f>IFERROR(VLOOKUP(Y230,Table8[[Tanggal PO]:[PO masuk]],5,FALSE),0)</f>
        <v>0</v>
      </c>
      <c r="AB230" s="8">
        <f t="shared" si="7"/>
        <v>210000</v>
      </c>
    </row>
    <row r="231" spans="13:28" x14ac:dyDescent="0.25">
      <c r="M231" s="31">
        <v>45666</v>
      </c>
      <c r="N231" s="8" t="s">
        <v>54</v>
      </c>
      <c r="O231" s="8" t="s">
        <v>25</v>
      </c>
      <c r="P231" s="17">
        <v>14000</v>
      </c>
      <c r="Q231">
        <f>_xlfn.IFNA(VLOOKUP(Table10[[#This Row],[Tanggal Keluar]],Table8[[Tanggal PO]:[PO masuk]],5,FALSE),0)</f>
        <v>0</v>
      </c>
      <c r="S231" s="38">
        <f>S230-Table10[[#This Row],[PO Keluar]]+Table10[[#This Row],[Column2]]</f>
        <v>322000</v>
      </c>
      <c r="T231">
        <f>IFERROR(Table10[[#This Row],[Column2]],"TRUE")</f>
        <v>0</v>
      </c>
      <c r="V231">
        <f>IF(Table10[[#This Row],[Column2]]&gt;0,(S230-Table10[[#This Row],[PO Keluar]]+Table10[[#This Row],[Column2]]),S230-Table10[[#This Row],[PO Keluar]])</f>
        <v>322000</v>
      </c>
      <c r="Y231" s="20">
        <v>45592</v>
      </c>
      <c r="Z231" s="8">
        <f>IFERROR(SUMIF(Table10[Tanggal Keluar],Y231,Table10[PO Keluar]),0)</f>
        <v>0</v>
      </c>
      <c r="AA231" s="8">
        <f>IFERROR(VLOOKUP(Y231,Table8[[Tanggal PO]:[PO masuk]],5,FALSE),0)</f>
        <v>0</v>
      </c>
      <c r="AB231" s="8">
        <f t="shared" si="7"/>
        <v>210000</v>
      </c>
    </row>
    <row r="232" spans="13:28" x14ac:dyDescent="0.25">
      <c r="M232" s="31">
        <v>45666</v>
      </c>
      <c r="N232" s="8" t="s">
        <v>54</v>
      </c>
      <c r="O232" s="8" t="s">
        <v>25</v>
      </c>
      <c r="P232" s="17">
        <v>14000</v>
      </c>
      <c r="Q232">
        <f>_xlfn.IFNA(VLOOKUP(Table10[[#This Row],[Tanggal Keluar]],Table8[[Tanggal PO]:[PO masuk]],5,FALSE),0)</f>
        <v>0</v>
      </c>
      <c r="S232" s="38">
        <f>S231-Table10[[#This Row],[PO Keluar]]+Table10[[#This Row],[Column2]]</f>
        <v>308000</v>
      </c>
      <c r="T232">
        <f>IFERROR(Table10[[#This Row],[Column2]],"TRUE")</f>
        <v>0</v>
      </c>
      <c r="V232">
        <f>IF(Table10[[#This Row],[Column2]]&gt;0,(S231-Table10[[#This Row],[PO Keluar]]+Table10[[#This Row],[Column2]]),S231-Table10[[#This Row],[PO Keluar]])</f>
        <v>308000</v>
      </c>
      <c r="Y232" s="20">
        <v>45593</v>
      </c>
      <c r="Z232" s="8">
        <f>IFERROR(SUMIF(Table10[Tanggal Keluar],Y232,Table10[PO Keluar]),0)</f>
        <v>14000</v>
      </c>
      <c r="AA232" s="8">
        <f>IFERROR(VLOOKUP(Y232,Table8[[Tanggal PO]:[PO masuk]],5,FALSE),0)</f>
        <v>0</v>
      </c>
      <c r="AB232" s="8">
        <f t="shared" si="7"/>
        <v>196000</v>
      </c>
    </row>
    <row r="233" spans="13:28" x14ac:dyDescent="0.25">
      <c r="M233" s="31">
        <v>45667</v>
      </c>
      <c r="N233" s="8" t="s">
        <v>55</v>
      </c>
      <c r="O233" s="8" t="s">
        <v>25</v>
      </c>
      <c r="P233" s="17">
        <v>14000</v>
      </c>
      <c r="Q233">
        <f>_xlfn.IFNA(VLOOKUP(Table10[[#This Row],[Tanggal Keluar]],Table8[[Tanggal PO]:[PO masuk]],5,FALSE),0)</f>
        <v>70000</v>
      </c>
      <c r="S233" s="38">
        <f>S232-Table10[[#This Row],[PO Keluar]]+Table10[[#This Row],[Column2]]</f>
        <v>364000</v>
      </c>
      <c r="T233">
        <f>IFERROR(Table10[[#This Row],[Column2]],"TRUE")</f>
        <v>70000</v>
      </c>
      <c r="V233">
        <f>IF(Table10[[#This Row],[Column2]]&gt;0,(S232-Table10[[#This Row],[PO Keluar]]+Table10[[#This Row],[Column2]]),S232-Table10[[#This Row],[PO Keluar]])</f>
        <v>364000</v>
      </c>
      <c r="Y233" s="20">
        <v>45594</v>
      </c>
      <c r="Z233" s="8">
        <f>IFERROR(SUMIF(Table10[Tanggal Keluar],Y233,Table10[PO Keluar]),0)</f>
        <v>14000</v>
      </c>
      <c r="AA233" s="8">
        <f>IFERROR(VLOOKUP(Y233,Table8[[Tanggal PO]:[PO masuk]],5,FALSE),0)</f>
        <v>0</v>
      </c>
      <c r="AB233" s="8">
        <f t="shared" si="7"/>
        <v>182000</v>
      </c>
    </row>
    <row r="234" spans="13:28" x14ac:dyDescent="0.25">
      <c r="M234" s="31">
        <v>45667</v>
      </c>
      <c r="N234" s="8" t="s">
        <v>55</v>
      </c>
      <c r="O234" s="8" t="s">
        <v>25</v>
      </c>
      <c r="P234" s="17">
        <v>14000</v>
      </c>
      <c r="Q234">
        <v>0</v>
      </c>
      <c r="S234" s="38">
        <f>S233-Table10[[#This Row],[PO Keluar]]+Table10[[#This Row],[Column2]]</f>
        <v>350000</v>
      </c>
      <c r="T234">
        <f>IFERROR(Table10[[#This Row],[Column2]],"TRUE")</f>
        <v>0</v>
      </c>
      <c r="V234">
        <f>IF(Table10[[#This Row],[Column2]]&gt;0,(S233-Table10[[#This Row],[PO Keluar]]+Table10[[#This Row],[Column2]]),S233-Table10[[#This Row],[PO Keluar]])</f>
        <v>350000</v>
      </c>
      <c r="Y234" s="20">
        <v>45595</v>
      </c>
      <c r="Z234" s="8">
        <f>IFERROR(SUMIF(Table10[Tanggal Keluar],Y234,Table10[PO Keluar]),0)</f>
        <v>14000</v>
      </c>
      <c r="AA234" s="8">
        <f>IFERROR(VLOOKUP(Y234,Table8[[Tanggal PO]:[PO masuk]],5,FALSE),0)</f>
        <v>0</v>
      </c>
      <c r="AB234" s="8">
        <f t="shared" si="7"/>
        <v>168000</v>
      </c>
    </row>
    <row r="235" spans="13:28" x14ac:dyDescent="0.25">
      <c r="M235" s="31">
        <v>45670</v>
      </c>
      <c r="N235" s="8" t="s">
        <v>56</v>
      </c>
      <c r="O235" s="8" t="s">
        <v>25</v>
      </c>
      <c r="P235" s="17">
        <v>14000</v>
      </c>
      <c r="Q235">
        <f>_xlfn.IFNA(VLOOKUP(Table10[[#This Row],[Tanggal Keluar]],Table8[[Tanggal PO]:[PO masuk]],5,FALSE),0)</f>
        <v>0</v>
      </c>
      <c r="S235" s="38">
        <f>S234-Table10[[#This Row],[PO Keluar]]+Table10[[#This Row],[Column2]]</f>
        <v>336000</v>
      </c>
      <c r="T235">
        <f>IFERROR(Table10[[#This Row],[Column2]],"TRUE")</f>
        <v>0</v>
      </c>
      <c r="V235">
        <f>IF(Table10[[#This Row],[Column2]]&gt;0,(S234-Table10[[#This Row],[PO Keluar]]+Table10[[#This Row],[Column2]]),S234-Table10[[#This Row],[PO Keluar]])</f>
        <v>336000</v>
      </c>
      <c r="Y235" s="20">
        <v>45596</v>
      </c>
      <c r="Z235" s="8">
        <f>IFERROR(SUMIF(Table10[Tanggal Keluar],Y235,Table10[PO Keluar]),0)</f>
        <v>14000</v>
      </c>
      <c r="AA235" s="8">
        <f>IFERROR(VLOOKUP(Y235,Table8[[Tanggal PO]:[PO masuk]],5,FALSE),0)</f>
        <v>0</v>
      </c>
      <c r="AB235" s="8">
        <f t="shared" si="7"/>
        <v>154000</v>
      </c>
    </row>
    <row r="236" spans="13:28" x14ac:dyDescent="0.25">
      <c r="M236" s="31">
        <v>45671</v>
      </c>
      <c r="N236" s="8" t="s">
        <v>56</v>
      </c>
      <c r="O236" s="8" t="s">
        <v>25</v>
      </c>
      <c r="P236" s="17">
        <v>14000</v>
      </c>
      <c r="Q236">
        <f>_xlfn.IFNA(VLOOKUP(Table10[[#This Row],[Tanggal Keluar]],Table8[[Tanggal PO]:[PO masuk]],5,FALSE),0)</f>
        <v>0</v>
      </c>
      <c r="S236" s="38">
        <f>S235-Table10[[#This Row],[PO Keluar]]+Table10[[#This Row],[Column2]]</f>
        <v>322000</v>
      </c>
      <c r="T236">
        <f>IFERROR(Table10[[#This Row],[Column2]],"TRUE")</f>
        <v>0</v>
      </c>
      <c r="V236">
        <f>IF(Table10[[#This Row],[Column2]]&gt;0,(S235-Table10[[#This Row],[PO Keluar]]+Table10[[#This Row],[Column2]]),S235-Table10[[#This Row],[PO Keluar]])</f>
        <v>322000</v>
      </c>
      <c r="Y236" s="20">
        <v>45597</v>
      </c>
      <c r="Z236" s="8">
        <f>IFERROR(SUMIF(Table10[Tanggal Keluar],Y236,Table10[PO Keluar]),0)</f>
        <v>28000</v>
      </c>
      <c r="AA236" s="8">
        <f>IFERROR(VLOOKUP(Y236,Table8[[Tanggal PO]:[PO masuk]],5,FALSE),0)</f>
        <v>0</v>
      </c>
      <c r="AB236" s="8">
        <f t="shared" si="7"/>
        <v>126000</v>
      </c>
    </row>
    <row r="237" spans="13:28" x14ac:dyDescent="0.25">
      <c r="M237" s="31">
        <v>45672</v>
      </c>
      <c r="N237" s="8" t="s">
        <v>56</v>
      </c>
      <c r="O237" s="8" t="s">
        <v>25</v>
      </c>
      <c r="P237" s="17">
        <v>14000</v>
      </c>
      <c r="Q237">
        <f>_xlfn.IFNA(VLOOKUP(Table10[[#This Row],[Tanggal Keluar]],Table8[[Tanggal PO]:[PO masuk]],5,FALSE),0)</f>
        <v>0</v>
      </c>
      <c r="S237" s="38">
        <f>S236-Table10[[#This Row],[PO Keluar]]+Table10[[#This Row],[Column2]]</f>
        <v>308000</v>
      </c>
      <c r="T237">
        <f>IFERROR(Table10[[#This Row],[Column2]],"TRUE")</f>
        <v>0</v>
      </c>
      <c r="V237">
        <f>IF(Table10[[#This Row],[Column2]]&gt;0,(S236-Table10[[#This Row],[PO Keluar]]+Table10[[#This Row],[Column2]]),S236-Table10[[#This Row],[PO Keluar]])</f>
        <v>308000</v>
      </c>
      <c r="Y237" s="20">
        <v>45598</v>
      </c>
      <c r="Z237" s="8">
        <f>IFERROR(SUMIF(Table10[Tanggal Keluar],Y237,Table10[PO Keluar]),0)</f>
        <v>0</v>
      </c>
      <c r="AA237" s="8">
        <f>IFERROR(VLOOKUP(Y237,Table8[[Tanggal PO]:[PO masuk]],5,FALSE),0)</f>
        <v>0</v>
      </c>
      <c r="AB237" s="8">
        <f t="shared" si="7"/>
        <v>126000</v>
      </c>
    </row>
    <row r="238" spans="13:28" x14ac:dyDescent="0.25">
      <c r="M238" s="31">
        <v>45673</v>
      </c>
      <c r="N238" s="8" t="s">
        <v>56</v>
      </c>
      <c r="O238" s="8" t="s">
        <v>25</v>
      </c>
      <c r="P238" s="17">
        <v>14000</v>
      </c>
      <c r="Q238">
        <f>_xlfn.IFNA(VLOOKUP(Table10[[#This Row],[Tanggal Keluar]],Table8[[Tanggal PO]:[PO masuk]],5,FALSE),0)</f>
        <v>0</v>
      </c>
      <c r="S238" s="38">
        <f>S237-Table10[[#This Row],[PO Keluar]]+Table10[[#This Row],[Column2]]</f>
        <v>294000</v>
      </c>
      <c r="T238">
        <f>IFERROR(Table10[[#This Row],[Column2]],"TRUE")</f>
        <v>0</v>
      </c>
      <c r="V238">
        <f>IF(Table10[[#This Row],[Column2]]&gt;0,(S237-Table10[[#This Row],[PO Keluar]]+Table10[[#This Row],[Column2]]),S237-Table10[[#This Row],[PO Keluar]])</f>
        <v>294000</v>
      </c>
      <c r="Y238" s="20">
        <v>45599</v>
      </c>
      <c r="Z238" s="8">
        <f>IFERROR(SUMIF(Table10[Tanggal Keluar],Y238,Table10[PO Keluar]),0)</f>
        <v>0</v>
      </c>
      <c r="AA238" s="8">
        <f>IFERROR(VLOOKUP(Y238,Table8[[Tanggal PO]:[PO masuk]],5,FALSE),0)</f>
        <v>0</v>
      </c>
      <c r="AB238" s="8">
        <f t="shared" si="7"/>
        <v>126000</v>
      </c>
    </row>
    <row r="239" spans="13:28" x14ac:dyDescent="0.25">
      <c r="M239" s="31">
        <v>45674</v>
      </c>
      <c r="N239" s="8" t="s">
        <v>56</v>
      </c>
      <c r="O239" s="8" t="s">
        <v>25</v>
      </c>
      <c r="P239" s="17">
        <v>14000</v>
      </c>
      <c r="Q239">
        <f>_xlfn.IFNA(VLOOKUP(Table10[[#This Row],[Tanggal Keluar]],Table8[[Tanggal PO]:[PO masuk]],5,FALSE),0)</f>
        <v>0</v>
      </c>
      <c r="S239" s="38">
        <f>S238-Table10[[#This Row],[PO Keluar]]+Table10[[#This Row],[Column2]]</f>
        <v>280000</v>
      </c>
      <c r="T239">
        <f>IFERROR(Table10[[#This Row],[Column2]],"TRUE")</f>
        <v>0</v>
      </c>
      <c r="V239">
        <f>IF(Table10[[#This Row],[Column2]]&gt;0,(S238-Table10[[#This Row],[PO Keluar]]+Table10[[#This Row],[Column2]]),S238-Table10[[#This Row],[PO Keluar]])</f>
        <v>280000</v>
      </c>
      <c r="Y239" s="20">
        <v>45600</v>
      </c>
      <c r="Z239" s="8">
        <f>IFERROR(SUMIF(Table10[Tanggal Keluar],Y239,Table10[PO Keluar]),0)</f>
        <v>28000</v>
      </c>
      <c r="AA239" s="8">
        <f>IFERROR(VLOOKUP(Y239,Table8[[Tanggal PO]:[PO masuk]],5,FALSE),0)</f>
        <v>0</v>
      </c>
      <c r="AB239" s="8">
        <f t="shared" si="7"/>
        <v>98000</v>
      </c>
    </row>
    <row r="240" spans="13:28" x14ac:dyDescent="0.25">
      <c r="M240" s="31">
        <v>45674</v>
      </c>
      <c r="N240" s="8" t="s">
        <v>56</v>
      </c>
      <c r="O240" s="8" t="s">
        <v>25</v>
      </c>
      <c r="P240" s="17">
        <v>14000</v>
      </c>
      <c r="Q240">
        <f>_xlfn.IFNA(VLOOKUP(Table10[[#This Row],[Tanggal Keluar]],Table8[[Tanggal PO]:[PO masuk]],5,FALSE),0)</f>
        <v>0</v>
      </c>
      <c r="S240" s="38">
        <f>S239-Table10[[#This Row],[PO Keluar]]+Table10[[#This Row],[Column2]]</f>
        <v>266000</v>
      </c>
      <c r="T240">
        <f>IFERROR(Table10[[#This Row],[Column2]],"TRUE")</f>
        <v>0</v>
      </c>
      <c r="V240">
        <f>IF(Table10[[#This Row],[Column2]]&gt;0,(S239-Table10[[#This Row],[PO Keluar]]+Table10[[#This Row],[Column2]]),S239-Table10[[#This Row],[PO Keluar]])</f>
        <v>266000</v>
      </c>
      <c r="Y240" s="20">
        <v>45601</v>
      </c>
      <c r="Z240" s="8">
        <f>IFERROR(SUMIF(Table10[Tanggal Keluar],Y240,Table10[PO Keluar]),0)</f>
        <v>14000</v>
      </c>
      <c r="AA240" s="8">
        <f>IFERROR(VLOOKUP(Y240,Table8[[Tanggal PO]:[PO masuk]],5,FALSE),0)</f>
        <v>210000</v>
      </c>
      <c r="AB240" s="8">
        <f t="shared" si="7"/>
        <v>294000</v>
      </c>
    </row>
    <row r="241" spans="13:28" x14ac:dyDescent="0.25">
      <c r="M241" s="31">
        <v>45677</v>
      </c>
      <c r="N241" s="8" t="s">
        <v>56</v>
      </c>
      <c r="O241" s="8" t="s">
        <v>25</v>
      </c>
      <c r="P241" s="17">
        <v>14000</v>
      </c>
      <c r="Q241">
        <f>_xlfn.IFNA(VLOOKUP(Table10[[#This Row],[Tanggal Keluar]],Table8[[Tanggal PO]:[PO masuk]],5,FALSE),0)</f>
        <v>0</v>
      </c>
      <c r="S241" s="38">
        <f>S240-Table10[[#This Row],[PO Keluar]]+Table10[[#This Row],[Column2]]</f>
        <v>252000</v>
      </c>
      <c r="T241">
        <f>IFERROR(Table10[[#This Row],[Column2]],"TRUE")</f>
        <v>0</v>
      </c>
      <c r="V241">
        <f>IF(Table10[[#This Row],[Column2]]&gt;0,(S240-Table10[[#This Row],[PO Keluar]]+Table10[[#This Row],[Column2]]),S240-Table10[[#This Row],[PO Keluar]])</f>
        <v>252000</v>
      </c>
      <c r="Y241" s="20">
        <v>45602</v>
      </c>
      <c r="Z241" s="8">
        <f>IFERROR(SUMIF(Table10[Tanggal Keluar],Y241,Table10[PO Keluar]),0)</f>
        <v>14000</v>
      </c>
      <c r="AA241" s="8">
        <f>IFERROR(VLOOKUP(Y241,Table8[[Tanggal PO]:[PO masuk]],5,FALSE),0)</f>
        <v>0</v>
      </c>
      <c r="AB241" s="8">
        <f t="shared" si="7"/>
        <v>280000</v>
      </c>
    </row>
    <row r="242" spans="13:28" x14ac:dyDescent="0.25">
      <c r="M242" s="31">
        <v>45678</v>
      </c>
      <c r="N242" s="8" t="s">
        <v>56</v>
      </c>
      <c r="O242" s="8" t="s">
        <v>25</v>
      </c>
      <c r="P242" s="17">
        <v>14000</v>
      </c>
      <c r="Q242">
        <f>_xlfn.IFNA(VLOOKUP(Table10[[#This Row],[Tanggal Keluar]],Table8[[Tanggal PO]:[PO masuk]],5,FALSE),0)</f>
        <v>140000</v>
      </c>
      <c r="S242" s="38">
        <f>S241-Table10[[#This Row],[PO Keluar]]+Table10[[#This Row],[Column2]]</f>
        <v>378000</v>
      </c>
      <c r="T242">
        <f>IFERROR(Table10[[#This Row],[Column2]],"TRUE")</f>
        <v>140000</v>
      </c>
      <c r="V242">
        <f>IF(Table10[[#This Row],[Column2]]&gt;0,(S241-Table10[[#This Row],[PO Keluar]]+Table10[[#This Row],[Column2]]),S241-Table10[[#This Row],[PO Keluar]])</f>
        <v>378000</v>
      </c>
      <c r="Y242" s="20">
        <v>45603</v>
      </c>
      <c r="Z242" s="8">
        <f>IFERROR(SUMIF(Table10[Tanggal Keluar],Y242,Table10[PO Keluar]),0)</f>
        <v>14000</v>
      </c>
      <c r="AA242" s="8">
        <f>IFERROR(VLOOKUP(Y242,Table8[[Tanggal PO]:[PO masuk]],5,FALSE),0)</f>
        <v>0</v>
      </c>
      <c r="AB242" s="8">
        <f t="shared" si="7"/>
        <v>266000</v>
      </c>
    </row>
    <row r="243" spans="13:28" x14ac:dyDescent="0.25">
      <c r="M243" s="31">
        <v>45679</v>
      </c>
      <c r="N243" s="23" t="s">
        <v>56</v>
      </c>
      <c r="O243" s="8" t="s">
        <v>25</v>
      </c>
      <c r="P243" s="17">
        <v>14000</v>
      </c>
      <c r="Q243">
        <f>_xlfn.IFNA(VLOOKUP(Table10[[#This Row],[Tanggal Keluar]],Table8[[Tanggal PO]:[PO masuk]],5,FALSE),0)</f>
        <v>0</v>
      </c>
      <c r="S243" s="38">
        <f>S242-Table10[[#This Row],[PO Keluar]]+Table10[[#This Row],[Column2]]</f>
        <v>364000</v>
      </c>
      <c r="T243">
        <f>IFERROR(Table10[[#This Row],[Column2]],"TRUE")</f>
        <v>0</v>
      </c>
      <c r="V243">
        <f>IF(Table10[[#This Row],[Column2]]&gt;0,(S242-Table10[[#This Row],[PO Keluar]]+Table10[[#This Row],[Column2]]),S242-Table10[[#This Row],[PO Keluar]])</f>
        <v>364000</v>
      </c>
      <c r="Y243" s="20">
        <v>45604</v>
      </c>
      <c r="Z243" s="8">
        <f>IFERROR(SUMIF(Table10[Tanggal Keluar],Y243,Table10[PO Keluar]),0)</f>
        <v>28000</v>
      </c>
      <c r="AA243" s="8">
        <f>IFERROR(VLOOKUP(Y243,Table8[[Tanggal PO]:[PO masuk]],5,FALSE),0)</f>
        <v>0</v>
      </c>
      <c r="AB243" s="8">
        <f t="shared" si="7"/>
        <v>238000</v>
      </c>
    </row>
    <row r="244" spans="13:28" x14ac:dyDescent="0.25">
      <c r="M244" s="31">
        <v>45679</v>
      </c>
      <c r="N244" s="23" t="s">
        <v>56</v>
      </c>
      <c r="O244" s="8" t="s">
        <v>25</v>
      </c>
      <c r="P244" s="17">
        <v>14000</v>
      </c>
      <c r="Q244">
        <f>_xlfn.IFNA(VLOOKUP(Table10[[#This Row],[Tanggal Keluar]],Table8[[Tanggal PO]:[PO masuk]],5,FALSE),0)</f>
        <v>0</v>
      </c>
      <c r="S244" s="38">
        <f>S243-Table10[[#This Row],[PO Keluar]]+Table10[[#This Row],[Column2]]</f>
        <v>350000</v>
      </c>
      <c r="T244">
        <f>IFERROR(Table10[[#This Row],[Column2]],"TRUE")</f>
        <v>0</v>
      </c>
      <c r="V244">
        <f>IF(Table10[[#This Row],[Column2]]&gt;0,(S243-Table10[[#This Row],[PO Keluar]]+Table10[[#This Row],[Column2]]),S243-Table10[[#This Row],[PO Keluar]])</f>
        <v>350000</v>
      </c>
      <c r="Y244" s="20">
        <v>45605</v>
      </c>
      <c r="Z244" s="8">
        <f>IFERROR(SUMIF(Table10[Tanggal Keluar],Y244,Table10[PO Keluar]),0)</f>
        <v>0</v>
      </c>
      <c r="AA244" s="8">
        <f>IFERROR(VLOOKUP(Y244,Table8[[Tanggal PO]:[PO masuk]],5,FALSE),0)</f>
        <v>0</v>
      </c>
      <c r="AB244" s="8">
        <f t="shared" si="7"/>
        <v>238000</v>
      </c>
    </row>
    <row r="245" spans="13:28" x14ac:dyDescent="0.25">
      <c r="M245" s="31">
        <v>45680</v>
      </c>
      <c r="N245" s="23" t="s">
        <v>55</v>
      </c>
      <c r="O245" s="8" t="s">
        <v>25</v>
      </c>
      <c r="P245" s="17">
        <v>14000</v>
      </c>
      <c r="Q245">
        <f>_xlfn.IFNA(VLOOKUP(Table10[[#This Row],[Tanggal Keluar]],Table8[[Tanggal PO]:[PO masuk]],5,FALSE),0)</f>
        <v>0</v>
      </c>
      <c r="S245" s="38">
        <f>S244-Table10[[#This Row],[PO Keluar]]+Table10[[#This Row],[Column2]]</f>
        <v>336000</v>
      </c>
      <c r="T245">
        <f>IFERROR(Table10[[#This Row],[Column2]],"TRUE")</f>
        <v>0</v>
      </c>
      <c r="V245">
        <f>IF(Table10[[#This Row],[Column2]]&gt;0,(S244-Table10[[#This Row],[PO Keluar]]+Table10[[#This Row],[Column2]]),S244-Table10[[#This Row],[PO Keluar]])</f>
        <v>336000</v>
      </c>
      <c r="Y245" s="20">
        <v>45606</v>
      </c>
      <c r="Z245" s="8">
        <f>IFERROR(SUMIF(Table10[Tanggal Keluar],Y245,Table10[PO Keluar]),0)</f>
        <v>0</v>
      </c>
      <c r="AA245" s="8">
        <f>IFERROR(VLOOKUP(Y245,Table8[[Tanggal PO]:[PO masuk]],5,FALSE),0)</f>
        <v>0</v>
      </c>
      <c r="AB245" s="8">
        <f t="shared" si="7"/>
        <v>238000</v>
      </c>
    </row>
    <row r="246" spans="13:28" x14ac:dyDescent="0.25">
      <c r="M246" s="31">
        <v>45680</v>
      </c>
      <c r="N246" s="23" t="s">
        <v>55</v>
      </c>
      <c r="O246" s="8" t="s">
        <v>25</v>
      </c>
      <c r="P246" s="17">
        <v>14000</v>
      </c>
      <c r="Q246">
        <f>_xlfn.IFNA(VLOOKUP(Table10[[#This Row],[Tanggal Keluar]],Table8[[Tanggal PO]:[PO masuk]],5,FALSE),0)</f>
        <v>0</v>
      </c>
      <c r="S246" s="38">
        <f>S245-Table10[[#This Row],[PO Keluar]]+Table10[[#This Row],[Column2]]</f>
        <v>322000</v>
      </c>
      <c r="T246">
        <f>IFERROR(Table10[[#This Row],[Column2]],"TRUE")</f>
        <v>0</v>
      </c>
      <c r="V246">
        <f>IF(Table10[[#This Row],[Column2]]&gt;0,(S245-Table10[[#This Row],[PO Keluar]]+Table10[[#This Row],[Column2]]),S245-Table10[[#This Row],[PO Keluar]])</f>
        <v>322000</v>
      </c>
      <c r="Y246" s="20">
        <v>45607</v>
      </c>
      <c r="Z246" s="8">
        <f>IFERROR(SUMIF(Table10[Tanggal Keluar],Y246,Table10[PO Keluar]),0)</f>
        <v>0</v>
      </c>
      <c r="AA246" s="8">
        <f>IFERROR(VLOOKUP(Y246,Table8[[Tanggal PO]:[PO masuk]],5,FALSE),0)</f>
        <v>0</v>
      </c>
      <c r="AB246" s="8">
        <f t="shared" si="7"/>
        <v>238000</v>
      </c>
    </row>
    <row r="247" spans="13:28" x14ac:dyDescent="0.25">
      <c r="M247" s="31">
        <v>45681</v>
      </c>
      <c r="N247" s="23" t="s">
        <v>55</v>
      </c>
      <c r="O247" s="8" t="s">
        <v>25</v>
      </c>
      <c r="P247" s="17">
        <v>14000</v>
      </c>
      <c r="Q247">
        <f>_xlfn.IFNA(VLOOKUP(Table10[[#This Row],[Tanggal Keluar]],Table8[[Tanggal PO]:[PO masuk]],5,FALSE),0)</f>
        <v>0</v>
      </c>
      <c r="S247" s="38">
        <f>S246-Table10[[#This Row],[PO Keluar]]+Table10[[#This Row],[Column2]]</f>
        <v>308000</v>
      </c>
      <c r="T247">
        <f>IFERROR(Table10[[#This Row],[Column2]],"TRUE")</f>
        <v>0</v>
      </c>
      <c r="V247">
        <f>IF(Table10[[#This Row],[Column2]]&gt;0,(S246-Table10[[#This Row],[PO Keluar]]+Table10[[#This Row],[Column2]]),S246-Table10[[#This Row],[PO Keluar]])</f>
        <v>308000</v>
      </c>
      <c r="Y247" s="20">
        <v>45608</v>
      </c>
      <c r="Z247" s="8">
        <f>IFERROR(SUMIF(Table10[Tanggal Keluar],Y247,Table10[PO Keluar]),0)</f>
        <v>28000</v>
      </c>
      <c r="AA247" s="8">
        <f>IFERROR(VLOOKUP(Y247,Table8[[Tanggal PO]:[PO masuk]],5,FALSE),0)</f>
        <v>0</v>
      </c>
      <c r="AB247" s="8">
        <f t="shared" si="7"/>
        <v>210000</v>
      </c>
    </row>
    <row r="248" spans="13:28" x14ac:dyDescent="0.25">
      <c r="M248" s="31">
        <v>45687</v>
      </c>
      <c r="N248" s="23" t="s">
        <v>55</v>
      </c>
      <c r="O248" s="8" t="s">
        <v>25</v>
      </c>
      <c r="P248" s="17">
        <v>14000</v>
      </c>
      <c r="Q248">
        <f>_xlfn.IFNA(VLOOKUP(Table10[[#This Row],[Tanggal Keluar]],Table8[[Tanggal PO]:[PO masuk]],5,FALSE),0)</f>
        <v>0</v>
      </c>
      <c r="S248" s="38">
        <f>S247-Table10[[#This Row],[PO Keluar]]+Table10[[#This Row],[Column2]]</f>
        <v>294000</v>
      </c>
      <c r="T248">
        <f>IFERROR(Table10[[#This Row],[Column2]],"TRUE")</f>
        <v>0</v>
      </c>
      <c r="V248">
        <f>IF(Table10[[#This Row],[Column2]]&gt;0,(S247-Table10[[#This Row],[PO Keluar]]+Table10[[#This Row],[Column2]]),S247-Table10[[#This Row],[PO Keluar]])</f>
        <v>294000</v>
      </c>
      <c r="Y248" s="20">
        <v>45609</v>
      </c>
      <c r="Z248" s="8">
        <f>IFERROR(SUMIF(Table10[Tanggal Keluar],Y248,Table10[PO Keluar]),0)</f>
        <v>14000</v>
      </c>
      <c r="AA248" s="8">
        <f>IFERROR(VLOOKUP(Y248,Table8[[Tanggal PO]:[PO masuk]],5,FALSE),0)</f>
        <v>0</v>
      </c>
      <c r="AB248" s="8">
        <f t="shared" si="7"/>
        <v>196000</v>
      </c>
    </row>
    <row r="249" spans="13:28" x14ac:dyDescent="0.25">
      <c r="M249" s="20">
        <v>45688</v>
      </c>
      <c r="N249" s="23" t="s">
        <v>55</v>
      </c>
      <c r="O249" s="8" t="s">
        <v>25</v>
      </c>
      <c r="P249" s="17">
        <v>14000</v>
      </c>
      <c r="Q249">
        <f>_xlfn.IFNA(VLOOKUP(Table10[[#This Row],[Tanggal Keluar]],Table8[[Tanggal PO]:[PO masuk]],5,FALSE),0)</f>
        <v>0</v>
      </c>
      <c r="S249" s="38">
        <f>S248-Table10[[#This Row],[PO Keluar]]+Table10[[#This Row],[Column2]]</f>
        <v>280000</v>
      </c>
      <c r="T249">
        <f>IFERROR(Table10[[#This Row],[Column2]],"TRUE")</f>
        <v>0</v>
      </c>
      <c r="V249">
        <f>IF(Table10[[#This Row],[Column2]]&gt;0,(S248-Table10[[#This Row],[PO Keluar]]+Table10[[#This Row],[Column2]]),S248-Table10[[#This Row],[PO Keluar]])</f>
        <v>280000</v>
      </c>
      <c r="Y249" s="20">
        <v>45610</v>
      </c>
      <c r="Z249" s="8">
        <f>IFERROR(SUMIF(Table10[Tanggal Keluar],Y249,Table10[PO Keluar]),0)</f>
        <v>14000</v>
      </c>
      <c r="AA249" s="8">
        <f>IFERROR(VLOOKUP(Y249,Table8[[Tanggal PO]:[PO masuk]],5,FALSE),0)</f>
        <v>210000</v>
      </c>
      <c r="AB249" s="8">
        <f t="shared" si="7"/>
        <v>392000</v>
      </c>
    </row>
    <row r="250" spans="13:28" x14ac:dyDescent="0.25">
      <c r="M250" s="20">
        <v>45691</v>
      </c>
      <c r="N250" s="23" t="s">
        <v>55</v>
      </c>
      <c r="O250" s="8" t="s">
        <v>25</v>
      </c>
      <c r="P250" s="17">
        <v>14000</v>
      </c>
      <c r="Q250">
        <f>_xlfn.IFNA(VLOOKUP(Table10[[#This Row],[Tanggal Keluar]],Table8[[Tanggal PO]:[PO masuk]],5,FALSE),0)</f>
        <v>224000</v>
      </c>
      <c r="S250" s="38">
        <f>S249-Table10[[#This Row],[PO Keluar]]+Table10[[#This Row],[Column2]]</f>
        <v>490000</v>
      </c>
      <c r="T250">
        <f>IFERROR(Table10[[#This Row],[Column2]],"TRUE")</f>
        <v>224000</v>
      </c>
      <c r="V250">
        <f>IF(Table10[[#This Row],[Column2]]&gt;0,(S249-Table10[[#This Row],[PO Keluar]]+Table10[[#This Row],[Column2]]),S249-Table10[[#This Row],[PO Keluar]])</f>
        <v>490000</v>
      </c>
      <c r="Y250" s="20">
        <v>45611</v>
      </c>
      <c r="Z250" s="8">
        <f>IFERROR(SUMIF(Table10[Tanggal Keluar],Y250,Table10[PO Keluar]),0)</f>
        <v>28000</v>
      </c>
      <c r="AA250" s="8">
        <f>IFERROR(VLOOKUP(Y250,Table8[[Tanggal PO]:[PO masuk]],5,FALSE),0)</f>
        <v>0</v>
      </c>
      <c r="AB250" s="8">
        <f t="shared" si="7"/>
        <v>364000</v>
      </c>
    </row>
    <row r="251" spans="13:28" x14ac:dyDescent="0.25">
      <c r="M251" s="20">
        <v>45691</v>
      </c>
      <c r="N251" s="23" t="s">
        <v>55</v>
      </c>
      <c r="O251" s="8" t="s">
        <v>25</v>
      </c>
      <c r="P251" s="17">
        <v>14000</v>
      </c>
      <c r="Q251">
        <v>0</v>
      </c>
      <c r="S251" s="38">
        <f>S250-Table10[[#This Row],[PO Keluar]]+Table10[[#This Row],[Column2]]</f>
        <v>476000</v>
      </c>
      <c r="T251">
        <f>IFERROR(Table10[[#This Row],[Column2]],"TRUE")</f>
        <v>0</v>
      </c>
      <c r="V251">
        <f>IF(Table10[[#This Row],[Column2]]&gt;0,(S250-Table10[[#This Row],[PO Keluar]]+Table10[[#This Row],[Column2]]),S250-Table10[[#This Row],[PO Keluar]])</f>
        <v>476000</v>
      </c>
      <c r="Y251" s="20">
        <v>45612</v>
      </c>
      <c r="Z251" s="8">
        <f>IFERROR(SUMIF(Table10[Tanggal Keluar],Y251,Table10[PO Keluar]),0)</f>
        <v>0</v>
      </c>
      <c r="AA251" s="8">
        <f>IFERROR(VLOOKUP(Y251,Table8[[Tanggal PO]:[PO masuk]],5,FALSE),0)</f>
        <v>0</v>
      </c>
      <c r="AB251" s="8">
        <f t="shared" si="7"/>
        <v>364000</v>
      </c>
    </row>
    <row r="252" spans="13:28" x14ac:dyDescent="0.25">
      <c r="M252" s="20">
        <v>45692</v>
      </c>
      <c r="N252" s="23" t="s">
        <v>55</v>
      </c>
      <c r="O252" s="8" t="s">
        <v>25</v>
      </c>
      <c r="P252" s="17">
        <v>14000</v>
      </c>
      <c r="Q252">
        <f>_xlfn.IFNA(VLOOKUP(Table10[[#This Row],[Tanggal Keluar]],Table8[[Tanggal PO]:[PO masuk]],5,FALSE),0)</f>
        <v>0</v>
      </c>
      <c r="S252" s="38">
        <f>S251-Table10[[#This Row],[PO Keluar]]+Table10[[#This Row],[Column2]]</f>
        <v>462000</v>
      </c>
      <c r="T252">
        <f>IFERROR(Table10[[#This Row],[Column2]],"TRUE")</f>
        <v>0</v>
      </c>
      <c r="V252">
        <f>IF(Table10[[#This Row],[Column2]]&gt;0,(S251-Table10[[#This Row],[PO Keluar]]+Table10[[#This Row],[Column2]]),S251-Table10[[#This Row],[PO Keluar]])</f>
        <v>462000</v>
      </c>
      <c r="Y252" s="20">
        <v>45613</v>
      </c>
      <c r="Z252" s="8">
        <f>IFERROR(SUMIF(Table10[Tanggal Keluar],Y252,Table10[PO Keluar]),0)</f>
        <v>0</v>
      </c>
      <c r="AA252" s="8">
        <f>IFERROR(VLOOKUP(Y252,Table8[[Tanggal PO]:[PO masuk]],5,FALSE),0)</f>
        <v>0</v>
      </c>
      <c r="AB252" s="8">
        <f t="shared" si="7"/>
        <v>364000</v>
      </c>
    </row>
    <row r="253" spans="13:28" x14ac:dyDescent="0.25">
      <c r="M253" s="20">
        <v>45693</v>
      </c>
      <c r="N253" s="23" t="s">
        <v>57</v>
      </c>
      <c r="O253" s="8" t="s">
        <v>25</v>
      </c>
      <c r="P253" s="17">
        <v>14000</v>
      </c>
      <c r="Q253">
        <f>_xlfn.IFNA(VLOOKUP(Table10[[#This Row],[Tanggal Keluar]],Table8[[Tanggal PO]:[PO masuk]],5,FALSE),0)</f>
        <v>0</v>
      </c>
      <c r="S253" s="38">
        <f>S252-Table10[[#This Row],[PO Keluar]]+Table10[[#This Row],[Column2]]</f>
        <v>448000</v>
      </c>
      <c r="T253">
        <f>IFERROR(Table10[[#This Row],[Column2]],"TRUE")</f>
        <v>0</v>
      </c>
      <c r="V253">
        <f>IF(Table10[[#This Row],[Column2]]&gt;0,(S252-Table10[[#This Row],[PO Keluar]]+Table10[[#This Row],[Column2]]),S252-Table10[[#This Row],[PO Keluar]])</f>
        <v>448000</v>
      </c>
      <c r="Y253" s="20">
        <v>45614</v>
      </c>
      <c r="Z253" s="8">
        <f>IFERROR(SUMIF(Table10[Tanggal Keluar],Y253,Table10[PO Keluar]),0)</f>
        <v>14000</v>
      </c>
      <c r="AA253" s="8">
        <f>IFERROR(VLOOKUP(Y253,Table8[[Tanggal PO]:[PO masuk]],5,FALSE),0)</f>
        <v>0</v>
      </c>
      <c r="AB253" s="8">
        <f t="shared" si="7"/>
        <v>350000</v>
      </c>
    </row>
    <row r="254" spans="13:28" x14ac:dyDescent="0.25">
      <c r="M254" s="20">
        <v>45693</v>
      </c>
      <c r="N254" s="23" t="s">
        <v>57</v>
      </c>
      <c r="O254" s="8" t="s">
        <v>25</v>
      </c>
      <c r="P254" s="17">
        <v>14000</v>
      </c>
      <c r="Q254">
        <f>_xlfn.IFNA(VLOOKUP(Table10[[#This Row],[Tanggal Keluar]],Table8[[Tanggal PO]:[PO masuk]],5,FALSE),0)</f>
        <v>0</v>
      </c>
      <c r="S254" s="38">
        <f>S253-Table10[[#This Row],[PO Keluar]]+Table10[[#This Row],[Column2]]</f>
        <v>434000</v>
      </c>
      <c r="T254">
        <f>IFERROR(Table10[[#This Row],[Column2]],"TRUE")</f>
        <v>0</v>
      </c>
      <c r="V254">
        <f>IF(Table10[[#This Row],[Column2]]&gt;0,(S253-Table10[[#This Row],[PO Keluar]]+Table10[[#This Row],[Column2]]),S253-Table10[[#This Row],[PO Keluar]])</f>
        <v>434000</v>
      </c>
      <c r="Y254" s="20">
        <v>45615</v>
      </c>
      <c r="Z254" s="8">
        <f>IFERROR(SUMIF(Table10[Tanggal Keluar],Y254,Table10[PO Keluar]),0)</f>
        <v>28000</v>
      </c>
      <c r="AA254" s="8">
        <f>IFERROR(VLOOKUP(Y254,Table8[[Tanggal PO]:[PO masuk]],5,FALSE),0)</f>
        <v>0</v>
      </c>
      <c r="AB254" s="8">
        <f t="shared" si="7"/>
        <v>322000</v>
      </c>
    </row>
    <row r="255" spans="13:28" x14ac:dyDescent="0.25">
      <c r="M255" s="20">
        <v>45694</v>
      </c>
      <c r="N255" s="23" t="s">
        <v>57</v>
      </c>
      <c r="O255" s="8" t="s">
        <v>25</v>
      </c>
      <c r="P255" s="17">
        <v>14000</v>
      </c>
      <c r="Q255">
        <f>_xlfn.IFNA(VLOOKUP(Table10[[#This Row],[Tanggal Keluar]],Table8[[Tanggal PO]:[PO masuk]],5,FALSE),0)</f>
        <v>0</v>
      </c>
      <c r="S255" s="38">
        <f>S254-Table10[[#This Row],[PO Keluar]]+Table10[[#This Row],[Column2]]</f>
        <v>420000</v>
      </c>
      <c r="T255">
        <f>IFERROR(Table10[[#This Row],[Column2]],"TRUE")</f>
        <v>0</v>
      </c>
      <c r="V255">
        <f>IF(Table10[[#This Row],[Column2]]&gt;0,(S254-Table10[[#This Row],[PO Keluar]]+Table10[[#This Row],[Column2]]),S254-Table10[[#This Row],[PO Keluar]])</f>
        <v>420000</v>
      </c>
      <c r="Y255" s="20">
        <v>45616</v>
      </c>
      <c r="Z255" s="8">
        <f>IFERROR(SUMIF(Table10[Tanggal Keluar],Y255,Table10[PO Keluar]),0)</f>
        <v>14000</v>
      </c>
      <c r="AA255" s="8">
        <f>IFERROR(VLOOKUP(Y255,Table8[[Tanggal PO]:[PO masuk]],5,FALSE),0)</f>
        <v>0</v>
      </c>
      <c r="AB255" s="8">
        <f t="shared" si="7"/>
        <v>308000</v>
      </c>
    </row>
    <row r="256" spans="13:28" x14ac:dyDescent="0.25">
      <c r="M256" s="20">
        <v>45695</v>
      </c>
      <c r="N256" s="23" t="s">
        <v>57</v>
      </c>
      <c r="O256" s="8" t="s">
        <v>25</v>
      </c>
      <c r="P256" s="17">
        <v>14000</v>
      </c>
      <c r="Q256">
        <f>_xlfn.IFNA(VLOOKUP(Table10[[#This Row],[Tanggal Keluar]],Table8[[Tanggal PO]:[PO masuk]],5,FALSE),0)</f>
        <v>0</v>
      </c>
      <c r="S256" s="38">
        <f>S255-Table10[[#This Row],[PO Keluar]]+Table10[[#This Row],[Column2]]</f>
        <v>406000</v>
      </c>
      <c r="T256">
        <f>IFERROR(Table10[[#This Row],[Column2]],"TRUE")</f>
        <v>0</v>
      </c>
      <c r="V256">
        <f>IF(Table10[[#This Row],[Column2]]&gt;0,(S255-Table10[[#This Row],[PO Keluar]]+Table10[[#This Row],[Column2]]),S255-Table10[[#This Row],[PO Keluar]])</f>
        <v>406000</v>
      </c>
      <c r="Y256" s="20">
        <v>45617</v>
      </c>
      <c r="Z256" s="8">
        <f>IFERROR(SUMIF(Table10[Tanggal Keluar],Y256,Table10[PO Keluar]),0)</f>
        <v>14000</v>
      </c>
      <c r="AA256" s="8">
        <f>IFERROR(VLOOKUP(Y256,Table8[[Tanggal PO]:[PO masuk]],5,FALSE),0)</f>
        <v>0</v>
      </c>
      <c r="AB256" s="8">
        <f t="shared" si="7"/>
        <v>294000</v>
      </c>
    </row>
    <row r="257" spans="13:28" x14ac:dyDescent="0.25">
      <c r="M257" s="20">
        <v>45698</v>
      </c>
      <c r="N257" s="23" t="s">
        <v>57</v>
      </c>
      <c r="O257" s="8" t="s">
        <v>25</v>
      </c>
      <c r="P257" s="17">
        <v>14000</v>
      </c>
      <c r="Q257">
        <f>_xlfn.IFNA(VLOOKUP(Table10[[#This Row],[Tanggal Keluar]],Table8[[Tanggal PO]:[PO masuk]],5,FALSE),0)</f>
        <v>0</v>
      </c>
      <c r="S257" s="38">
        <f>S256-Table10[[#This Row],[PO Keluar]]+Table10[[#This Row],[Column2]]</f>
        <v>392000</v>
      </c>
      <c r="T257">
        <f>IFERROR(Table10[[#This Row],[Column2]],"TRUE")</f>
        <v>0</v>
      </c>
      <c r="V257">
        <f>IF(Table10[[#This Row],[Column2]]&gt;0,(S256-Table10[[#This Row],[PO Keluar]]+Table10[[#This Row],[Column2]]),S256-Table10[[#This Row],[PO Keluar]])</f>
        <v>392000</v>
      </c>
      <c r="Y257" s="20">
        <v>45618</v>
      </c>
      <c r="Z257" s="8">
        <f>IFERROR(SUMIF(Table10[Tanggal Keluar],Y257,Table10[PO Keluar]),0)</f>
        <v>14000</v>
      </c>
      <c r="AA257" s="8">
        <f>IFERROR(VLOOKUP(Y257,Table8[[Tanggal PO]:[PO masuk]],5,FALSE),0)</f>
        <v>0</v>
      </c>
      <c r="AB257" s="8">
        <f t="shared" si="7"/>
        <v>280000</v>
      </c>
    </row>
    <row r="258" spans="13:28" x14ac:dyDescent="0.25">
      <c r="M258" s="31">
        <v>45699</v>
      </c>
      <c r="N258" s="23" t="s">
        <v>57</v>
      </c>
      <c r="O258" s="8" t="s">
        <v>25</v>
      </c>
      <c r="P258" s="17">
        <v>14000</v>
      </c>
      <c r="Q258">
        <f>_xlfn.IFNA(VLOOKUP(Table10[[#This Row],[Tanggal Keluar]],Table8[[Tanggal PO]:[PO masuk]],5,FALSE),0)</f>
        <v>0</v>
      </c>
      <c r="S258" s="38">
        <f>S257-Table10[[#This Row],[PO Keluar]]+Table10[[#This Row],[Column2]]</f>
        <v>378000</v>
      </c>
      <c r="T258">
        <f>IFERROR(Table10[[#This Row],[Column2]],"TRUE")</f>
        <v>0</v>
      </c>
      <c r="V258">
        <f>IF(Table10[[#This Row],[Column2]]&gt;0,(S257-Table10[[#This Row],[PO Keluar]]+Table10[[#This Row],[Column2]]),S257-Table10[[#This Row],[PO Keluar]])</f>
        <v>378000</v>
      </c>
      <c r="Y258" s="20">
        <v>45619</v>
      </c>
      <c r="Z258" s="8">
        <f>IFERROR(SUMIF(Table10[Tanggal Keluar],Y258,Table10[PO Keluar]),0)</f>
        <v>0</v>
      </c>
      <c r="AA258" s="8">
        <f>IFERROR(VLOOKUP(Y258,Table8[[Tanggal PO]:[PO masuk]],5,FALSE),0)</f>
        <v>0</v>
      </c>
      <c r="AB258" s="8">
        <f t="shared" si="7"/>
        <v>280000</v>
      </c>
    </row>
    <row r="259" spans="13:28" x14ac:dyDescent="0.25">
      <c r="M259" s="31">
        <v>45700</v>
      </c>
      <c r="N259" s="23" t="s">
        <v>59</v>
      </c>
      <c r="O259" s="8" t="s">
        <v>25</v>
      </c>
      <c r="P259" s="17">
        <v>14000</v>
      </c>
      <c r="Q259">
        <f>_xlfn.IFNA(VLOOKUP(Table10[[#This Row],[Tanggal Keluar]],Table8[[Tanggal PO]:[PO masuk]],5,FALSE),0)</f>
        <v>0</v>
      </c>
      <c r="S259" s="38">
        <f>S258-Table10[[#This Row],[PO Keluar]]+Table10[[#This Row],[Column2]]</f>
        <v>364000</v>
      </c>
      <c r="T259">
        <f>IFERROR(Table10[[#This Row],[Column2]],"TRUE")</f>
        <v>0</v>
      </c>
      <c r="V259">
        <f>IF(Table10[[#This Row],[Column2]]&gt;0,(S258-Table10[[#This Row],[PO Keluar]]+Table10[[#This Row],[Column2]]),S258-Table10[[#This Row],[PO Keluar]])</f>
        <v>364000</v>
      </c>
      <c r="Y259" s="20">
        <v>45620</v>
      </c>
      <c r="Z259" s="8">
        <f>IFERROR(SUMIF(Table10[Tanggal Keluar],Y259,Table10[PO Keluar]),0)</f>
        <v>0</v>
      </c>
      <c r="AA259" s="8">
        <f>IFERROR(VLOOKUP(Y259,Table8[[Tanggal PO]:[PO masuk]],5,FALSE),0)</f>
        <v>0</v>
      </c>
      <c r="AB259" s="8">
        <f t="shared" si="7"/>
        <v>280000</v>
      </c>
    </row>
    <row r="260" spans="13:28" x14ac:dyDescent="0.25">
      <c r="M260" s="31">
        <v>45701</v>
      </c>
      <c r="N260" s="23" t="s">
        <v>57</v>
      </c>
      <c r="O260" s="8" t="s">
        <v>25</v>
      </c>
      <c r="P260" s="32">
        <v>14000</v>
      </c>
      <c r="Q260">
        <f>_xlfn.IFNA(VLOOKUP(Table10[[#This Row],[Tanggal Keluar]],Table8[[Tanggal PO]:[PO masuk]],5,FALSE),0)</f>
        <v>0</v>
      </c>
      <c r="S260" s="38">
        <f>S259-Table10[[#This Row],[PO Keluar]]+Table10[[#This Row],[Column2]]</f>
        <v>350000</v>
      </c>
      <c r="T260">
        <f>IFERROR(Table10[[#This Row],[Column2]],"TRUE")</f>
        <v>0</v>
      </c>
      <c r="V260">
        <f>IF(Table10[[#This Row],[Column2]]&gt;0,(S259-Table10[[#This Row],[PO Keluar]]+Table10[[#This Row],[Column2]]),S259-Table10[[#This Row],[PO Keluar]])</f>
        <v>350000</v>
      </c>
      <c r="Y260" s="20">
        <v>45621</v>
      </c>
      <c r="Z260" s="8">
        <f>IFERROR(SUMIF(Table10[Tanggal Keluar],Y260,Table10[PO Keluar]),0)</f>
        <v>28000</v>
      </c>
      <c r="AA260" s="8">
        <f>IFERROR(VLOOKUP(Y260,Table8[[Tanggal PO]:[PO masuk]],5,FALSE),0)</f>
        <v>280000</v>
      </c>
      <c r="AB260" s="8">
        <f t="shared" si="7"/>
        <v>532000</v>
      </c>
    </row>
    <row r="261" spans="13:28" x14ac:dyDescent="0.25">
      <c r="M261" s="31">
        <v>45702</v>
      </c>
      <c r="N261" s="23" t="s">
        <v>59</v>
      </c>
      <c r="O261" s="8" t="s">
        <v>25</v>
      </c>
      <c r="P261" s="32">
        <v>14000</v>
      </c>
      <c r="Q261">
        <f>_xlfn.IFNA(VLOOKUP(Table10[[#This Row],[Tanggal Keluar]],Table8[[Tanggal PO]:[PO masuk]],5,FALSE),0)</f>
        <v>0</v>
      </c>
      <c r="S261" s="38">
        <f>S260-Table10[[#This Row],[PO Keluar]]+Table10[[#This Row],[Column2]]</f>
        <v>336000</v>
      </c>
      <c r="T261">
        <f>IFERROR(Table10[[#This Row],[Column2]],"TRUE")</f>
        <v>0</v>
      </c>
      <c r="V261">
        <f>IF(Table10[[#This Row],[Column2]]&gt;0,(S260-Table10[[#This Row],[PO Keluar]]+Table10[[#This Row],[Column2]]),S260-Table10[[#This Row],[PO Keluar]])</f>
        <v>336000</v>
      </c>
      <c r="Y261" s="20">
        <v>45622</v>
      </c>
      <c r="Z261" s="8">
        <f>IFERROR(SUMIF(Table10[Tanggal Keluar],Y261,Table10[PO Keluar]),0)</f>
        <v>28000</v>
      </c>
      <c r="AA261" s="8">
        <f>IFERROR(VLOOKUP(Y261,Table8[[Tanggal PO]:[PO masuk]],5,FALSE),0)</f>
        <v>0</v>
      </c>
      <c r="AB261" s="8">
        <f t="shared" si="7"/>
        <v>504000</v>
      </c>
    </row>
    <row r="262" spans="13:28" x14ac:dyDescent="0.25">
      <c r="M262" s="31">
        <v>45705</v>
      </c>
      <c r="N262" s="23" t="s">
        <v>59</v>
      </c>
      <c r="O262" s="8" t="s">
        <v>25</v>
      </c>
      <c r="P262" s="17">
        <v>14000</v>
      </c>
      <c r="Q262">
        <f>_xlfn.IFNA(VLOOKUP(Table10[[#This Row],[Tanggal Keluar]],Table8[[Tanggal PO]:[PO masuk]],5,FALSE),0)</f>
        <v>0</v>
      </c>
      <c r="S262" s="38">
        <f>S261-Table10[[#This Row],[PO Keluar]]+Table10[[#This Row],[Column2]]</f>
        <v>322000</v>
      </c>
      <c r="T262">
        <f>IFERROR(Table10[[#This Row],[Column2]],"TRUE")</f>
        <v>0</v>
      </c>
      <c r="V262">
        <f>IF(Table10[[#This Row],[Column2]]&gt;0,(S261-Table10[[#This Row],[PO Keluar]]+Table10[[#This Row],[Column2]]),S261-Table10[[#This Row],[PO Keluar]])</f>
        <v>322000</v>
      </c>
      <c r="Y262" s="20">
        <v>45623</v>
      </c>
      <c r="Z262" s="8">
        <f>IFERROR(SUMIF(Table10[Tanggal Keluar],Y262,Table10[PO Keluar]),0)</f>
        <v>0</v>
      </c>
      <c r="AA262" s="8">
        <f>IFERROR(VLOOKUP(Y262,Table8[[Tanggal PO]:[PO masuk]],5,FALSE),0)</f>
        <v>0</v>
      </c>
      <c r="AB262" s="8">
        <f t="shared" si="7"/>
        <v>504000</v>
      </c>
    </row>
    <row r="263" spans="13:28" x14ac:dyDescent="0.25">
      <c r="M263" s="31">
        <v>45705</v>
      </c>
      <c r="N263" s="8" t="s">
        <v>57</v>
      </c>
      <c r="O263" s="8" t="s">
        <v>25</v>
      </c>
      <c r="P263" s="17">
        <v>14000</v>
      </c>
      <c r="Q263">
        <f>_xlfn.IFNA(VLOOKUP(Table10[[#This Row],[Tanggal Keluar]],Table8[[Tanggal PO]:[PO masuk]],5,FALSE),0)</f>
        <v>0</v>
      </c>
      <c r="S263" s="38">
        <f>S262-Table10[[#This Row],[PO Keluar]]+Table10[[#This Row],[Column2]]</f>
        <v>308000</v>
      </c>
      <c r="T263">
        <f>IFERROR(Table10[[#This Row],[Column2]],"TRUE")</f>
        <v>0</v>
      </c>
      <c r="V263">
        <f>IF(Table10[[#This Row],[Column2]]&gt;0,(S262-Table10[[#This Row],[PO Keluar]]+Table10[[#This Row],[Column2]]),S262-Table10[[#This Row],[PO Keluar]])</f>
        <v>308000</v>
      </c>
      <c r="Y263" s="20">
        <v>45624</v>
      </c>
      <c r="Z263" s="8">
        <f>IFERROR(SUMIF(Table10[Tanggal Keluar],Y263,Table10[PO Keluar]),0)</f>
        <v>14000</v>
      </c>
      <c r="AA263" s="8">
        <f>IFERROR(VLOOKUP(Y263,Table8[[Tanggal PO]:[PO masuk]],5,FALSE),0)</f>
        <v>0</v>
      </c>
      <c r="AB263" s="8">
        <f t="shared" ref="AB263:AB326" si="8">AB262+AA263-Z263</f>
        <v>490000</v>
      </c>
    </row>
    <row r="264" spans="13:28" x14ac:dyDescent="0.25">
      <c r="M264" s="31">
        <v>45705</v>
      </c>
      <c r="N264" s="8" t="s">
        <v>57</v>
      </c>
      <c r="O264" s="8" t="s">
        <v>25</v>
      </c>
      <c r="P264" s="17">
        <v>14000</v>
      </c>
      <c r="Q264">
        <f>_xlfn.IFNA(VLOOKUP(Table10[[#This Row],[Tanggal Keluar]],Table8[[Tanggal PO]:[PO masuk]],5,FALSE),0)</f>
        <v>0</v>
      </c>
      <c r="S264" s="38">
        <f>S263-Table10[[#This Row],[PO Keluar]]+Table10[[#This Row],[Column2]]</f>
        <v>294000</v>
      </c>
      <c r="T264">
        <f>IFERROR(Table10[[#This Row],[Column2]],"TRUE")</f>
        <v>0</v>
      </c>
      <c r="V264">
        <f>IF(Table10[[#This Row],[Column2]]&gt;0,(S263-Table10[[#This Row],[PO Keluar]]+Table10[[#This Row],[Column2]]),S263-Table10[[#This Row],[PO Keluar]])</f>
        <v>294000</v>
      </c>
      <c r="Y264" s="20">
        <v>45625</v>
      </c>
      <c r="Z264" s="8">
        <f>IFERROR(SUMIF(Table10[Tanggal Keluar],Y264,Table10[PO Keluar]),0)</f>
        <v>14000</v>
      </c>
      <c r="AA264" s="8">
        <f>IFERROR(VLOOKUP(Y264,Table8[[Tanggal PO]:[PO masuk]],5,FALSE),0)</f>
        <v>0</v>
      </c>
      <c r="AB264" s="8">
        <f t="shared" si="8"/>
        <v>476000</v>
      </c>
    </row>
    <row r="265" spans="13:28" x14ac:dyDescent="0.25">
      <c r="M265" s="31">
        <v>45706</v>
      </c>
      <c r="N265" s="8" t="s">
        <v>57</v>
      </c>
      <c r="O265" s="8" t="s">
        <v>25</v>
      </c>
      <c r="P265" s="32">
        <v>14000</v>
      </c>
      <c r="Q265">
        <f>_xlfn.IFNA(VLOOKUP(Table10[[#This Row],[Tanggal Keluar]],Table8[[Tanggal PO]:[PO masuk]],5,FALSE),0)</f>
        <v>0</v>
      </c>
      <c r="S265" s="38">
        <f>S264-Table10[[#This Row],[PO Keluar]]+Table10[[#This Row],[Column2]]</f>
        <v>280000</v>
      </c>
      <c r="T265">
        <f>IFERROR(Table10[[#This Row],[Column2]],"TRUE")</f>
        <v>0</v>
      </c>
      <c r="V265">
        <f>IF(Table10[[#This Row],[Column2]]&gt;0,(S264-Table10[[#This Row],[PO Keluar]]+Table10[[#This Row],[Column2]]),S264-Table10[[#This Row],[PO Keluar]])</f>
        <v>280000</v>
      </c>
      <c r="Y265" s="20">
        <v>45626</v>
      </c>
      <c r="Z265" s="8">
        <f>IFERROR(SUMIF(Table10[Tanggal Keluar],Y265,Table10[PO Keluar]),0)</f>
        <v>0</v>
      </c>
      <c r="AA265" s="8">
        <f>IFERROR(VLOOKUP(Y265,Table8[[Tanggal PO]:[PO masuk]],5,FALSE),0)</f>
        <v>0</v>
      </c>
      <c r="AB265" s="8">
        <f t="shared" si="8"/>
        <v>476000</v>
      </c>
    </row>
    <row r="266" spans="13:28" x14ac:dyDescent="0.25">
      <c r="M266" s="31">
        <v>45706</v>
      </c>
      <c r="N266" s="8" t="s">
        <v>59</v>
      </c>
      <c r="O266" s="8" t="s">
        <v>25</v>
      </c>
      <c r="P266" s="32">
        <v>14000</v>
      </c>
      <c r="Q266">
        <f>_xlfn.IFNA(VLOOKUP(Table10[[#This Row],[Tanggal Keluar]],Table8[[Tanggal PO]:[PO masuk]],5,FALSE),0)</f>
        <v>0</v>
      </c>
      <c r="S266" s="38">
        <f>S265-Table10[[#This Row],[PO Keluar]]+Table10[[#This Row],[Column2]]</f>
        <v>266000</v>
      </c>
      <c r="T266">
        <f>IFERROR(Table10[[#This Row],[Column2]],"TRUE")</f>
        <v>0</v>
      </c>
      <c r="V266">
        <f>IF(Table10[[#This Row],[Column2]]&gt;0,(S265-Table10[[#This Row],[PO Keluar]]+Table10[[#This Row],[Column2]]),S265-Table10[[#This Row],[PO Keluar]])</f>
        <v>266000</v>
      </c>
      <c r="Y266" s="20">
        <v>45627</v>
      </c>
      <c r="Z266" s="8">
        <f>IFERROR(SUMIF(Table10[Tanggal Keluar],Y266,Table10[PO Keluar]),0)</f>
        <v>0</v>
      </c>
      <c r="AA266" s="8">
        <f>IFERROR(VLOOKUP(Y266,Table8[[Tanggal PO]:[PO masuk]],5,FALSE),0)</f>
        <v>0</v>
      </c>
      <c r="AB266" s="8">
        <f t="shared" si="8"/>
        <v>476000</v>
      </c>
    </row>
    <row r="267" spans="13:28" x14ac:dyDescent="0.25">
      <c r="M267" s="31">
        <v>45707</v>
      </c>
      <c r="N267" s="8" t="s">
        <v>59</v>
      </c>
      <c r="O267" s="8" t="s">
        <v>25</v>
      </c>
      <c r="P267" s="32">
        <v>14000</v>
      </c>
      <c r="Q267">
        <f>_xlfn.IFNA(VLOOKUP(Table10[[#This Row],[Tanggal Keluar]],Table8[[Tanggal PO]:[PO masuk]],5,FALSE),0)</f>
        <v>0</v>
      </c>
      <c r="S267" s="38">
        <f>S266-Table10[[#This Row],[PO Keluar]]+Table10[[#This Row],[Column2]]</f>
        <v>252000</v>
      </c>
      <c r="T267">
        <f>IFERROR(Table10[[#This Row],[Column2]],"TRUE")</f>
        <v>0</v>
      </c>
      <c r="V267">
        <f>IF(Table10[[#This Row],[Column2]]&gt;0,(S266-Table10[[#This Row],[PO Keluar]]+Table10[[#This Row],[Column2]]),S266-Table10[[#This Row],[PO Keluar]])</f>
        <v>252000</v>
      </c>
      <c r="Y267" s="20">
        <v>45628</v>
      </c>
      <c r="Z267" s="8">
        <f>IFERROR(SUMIF(Table10[Tanggal Keluar],Y267,Table10[PO Keluar]),0)</f>
        <v>14000</v>
      </c>
      <c r="AA267" s="8">
        <f>IFERROR(VLOOKUP(Y267,Table8[[Tanggal PO]:[PO masuk]],5,FALSE),0)</f>
        <v>0</v>
      </c>
      <c r="AB267" s="8">
        <f t="shared" si="8"/>
        <v>462000</v>
      </c>
    </row>
    <row r="268" spans="13:28" x14ac:dyDescent="0.25">
      <c r="M268" s="31">
        <v>45708</v>
      </c>
      <c r="N268" s="8" t="s">
        <v>59</v>
      </c>
      <c r="O268" s="8" t="s">
        <v>25</v>
      </c>
      <c r="P268" s="17">
        <v>14000</v>
      </c>
      <c r="Q268">
        <f>_xlfn.IFNA(VLOOKUP(Table10[[#This Row],[Tanggal Keluar]],Table8[[Tanggal PO]:[PO masuk]],5,FALSE),0)</f>
        <v>0</v>
      </c>
      <c r="S268" s="38">
        <f>S267-Table10[[#This Row],[PO Keluar]]+Table10[[#This Row],[Column2]]</f>
        <v>238000</v>
      </c>
      <c r="T268">
        <f>IFERROR(Table10[[#This Row],[Column2]],"TRUE")</f>
        <v>0</v>
      </c>
      <c r="V268">
        <f>IF(Table10[[#This Row],[Column2]]&gt;0,(S267-Table10[[#This Row],[PO Keluar]]+Table10[[#This Row],[Column2]]),S267-Table10[[#This Row],[PO Keluar]])</f>
        <v>238000</v>
      </c>
      <c r="Y268" s="20">
        <v>45629</v>
      </c>
      <c r="Z268" s="8">
        <f>IFERROR(SUMIF(Table10[Tanggal Keluar],Y268,Table10[PO Keluar]),0)</f>
        <v>0</v>
      </c>
      <c r="AA268" s="8">
        <f>IFERROR(VLOOKUP(Y268,Table8[[Tanggal PO]:[PO masuk]],5,FALSE),0)</f>
        <v>0</v>
      </c>
      <c r="AB268" s="8">
        <f t="shared" si="8"/>
        <v>462000</v>
      </c>
    </row>
    <row r="269" spans="13:28" x14ac:dyDescent="0.25">
      <c r="M269" s="31">
        <v>45709</v>
      </c>
      <c r="N269" s="8" t="s">
        <v>59</v>
      </c>
      <c r="O269" s="8" t="s">
        <v>25</v>
      </c>
      <c r="P269" s="17">
        <v>14000</v>
      </c>
      <c r="Q269">
        <f>_xlfn.IFNA(VLOOKUP(Table10[[#This Row],[Tanggal Keluar]],Table8[[Tanggal PO]:[PO masuk]],5,FALSE),0)</f>
        <v>0</v>
      </c>
      <c r="S269" s="38">
        <f>S268-Table10[[#This Row],[PO Keluar]]+Table10[[#This Row],[Column2]]</f>
        <v>224000</v>
      </c>
      <c r="T269">
        <f>IFERROR(Table10[[#This Row],[Column2]],"TRUE")</f>
        <v>0</v>
      </c>
      <c r="V269">
        <f>IF(Table10[[#This Row],[Column2]]&gt;0,(S268-Table10[[#This Row],[PO Keluar]]+Table10[[#This Row],[Column2]]),S268-Table10[[#This Row],[PO Keluar]])</f>
        <v>224000</v>
      </c>
      <c r="Y269" s="20">
        <v>45630</v>
      </c>
      <c r="Z269" s="8">
        <f>IFERROR(SUMIF(Table10[Tanggal Keluar],Y269,Table10[PO Keluar]),0)</f>
        <v>14000</v>
      </c>
      <c r="AA269" s="8">
        <f>IFERROR(VLOOKUP(Y269,Table8[[Tanggal PO]:[PO masuk]],5,FALSE),0)</f>
        <v>0</v>
      </c>
      <c r="AB269" s="8">
        <f t="shared" si="8"/>
        <v>448000</v>
      </c>
    </row>
    <row r="270" spans="13:28" x14ac:dyDescent="0.25">
      <c r="M270" s="31">
        <v>45712</v>
      </c>
      <c r="N270" s="8" t="s">
        <v>59</v>
      </c>
      <c r="O270" s="8" t="s">
        <v>25</v>
      </c>
      <c r="P270" s="17">
        <v>14000</v>
      </c>
      <c r="Q270">
        <f>_xlfn.IFNA(VLOOKUP(Table10[[#This Row],[Tanggal Keluar]],Table8[[Tanggal PO]:[PO masuk]],5,FALSE),0)</f>
        <v>0</v>
      </c>
      <c r="S270" s="38">
        <f>S269-Table10[[#This Row],[PO Keluar]]+Table10[[#This Row],[Column2]]</f>
        <v>210000</v>
      </c>
      <c r="T270">
        <f>IFERROR(Table10[[#This Row],[Column2]],"TRUE")</f>
        <v>0</v>
      </c>
      <c r="V270">
        <f>IF(Table10[[#This Row],[Column2]]&gt;0,(S269-Table10[[#This Row],[PO Keluar]]+Table10[[#This Row],[Column2]]),S269-Table10[[#This Row],[PO Keluar]])</f>
        <v>210000</v>
      </c>
      <c r="Y270" s="20">
        <v>45631</v>
      </c>
      <c r="Z270" s="8">
        <f>IFERROR(SUMIF(Table10[Tanggal Keluar],Y270,Table10[PO Keluar]),0)</f>
        <v>14000</v>
      </c>
      <c r="AA270" s="8">
        <f>IFERROR(VLOOKUP(Y270,Table8[[Tanggal PO]:[PO masuk]],5,FALSE),0)</f>
        <v>0</v>
      </c>
      <c r="AB270" s="8">
        <f t="shared" si="8"/>
        <v>434000</v>
      </c>
    </row>
    <row r="271" spans="13:28" x14ac:dyDescent="0.25">
      <c r="M271" s="31">
        <v>45713</v>
      </c>
      <c r="N271" s="8" t="s">
        <v>59</v>
      </c>
      <c r="O271" s="8" t="s">
        <v>25</v>
      </c>
      <c r="P271" s="17">
        <v>14000</v>
      </c>
      <c r="Q271">
        <f>_xlfn.IFNA(VLOOKUP(Table10[[#This Row],[Tanggal Keluar]],Table8[[Tanggal PO]:[PO masuk]],5,FALSE),0)</f>
        <v>0</v>
      </c>
      <c r="S271" s="38">
        <f>S270-Table10[[#This Row],[PO Keluar]]+Table10[[#This Row],[Column2]]</f>
        <v>196000</v>
      </c>
      <c r="T271">
        <f>IFERROR(Table10[[#This Row],[Column2]],"TRUE")</f>
        <v>0</v>
      </c>
      <c r="V271">
        <f>IF(Table10[[#This Row],[Column2]]&gt;0,(S270-Table10[[#This Row],[PO Keluar]]+Table10[[#This Row],[Column2]]),S270-Table10[[#This Row],[PO Keluar]])</f>
        <v>196000</v>
      </c>
      <c r="Y271" s="20">
        <v>45632</v>
      </c>
      <c r="Z271" s="8">
        <f>IFERROR(SUMIF(Table10[Tanggal Keluar],Y271,Table10[PO Keluar]),0)</f>
        <v>14000</v>
      </c>
      <c r="AA271" s="8">
        <f>IFERROR(VLOOKUP(Y271,Table8[[Tanggal PO]:[PO masuk]],5,FALSE),0)</f>
        <v>0</v>
      </c>
      <c r="AB271" s="8">
        <f t="shared" si="8"/>
        <v>420000</v>
      </c>
    </row>
    <row r="272" spans="13:28" x14ac:dyDescent="0.25">
      <c r="M272" s="31">
        <v>45714</v>
      </c>
      <c r="N272" s="8" t="s">
        <v>59</v>
      </c>
      <c r="O272" s="8" t="s">
        <v>25</v>
      </c>
      <c r="P272" s="17">
        <v>14000</v>
      </c>
      <c r="Q272">
        <f>_xlfn.IFNA(VLOOKUP(Table10[[#This Row],[Tanggal Keluar]],Table8[[Tanggal PO]:[PO masuk]],5,FALSE),0)</f>
        <v>0</v>
      </c>
      <c r="S272" s="38">
        <f>S271-Table10[[#This Row],[PO Keluar]]+Table10[[#This Row],[Column2]]</f>
        <v>182000</v>
      </c>
      <c r="T272">
        <f>IFERROR(Table10[[#This Row],[Column2]],"TRUE")</f>
        <v>0</v>
      </c>
      <c r="V272">
        <f>IF(Table10[[#This Row],[Column2]]&gt;0,(S271-Table10[[#This Row],[PO Keluar]]+Table10[[#This Row],[Column2]]),S271-Table10[[#This Row],[PO Keluar]])</f>
        <v>182000</v>
      </c>
      <c r="Y272" s="20">
        <v>45633</v>
      </c>
      <c r="Z272" s="8">
        <f>IFERROR(SUMIF(Table10[Tanggal Keluar],Y272,Table10[PO Keluar]),0)</f>
        <v>0</v>
      </c>
      <c r="AA272" s="8">
        <f>IFERROR(VLOOKUP(Y272,Table8[[Tanggal PO]:[PO masuk]],5,FALSE),0)</f>
        <v>0</v>
      </c>
      <c r="AB272" s="8">
        <f t="shared" si="8"/>
        <v>420000</v>
      </c>
    </row>
    <row r="273" spans="13:28" x14ac:dyDescent="0.25">
      <c r="M273" s="31">
        <v>45713</v>
      </c>
      <c r="N273" s="8" t="s">
        <v>60</v>
      </c>
      <c r="O273" s="8" t="s">
        <v>25</v>
      </c>
      <c r="P273" s="17">
        <v>14000</v>
      </c>
      <c r="Q273">
        <f>_xlfn.IFNA(VLOOKUP(Table10[[#This Row],[Tanggal Keluar]],Table8[[Tanggal PO]:[PO masuk]],5,FALSE),0)</f>
        <v>0</v>
      </c>
      <c r="S273" s="38">
        <f>S272-Table10[[#This Row],[PO Keluar]]+Table10[[#This Row],[Column2]]</f>
        <v>168000</v>
      </c>
      <c r="T273">
        <f>IFERROR(Table10[[#This Row],[Column2]],"TRUE")</f>
        <v>0</v>
      </c>
      <c r="V273">
        <f>IF(Table10[[#This Row],[Column2]]&gt;0,(S272-Table10[[#This Row],[PO Keluar]]+Table10[[#This Row],[Column2]]),S272-Table10[[#This Row],[PO Keluar]])</f>
        <v>168000</v>
      </c>
      <c r="Y273" s="20">
        <v>45634</v>
      </c>
      <c r="Z273" s="8">
        <f>IFERROR(SUMIF(Table10[Tanggal Keluar],Y273,Table10[PO Keluar]),0)</f>
        <v>0</v>
      </c>
      <c r="AA273" s="8">
        <f>IFERROR(VLOOKUP(Y273,Table8[[Tanggal PO]:[PO masuk]],5,FALSE),0)</f>
        <v>0</v>
      </c>
      <c r="AB273" s="8">
        <f t="shared" si="8"/>
        <v>420000</v>
      </c>
    </row>
    <row r="274" spans="13:28" x14ac:dyDescent="0.25">
      <c r="M274" s="31">
        <v>45714</v>
      </c>
      <c r="N274" s="8" t="s">
        <v>60</v>
      </c>
      <c r="O274" s="8" t="s">
        <v>25</v>
      </c>
      <c r="P274" s="17">
        <v>14000</v>
      </c>
      <c r="Q274">
        <f>_xlfn.IFNA(VLOOKUP(Table10[[#This Row],[Tanggal Keluar]],Table8[[Tanggal PO]:[PO masuk]],5,FALSE),0)</f>
        <v>0</v>
      </c>
      <c r="S274" s="38">
        <f>S273-Table10[[#This Row],[PO Keluar]]+Table10[[#This Row],[Column2]]</f>
        <v>154000</v>
      </c>
      <c r="T274">
        <f>IFERROR(Table10[[#This Row],[Column2]],"TRUE")</f>
        <v>0</v>
      </c>
      <c r="V274">
        <f>IF(Table10[[#This Row],[Column2]]&gt;0,(S273-Table10[[#This Row],[PO Keluar]]+Table10[[#This Row],[Column2]]),S273-Table10[[#This Row],[PO Keluar]])</f>
        <v>154000</v>
      </c>
      <c r="Y274" s="20">
        <v>45635</v>
      </c>
      <c r="Z274" s="8">
        <f>IFERROR(SUMIF(Table10[Tanggal Keluar],Y274,Table10[PO Keluar]),0)</f>
        <v>28000</v>
      </c>
      <c r="AA274" s="8">
        <f>IFERROR(VLOOKUP(Y274,Table8[[Tanggal PO]:[PO masuk]],5,FALSE),0)</f>
        <v>0</v>
      </c>
      <c r="AB274" s="8">
        <f t="shared" si="8"/>
        <v>392000</v>
      </c>
    </row>
    <row r="275" spans="13:28" x14ac:dyDescent="0.25">
      <c r="M275" s="31">
        <v>45714</v>
      </c>
      <c r="N275" s="8" t="s">
        <v>60</v>
      </c>
      <c r="O275" s="8" t="s">
        <v>25</v>
      </c>
      <c r="P275" s="17">
        <v>14000</v>
      </c>
      <c r="Q275">
        <f>_xlfn.IFNA(VLOOKUP(Table10[[#This Row],[Tanggal Keluar]],Table8[[Tanggal PO]:[PO masuk]],5,FALSE),0)</f>
        <v>0</v>
      </c>
      <c r="S275" s="38">
        <f>S274-Table10[[#This Row],[PO Keluar]]+Table10[[#This Row],[Column2]]</f>
        <v>140000</v>
      </c>
      <c r="T275">
        <f>IFERROR(Table10[[#This Row],[Column2]],"TRUE")</f>
        <v>0</v>
      </c>
      <c r="V275">
        <f>IF(Table10[[#This Row],[Column2]]&gt;0,(S274-Table10[[#This Row],[PO Keluar]]+Table10[[#This Row],[Column2]]),S274-Table10[[#This Row],[PO Keluar]])</f>
        <v>140000</v>
      </c>
      <c r="Y275" s="20">
        <v>45636</v>
      </c>
      <c r="Z275" s="8">
        <f>IFERROR(SUMIF(Table10[Tanggal Keluar],Y275,Table10[PO Keluar]),0)</f>
        <v>28000</v>
      </c>
      <c r="AA275" s="8">
        <f>IFERROR(VLOOKUP(Y275,Table8[[Tanggal PO]:[PO masuk]],5,FALSE),0)</f>
        <v>0</v>
      </c>
      <c r="AB275" s="8">
        <f t="shared" si="8"/>
        <v>364000</v>
      </c>
    </row>
    <row r="276" spans="13:28" x14ac:dyDescent="0.25">
      <c r="M276" s="31">
        <v>45715</v>
      </c>
      <c r="N276" s="8" t="s">
        <v>60</v>
      </c>
      <c r="O276" s="8" t="s">
        <v>25</v>
      </c>
      <c r="P276" s="17">
        <v>14000</v>
      </c>
      <c r="Q276">
        <f>_xlfn.IFNA(VLOOKUP(Table10[[#This Row],[Tanggal Keluar]],Table8[[Tanggal PO]:[PO masuk]],5,FALSE),0)</f>
        <v>0</v>
      </c>
      <c r="S276" s="38">
        <f>S275-Table10[[#This Row],[PO Keluar]]+Table10[[#This Row],[Column2]]</f>
        <v>126000</v>
      </c>
      <c r="T276">
        <f>IFERROR(Table10[[#This Row],[Column2]],"TRUE")</f>
        <v>0</v>
      </c>
      <c r="V276">
        <f>IF(Table10[[#This Row],[Column2]]&gt;0,(S275-Table10[[#This Row],[PO Keluar]]+Table10[[#This Row],[Column2]]),S275-Table10[[#This Row],[PO Keluar]])</f>
        <v>126000</v>
      </c>
      <c r="Y276" s="20">
        <v>45637</v>
      </c>
      <c r="Z276" s="8">
        <f>IFERROR(SUMIF(Table10[Tanggal Keluar],Y276,Table10[PO Keluar]),0)</f>
        <v>28000</v>
      </c>
      <c r="AA276" s="8">
        <f>IFERROR(VLOOKUP(Y276,Table8[[Tanggal PO]:[PO masuk]],5,FALSE),0)</f>
        <v>0</v>
      </c>
      <c r="AB276" s="8">
        <f t="shared" si="8"/>
        <v>336000</v>
      </c>
    </row>
    <row r="277" spans="13:28" x14ac:dyDescent="0.25">
      <c r="M277" s="31">
        <v>45716</v>
      </c>
      <c r="N277" s="33" t="s">
        <v>60</v>
      </c>
      <c r="O277" s="8" t="s">
        <v>25</v>
      </c>
      <c r="P277" s="17">
        <v>14000</v>
      </c>
      <c r="Q277">
        <f>_xlfn.IFNA(VLOOKUP(Table10[[#This Row],[Tanggal Keluar]],Table8[[Tanggal PO]:[PO masuk]],5,FALSE),0)</f>
        <v>0</v>
      </c>
      <c r="S277" s="38">
        <f>S276-Table10[[#This Row],[PO Keluar]]+Table10[[#This Row],[Column2]]</f>
        <v>112000</v>
      </c>
      <c r="T277">
        <f>IFERROR(Table10[[#This Row],[Column2]],"TRUE")</f>
        <v>0</v>
      </c>
      <c r="V277">
        <f>IF(Table10[[#This Row],[Column2]]&gt;0,(S276-Table10[[#This Row],[PO Keluar]]+Table10[[#This Row],[Column2]]),S276-Table10[[#This Row],[PO Keluar]])</f>
        <v>112000</v>
      </c>
      <c r="Y277" s="20">
        <v>45638</v>
      </c>
      <c r="Z277" s="8">
        <f>IFERROR(SUMIF(Table10[Tanggal Keluar],Y277,Table10[PO Keluar]),0)</f>
        <v>14000</v>
      </c>
      <c r="AA277" s="8">
        <f>IFERROR(VLOOKUP(Y277,Table8[[Tanggal PO]:[PO masuk]],5,FALSE),0)</f>
        <v>70000</v>
      </c>
      <c r="AB277" s="8">
        <f t="shared" si="8"/>
        <v>392000</v>
      </c>
    </row>
    <row r="278" spans="13:28" x14ac:dyDescent="0.25">
      <c r="M278" s="31">
        <v>45719</v>
      </c>
      <c r="N278" s="33" t="s">
        <v>60</v>
      </c>
      <c r="O278" s="8" t="s">
        <v>25</v>
      </c>
      <c r="P278" s="17">
        <v>14000</v>
      </c>
      <c r="Q278">
        <f>_xlfn.IFNA(VLOOKUP(Table10[[#This Row],[Tanggal Keluar]],Table8[[Tanggal PO]:[PO masuk]],5,FALSE),0)</f>
        <v>0</v>
      </c>
      <c r="S278" s="38">
        <f>S277-Table10[[#This Row],[PO Keluar]]+Table10[[#This Row],[Column2]]</f>
        <v>98000</v>
      </c>
      <c r="T278">
        <f>IFERROR(Table10[[#This Row],[Column2]],"TRUE")</f>
        <v>0</v>
      </c>
      <c r="V278">
        <f>IF(Table10[[#This Row],[Column2]]&gt;0,(S277-Table10[[#This Row],[PO Keluar]]+Table10[[#This Row],[Column2]]),S277-Table10[[#This Row],[PO Keluar]])</f>
        <v>98000</v>
      </c>
      <c r="Y278" s="20">
        <v>45639</v>
      </c>
      <c r="Z278" s="8">
        <f>IFERROR(SUMIF(Table10[Tanggal Keluar],Y278,Table10[PO Keluar]),0)</f>
        <v>14000</v>
      </c>
      <c r="AA278" s="8">
        <f>IFERROR(VLOOKUP(Y278,Table8[[Tanggal PO]:[PO masuk]],5,FALSE),0)</f>
        <v>0</v>
      </c>
      <c r="AB278" s="8">
        <f t="shared" si="8"/>
        <v>378000</v>
      </c>
    </row>
    <row r="279" spans="13:28" x14ac:dyDescent="0.25">
      <c r="M279" s="31">
        <v>45720</v>
      </c>
      <c r="N279" s="33" t="s">
        <v>60</v>
      </c>
      <c r="O279" s="8" t="s">
        <v>25</v>
      </c>
      <c r="P279" s="17">
        <v>14000</v>
      </c>
      <c r="Q279">
        <f>_xlfn.IFNA(VLOOKUP(Table10[[#This Row],[Tanggal Keluar]],Table8[[Tanggal PO]:[PO masuk]],5,FALSE),0)</f>
        <v>0</v>
      </c>
      <c r="S279" s="38">
        <f>S278-Table10[[#This Row],[PO Keluar]]+Table10[[#This Row],[Column2]]</f>
        <v>84000</v>
      </c>
      <c r="T279">
        <f>IFERROR(Table10[[#This Row],[Column2]],"TRUE")</f>
        <v>0</v>
      </c>
      <c r="V279">
        <f>IF(Table10[[#This Row],[Column2]]&gt;0,(S278-Table10[[#This Row],[PO Keluar]]+Table10[[#This Row],[Column2]]),S278-Table10[[#This Row],[PO Keluar]])</f>
        <v>84000</v>
      </c>
      <c r="Y279" s="20">
        <v>45640</v>
      </c>
      <c r="Z279" s="8">
        <f>IFERROR(SUMIF(Table10[Tanggal Keluar],Y279,Table10[PO Keluar]),0)</f>
        <v>0</v>
      </c>
      <c r="AA279" s="8">
        <f>IFERROR(VLOOKUP(Y279,Table8[[Tanggal PO]:[PO masuk]],5,FALSE),0)</f>
        <v>0</v>
      </c>
      <c r="AB279" s="8">
        <f t="shared" si="8"/>
        <v>378000</v>
      </c>
    </row>
    <row r="280" spans="13:28" x14ac:dyDescent="0.25">
      <c r="M280" s="31">
        <v>45721</v>
      </c>
      <c r="N280" s="33" t="s">
        <v>60</v>
      </c>
      <c r="O280" s="8" t="s">
        <v>25</v>
      </c>
      <c r="P280" s="17">
        <v>14000</v>
      </c>
      <c r="Q280">
        <f>_xlfn.IFNA(VLOOKUP(Table10[[#This Row],[Tanggal Keluar]],Table8[[Tanggal PO]:[PO masuk]],5,FALSE),0)</f>
        <v>0</v>
      </c>
      <c r="S280" s="38">
        <f>S279-Table10[[#This Row],[PO Keluar]]+Table10[[#This Row],[Column2]]</f>
        <v>70000</v>
      </c>
      <c r="T280">
        <f>IFERROR(Table10[[#This Row],[Column2]],"TRUE")</f>
        <v>0</v>
      </c>
      <c r="V280">
        <f>IF(Table10[[#This Row],[Column2]]&gt;0,(S279-Table10[[#This Row],[PO Keluar]]+Table10[[#This Row],[Column2]]),S279-Table10[[#This Row],[PO Keluar]])</f>
        <v>70000</v>
      </c>
      <c r="Y280" s="20">
        <v>45641</v>
      </c>
      <c r="Z280" s="8">
        <f>IFERROR(SUMIF(Table10[Tanggal Keluar],Y280,Table10[PO Keluar]),0)</f>
        <v>0</v>
      </c>
      <c r="AA280" s="8">
        <f>IFERROR(VLOOKUP(Y280,Table8[[Tanggal PO]:[PO masuk]],5,FALSE),0)</f>
        <v>0</v>
      </c>
      <c r="AB280" s="8">
        <f t="shared" si="8"/>
        <v>378000</v>
      </c>
    </row>
    <row r="281" spans="13:28" x14ac:dyDescent="0.25">
      <c r="M281" s="31">
        <v>45722</v>
      </c>
      <c r="N281" s="33" t="s">
        <v>60</v>
      </c>
      <c r="O281" s="8" t="s">
        <v>25</v>
      </c>
      <c r="P281" s="17">
        <v>14000</v>
      </c>
      <c r="Q281">
        <f>_xlfn.IFNA(VLOOKUP(Table10[[#This Row],[Tanggal Keluar]],Table8[[Tanggal PO]:[PO masuk]],5,FALSE),0)</f>
        <v>140000</v>
      </c>
      <c r="S281" s="38">
        <f>S280-Table10[[#This Row],[PO Keluar]]+Table10[[#This Row],[Column2]]</f>
        <v>196000</v>
      </c>
      <c r="T281">
        <f>IFERROR(Table10[[#This Row],[Column2]],"TRUE")</f>
        <v>140000</v>
      </c>
      <c r="V281">
        <f>IF(Table10[[#This Row],[Column2]]&gt;0,(S280-Table10[[#This Row],[PO Keluar]]+Table10[[#This Row],[Column2]]),S280-Table10[[#This Row],[PO Keluar]])</f>
        <v>196000</v>
      </c>
      <c r="Y281" s="20">
        <v>45642</v>
      </c>
      <c r="Z281" s="8">
        <f>IFERROR(SUMIF(Table10[Tanggal Keluar],Y281,Table10[PO Keluar]),0)</f>
        <v>14000</v>
      </c>
      <c r="AA281" s="8">
        <f>IFERROR(VLOOKUP(Y281,Table8[[Tanggal PO]:[PO masuk]],5,FALSE),0)</f>
        <v>0</v>
      </c>
      <c r="AB281" s="8">
        <f t="shared" si="8"/>
        <v>364000</v>
      </c>
    </row>
    <row r="282" spans="13:28" x14ac:dyDescent="0.25">
      <c r="M282" s="31">
        <v>45723</v>
      </c>
      <c r="N282" s="33" t="s">
        <v>60</v>
      </c>
      <c r="O282" s="8" t="s">
        <v>25</v>
      </c>
      <c r="P282" s="17">
        <v>14000</v>
      </c>
      <c r="Q282">
        <f>_xlfn.IFNA(VLOOKUP(Table10[[#This Row],[Tanggal Keluar]],Table8[[Tanggal PO]:[PO masuk]],5,FALSE),0)</f>
        <v>0</v>
      </c>
      <c r="S282" s="38">
        <f>S281-Table10[[#This Row],[PO Keluar]]+Table10[[#This Row],[Column2]]</f>
        <v>182000</v>
      </c>
      <c r="T282">
        <f>IFERROR(Table10[[#This Row],[Column2]],"TRUE")</f>
        <v>0</v>
      </c>
      <c r="V282">
        <f>IF(Table10[[#This Row],[Column2]]&gt;0,(S281-Table10[[#This Row],[PO Keluar]]+Table10[[#This Row],[Column2]]),S281-Table10[[#This Row],[PO Keluar]])</f>
        <v>182000</v>
      </c>
      <c r="Y282" s="20">
        <v>45643</v>
      </c>
      <c r="Z282" s="8">
        <f>IFERROR(SUMIF(Table10[Tanggal Keluar],Y282,Table10[PO Keluar]),0)</f>
        <v>14000</v>
      </c>
      <c r="AA282" s="8">
        <f>IFERROR(VLOOKUP(Y282,Table8[[Tanggal PO]:[PO masuk]],5,FALSE),0)</f>
        <v>140000</v>
      </c>
      <c r="AB282" s="8">
        <f t="shared" si="8"/>
        <v>490000</v>
      </c>
    </row>
    <row r="283" spans="13:28" x14ac:dyDescent="0.25">
      <c r="M283" s="31">
        <v>45726</v>
      </c>
      <c r="N283" s="28" t="s">
        <v>60</v>
      </c>
      <c r="O283" s="8" t="s">
        <v>25</v>
      </c>
      <c r="P283" s="17">
        <v>14000</v>
      </c>
      <c r="Q283">
        <f>_xlfn.IFNA(VLOOKUP(Table10[[#This Row],[Tanggal Keluar]],Table8[[Tanggal PO]:[PO masuk]],5,FALSE),0)</f>
        <v>0</v>
      </c>
      <c r="S283" s="38">
        <f>S282-Table10[[#This Row],[PO Keluar]]+Table10[[#This Row],[Column2]]</f>
        <v>168000</v>
      </c>
      <c r="T283">
        <f>IFERROR(Table10[[#This Row],[Column2]],"TRUE")</f>
        <v>0</v>
      </c>
      <c r="V283">
        <f>IF(Table10[[#This Row],[Column2]]&gt;0,(S282-Table10[[#This Row],[PO Keluar]]+Table10[[#This Row],[Column2]]),S282-Table10[[#This Row],[PO Keluar]])</f>
        <v>168000</v>
      </c>
      <c r="Y283" s="20">
        <v>45644</v>
      </c>
      <c r="Z283" s="8">
        <f>IFERROR(SUMIF(Table10[Tanggal Keluar],Y283,Table10[PO Keluar]),0)</f>
        <v>14000</v>
      </c>
      <c r="AA283" s="8">
        <f>IFERROR(VLOOKUP(Y283,Table8[[Tanggal PO]:[PO masuk]],5,FALSE),0)</f>
        <v>0</v>
      </c>
      <c r="AB283" s="8">
        <f t="shared" si="8"/>
        <v>476000</v>
      </c>
    </row>
    <row r="284" spans="13:28" x14ac:dyDescent="0.25">
      <c r="M284" s="31">
        <v>45727</v>
      </c>
      <c r="N284" s="28" t="s">
        <v>60</v>
      </c>
      <c r="O284" s="8" t="s">
        <v>25</v>
      </c>
      <c r="P284" s="17">
        <v>14000</v>
      </c>
      <c r="Q284">
        <f>_xlfn.IFNA(VLOOKUP(Table10[[#This Row],[Tanggal Keluar]],Table8[[Tanggal PO]:[PO masuk]],5,FALSE),0)</f>
        <v>0</v>
      </c>
      <c r="S284" s="38">
        <f>S283-Table10[[#This Row],[PO Keluar]]+Table10[[#This Row],[Column2]]</f>
        <v>154000</v>
      </c>
      <c r="T284">
        <f>IFERROR(Table10[[#This Row],[Column2]],"TRUE")</f>
        <v>0</v>
      </c>
      <c r="V284">
        <f>IF(Table10[[#This Row],[Column2]]&gt;0,(S283-Table10[[#This Row],[PO Keluar]]+Table10[[#This Row],[Column2]]),S283-Table10[[#This Row],[PO Keluar]])</f>
        <v>154000</v>
      </c>
      <c r="Y284" s="20">
        <v>45645</v>
      </c>
      <c r="Z284" s="8">
        <f>IFERROR(SUMIF(Table10[Tanggal Keluar],Y284,Table10[PO Keluar]),0)</f>
        <v>28000</v>
      </c>
      <c r="AA284" s="8">
        <f>IFERROR(VLOOKUP(Y284,Table8[[Tanggal PO]:[PO masuk]],5,FALSE),0)</f>
        <v>0</v>
      </c>
      <c r="AB284" s="8">
        <f t="shared" si="8"/>
        <v>448000</v>
      </c>
    </row>
    <row r="285" spans="13:28" x14ac:dyDescent="0.25">
      <c r="M285" s="31">
        <v>45728</v>
      </c>
      <c r="N285" s="28" t="s">
        <v>60</v>
      </c>
      <c r="O285" s="8" t="s">
        <v>25</v>
      </c>
      <c r="P285" s="17">
        <v>14000</v>
      </c>
      <c r="Q285">
        <f>_xlfn.IFNA(VLOOKUP(Table10[[#This Row],[Tanggal Keluar]],Table8[[Tanggal PO]:[PO masuk]],5,FALSE),0)</f>
        <v>0</v>
      </c>
      <c r="S285" s="38">
        <f>S284-Table10[[#This Row],[PO Keluar]]+Table10[[#This Row],[Column2]]</f>
        <v>140000</v>
      </c>
      <c r="T285">
        <f>IFERROR(Table10[[#This Row],[Column2]],"TRUE")</f>
        <v>0</v>
      </c>
      <c r="V285">
        <f>IF(Table10[[#This Row],[Column2]]&gt;0,(S284-Table10[[#This Row],[PO Keluar]]+Table10[[#This Row],[Column2]]),S284-Table10[[#This Row],[PO Keluar]])</f>
        <v>140000</v>
      </c>
      <c r="Y285" s="20">
        <v>45646</v>
      </c>
      <c r="Z285" s="8">
        <f>IFERROR(SUMIF(Table10[Tanggal Keluar],Y285,Table10[PO Keluar]),0)</f>
        <v>28000</v>
      </c>
      <c r="AA285" s="8">
        <f>IFERROR(VLOOKUP(Y285,Table8[[Tanggal PO]:[PO masuk]],5,FALSE),0)</f>
        <v>0</v>
      </c>
      <c r="AB285" s="8">
        <f t="shared" si="8"/>
        <v>420000</v>
      </c>
    </row>
    <row r="286" spans="13:28" x14ac:dyDescent="0.25">
      <c r="M286" s="31">
        <v>45729</v>
      </c>
      <c r="N286" s="28" t="s">
        <v>60</v>
      </c>
      <c r="O286" s="8" t="s">
        <v>25</v>
      </c>
      <c r="P286" s="17">
        <v>14000</v>
      </c>
      <c r="Q286">
        <f>_xlfn.IFNA(VLOOKUP(Table10[[#This Row],[Tanggal Keluar]],Table8[[Tanggal PO]:[PO masuk]],5,FALSE),0)</f>
        <v>0</v>
      </c>
      <c r="S286" s="38">
        <f>S285-Table10[[#This Row],[PO Keluar]]+Table10[[#This Row],[Column2]]</f>
        <v>126000</v>
      </c>
      <c r="T286">
        <f>IFERROR(Table10[[#This Row],[Column2]],"TRUE")</f>
        <v>0</v>
      </c>
      <c r="V286">
        <f>IF(Table10[[#This Row],[Column2]]&gt;0,(S285-Table10[[#This Row],[PO Keluar]]+Table10[[#This Row],[Column2]]),S285-Table10[[#This Row],[PO Keluar]])</f>
        <v>126000</v>
      </c>
      <c r="Y286" s="20">
        <v>45647</v>
      </c>
      <c r="Z286" s="8">
        <f>IFERROR(SUMIF(Table10[Tanggal Keluar],Y286,Table10[PO Keluar]),0)</f>
        <v>14000</v>
      </c>
      <c r="AA286" s="8">
        <f>IFERROR(VLOOKUP(Y286,Table8[[Tanggal PO]:[PO masuk]],5,FALSE),0)</f>
        <v>0</v>
      </c>
      <c r="AB286" s="8">
        <f t="shared" si="8"/>
        <v>406000</v>
      </c>
    </row>
    <row r="287" spans="13:28" x14ac:dyDescent="0.25">
      <c r="M287" s="31">
        <v>45730</v>
      </c>
      <c r="N287" s="28" t="s">
        <v>60</v>
      </c>
      <c r="O287" s="8" t="s">
        <v>25</v>
      </c>
      <c r="P287" s="17">
        <v>14000</v>
      </c>
      <c r="Q287">
        <f>_xlfn.IFNA(VLOOKUP(Table10[[#This Row],[Tanggal Keluar]],Table8[[Tanggal PO]:[PO masuk]],5,FALSE),0)</f>
        <v>0</v>
      </c>
      <c r="S287" s="38">
        <f>S286-Table10[[#This Row],[PO Keluar]]+Table10[[#This Row],[Column2]]</f>
        <v>112000</v>
      </c>
      <c r="T287">
        <f>IFERROR(Table10[[#This Row],[Column2]],"TRUE")</f>
        <v>0</v>
      </c>
      <c r="V287">
        <f>IF(Table10[[#This Row],[Column2]]&gt;0,(S286-Table10[[#This Row],[PO Keluar]]+Table10[[#This Row],[Column2]]),S286-Table10[[#This Row],[PO Keluar]])</f>
        <v>112000</v>
      </c>
      <c r="Y287" s="20">
        <v>45648</v>
      </c>
      <c r="Z287" s="8">
        <f>IFERROR(SUMIF(Table10[Tanggal Keluar],Y287,Table10[PO Keluar]),0)</f>
        <v>0</v>
      </c>
      <c r="AA287" s="8">
        <f>IFERROR(VLOOKUP(Y287,Table8[[Tanggal PO]:[PO masuk]],5,FALSE),0)</f>
        <v>0</v>
      </c>
      <c r="AB287" s="8">
        <f t="shared" si="8"/>
        <v>406000</v>
      </c>
    </row>
    <row r="288" spans="13:28" x14ac:dyDescent="0.25">
      <c r="M288" s="20">
        <v>45733</v>
      </c>
      <c r="N288" s="28" t="s">
        <v>60</v>
      </c>
      <c r="O288" s="8" t="s">
        <v>25</v>
      </c>
      <c r="P288" s="17">
        <v>14000</v>
      </c>
      <c r="Q288">
        <f>_xlfn.IFNA(VLOOKUP(Table10[[#This Row],[Tanggal Keluar]],Table8[[Tanggal PO]:[PO masuk]],5,FALSE),0)</f>
        <v>0</v>
      </c>
      <c r="S288" s="38">
        <f>S287-Table10[[#This Row],[PO Keluar]]+Table10[[#This Row],[Column2]]</f>
        <v>98000</v>
      </c>
      <c r="T288">
        <f>IFERROR(Table10[[#This Row],[Column2]],"TRUE")</f>
        <v>0</v>
      </c>
      <c r="V288">
        <f>IF(Table10[[#This Row],[Column2]]&gt;0,(S287-Table10[[#This Row],[PO Keluar]]+Table10[[#This Row],[Column2]]),S287-Table10[[#This Row],[PO Keluar]])</f>
        <v>98000</v>
      </c>
      <c r="Y288" s="20">
        <v>45649</v>
      </c>
      <c r="Z288" s="8">
        <f>IFERROR(SUMIF(Table10[Tanggal Keluar],Y288,Table10[PO Keluar]),0)</f>
        <v>28000</v>
      </c>
      <c r="AA288" s="8">
        <f>IFERROR(VLOOKUP(Y288,Table8[[Tanggal PO]:[PO masuk]],5,FALSE),0)</f>
        <v>140000</v>
      </c>
      <c r="AB288" s="8">
        <f t="shared" si="8"/>
        <v>518000</v>
      </c>
    </row>
    <row r="289" spans="13:28" x14ac:dyDescent="0.25">
      <c r="M289" s="20">
        <v>45734</v>
      </c>
      <c r="N289" s="28" t="s">
        <v>58</v>
      </c>
      <c r="O289" s="8" t="s">
        <v>25</v>
      </c>
      <c r="P289" s="17">
        <v>14000</v>
      </c>
      <c r="Q289">
        <f>_xlfn.IFNA(VLOOKUP(Table10[[#This Row],[Tanggal Keluar]],Table8[[Tanggal PO]:[PO masuk]],5,FALSE),0)</f>
        <v>0</v>
      </c>
      <c r="S289" s="38">
        <f>S288-Table10[[#This Row],[PO Keluar]]+Table10[[#This Row],[Column2]]</f>
        <v>84000</v>
      </c>
      <c r="T289">
        <f>IFERROR(Table10[[#This Row],[Column2]],"TRUE")</f>
        <v>0</v>
      </c>
      <c r="V289">
        <f>IF(Table10[[#This Row],[Column2]]&gt;0,(S288-Table10[[#This Row],[PO Keluar]]+Table10[[#This Row],[Column2]]),S288-Table10[[#This Row],[PO Keluar]])</f>
        <v>84000</v>
      </c>
      <c r="Y289" s="20">
        <v>45650</v>
      </c>
      <c r="Z289" s="8">
        <f>IFERROR(SUMIF(Table10[Tanggal Keluar],Y289,Table10[PO Keluar]),0)</f>
        <v>0</v>
      </c>
      <c r="AA289" s="8">
        <f>IFERROR(VLOOKUP(Y289,Table8[[Tanggal PO]:[PO masuk]],5,FALSE),0)</f>
        <v>0</v>
      </c>
      <c r="AB289" s="8">
        <f t="shared" si="8"/>
        <v>518000</v>
      </c>
    </row>
    <row r="290" spans="13:28" x14ac:dyDescent="0.25">
      <c r="M290" s="20">
        <v>45735</v>
      </c>
      <c r="N290" s="28" t="s">
        <v>58</v>
      </c>
      <c r="O290" s="8" t="s">
        <v>25</v>
      </c>
      <c r="P290" s="17">
        <v>14000</v>
      </c>
      <c r="Q290">
        <f>_xlfn.IFNA(VLOOKUP(Table10[[#This Row],[Tanggal Keluar]],Table8[[Tanggal PO]:[PO masuk]],5,FALSE),0)</f>
        <v>0</v>
      </c>
      <c r="S290" s="38">
        <f>S289-Table10[[#This Row],[PO Keluar]]+Table10[[#This Row],[Column2]]</f>
        <v>70000</v>
      </c>
      <c r="T290">
        <f>IFERROR(Table10[[#This Row],[Column2]],"TRUE")</f>
        <v>0</v>
      </c>
      <c r="V290">
        <f>IF(Table10[[#This Row],[Column2]]&gt;0,(S289-Table10[[#This Row],[PO Keluar]]+Table10[[#This Row],[Column2]]),S289-Table10[[#This Row],[PO Keluar]])</f>
        <v>70000</v>
      </c>
      <c r="Y290" s="20">
        <v>45651</v>
      </c>
      <c r="Z290" s="8">
        <f>IFERROR(SUMIF(Table10[Tanggal Keluar],Y290,Table10[PO Keluar]),0)</f>
        <v>0</v>
      </c>
      <c r="AA290" s="8">
        <f>IFERROR(VLOOKUP(Y290,Table8[[Tanggal PO]:[PO masuk]],5,FALSE),0)</f>
        <v>0</v>
      </c>
      <c r="AB290" s="8">
        <f t="shared" si="8"/>
        <v>518000</v>
      </c>
    </row>
    <row r="291" spans="13:28" x14ac:dyDescent="0.25">
      <c r="M291" s="20">
        <v>45736</v>
      </c>
      <c r="N291" s="28" t="s">
        <v>58</v>
      </c>
      <c r="O291" s="8" t="s">
        <v>25</v>
      </c>
      <c r="P291" s="17">
        <v>14000</v>
      </c>
      <c r="Q291">
        <f>_xlfn.IFNA(VLOOKUP(Table10[[#This Row],[Tanggal Keluar]],Table8[[Tanggal PO]:[PO masuk]],5,FALSE),0)</f>
        <v>0</v>
      </c>
      <c r="S291" s="38">
        <f>S290-Table10[[#This Row],[PO Keluar]]+Table10[[#This Row],[Column2]]</f>
        <v>56000</v>
      </c>
      <c r="T291">
        <f>IFERROR(Table10[[#This Row],[Column2]],"TRUE")</f>
        <v>0</v>
      </c>
      <c r="V291">
        <f>IF(Table10[[#This Row],[Column2]]&gt;0,(S290-Table10[[#This Row],[PO Keluar]]+Table10[[#This Row],[Column2]]),S290-Table10[[#This Row],[PO Keluar]])</f>
        <v>56000</v>
      </c>
      <c r="Y291" s="20">
        <v>45652</v>
      </c>
      <c r="Z291" s="8">
        <f>IFERROR(SUMIF(Table10[Tanggal Keluar],Y291,Table10[PO Keluar]),0)</f>
        <v>28000</v>
      </c>
      <c r="AA291" s="8">
        <f>IFERROR(VLOOKUP(Y291,Table8[[Tanggal PO]:[PO masuk]],5,FALSE),0)</f>
        <v>0</v>
      </c>
      <c r="AB291" s="8">
        <f t="shared" si="8"/>
        <v>490000</v>
      </c>
    </row>
    <row r="292" spans="13:28" x14ac:dyDescent="0.25">
      <c r="M292" s="20">
        <v>45737</v>
      </c>
      <c r="N292" s="28" t="s">
        <v>58</v>
      </c>
      <c r="O292" s="8" t="s">
        <v>25</v>
      </c>
      <c r="P292" s="17">
        <v>14000</v>
      </c>
      <c r="Q292">
        <f>_xlfn.IFNA(VLOOKUP(Table10[[#This Row],[Tanggal Keluar]],Table8[[Tanggal PO]:[PO masuk]],5,FALSE),0)</f>
        <v>0</v>
      </c>
      <c r="S292" s="38">
        <f>S291-Table10[[#This Row],[PO Keluar]]+Table10[[#This Row],[Column2]]</f>
        <v>42000</v>
      </c>
      <c r="T292">
        <f>IFERROR(Table10[[#This Row],[Column2]],"TRUE")</f>
        <v>0</v>
      </c>
      <c r="V292">
        <f>IF(Table10[[#This Row],[Column2]]&gt;0,(S291-Table10[[#This Row],[PO Keluar]]+Table10[[#This Row],[Column2]]),S291-Table10[[#This Row],[PO Keluar]])</f>
        <v>42000</v>
      </c>
      <c r="Y292" s="20">
        <v>45653</v>
      </c>
      <c r="Z292" s="8">
        <f>IFERROR(SUMIF(Table10[Tanggal Keluar],Y292,Table10[PO Keluar]),0)</f>
        <v>28000</v>
      </c>
      <c r="AA292" s="8">
        <f>IFERROR(VLOOKUP(Y292,Table8[[Tanggal PO]:[PO masuk]],5,FALSE),0)</f>
        <v>0</v>
      </c>
      <c r="AB292" s="8">
        <f t="shared" si="8"/>
        <v>462000</v>
      </c>
    </row>
    <row r="293" spans="13:28" x14ac:dyDescent="0.25">
      <c r="M293" s="20">
        <v>45740</v>
      </c>
      <c r="N293" s="28" t="s">
        <v>58</v>
      </c>
      <c r="O293" s="8" t="s">
        <v>25</v>
      </c>
      <c r="P293" s="17">
        <v>14000</v>
      </c>
      <c r="Q293">
        <f>_xlfn.IFNA(VLOOKUP(Table10[[#This Row],[Tanggal Keluar]],Table8[[Tanggal PO]:[PO masuk]],5,FALSE),0)</f>
        <v>0</v>
      </c>
      <c r="S293" s="38">
        <f>S292-Table10[[#This Row],[PO Keluar]]+Table10[[#This Row],[Column2]]</f>
        <v>28000</v>
      </c>
      <c r="T293">
        <f>IFERROR(Table10[[#This Row],[Column2]],"TRUE")</f>
        <v>0</v>
      </c>
      <c r="V293">
        <f>IF(Table10[[#This Row],[Column2]]&gt;0,(S292-Table10[[#This Row],[PO Keluar]]+Table10[[#This Row],[Column2]]),S292-Table10[[#This Row],[PO Keluar]])</f>
        <v>28000</v>
      </c>
      <c r="Y293" s="20">
        <v>45654</v>
      </c>
      <c r="Z293" s="8">
        <f>IFERROR(SUMIF(Table10[Tanggal Keluar],Y293,Table10[PO Keluar]),0)</f>
        <v>0</v>
      </c>
      <c r="AA293" s="8">
        <f>IFERROR(VLOOKUP(Y293,Table8[[Tanggal PO]:[PO masuk]],5,FALSE),0)</f>
        <v>0</v>
      </c>
      <c r="AB293" s="8">
        <f t="shared" si="8"/>
        <v>462000</v>
      </c>
    </row>
    <row r="294" spans="13:28" x14ac:dyDescent="0.25">
      <c r="M294" s="20">
        <v>45740</v>
      </c>
      <c r="N294" s="28" t="s">
        <v>61</v>
      </c>
      <c r="O294" s="8" t="s">
        <v>25</v>
      </c>
      <c r="P294" s="17">
        <v>14000</v>
      </c>
      <c r="Q294" s="42">
        <f>_xlfn.IFNA(VLOOKUP(Table10[[#This Row],[Tanggal Keluar]],Table8[[Tanggal PO]:[PO masuk]],5,FALSE),0)</f>
        <v>0</v>
      </c>
      <c r="T294" s="42">
        <f>IFERROR(Table10[[#This Row],[Column2]],"TRUE")</f>
        <v>0</v>
      </c>
      <c r="Y294" s="20">
        <v>45655</v>
      </c>
      <c r="Z294" s="8">
        <f>IFERROR(SUMIF(Table10[Tanggal Keluar],Y294,Table10[PO Keluar]),0)</f>
        <v>0</v>
      </c>
      <c r="AA294" s="8">
        <f>IFERROR(VLOOKUP(Y294,Table8[[Tanggal PO]:[PO masuk]],5,FALSE),0)</f>
        <v>0</v>
      </c>
      <c r="AB294" s="8">
        <f>AB293+AA294-Z294</f>
        <v>462000</v>
      </c>
    </row>
    <row r="295" spans="13:28" x14ac:dyDescent="0.25">
      <c r="M295" s="20">
        <v>45741</v>
      </c>
      <c r="N295" s="28" t="s">
        <v>61</v>
      </c>
      <c r="O295" s="8" t="s">
        <v>25</v>
      </c>
      <c r="P295" s="17">
        <v>14000</v>
      </c>
      <c r="Q295" s="42">
        <f>_xlfn.IFNA(VLOOKUP(Table10[[#This Row],[Tanggal Keluar]],Table8[[Tanggal PO]:[PO masuk]],5,FALSE),0)</f>
        <v>0</v>
      </c>
      <c r="T295" s="42">
        <f>IFERROR(Table10[[#This Row],[Column2]],"TRUE")</f>
        <v>0</v>
      </c>
      <c r="Y295" s="20">
        <v>45656</v>
      </c>
      <c r="Z295" s="8">
        <f>IFERROR(SUMIF(Table10[Tanggal Keluar],Y295,Table10[PO Keluar]),0)</f>
        <v>28000</v>
      </c>
      <c r="AA295" s="8">
        <f>IFERROR(VLOOKUP(Y295,Table8[[Tanggal PO]:[PO masuk]],5,FALSE),0)</f>
        <v>0</v>
      </c>
      <c r="AB295" s="8">
        <f t="shared" si="8"/>
        <v>434000</v>
      </c>
    </row>
    <row r="296" spans="13:28" x14ac:dyDescent="0.25">
      <c r="M296" s="20">
        <v>45742</v>
      </c>
      <c r="N296" s="28" t="s">
        <v>61</v>
      </c>
      <c r="O296" s="8" t="s">
        <v>25</v>
      </c>
      <c r="P296" s="17">
        <v>14000</v>
      </c>
      <c r="Q296" s="42">
        <f>_xlfn.IFNA(VLOOKUP(Table10[[#This Row],[Tanggal Keluar]],Table8[[Tanggal PO]:[PO masuk]],5,FALSE),0)</f>
        <v>0</v>
      </c>
      <c r="T296" s="42">
        <f>IFERROR(Table10[[#This Row],[Column2]],"TRUE")</f>
        <v>0</v>
      </c>
      <c r="Y296" s="20">
        <v>45657</v>
      </c>
      <c r="Z296" s="8">
        <f>IFERROR(SUMIF(Table10[Tanggal Keluar],Y296,Table10[PO Keluar]),0)</f>
        <v>14000</v>
      </c>
      <c r="AA296" s="8">
        <f>IFERROR(VLOOKUP(Y296,Table8[[Tanggal PO]:[PO masuk]],5,FALSE),0)</f>
        <v>0</v>
      </c>
      <c r="AB296" s="8">
        <f t="shared" si="8"/>
        <v>420000</v>
      </c>
    </row>
    <row r="297" spans="13:28" x14ac:dyDescent="0.25">
      <c r="M297" s="20">
        <v>45755</v>
      </c>
      <c r="N297" s="28" t="s">
        <v>61</v>
      </c>
      <c r="O297" s="8" t="s">
        <v>25</v>
      </c>
      <c r="P297" s="17">
        <v>14000</v>
      </c>
      <c r="Q297" s="42">
        <f>_xlfn.IFNA(VLOOKUP(Table10[[#This Row],[Tanggal Keluar]],Table8[[Tanggal PO]:[PO masuk]],5,FALSE),0)</f>
        <v>0</v>
      </c>
      <c r="T297" s="42">
        <f>IFERROR(Table10[[#This Row],[Column2]],"TRUE")</f>
        <v>0</v>
      </c>
      <c r="Y297" s="20">
        <v>45658</v>
      </c>
      <c r="Z297" s="8">
        <f>IFERROR(SUMIF(Table10[Tanggal Keluar],Y297,Table10[PO Keluar]),0)</f>
        <v>0</v>
      </c>
      <c r="AA297" s="8">
        <f>IFERROR(VLOOKUP(Y297,Table8[[Tanggal PO]:[PO masuk]],5,FALSE),0)</f>
        <v>0</v>
      </c>
      <c r="AB297" s="8">
        <f t="shared" si="8"/>
        <v>420000</v>
      </c>
    </row>
    <row r="298" spans="13:28" x14ac:dyDescent="0.25">
      <c r="M298" s="20">
        <v>45755</v>
      </c>
      <c r="N298" s="28" t="s">
        <v>61</v>
      </c>
      <c r="O298" s="8" t="s">
        <v>25</v>
      </c>
      <c r="P298" s="17">
        <v>14000</v>
      </c>
      <c r="Q298" s="42">
        <f>_xlfn.IFNA(VLOOKUP(Table10[[#This Row],[Tanggal Keluar]],Table8[[Tanggal PO]:[PO masuk]],5,FALSE),0)</f>
        <v>0</v>
      </c>
      <c r="T298" s="42">
        <f>IFERROR(Table10[[#This Row],[Column2]],"TRUE")</f>
        <v>0</v>
      </c>
      <c r="Y298" s="20">
        <v>45659</v>
      </c>
      <c r="Z298" s="8">
        <f>IFERROR(SUMIF(Table10[Tanggal Keluar],Y298,Table10[PO Keluar]),0)</f>
        <v>14000</v>
      </c>
      <c r="AA298" s="8">
        <f>IFERROR(VLOOKUP(Y298,Table8[[Tanggal PO]:[PO masuk]],5,FALSE),0)</f>
        <v>0</v>
      </c>
      <c r="AB298" s="8">
        <f t="shared" si="8"/>
        <v>406000</v>
      </c>
    </row>
    <row r="299" spans="13:28" x14ac:dyDescent="0.25">
      <c r="M299" s="20">
        <v>45756</v>
      </c>
      <c r="N299" s="28" t="s">
        <v>61</v>
      </c>
      <c r="O299" s="8" t="s">
        <v>25</v>
      </c>
      <c r="P299" s="17">
        <v>14000</v>
      </c>
      <c r="Q299" s="42">
        <f>_xlfn.IFNA(VLOOKUP(Table10[[#This Row],[Tanggal Keluar]],Table8[[Tanggal PO]:[PO masuk]],5,FALSE),0)</f>
        <v>140000</v>
      </c>
      <c r="T299" s="42">
        <f>IFERROR(Table10[[#This Row],[Column2]],"TRUE")</f>
        <v>140000</v>
      </c>
      <c r="Y299" s="20">
        <v>45660</v>
      </c>
      <c r="Z299" s="8">
        <f>IFERROR(SUMIF(Table10[Tanggal Keluar],Y299,Table10[PO Keluar]),0)</f>
        <v>14000</v>
      </c>
      <c r="AA299" s="8">
        <f>IFERROR(VLOOKUP(Y299,Table8[[Tanggal PO]:[PO masuk]],5,FALSE),0)</f>
        <v>140000</v>
      </c>
      <c r="AB299" s="8">
        <f t="shared" si="8"/>
        <v>532000</v>
      </c>
    </row>
    <row r="300" spans="13:28" x14ac:dyDescent="0.25">
      <c r="M300" s="20">
        <v>45757</v>
      </c>
      <c r="N300" s="28" t="s">
        <v>61</v>
      </c>
      <c r="O300" s="8" t="s">
        <v>25</v>
      </c>
      <c r="P300" s="17">
        <v>14000</v>
      </c>
      <c r="Q300" s="42">
        <f>_xlfn.IFNA(VLOOKUP(Table10[[#This Row],[Tanggal Keluar]],Table8[[Tanggal PO]:[PO masuk]],5,FALSE),0)</f>
        <v>0</v>
      </c>
      <c r="T300" s="42">
        <f>IFERROR(Table10[[#This Row],[Column2]],"TRUE")</f>
        <v>0</v>
      </c>
      <c r="Y300" s="20">
        <v>45661</v>
      </c>
      <c r="Z300" s="8">
        <f>IFERROR(SUMIF(Table10[Tanggal Keluar],Y300,Table10[PO Keluar]),0)</f>
        <v>0</v>
      </c>
      <c r="AA300" s="8">
        <f>IFERROR(VLOOKUP(Y300,Table8[[Tanggal PO]:[PO masuk]],5,FALSE),0)</f>
        <v>0</v>
      </c>
      <c r="AB300" s="8">
        <f t="shared" si="8"/>
        <v>532000</v>
      </c>
    </row>
    <row r="301" spans="13:28" x14ac:dyDescent="0.25">
      <c r="M301" s="20">
        <v>45758</v>
      </c>
      <c r="N301" s="28" t="s">
        <v>61</v>
      </c>
      <c r="O301" s="8" t="s">
        <v>25</v>
      </c>
      <c r="P301" s="17">
        <v>14000</v>
      </c>
      <c r="Q301" s="42">
        <f>_xlfn.IFNA(VLOOKUP(Table10[[#This Row],[Tanggal Keluar]],Table8[[Tanggal PO]:[PO masuk]],5,FALSE),0)</f>
        <v>0</v>
      </c>
      <c r="T301" s="42">
        <f>IFERROR(Table10[[#This Row],[Column2]],"TRUE")</f>
        <v>0</v>
      </c>
      <c r="Y301" s="20">
        <v>45662</v>
      </c>
      <c r="Z301" s="8">
        <f>IFERROR(SUMIF(Table10[Tanggal Keluar],Y301,Table10[PO Keluar]),0)</f>
        <v>0</v>
      </c>
      <c r="AA301" s="8">
        <f>IFERROR(VLOOKUP(Y301,Table8[[Tanggal PO]:[PO masuk]],5,FALSE),0)</f>
        <v>0</v>
      </c>
      <c r="AB301" s="8">
        <f t="shared" si="8"/>
        <v>532000</v>
      </c>
    </row>
    <row r="302" spans="13:28" x14ac:dyDescent="0.25">
      <c r="M302" s="20">
        <v>45761</v>
      </c>
      <c r="N302" s="28" t="s">
        <v>61</v>
      </c>
      <c r="O302" s="8" t="s">
        <v>25</v>
      </c>
      <c r="P302" s="17">
        <v>0</v>
      </c>
      <c r="Q302" s="42">
        <f>_xlfn.IFNA(VLOOKUP(Table10[[#This Row],[Tanggal Keluar]],Table8[[Tanggal PO]:[PO masuk]],5,FALSE),0)</f>
        <v>0</v>
      </c>
      <c r="T302" s="42">
        <f>IFERROR(Table10[[#This Row],[Column2]],"TRUE")</f>
        <v>0</v>
      </c>
      <c r="Y302" s="20">
        <v>45663</v>
      </c>
      <c r="Z302" s="8">
        <f>IFERROR(SUMIF(Table10[Tanggal Keluar],Y302,Table10[PO Keluar]),0)</f>
        <v>14000</v>
      </c>
      <c r="AA302" s="8">
        <f>IFERROR(VLOOKUP(Y302,Table8[[Tanggal PO]:[PO masuk]],5,FALSE),0)</f>
        <v>0</v>
      </c>
      <c r="AB302" s="8">
        <f t="shared" si="8"/>
        <v>518000</v>
      </c>
    </row>
    <row r="303" spans="13:28" x14ac:dyDescent="0.25">
      <c r="M303" s="20">
        <v>45762</v>
      </c>
      <c r="N303" s="28" t="s">
        <v>61</v>
      </c>
      <c r="O303" s="8" t="s">
        <v>25</v>
      </c>
      <c r="P303" s="17">
        <v>0</v>
      </c>
      <c r="Q303" s="42">
        <f>_xlfn.IFNA(VLOOKUP(Table10[[#This Row],[Tanggal Keluar]],Table8[[Tanggal PO]:[PO masuk]],5,FALSE),0)</f>
        <v>0</v>
      </c>
      <c r="T303" s="42">
        <f>IFERROR(Table10[[#This Row],[Column2]],"TRUE")</f>
        <v>0</v>
      </c>
      <c r="Y303" s="20">
        <v>45664</v>
      </c>
      <c r="Z303" s="8">
        <f>IFERROR(SUMIF(Table10[Tanggal Keluar],Y303,Table10[PO Keluar]),0)</f>
        <v>14000</v>
      </c>
      <c r="AA303" s="8">
        <f>IFERROR(VLOOKUP(Y303,Table8[[Tanggal PO]:[PO masuk]],5,FALSE),0)</f>
        <v>0</v>
      </c>
      <c r="AB303" s="8">
        <f t="shared" si="8"/>
        <v>504000</v>
      </c>
    </row>
    <row r="304" spans="13:28" x14ac:dyDescent="0.25">
      <c r="M304" s="20">
        <v>45763</v>
      </c>
      <c r="N304" s="28" t="s">
        <v>89</v>
      </c>
      <c r="O304" s="8" t="s">
        <v>25</v>
      </c>
      <c r="P304" s="17">
        <v>0</v>
      </c>
      <c r="Q304" s="42">
        <f>_xlfn.IFNA(VLOOKUP(Table10[[#This Row],[Tanggal Keluar]],Table8[[Tanggal PO]:[PO masuk]],5,FALSE),0)</f>
        <v>0</v>
      </c>
      <c r="T304" s="42">
        <f>IFERROR(Table10[[#This Row],[Column2]],"TRUE")</f>
        <v>0</v>
      </c>
      <c r="Y304" s="20">
        <v>45665</v>
      </c>
      <c r="Z304" s="8">
        <f>IFERROR(SUMIF(Table10[Tanggal Keluar],Y304,Table10[PO Keluar]),0)</f>
        <v>28000</v>
      </c>
      <c r="AA304" s="8">
        <f>IFERROR(VLOOKUP(Y304,Table8[[Tanggal PO]:[PO masuk]],5,FALSE),0)</f>
        <v>0</v>
      </c>
      <c r="AB304" s="8">
        <f t="shared" si="8"/>
        <v>476000</v>
      </c>
    </row>
    <row r="305" spans="13:28" x14ac:dyDescent="0.25">
      <c r="M305" s="20">
        <v>45764</v>
      </c>
      <c r="N305" s="28" t="s">
        <v>89</v>
      </c>
      <c r="O305" s="8" t="s">
        <v>25</v>
      </c>
      <c r="P305" s="17">
        <v>0</v>
      </c>
      <c r="Q305" s="42">
        <f>_xlfn.IFNA(VLOOKUP(Table10[[#This Row],[Tanggal Keluar]],Table8[[Tanggal PO]:[PO masuk]],5,FALSE),0)</f>
        <v>0</v>
      </c>
      <c r="T305" s="42">
        <f>IFERROR(Table10[[#This Row],[Column2]],"TRUE")</f>
        <v>0</v>
      </c>
      <c r="Y305" s="20">
        <v>45666</v>
      </c>
      <c r="Z305" s="8">
        <f>IFERROR(SUMIF(Table10[Tanggal Keluar],Y305,Table10[PO Keluar]),0)</f>
        <v>28000</v>
      </c>
      <c r="AA305" s="8">
        <f>IFERROR(VLOOKUP(Y305,Table8[[Tanggal PO]:[PO masuk]],5,FALSE),0)</f>
        <v>0</v>
      </c>
      <c r="AB305" s="8">
        <f t="shared" si="8"/>
        <v>448000</v>
      </c>
    </row>
    <row r="306" spans="13:28" x14ac:dyDescent="0.25">
      <c r="M306" s="20">
        <v>45768</v>
      </c>
      <c r="N306" s="28" t="s">
        <v>89</v>
      </c>
      <c r="O306" s="8" t="s">
        <v>25</v>
      </c>
      <c r="P306" s="17">
        <v>0</v>
      </c>
      <c r="Q306" s="42">
        <f>_xlfn.IFNA(VLOOKUP(Table10[[#This Row],[Tanggal Keluar]],Table8[[Tanggal PO]:[PO masuk]],5,FALSE),0)</f>
        <v>0</v>
      </c>
      <c r="T306" s="42">
        <f>IFERROR(Table10[[#This Row],[Column2]],"TRUE")</f>
        <v>0</v>
      </c>
      <c r="Y306" s="20">
        <v>45667</v>
      </c>
      <c r="Z306" s="8">
        <f>IFERROR(SUMIF(Table10[Tanggal Keluar],Y306,Table10[PO Keluar]),0)</f>
        <v>28000</v>
      </c>
      <c r="AA306" s="8">
        <f>IFERROR(VLOOKUP(Y306,Table8[[Tanggal PO]:[PO masuk]],5,FALSE),0)</f>
        <v>70000</v>
      </c>
      <c r="AB306" s="8">
        <f t="shared" si="8"/>
        <v>490000</v>
      </c>
    </row>
    <row r="307" spans="13:28" x14ac:dyDescent="0.25">
      <c r="M307" s="20">
        <v>45769</v>
      </c>
      <c r="N307" s="28" t="s">
        <v>89</v>
      </c>
      <c r="O307" s="8" t="s">
        <v>25</v>
      </c>
      <c r="P307" s="17">
        <v>0</v>
      </c>
      <c r="Q307" s="42">
        <f>_xlfn.IFNA(VLOOKUP(Table10[[#This Row],[Tanggal Keluar]],Table8[[Tanggal PO]:[PO masuk]],5,FALSE),0)</f>
        <v>0</v>
      </c>
      <c r="T307" s="42">
        <f>IFERROR(Table10[[#This Row],[Column2]],"TRUE")</f>
        <v>0</v>
      </c>
      <c r="Y307" s="20">
        <v>45668</v>
      </c>
      <c r="Z307" s="8">
        <f>IFERROR(SUMIF(Table10[Tanggal Keluar],Y307,Table10[PO Keluar]),0)</f>
        <v>0</v>
      </c>
      <c r="AA307" s="8">
        <f>IFERROR(VLOOKUP(Y307,Table8[[Tanggal PO]:[PO masuk]],5,FALSE),0)</f>
        <v>0</v>
      </c>
      <c r="AB307" s="8">
        <f t="shared" si="8"/>
        <v>490000</v>
      </c>
    </row>
    <row r="308" spans="13:28" x14ac:dyDescent="0.25">
      <c r="M308" s="20">
        <v>45770</v>
      </c>
      <c r="N308" s="28" t="s">
        <v>89</v>
      </c>
      <c r="O308" s="8" t="s">
        <v>25</v>
      </c>
      <c r="P308" s="17">
        <v>0</v>
      </c>
      <c r="Q308" s="42">
        <f>_xlfn.IFNA(VLOOKUP(Table10[[#This Row],[Tanggal Keluar]],Table8[[Tanggal PO]:[PO masuk]],5,FALSE),0)</f>
        <v>0</v>
      </c>
      <c r="T308" s="42">
        <f>IFERROR(Table10[[#This Row],[Column2]],"TRUE")</f>
        <v>0</v>
      </c>
      <c r="Y308" s="20">
        <v>45669</v>
      </c>
      <c r="Z308" s="8">
        <f>IFERROR(SUMIF(Table10[Tanggal Keluar],Y308,Table10[PO Keluar]),0)</f>
        <v>0</v>
      </c>
      <c r="AA308" s="8">
        <f>IFERROR(VLOOKUP(Y308,Table8[[Tanggal PO]:[PO masuk]],5,FALSE),0)</f>
        <v>0</v>
      </c>
      <c r="AB308" s="8">
        <f t="shared" si="8"/>
        <v>490000</v>
      </c>
    </row>
    <row r="309" spans="13:28" x14ac:dyDescent="0.25">
      <c r="M309" s="20">
        <v>45771</v>
      </c>
      <c r="N309" s="28" t="s">
        <v>89</v>
      </c>
      <c r="O309" s="8" t="s">
        <v>25</v>
      </c>
      <c r="P309" s="17">
        <v>0</v>
      </c>
      <c r="Q309" s="42">
        <f>_xlfn.IFNA(VLOOKUP(Table10[[#This Row],[Tanggal Keluar]],Table8[[Tanggal PO]:[PO masuk]],5,FALSE),0)</f>
        <v>0</v>
      </c>
      <c r="T309" s="42">
        <f>IFERROR(Table10[[#This Row],[Column2]],"TRUE")</f>
        <v>0</v>
      </c>
      <c r="Y309" s="20">
        <v>45670</v>
      </c>
      <c r="Z309" s="8">
        <f>IFERROR(SUMIF(Table10[Tanggal Keluar],Y309,Table10[PO Keluar]),0)</f>
        <v>14000</v>
      </c>
      <c r="AA309" s="8">
        <f>IFERROR(VLOOKUP(Y309,Table8[[Tanggal PO]:[PO masuk]],5,FALSE),0)</f>
        <v>0</v>
      </c>
      <c r="AB309" s="8">
        <f t="shared" si="8"/>
        <v>476000</v>
      </c>
    </row>
    <row r="310" spans="13:28" x14ac:dyDescent="0.25">
      <c r="M310" s="20">
        <v>45772</v>
      </c>
      <c r="N310" s="28" t="s">
        <v>89</v>
      </c>
      <c r="O310" s="8" t="s">
        <v>25</v>
      </c>
      <c r="P310" s="17">
        <v>0</v>
      </c>
      <c r="Q310" s="42">
        <f>_xlfn.IFNA(VLOOKUP(Table10[[#This Row],[Tanggal Keluar]],Table8[[Tanggal PO]:[PO masuk]],5,FALSE),0)</f>
        <v>0</v>
      </c>
      <c r="T310" s="42">
        <f>IFERROR(Table10[[#This Row],[Column2]],"TRUE")</f>
        <v>0</v>
      </c>
      <c r="Y310" s="20">
        <v>45671</v>
      </c>
      <c r="Z310" s="8">
        <f>IFERROR(SUMIF(Table10[Tanggal Keluar],Y310,Table10[PO Keluar]),0)</f>
        <v>14000</v>
      </c>
      <c r="AA310" s="8">
        <f>IFERROR(VLOOKUP(Y310,Table8[[Tanggal PO]:[PO masuk]],5,FALSE),0)</f>
        <v>0</v>
      </c>
      <c r="AB310" s="8">
        <f t="shared" si="8"/>
        <v>462000</v>
      </c>
    </row>
    <row r="311" spans="13:28" x14ac:dyDescent="0.25">
      <c r="M311" s="20">
        <v>45775</v>
      </c>
      <c r="N311" s="28" t="s">
        <v>89</v>
      </c>
      <c r="O311" s="8" t="s">
        <v>25</v>
      </c>
      <c r="P311" s="17">
        <v>0</v>
      </c>
      <c r="Q311" s="42">
        <f>_xlfn.IFNA(VLOOKUP(Table10[[#This Row],[Tanggal Keluar]],Table8[[Tanggal PO]:[PO masuk]],5,FALSE),0)</f>
        <v>0</v>
      </c>
      <c r="T311" s="42">
        <f>IFERROR(Table10[[#This Row],[Column2]],"TRUE")</f>
        <v>0</v>
      </c>
      <c r="Y311" s="20">
        <v>45672</v>
      </c>
      <c r="Z311" s="8">
        <f>IFERROR(SUMIF(Table10[Tanggal Keluar],Y311,Table10[PO Keluar]),0)</f>
        <v>14000</v>
      </c>
      <c r="AA311" s="8">
        <f>IFERROR(VLOOKUP(Y311,Table8[[Tanggal PO]:[PO masuk]],5,FALSE),0)</f>
        <v>0</v>
      </c>
      <c r="AB311" s="8">
        <f t="shared" si="8"/>
        <v>448000</v>
      </c>
    </row>
    <row r="312" spans="13:28" x14ac:dyDescent="0.25">
      <c r="Y312" s="20">
        <v>45673</v>
      </c>
      <c r="Z312" s="8">
        <f>IFERROR(SUMIF(Table10[Tanggal Keluar],Y312,Table10[PO Keluar]),0)</f>
        <v>14000</v>
      </c>
      <c r="AA312" s="8">
        <f>IFERROR(VLOOKUP(Y312,Table8[[Tanggal PO]:[PO masuk]],5,FALSE),0)</f>
        <v>0</v>
      </c>
      <c r="AB312" s="8">
        <f t="shared" si="8"/>
        <v>434000</v>
      </c>
    </row>
    <row r="313" spans="13:28" x14ac:dyDescent="0.25">
      <c r="Y313" s="20">
        <v>45674</v>
      </c>
      <c r="Z313" s="8">
        <f>IFERROR(SUMIF(Table10[Tanggal Keluar],Y313,Table10[PO Keluar]),0)</f>
        <v>28000</v>
      </c>
      <c r="AA313" s="8">
        <f>IFERROR(VLOOKUP(Y313,Table8[[Tanggal PO]:[PO masuk]],5,FALSE),0)</f>
        <v>0</v>
      </c>
      <c r="AB313" s="8">
        <f t="shared" si="8"/>
        <v>406000</v>
      </c>
    </row>
    <row r="314" spans="13:28" x14ac:dyDescent="0.25">
      <c r="Y314" s="20">
        <v>45675</v>
      </c>
      <c r="Z314" s="8">
        <f>IFERROR(SUMIF(Table10[Tanggal Keluar],Y314,Table10[PO Keluar]),0)</f>
        <v>0</v>
      </c>
      <c r="AA314" s="8">
        <f>IFERROR(VLOOKUP(Y314,Table8[[Tanggal PO]:[PO masuk]],5,FALSE),0)</f>
        <v>0</v>
      </c>
      <c r="AB314" s="8">
        <f t="shared" si="8"/>
        <v>406000</v>
      </c>
    </row>
    <row r="315" spans="13:28" x14ac:dyDescent="0.25">
      <c r="Y315" s="20">
        <v>45676</v>
      </c>
      <c r="Z315" s="8">
        <f>IFERROR(SUMIF(Table10[Tanggal Keluar],Y315,Table10[PO Keluar]),0)</f>
        <v>0</v>
      </c>
      <c r="AA315" s="8">
        <f>IFERROR(VLOOKUP(Y315,Table8[[Tanggal PO]:[PO masuk]],5,FALSE),0)</f>
        <v>0</v>
      </c>
      <c r="AB315" s="8">
        <f t="shared" si="8"/>
        <v>406000</v>
      </c>
    </row>
    <row r="316" spans="13:28" x14ac:dyDescent="0.25">
      <c r="Y316" s="20">
        <v>45677</v>
      </c>
      <c r="Z316" s="8">
        <f>IFERROR(SUMIF(Table10[Tanggal Keluar],Y316,Table10[PO Keluar]),0)</f>
        <v>14000</v>
      </c>
      <c r="AA316" s="8">
        <f>IFERROR(VLOOKUP(Y316,Table8[[Tanggal PO]:[PO masuk]],5,FALSE),0)</f>
        <v>0</v>
      </c>
      <c r="AB316" s="8">
        <f t="shared" si="8"/>
        <v>392000</v>
      </c>
    </row>
    <row r="317" spans="13:28" x14ac:dyDescent="0.25">
      <c r="Y317" s="20">
        <v>45678</v>
      </c>
      <c r="Z317" s="8">
        <f>IFERROR(SUMIF(Table10[Tanggal Keluar],Y317,Table10[PO Keluar]),0)</f>
        <v>14000</v>
      </c>
      <c r="AA317" s="8">
        <f>IFERROR(VLOOKUP(Y317,Table8[[Tanggal PO]:[PO masuk]],5,FALSE),0)</f>
        <v>140000</v>
      </c>
      <c r="AB317" s="8">
        <f t="shared" si="8"/>
        <v>518000</v>
      </c>
    </row>
    <row r="318" spans="13:28" x14ac:dyDescent="0.25">
      <c r="Y318" s="20">
        <v>45679</v>
      </c>
      <c r="Z318" s="8">
        <f>IFERROR(SUMIF(Table10[Tanggal Keluar],Y318,Table10[PO Keluar]),0)</f>
        <v>28000</v>
      </c>
      <c r="AA318" s="8">
        <f>IFERROR(VLOOKUP(Y318,Table8[[Tanggal PO]:[PO masuk]],5,FALSE),0)</f>
        <v>0</v>
      </c>
      <c r="AB318" s="8">
        <f t="shared" si="8"/>
        <v>490000</v>
      </c>
    </row>
    <row r="319" spans="13:28" x14ac:dyDescent="0.25">
      <c r="Y319" s="20">
        <v>45680</v>
      </c>
      <c r="Z319" s="8">
        <f>IFERROR(SUMIF(Table10[Tanggal Keluar],Y319,Table10[PO Keluar]),0)</f>
        <v>28000</v>
      </c>
      <c r="AA319" s="8">
        <f>IFERROR(VLOOKUP(Y319,Table8[[Tanggal PO]:[PO masuk]],5,FALSE),0)</f>
        <v>0</v>
      </c>
      <c r="AB319" s="8">
        <f t="shared" si="8"/>
        <v>462000</v>
      </c>
    </row>
    <row r="320" spans="13:28" x14ac:dyDescent="0.25">
      <c r="Y320" s="20">
        <v>45681</v>
      </c>
      <c r="Z320" s="8">
        <f>IFERROR(SUMIF(Table10[Tanggal Keluar],Y320,Table10[PO Keluar]),0)</f>
        <v>14000</v>
      </c>
      <c r="AA320" s="8">
        <f>IFERROR(VLOOKUP(Y320,Table8[[Tanggal PO]:[PO masuk]],5,FALSE),0)</f>
        <v>0</v>
      </c>
      <c r="AB320" s="8">
        <f t="shared" si="8"/>
        <v>448000</v>
      </c>
    </row>
    <row r="321" spans="25:28" x14ac:dyDescent="0.25">
      <c r="Y321" s="20">
        <v>45682</v>
      </c>
      <c r="Z321" s="8">
        <f>IFERROR(SUMIF(Table10[Tanggal Keluar],Y321,Table10[PO Keluar]),0)</f>
        <v>0</v>
      </c>
      <c r="AA321" s="8">
        <f>IFERROR(VLOOKUP(Y321,Table8[[Tanggal PO]:[PO masuk]],5,FALSE),0)</f>
        <v>0</v>
      </c>
      <c r="AB321" s="8">
        <f t="shared" si="8"/>
        <v>448000</v>
      </c>
    </row>
    <row r="322" spans="25:28" x14ac:dyDescent="0.25">
      <c r="Y322" s="20">
        <v>45683</v>
      </c>
      <c r="Z322" s="8">
        <f>IFERROR(SUMIF(Table10[Tanggal Keluar],Y322,Table10[PO Keluar]),0)</f>
        <v>0</v>
      </c>
      <c r="AA322" s="8">
        <f>IFERROR(VLOOKUP(Y322,Table8[[Tanggal PO]:[PO masuk]],5,FALSE),0)</f>
        <v>0</v>
      </c>
      <c r="AB322" s="8">
        <f t="shared" si="8"/>
        <v>448000</v>
      </c>
    </row>
    <row r="323" spans="25:28" x14ac:dyDescent="0.25">
      <c r="Y323" s="20">
        <v>45684</v>
      </c>
      <c r="Z323" s="8">
        <f>IFERROR(SUMIF(Table10[Tanggal Keluar],Y323,Table10[PO Keluar]),0)</f>
        <v>0</v>
      </c>
      <c r="AA323" s="8">
        <f>IFERROR(VLOOKUP(Y323,Table8[[Tanggal PO]:[PO masuk]],5,FALSE),0)</f>
        <v>0</v>
      </c>
      <c r="AB323" s="8">
        <f t="shared" si="8"/>
        <v>448000</v>
      </c>
    </row>
    <row r="324" spans="25:28" x14ac:dyDescent="0.25">
      <c r="Y324" s="20">
        <v>45685</v>
      </c>
      <c r="Z324" s="8">
        <f>IFERROR(SUMIF(Table10[Tanggal Keluar],Y324,Table10[PO Keluar]),0)</f>
        <v>0</v>
      </c>
      <c r="AA324" s="8">
        <f>IFERROR(VLOOKUP(Y324,Table8[[Tanggal PO]:[PO masuk]],5,FALSE),0)</f>
        <v>0</v>
      </c>
      <c r="AB324" s="8">
        <f t="shared" si="8"/>
        <v>448000</v>
      </c>
    </row>
    <row r="325" spans="25:28" x14ac:dyDescent="0.25">
      <c r="Y325" s="20">
        <v>45686</v>
      </c>
      <c r="Z325" s="8">
        <f>IFERROR(SUMIF(Table10[Tanggal Keluar],Y325,Table10[PO Keluar]),0)</f>
        <v>0</v>
      </c>
      <c r="AA325" s="8">
        <f>IFERROR(VLOOKUP(Y325,Table8[[Tanggal PO]:[PO masuk]],5,FALSE),0)</f>
        <v>0</v>
      </c>
      <c r="AB325" s="8">
        <f t="shared" si="8"/>
        <v>448000</v>
      </c>
    </row>
    <row r="326" spans="25:28" x14ac:dyDescent="0.25">
      <c r="Y326" s="20">
        <v>45687</v>
      </c>
      <c r="Z326" s="8">
        <f>IFERROR(SUMIF(Table10[Tanggal Keluar],Y326,Table10[PO Keluar]),0)</f>
        <v>14000</v>
      </c>
      <c r="AA326" s="8">
        <f>IFERROR(VLOOKUP(Y326,Table8[[Tanggal PO]:[PO masuk]],5,FALSE),0)</f>
        <v>0</v>
      </c>
      <c r="AB326" s="8">
        <f t="shared" si="8"/>
        <v>434000</v>
      </c>
    </row>
    <row r="327" spans="25:28" x14ac:dyDescent="0.25">
      <c r="Y327" s="20">
        <v>45688</v>
      </c>
      <c r="Z327" s="8">
        <f>IFERROR(SUMIF(Table10[Tanggal Keluar],Y327,Table10[PO Keluar]),0)</f>
        <v>14000</v>
      </c>
      <c r="AA327" s="8">
        <f>IFERROR(VLOOKUP(Y327,Table8[[Tanggal PO]:[PO masuk]],5,FALSE),0)</f>
        <v>0</v>
      </c>
      <c r="AB327" s="8">
        <f t="shared" ref="AB327:AB390" si="9">AB326+AA327-Z327</f>
        <v>420000</v>
      </c>
    </row>
    <row r="328" spans="25:28" x14ac:dyDescent="0.25">
      <c r="Y328" s="20">
        <v>45689</v>
      </c>
      <c r="Z328" s="8">
        <f>IFERROR(SUMIF(Table10[Tanggal Keluar],Y328,Table10[PO Keluar]),0)</f>
        <v>0</v>
      </c>
      <c r="AA328" s="8">
        <f>IFERROR(VLOOKUP(Y328,Table8[[Tanggal PO]:[PO masuk]],5,FALSE),0)</f>
        <v>0</v>
      </c>
      <c r="AB328" s="8">
        <f t="shared" si="9"/>
        <v>420000</v>
      </c>
    </row>
    <row r="329" spans="25:28" x14ac:dyDescent="0.25">
      <c r="Y329" s="20">
        <v>45690</v>
      </c>
      <c r="Z329" s="8">
        <f>IFERROR(SUMIF(Table10[Tanggal Keluar],Y329,Table10[PO Keluar]),0)</f>
        <v>0</v>
      </c>
      <c r="AA329" s="8">
        <f>IFERROR(VLOOKUP(Y329,Table8[[Tanggal PO]:[PO masuk]],5,FALSE),0)</f>
        <v>0</v>
      </c>
      <c r="AB329" s="8">
        <f t="shared" si="9"/>
        <v>420000</v>
      </c>
    </row>
    <row r="330" spans="25:28" x14ac:dyDescent="0.25">
      <c r="Y330" s="20">
        <v>45691</v>
      </c>
      <c r="Z330" s="8">
        <f>IFERROR(SUMIF(Table10[Tanggal Keluar],Y330,Table10[PO Keluar]),0)</f>
        <v>28000</v>
      </c>
      <c r="AA330" s="8">
        <f>IFERROR(VLOOKUP(Y330,Table8[[Tanggal PO]:[PO masuk]],5,FALSE),0)</f>
        <v>224000</v>
      </c>
      <c r="AB330" s="8">
        <f t="shared" si="9"/>
        <v>616000</v>
      </c>
    </row>
    <row r="331" spans="25:28" x14ac:dyDescent="0.25">
      <c r="Y331" s="20">
        <v>45692</v>
      </c>
      <c r="Z331" s="8">
        <f>IFERROR(SUMIF(Table10[Tanggal Keluar],Y331,Table10[PO Keluar]),0)</f>
        <v>14000</v>
      </c>
      <c r="AA331" s="8">
        <f>IFERROR(VLOOKUP(Y331,Table8[[Tanggal PO]:[PO masuk]],5,FALSE),0)</f>
        <v>0</v>
      </c>
      <c r="AB331" s="8">
        <f t="shared" si="9"/>
        <v>602000</v>
      </c>
    </row>
    <row r="332" spans="25:28" x14ac:dyDescent="0.25">
      <c r="Y332" s="20">
        <v>45693</v>
      </c>
      <c r="Z332" s="8">
        <f>IFERROR(SUMIF(Table10[Tanggal Keluar],Y332,Table10[PO Keluar]),0)</f>
        <v>28000</v>
      </c>
      <c r="AA332" s="8">
        <f>IFERROR(VLOOKUP(Y332,Table8[[Tanggal PO]:[PO masuk]],5,FALSE),0)</f>
        <v>0</v>
      </c>
      <c r="AB332" s="8">
        <f t="shared" si="9"/>
        <v>574000</v>
      </c>
    </row>
    <row r="333" spans="25:28" x14ac:dyDescent="0.25">
      <c r="Y333" s="20">
        <v>45694</v>
      </c>
      <c r="Z333" s="8">
        <f>IFERROR(SUMIF(Table10[Tanggal Keluar],Y333,Table10[PO Keluar]),0)</f>
        <v>14000</v>
      </c>
      <c r="AA333" s="8">
        <f>IFERROR(VLOOKUP(Y333,Table8[[Tanggal PO]:[PO masuk]],5,FALSE),0)</f>
        <v>0</v>
      </c>
      <c r="AB333" s="8">
        <f t="shared" si="9"/>
        <v>560000</v>
      </c>
    </row>
    <row r="334" spans="25:28" x14ac:dyDescent="0.25">
      <c r="Y334" s="20">
        <v>45695</v>
      </c>
      <c r="Z334" s="8">
        <f>IFERROR(SUMIF(Table10[Tanggal Keluar],Y334,Table10[PO Keluar]),0)</f>
        <v>14000</v>
      </c>
      <c r="AA334" s="8">
        <f>IFERROR(VLOOKUP(Y334,Table8[[Tanggal PO]:[PO masuk]],5,FALSE),0)</f>
        <v>0</v>
      </c>
      <c r="AB334" s="8">
        <f t="shared" si="9"/>
        <v>546000</v>
      </c>
    </row>
    <row r="335" spans="25:28" x14ac:dyDescent="0.25">
      <c r="Y335" s="20">
        <v>45696</v>
      </c>
      <c r="Z335" s="8">
        <f>IFERROR(SUMIF(Table10[Tanggal Keluar],Y335,Table10[PO Keluar]),0)</f>
        <v>0</v>
      </c>
      <c r="AA335" s="8">
        <f>IFERROR(VLOOKUP(Y335,Table8[[Tanggal PO]:[PO masuk]],5,FALSE),0)</f>
        <v>0</v>
      </c>
      <c r="AB335" s="8">
        <f t="shared" si="9"/>
        <v>546000</v>
      </c>
    </row>
    <row r="336" spans="25:28" x14ac:dyDescent="0.25">
      <c r="Y336" s="20">
        <v>45697</v>
      </c>
      <c r="Z336" s="8">
        <f>IFERROR(SUMIF(Table10[Tanggal Keluar],Y336,Table10[PO Keluar]),0)</f>
        <v>0</v>
      </c>
      <c r="AA336" s="8">
        <f>IFERROR(VLOOKUP(Y336,Table8[[Tanggal PO]:[PO masuk]],5,FALSE),0)</f>
        <v>0</v>
      </c>
      <c r="AB336" s="8">
        <f t="shared" si="9"/>
        <v>546000</v>
      </c>
    </row>
    <row r="337" spans="25:28" x14ac:dyDescent="0.25">
      <c r="Y337" s="20">
        <v>45698</v>
      </c>
      <c r="Z337" s="8">
        <f>IFERROR(SUMIF(Table10[Tanggal Keluar],Y337,Table10[PO Keluar]),0)</f>
        <v>14000</v>
      </c>
      <c r="AA337" s="8">
        <f>IFERROR(VLOOKUP(Y337,Table8[[Tanggal PO]:[PO masuk]],5,FALSE),0)</f>
        <v>0</v>
      </c>
      <c r="AB337" s="8">
        <f t="shared" si="9"/>
        <v>532000</v>
      </c>
    </row>
    <row r="338" spans="25:28" x14ac:dyDescent="0.25">
      <c r="Y338" s="20">
        <v>45699</v>
      </c>
      <c r="Z338" s="8">
        <f>IFERROR(SUMIF(Table10[Tanggal Keluar],Y338,Table10[PO Keluar]),0)</f>
        <v>14000</v>
      </c>
      <c r="AA338" s="8">
        <f>IFERROR(VLOOKUP(Y338,Table8[[Tanggal PO]:[PO masuk]],5,FALSE),0)</f>
        <v>0</v>
      </c>
      <c r="AB338" s="8">
        <f t="shared" si="9"/>
        <v>518000</v>
      </c>
    </row>
    <row r="339" spans="25:28" x14ac:dyDescent="0.25">
      <c r="Y339" s="20">
        <v>45700</v>
      </c>
      <c r="Z339" s="8">
        <f>IFERROR(SUMIF(Table10[Tanggal Keluar],Y339,Table10[PO Keluar]),0)</f>
        <v>14000</v>
      </c>
      <c r="AA339" s="8">
        <f>IFERROR(VLOOKUP(Y339,Table8[[Tanggal PO]:[PO masuk]],5,FALSE),0)</f>
        <v>0</v>
      </c>
      <c r="AB339" s="8">
        <f t="shared" si="9"/>
        <v>504000</v>
      </c>
    </row>
    <row r="340" spans="25:28" x14ac:dyDescent="0.25">
      <c r="Y340" s="20">
        <v>45701</v>
      </c>
      <c r="Z340" s="8">
        <f>IFERROR(SUMIF(Table10[Tanggal Keluar],Y340,Table10[PO Keluar]),0)</f>
        <v>14000</v>
      </c>
      <c r="AA340" s="8">
        <f>IFERROR(VLOOKUP(Y340,Table8[[Tanggal PO]:[PO masuk]],5,FALSE),0)</f>
        <v>0</v>
      </c>
      <c r="AB340" s="8">
        <f t="shared" si="9"/>
        <v>490000</v>
      </c>
    </row>
    <row r="341" spans="25:28" x14ac:dyDescent="0.25">
      <c r="Y341" s="20">
        <v>45702</v>
      </c>
      <c r="Z341" s="8">
        <f>IFERROR(SUMIF(Table10[Tanggal Keluar],Y341,Table10[PO Keluar]),0)</f>
        <v>14000</v>
      </c>
      <c r="AA341" s="8">
        <f>IFERROR(VLOOKUP(Y341,Table8[[Tanggal PO]:[PO masuk]],5,FALSE),0)</f>
        <v>0</v>
      </c>
      <c r="AB341" s="8">
        <f t="shared" si="9"/>
        <v>476000</v>
      </c>
    </row>
    <row r="342" spans="25:28" x14ac:dyDescent="0.25">
      <c r="Y342" s="20">
        <v>45703</v>
      </c>
      <c r="Z342" s="8">
        <f>IFERROR(SUMIF(Table10[Tanggal Keluar],Y342,Table10[PO Keluar]),0)</f>
        <v>0</v>
      </c>
      <c r="AA342" s="8">
        <f>IFERROR(VLOOKUP(Y342,Table8[[Tanggal PO]:[PO masuk]],5,FALSE),0)</f>
        <v>0</v>
      </c>
      <c r="AB342" s="8">
        <f t="shared" si="9"/>
        <v>476000</v>
      </c>
    </row>
    <row r="343" spans="25:28" x14ac:dyDescent="0.25">
      <c r="Y343" s="20">
        <v>45704</v>
      </c>
      <c r="Z343" s="8">
        <f>IFERROR(SUMIF(Table10[Tanggal Keluar],Y343,Table10[PO Keluar]),0)</f>
        <v>0</v>
      </c>
      <c r="AA343" s="8">
        <f>IFERROR(VLOOKUP(Y343,Table8[[Tanggal PO]:[PO masuk]],5,FALSE),0)</f>
        <v>0</v>
      </c>
      <c r="AB343" s="8">
        <f t="shared" si="9"/>
        <v>476000</v>
      </c>
    </row>
    <row r="344" spans="25:28" x14ac:dyDescent="0.25">
      <c r="Y344" s="20">
        <v>45705</v>
      </c>
      <c r="Z344" s="8">
        <f>IFERROR(SUMIF(Table10[Tanggal Keluar],Y344,Table10[PO Keluar]),0)</f>
        <v>42000</v>
      </c>
      <c r="AA344" s="8">
        <f>IFERROR(VLOOKUP(Y344,Table8[[Tanggal PO]:[PO masuk]],5,FALSE),0)</f>
        <v>0</v>
      </c>
      <c r="AB344" s="8">
        <f t="shared" si="9"/>
        <v>434000</v>
      </c>
    </row>
    <row r="345" spans="25:28" x14ac:dyDescent="0.25">
      <c r="Y345" s="20">
        <v>45706</v>
      </c>
      <c r="Z345" s="8">
        <f>IFERROR(SUMIF(Table10[Tanggal Keluar],Y345,Table10[PO Keluar]),0)</f>
        <v>28000</v>
      </c>
      <c r="AA345" s="8">
        <f>IFERROR(VLOOKUP(Y345,Table8[[Tanggal PO]:[PO masuk]],5,FALSE),0)</f>
        <v>0</v>
      </c>
      <c r="AB345" s="8">
        <f t="shared" si="9"/>
        <v>406000</v>
      </c>
    </row>
    <row r="346" spans="25:28" x14ac:dyDescent="0.25">
      <c r="Y346" s="20">
        <v>45707</v>
      </c>
      <c r="Z346" s="8">
        <f>IFERROR(SUMIF(Table10[Tanggal Keluar],Y346,Table10[PO Keluar]),0)</f>
        <v>14000</v>
      </c>
      <c r="AA346" s="8">
        <f>IFERROR(VLOOKUP(Y346,Table8[[Tanggal PO]:[PO masuk]],5,FALSE),0)</f>
        <v>0</v>
      </c>
      <c r="AB346" s="8">
        <f t="shared" si="9"/>
        <v>392000</v>
      </c>
    </row>
    <row r="347" spans="25:28" x14ac:dyDescent="0.25">
      <c r="Y347" s="20">
        <v>45708</v>
      </c>
      <c r="Z347" s="8">
        <f>IFERROR(SUMIF(Table10[Tanggal Keluar],Y347,Table10[PO Keluar]),0)</f>
        <v>14000</v>
      </c>
      <c r="AA347" s="8">
        <f>IFERROR(VLOOKUP(Y347,Table8[[Tanggal PO]:[PO masuk]],5,FALSE),0)</f>
        <v>0</v>
      </c>
      <c r="AB347" s="8">
        <f t="shared" si="9"/>
        <v>378000</v>
      </c>
    </row>
    <row r="348" spans="25:28" x14ac:dyDescent="0.25">
      <c r="Y348" s="20">
        <v>45709</v>
      </c>
      <c r="Z348" s="8">
        <f>IFERROR(SUMIF(Table10[Tanggal Keluar],Y348,Table10[PO Keluar]),0)</f>
        <v>14000</v>
      </c>
      <c r="AA348" s="8">
        <f>IFERROR(VLOOKUP(Y348,Table8[[Tanggal PO]:[PO masuk]],5,FALSE),0)</f>
        <v>0</v>
      </c>
      <c r="AB348" s="8">
        <f t="shared" si="9"/>
        <v>364000</v>
      </c>
    </row>
    <row r="349" spans="25:28" x14ac:dyDescent="0.25">
      <c r="Y349" s="20">
        <v>45710</v>
      </c>
      <c r="Z349" s="8">
        <f>IFERROR(SUMIF(Table10[Tanggal Keluar],Y349,Table10[PO Keluar]),0)</f>
        <v>0</v>
      </c>
      <c r="AA349" s="8">
        <f>IFERROR(VLOOKUP(Y349,Table8[[Tanggal PO]:[PO masuk]],5,FALSE),0)</f>
        <v>0</v>
      </c>
      <c r="AB349" s="8">
        <f t="shared" si="9"/>
        <v>364000</v>
      </c>
    </row>
    <row r="350" spans="25:28" x14ac:dyDescent="0.25">
      <c r="Y350" s="20">
        <v>45711</v>
      </c>
      <c r="Z350" s="8">
        <f>IFERROR(SUMIF(Table10[Tanggal Keluar],Y350,Table10[PO Keluar]),0)</f>
        <v>0</v>
      </c>
      <c r="AA350" s="8">
        <f>IFERROR(VLOOKUP(Y350,Table8[[Tanggal PO]:[PO masuk]],5,FALSE),0)</f>
        <v>0</v>
      </c>
      <c r="AB350" s="8">
        <f t="shared" si="9"/>
        <v>364000</v>
      </c>
    </row>
    <row r="351" spans="25:28" x14ac:dyDescent="0.25">
      <c r="Y351" s="20">
        <v>45712</v>
      </c>
      <c r="Z351" s="8">
        <f>IFERROR(SUMIF(Table10[Tanggal Keluar],Y351,Table10[PO Keluar]),0)</f>
        <v>14000</v>
      </c>
      <c r="AA351" s="8">
        <f>IFERROR(VLOOKUP(Y351,Table8[[Tanggal PO]:[PO masuk]],5,FALSE),0)</f>
        <v>0</v>
      </c>
      <c r="AB351" s="8">
        <f t="shared" si="9"/>
        <v>350000</v>
      </c>
    </row>
    <row r="352" spans="25:28" x14ac:dyDescent="0.25">
      <c r="Y352" s="20">
        <v>45713</v>
      </c>
      <c r="Z352" s="8">
        <f>IFERROR(SUMIF(Table10[Tanggal Keluar],Y352,Table10[PO Keluar]),0)</f>
        <v>28000</v>
      </c>
      <c r="AA352" s="8">
        <f>IFERROR(VLOOKUP(Y352,Table8[[Tanggal PO]:[PO masuk]],5,FALSE),0)</f>
        <v>0</v>
      </c>
      <c r="AB352" s="8">
        <f t="shared" si="9"/>
        <v>322000</v>
      </c>
    </row>
    <row r="353" spans="25:28" x14ac:dyDescent="0.25">
      <c r="Y353" s="20">
        <v>45714</v>
      </c>
      <c r="Z353" s="8">
        <f>IFERROR(SUMIF(Table10[Tanggal Keluar],Y353,Table10[PO Keluar]),0)</f>
        <v>42000</v>
      </c>
      <c r="AA353" s="8">
        <f>IFERROR(VLOOKUP(Y353,Table8[[Tanggal PO]:[PO masuk]],5,FALSE),0)</f>
        <v>0</v>
      </c>
      <c r="AB353" s="8">
        <f t="shared" si="9"/>
        <v>280000</v>
      </c>
    </row>
    <row r="354" spans="25:28" x14ac:dyDescent="0.25">
      <c r="Y354" s="20">
        <v>45715</v>
      </c>
      <c r="Z354" s="8">
        <f>IFERROR(SUMIF(Table10[Tanggal Keluar],Y354,Table10[PO Keluar]),0)</f>
        <v>14000</v>
      </c>
      <c r="AA354" s="8">
        <f>IFERROR(VLOOKUP(Y354,Table8[[Tanggal PO]:[PO masuk]],5,FALSE),0)</f>
        <v>0</v>
      </c>
      <c r="AB354" s="8">
        <f t="shared" si="9"/>
        <v>266000</v>
      </c>
    </row>
    <row r="355" spans="25:28" x14ac:dyDescent="0.25">
      <c r="Y355" s="20">
        <v>45716</v>
      </c>
      <c r="Z355" s="8">
        <f>IFERROR(SUMIF(Table10[Tanggal Keluar],Y355,Table10[PO Keluar]),0)</f>
        <v>14000</v>
      </c>
      <c r="AA355" s="8">
        <f>IFERROR(VLOOKUP(Y355,Table8[[Tanggal PO]:[PO masuk]],5,FALSE),0)</f>
        <v>0</v>
      </c>
      <c r="AB355" s="8">
        <f t="shared" si="9"/>
        <v>252000</v>
      </c>
    </row>
    <row r="356" spans="25:28" x14ac:dyDescent="0.25">
      <c r="Y356" s="20">
        <v>45717</v>
      </c>
      <c r="Z356" s="8">
        <f>IFERROR(SUMIF(Table10[Tanggal Keluar],Y356,Table10[PO Keluar]),0)</f>
        <v>0</v>
      </c>
      <c r="AA356" s="8">
        <f>IFERROR(VLOOKUP(Y356,Table8[[Tanggal PO]:[PO masuk]],5,FALSE),0)</f>
        <v>0</v>
      </c>
      <c r="AB356" s="8">
        <f t="shared" si="9"/>
        <v>252000</v>
      </c>
    </row>
    <row r="357" spans="25:28" x14ac:dyDescent="0.25">
      <c r="Y357" s="20">
        <v>45718</v>
      </c>
      <c r="Z357" s="8">
        <f>IFERROR(SUMIF(Table10[Tanggal Keluar],Y357,Table10[PO Keluar]),0)</f>
        <v>0</v>
      </c>
      <c r="AA357" s="8">
        <f>IFERROR(VLOOKUP(Y357,Table8[[Tanggal PO]:[PO masuk]],5,FALSE),0)</f>
        <v>0</v>
      </c>
      <c r="AB357" s="8">
        <f t="shared" si="9"/>
        <v>252000</v>
      </c>
    </row>
    <row r="358" spans="25:28" x14ac:dyDescent="0.25">
      <c r="Y358" s="20">
        <v>45719</v>
      </c>
      <c r="Z358" s="8">
        <f>IFERROR(SUMIF(Table10[Tanggal Keluar],Y358,Table10[PO Keluar]),0)</f>
        <v>14000</v>
      </c>
      <c r="AA358" s="8">
        <f>IFERROR(VLOOKUP(Y358,Table8[[Tanggal PO]:[PO masuk]],5,FALSE),0)</f>
        <v>0</v>
      </c>
      <c r="AB358" s="8">
        <f t="shared" si="9"/>
        <v>238000</v>
      </c>
    </row>
    <row r="359" spans="25:28" x14ac:dyDescent="0.25">
      <c r="Y359" s="20">
        <v>45720</v>
      </c>
      <c r="Z359" s="8">
        <f>IFERROR(SUMIF(Table10[Tanggal Keluar],Y359,Table10[PO Keluar]),0)</f>
        <v>14000</v>
      </c>
      <c r="AA359" s="8">
        <f>IFERROR(VLOOKUP(Y359,Table8[[Tanggal PO]:[PO masuk]],5,FALSE),0)</f>
        <v>0</v>
      </c>
      <c r="AB359" s="8">
        <f t="shared" si="9"/>
        <v>224000</v>
      </c>
    </row>
    <row r="360" spans="25:28" x14ac:dyDescent="0.25">
      <c r="Y360" s="20">
        <v>45721</v>
      </c>
      <c r="Z360" s="8">
        <f>IFERROR(SUMIF(Table10[Tanggal Keluar],Y360,Table10[PO Keluar]),0)</f>
        <v>14000</v>
      </c>
      <c r="AA360" s="8">
        <f>IFERROR(VLOOKUP(Y360,Table8[[Tanggal PO]:[PO masuk]],5,FALSE),0)</f>
        <v>0</v>
      </c>
      <c r="AB360" s="8">
        <f t="shared" si="9"/>
        <v>210000</v>
      </c>
    </row>
    <row r="361" spans="25:28" x14ac:dyDescent="0.25">
      <c r="Y361" s="20">
        <v>45722</v>
      </c>
      <c r="Z361" s="8">
        <f>IFERROR(SUMIF(Table10[Tanggal Keluar],Y361,Table10[PO Keluar]),0)</f>
        <v>14000</v>
      </c>
      <c r="AA361" s="8">
        <f>IFERROR(VLOOKUP(Y361,Table8[[Tanggal PO]:[PO masuk]],5,FALSE),0)</f>
        <v>140000</v>
      </c>
      <c r="AB361" s="8">
        <f t="shared" si="9"/>
        <v>336000</v>
      </c>
    </row>
    <row r="362" spans="25:28" x14ac:dyDescent="0.25">
      <c r="Y362" s="20">
        <v>45723</v>
      </c>
      <c r="Z362" s="8">
        <f>IFERROR(SUMIF(Table10[Tanggal Keluar],Y362,Table10[PO Keluar]),0)</f>
        <v>14000</v>
      </c>
      <c r="AA362" s="8">
        <f>IFERROR(VLOOKUP(Y362,Table8[[Tanggal PO]:[PO masuk]],5,FALSE),0)</f>
        <v>0</v>
      </c>
      <c r="AB362" s="8">
        <f t="shared" si="9"/>
        <v>322000</v>
      </c>
    </row>
    <row r="363" spans="25:28" x14ac:dyDescent="0.25">
      <c r="Y363" s="20">
        <v>45724</v>
      </c>
      <c r="Z363" s="8">
        <f>IFERROR(SUMIF(Table10[Tanggal Keluar],Y363,Table10[PO Keluar]),0)</f>
        <v>0</v>
      </c>
      <c r="AA363" s="8">
        <f>IFERROR(VLOOKUP(Y363,Table8[[Tanggal PO]:[PO masuk]],5,FALSE),0)</f>
        <v>0</v>
      </c>
      <c r="AB363" s="8">
        <f t="shared" si="9"/>
        <v>322000</v>
      </c>
    </row>
    <row r="364" spans="25:28" x14ac:dyDescent="0.25">
      <c r="Y364" s="20">
        <v>45725</v>
      </c>
      <c r="Z364" s="8">
        <f>IFERROR(SUMIF(Table10[Tanggal Keluar],Y364,Table10[PO Keluar]),0)</f>
        <v>0</v>
      </c>
      <c r="AA364" s="8">
        <f>IFERROR(VLOOKUP(Y364,Table8[[Tanggal PO]:[PO masuk]],5,FALSE),0)</f>
        <v>0</v>
      </c>
      <c r="AB364" s="8">
        <f t="shared" si="9"/>
        <v>322000</v>
      </c>
    </row>
    <row r="365" spans="25:28" x14ac:dyDescent="0.25">
      <c r="Y365" s="20">
        <v>45726</v>
      </c>
      <c r="Z365" s="8">
        <f>IFERROR(SUMIF(Table10[Tanggal Keluar],Y365,Table10[PO Keluar]),0)</f>
        <v>14000</v>
      </c>
      <c r="AA365" s="8">
        <f>IFERROR(VLOOKUP(Y365,Table8[[Tanggal PO]:[PO masuk]],5,FALSE),0)</f>
        <v>0</v>
      </c>
      <c r="AB365" s="8">
        <f t="shared" si="9"/>
        <v>308000</v>
      </c>
    </row>
    <row r="366" spans="25:28" x14ac:dyDescent="0.25">
      <c r="Y366" s="20">
        <v>45727</v>
      </c>
      <c r="Z366" s="8">
        <f>IFERROR(SUMIF(Table10[Tanggal Keluar],Y366,Table10[PO Keluar]),0)</f>
        <v>14000</v>
      </c>
      <c r="AA366" s="8">
        <f>IFERROR(VLOOKUP(Y366,Table8[[Tanggal PO]:[PO masuk]],5,FALSE),0)</f>
        <v>0</v>
      </c>
      <c r="AB366" s="8">
        <f t="shared" si="9"/>
        <v>294000</v>
      </c>
    </row>
    <row r="367" spans="25:28" x14ac:dyDescent="0.25">
      <c r="Y367" s="20">
        <v>45728</v>
      </c>
      <c r="Z367" s="8">
        <f>IFERROR(SUMIF(Table10[Tanggal Keluar],Y367,Table10[PO Keluar]),0)</f>
        <v>14000</v>
      </c>
      <c r="AA367" s="8">
        <f>IFERROR(VLOOKUP(Y367,Table8[[Tanggal PO]:[PO masuk]],5,FALSE),0)</f>
        <v>0</v>
      </c>
      <c r="AB367" s="8">
        <f t="shared" si="9"/>
        <v>280000</v>
      </c>
    </row>
    <row r="368" spans="25:28" x14ac:dyDescent="0.25">
      <c r="Y368" s="20">
        <v>45729</v>
      </c>
      <c r="Z368" s="8">
        <f>IFERROR(SUMIF(Table10[Tanggal Keluar],Y368,Table10[PO Keluar]),0)</f>
        <v>14000</v>
      </c>
      <c r="AA368" s="8">
        <f>IFERROR(VLOOKUP(Y368,Table8[[Tanggal PO]:[PO masuk]],5,FALSE),0)</f>
        <v>0</v>
      </c>
      <c r="AB368" s="8">
        <f t="shared" si="9"/>
        <v>266000</v>
      </c>
    </row>
    <row r="369" spans="25:28" x14ac:dyDescent="0.25">
      <c r="Y369" s="20">
        <v>45730</v>
      </c>
      <c r="Z369" s="8">
        <f>IFERROR(SUMIF(Table10[Tanggal Keluar],Y369,Table10[PO Keluar]),0)</f>
        <v>14000</v>
      </c>
      <c r="AA369" s="8">
        <f>IFERROR(VLOOKUP(Y369,Table8[[Tanggal PO]:[PO masuk]],5,FALSE),0)</f>
        <v>0</v>
      </c>
      <c r="AB369" s="8">
        <f t="shared" si="9"/>
        <v>252000</v>
      </c>
    </row>
    <row r="370" spans="25:28" x14ac:dyDescent="0.25">
      <c r="Y370" s="20">
        <v>45731</v>
      </c>
      <c r="Z370" s="8">
        <f>IFERROR(SUMIF(Table10[Tanggal Keluar],Y370,Table10[PO Keluar]),0)</f>
        <v>0</v>
      </c>
      <c r="AA370" s="8">
        <f>IFERROR(VLOOKUP(Y370,Table8[[Tanggal PO]:[PO masuk]],5,FALSE),0)</f>
        <v>0</v>
      </c>
      <c r="AB370" s="8">
        <f t="shared" si="9"/>
        <v>252000</v>
      </c>
    </row>
    <row r="371" spans="25:28" x14ac:dyDescent="0.25">
      <c r="Y371" s="20">
        <v>45732</v>
      </c>
      <c r="Z371" s="8">
        <f>IFERROR(SUMIF(Table10[Tanggal Keluar],Y371,Table10[PO Keluar]),0)</f>
        <v>0</v>
      </c>
      <c r="AA371" s="8">
        <f>IFERROR(VLOOKUP(Y371,Table8[[Tanggal PO]:[PO masuk]],5,FALSE),0)</f>
        <v>0</v>
      </c>
      <c r="AB371" s="8">
        <f t="shared" si="9"/>
        <v>252000</v>
      </c>
    </row>
    <row r="372" spans="25:28" x14ac:dyDescent="0.25">
      <c r="Y372" s="20">
        <v>45733</v>
      </c>
      <c r="Z372" s="8">
        <f>IFERROR(SUMIF(Table10[Tanggal Keluar],Y372,Table10[PO Keluar]),0)</f>
        <v>14000</v>
      </c>
      <c r="AA372" s="8">
        <f>IFERROR(VLOOKUP(Y372,Table8[[Tanggal PO]:[PO masuk]],5,FALSE),0)</f>
        <v>0</v>
      </c>
      <c r="AB372" s="8">
        <f t="shared" si="9"/>
        <v>238000</v>
      </c>
    </row>
    <row r="373" spans="25:28" x14ac:dyDescent="0.25">
      <c r="Y373" s="20">
        <v>45734</v>
      </c>
      <c r="Z373" s="8">
        <f>IFERROR(SUMIF(Table10[Tanggal Keluar],Y373,Table10[PO Keluar]),0)</f>
        <v>14000</v>
      </c>
      <c r="AA373" s="8">
        <f>IFERROR(VLOOKUP(Y373,Table8[[Tanggal PO]:[PO masuk]],5,FALSE),0)</f>
        <v>0</v>
      </c>
      <c r="AB373" s="8">
        <f t="shared" si="9"/>
        <v>224000</v>
      </c>
    </row>
    <row r="374" spans="25:28" x14ac:dyDescent="0.25">
      <c r="Y374" s="20">
        <v>45735</v>
      </c>
      <c r="Z374" s="8">
        <f>IFERROR(SUMIF(Table10[Tanggal Keluar],Y374,Table10[PO Keluar]),0)</f>
        <v>14000</v>
      </c>
      <c r="AA374" s="8">
        <f>IFERROR(VLOOKUP(Y374,Table8[[Tanggal PO]:[PO masuk]],5,FALSE),0)</f>
        <v>0</v>
      </c>
      <c r="AB374" s="8">
        <f t="shared" si="9"/>
        <v>210000</v>
      </c>
    </row>
    <row r="375" spans="25:28" x14ac:dyDescent="0.25">
      <c r="Y375" s="20">
        <v>45736</v>
      </c>
      <c r="Z375" s="8">
        <f>IFERROR(SUMIF(Table10[Tanggal Keluar],Y375,Table10[PO Keluar]),0)</f>
        <v>14000</v>
      </c>
      <c r="AA375" s="8">
        <f>IFERROR(VLOOKUP(Y375,Table8[[Tanggal PO]:[PO masuk]],5,FALSE),0)</f>
        <v>0</v>
      </c>
      <c r="AB375" s="8">
        <f t="shared" si="9"/>
        <v>196000</v>
      </c>
    </row>
    <row r="376" spans="25:28" x14ac:dyDescent="0.25">
      <c r="Y376" s="20">
        <v>45737</v>
      </c>
      <c r="Z376" s="8">
        <f>IFERROR(SUMIF(Table10[Tanggal Keluar],Y376,Table10[PO Keluar]),0)</f>
        <v>14000</v>
      </c>
      <c r="AA376" s="8">
        <f>IFERROR(VLOOKUP(Y376,Table8[[Tanggal PO]:[PO masuk]],5,FALSE),0)</f>
        <v>0</v>
      </c>
      <c r="AB376" s="8">
        <f t="shared" si="9"/>
        <v>182000</v>
      </c>
    </row>
    <row r="377" spans="25:28" x14ac:dyDescent="0.25">
      <c r="Y377" s="20">
        <v>45738</v>
      </c>
      <c r="Z377" s="8">
        <f>IFERROR(SUMIF(Table10[Tanggal Keluar],Y377,Table10[PO Keluar]),0)</f>
        <v>0</v>
      </c>
      <c r="AA377" s="8">
        <f>IFERROR(VLOOKUP(Y377,Table8[[Tanggal PO]:[PO masuk]],5,FALSE),0)</f>
        <v>0</v>
      </c>
      <c r="AB377" s="8">
        <f t="shared" si="9"/>
        <v>182000</v>
      </c>
    </row>
    <row r="378" spans="25:28" x14ac:dyDescent="0.25">
      <c r="Y378" s="20">
        <v>45739</v>
      </c>
      <c r="Z378" s="8">
        <f>IFERROR(SUMIF(Table10[Tanggal Keluar],Y378,Table10[PO Keluar]),0)</f>
        <v>0</v>
      </c>
      <c r="AA378" s="8">
        <f>IFERROR(VLOOKUP(Y378,Table8[[Tanggal PO]:[PO masuk]],5,FALSE),0)</f>
        <v>0</v>
      </c>
      <c r="AB378" s="8">
        <f t="shared" si="9"/>
        <v>182000</v>
      </c>
    </row>
    <row r="379" spans="25:28" x14ac:dyDescent="0.25">
      <c r="Y379" s="20">
        <v>45740</v>
      </c>
      <c r="Z379" s="8">
        <f>IFERROR(SUMIF(Table10[Tanggal Keluar],Y379,Table10[PO Keluar]),0)</f>
        <v>28000</v>
      </c>
      <c r="AA379" s="8">
        <f>IFERROR(VLOOKUP(Y379,Table8[[Tanggal PO]:[PO masuk]],5,FALSE),0)</f>
        <v>0</v>
      </c>
      <c r="AB379" s="8">
        <f t="shared" si="9"/>
        <v>154000</v>
      </c>
    </row>
    <row r="380" spans="25:28" x14ac:dyDescent="0.25">
      <c r="Y380" s="20">
        <v>45741</v>
      </c>
      <c r="Z380" s="8">
        <f>IFERROR(SUMIF(Table10[Tanggal Keluar],Y380,Table10[PO Keluar]),0)</f>
        <v>14000</v>
      </c>
      <c r="AA380" s="8">
        <f>IFERROR(VLOOKUP(Y380,Table8[[Tanggal PO]:[PO masuk]],5,FALSE),0)</f>
        <v>0</v>
      </c>
      <c r="AB380" s="8">
        <f t="shared" si="9"/>
        <v>140000</v>
      </c>
    </row>
    <row r="381" spans="25:28" x14ac:dyDescent="0.25">
      <c r="Y381" s="20">
        <v>45742</v>
      </c>
      <c r="Z381" s="8">
        <f>IFERROR(SUMIF(Table10[Tanggal Keluar],Y381,Table10[PO Keluar]),0)</f>
        <v>14000</v>
      </c>
      <c r="AA381" s="8">
        <f>IFERROR(VLOOKUP(Y381,Table8[[Tanggal PO]:[PO masuk]],5,FALSE),0)</f>
        <v>0</v>
      </c>
      <c r="AB381" s="8">
        <f t="shared" si="9"/>
        <v>126000</v>
      </c>
    </row>
    <row r="382" spans="25:28" x14ac:dyDescent="0.25">
      <c r="Y382" s="20">
        <v>45743</v>
      </c>
      <c r="Z382" s="8">
        <f>IFERROR(SUMIF(Table10[Tanggal Keluar],Y382,Table10[PO Keluar]),0)</f>
        <v>0</v>
      </c>
      <c r="AA382" s="8">
        <f>IFERROR(VLOOKUP(Y382,Table8[[Tanggal PO]:[PO masuk]],5,FALSE),0)</f>
        <v>0</v>
      </c>
      <c r="AB382" s="8">
        <f t="shared" si="9"/>
        <v>126000</v>
      </c>
    </row>
    <row r="383" spans="25:28" x14ac:dyDescent="0.25">
      <c r="Y383" s="20">
        <v>45744</v>
      </c>
      <c r="Z383" s="8">
        <f>IFERROR(SUMIF(Table10[Tanggal Keluar],Y383,Table10[PO Keluar]),0)</f>
        <v>0</v>
      </c>
      <c r="AA383" s="8">
        <f>IFERROR(VLOOKUP(Y383,Table8[[Tanggal PO]:[PO masuk]],5,FALSE),0)</f>
        <v>0</v>
      </c>
      <c r="AB383" s="8">
        <f t="shared" si="9"/>
        <v>126000</v>
      </c>
    </row>
    <row r="384" spans="25:28" x14ac:dyDescent="0.25">
      <c r="Y384" s="20">
        <v>45745</v>
      </c>
      <c r="Z384" s="8">
        <f>IFERROR(SUMIF(Table10[Tanggal Keluar],Y384,Table10[PO Keluar]),0)</f>
        <v>0</v>
      </c>
      <c r="AA384" s="8">
        <f>IFERROR(VLOOKUP(Y384,Table8[[Tanggal PO]:[PO masuk]],5,FALSE),0)</f>
        <v>0</v>
      </c>
      <c r="AB384" s="8">
        <f t="shared" si="9"/>
        <v>126000</v>
      </c>
    </row>
    <row r="385" spans="25:28" x14ac:dyDescent="0.25">
      <c r="Y385" s="20">
        <v>45746</v>
      </c>
      <c r="Z385" s="8">
        <f>IFERROR(SUMIF(Table10[Tanggal Keluar],Y385,Table10[PO Keluar]),0)</f>
        <v>0</v>
      </c>
      <c r="AA385" s="8">
        <f>IFERROR(VLOOKUP(Y385,Table8[[Tanggal PO]:[PO masuk]],5,FALSE),0)</f>
        <v>0</v>
      </c>
      <c r="AB385" s="8">
        <f t="shared" si="9"/>
        <v>126000</v>
      </c>
    </row>
    <row r="386" spans="25:28" x14ac:dyDescent="0.25">
      <c r="Y386" s="20">
        <v>45747</v>
      </c>
      <c r="Z386" s="8">
        <f>IFERROR(SUMIF(Table10[Tanggal Keluar],Y386,Table10[PO Keluar]),0)</f>
        <v>0</v>
      </c>
      <c r="AA386" s="8">
        <f>IFERROR(VLOOKUP(Y386,Table8[[Tanggal PO]:[PO masuk]],5,FALSE),0)</f>
        <v>0</v>
      </c>
      <c r="AB386" s="8">
        <f t="shared" si="9"/>
        <v>126000</v>
      </c>
    </row>
    <row r="387" spans="25:28" x14ac:dyDescent="0.25">
      <c r="Y387" s="20">
        <v>45748</v>
      </c>
      <c r="Z387" s="8">
        <f>IFERROR(SUMIF(Table10[Tanggal Keluar],Y387,Table10[PO Keluar]),0)</f>
        <v>0</v>
      </c>
      <c r="AA387" s="8">
        <f>IFERROR(VLOOKUP(Y387,Table8[[Tanggal PO]:[PO masuk]],5,FALSE),0)</f>
        <v>0</v>
      </c>
      <c r="AB387" s="8">
        <f t="shared" si="9"/>
        <v>126000</v>
      </c>
    </row>
    <row r="388" spans="25:28" x14ac:dyDescent="0.25">
      <c r="Y388" s="20">
        <v>45749</v>
      </c>
      <c r="Z388" s="8">
        <f>IFERROR(SUMIF(Table10[Tanggal Keluar],Y388,Table10[PO Keluar]),0)</f>
        <v>0</v>
      </c>
      <c r="AA388" s="8">
        <f>IFERROR(VLOOKUP(Y388,Table8[[Tanggal PO]:[PO masuk]],5,FALSE),0)</f>
        <v>0</v>
      </c>
      <c r="AB388" s="8">
        <f t="shared" si="9"/>
        <v>126000</v>
      </c>
    </row>
    <row r="389" spans="25:28" x14ac:dyDescent="0.25">
      <c r="Y389" s="20">
        <v>45750</v>
      </c>
      <c r="Z389" s="8">
        <f>IFERROR(SUMIF(Table10[Tanggal Keluar],Y389,Table10[PO Keluar]),0)</f>
        <v>0</v>
      </c>
      <c r="AA389" s="8">
        <f>IFERROR(VLOOKUP(Y389,Table8[[Tanggal PO]:[PO masuk]],5,FALSE),0)</f>
        <v>0</v>
      </c>
      <c r="AB389" s="8">
        <f t="shared" si="9"/>
        <v>126000</v>
      </c>
    </row>
    <row r="390" spans="25:28" x14ac:dyDescent="0.25">
      <c r="Y390" s="20">
        <v>45751</v>
      </c>
      <c r="Z390" s="8">
        <f>IFERROR(SUMIF(Table10[Tanggal Keluar],Y390,Table10[PO Keluar]),0)</f>
        <v>0</v>
      </c>
      <c r="AA390" s="8">
        <f>IFERROR(VLOOKUP(Y390,Table8[[Tanggal PO]:[PO masuk]],5,FALSE),0)</f>
        <v>0</v>
      </c>
      <c r="AB390" s="8">
        <f t="shared" si="9"/>
        <v>126000</v>
      </c>
    </row>
    <row r="391" spans="25:28" x14ac:dyDescent="0.25">
      <c r="Y391" s="20">
        <v>45752</v>
      </c>
      <c r="Z391" s="8">
        <f>IFERROR(SUMIF(Table10[Tanggal Keluar],Y391,Table10[PO Keluar]),0)</f>
        <v>0</v>
      </c>
      <c r="AA391" s="8">
        <f>IFERROR(VLOOKUP(Y391,Table8[[Tanggal PO]:[PO masuk]],5,FALSE),0)</f>
        <v>0</v>
      </c>
      <c r="AB391" s="8">
        <f t="shared" ref="AB391:AB396" si="10">AB390+AA391-Z391</f>
        <v>126000</v>
      </c>
    </row>
    <row r="392" spans="25:28" x14ac:dyDescent="0.25">
      <c r="Y392" s="20">
        <v>45753</v>
      </c>
      <c r="Z392" s="8">
        <f>IFERROR(SUMIF(Table10[Tanggal Keluar],Y392,Table10[PO Keluar]),0)</f>
        <v>0</v>
      </c>
      <c r="AA392" s="8">
        <f>IFERROR(VLOOKUP(Y392,Table8[[Tanggal PO]:[PO masuk]],5,FALSE),0)</f>
        <v>0</v>
      </c>
      <c r="AB392" s="8">
        <f t="shared" si="10"/>
        <v>126000</v>
      </c>
    </row>
    <row r="393" spans="25:28" x14ac:dyDescent="0.25">
      <c r="Y393" s="20">
        <v>45754</v>
      </c>
      <c r="Z393" s="8">
        <f>IFERROR(SUMIF(Table10[Tanggal Keluar],Y393,Table10[PO Keluar]),0)</f>
        <v>0</v>
      </c>
      <c r="AA393" s="8">
        <f>IFERROR(VLOOKUP(Y393,Table8[[Tanggal PO]:[PO masuk]],5,FALSE),0)</f>
        <v>0</v>
      </c>
      <c r="AB393" s="8">
        <f t="shared" si="10"/>
        <v>126000</v>
      </c>
    </row>
    <row r="394" spans="25:28" x14ac:dyDescent="0.25">
      <c r="Y394" s="20">
        <v>45755</v>
      </c>
      <c r="Z394" s="8">
        <f>IFERROR(SUMIF(Table10[Tanggal Keluar],Y394,Table10[PO Keluar]),0)</f>
        <v>28000</v>
      </c>
      <c r="AA394" s="8">
        <f>IFERROR(VLOOKUP(Y394,Table8[[Tanggal PO]:[PO masuk]],5,FALSE),0)</f>
        <v>0</v>
      </c>
      <c r="AB394" s="8">
        <f t="shared" si="10"/>
        <v>98000</v>
      </c>
    </row>
    <row r="395" spans="25:28" x14ac:dyDescent="0.25">
      <c r="Y395" s="20">
        <v>45756</v>
      </c>
      <c r="Z395" s="8">
        <f>IFERROR(SUMIF(Table10[Tanggal Keluar],Y395,Table10[PO Keluar]),0)</f>
        <v>14000</v>
      </c>
      <c r="AA395" s="8">
        <f>IFERROR(VLOOKUP(Y395,Table8[[Tanggal PO]:[PO masuk]],5,FALSE),0)</f>
        <v>140000</v>
      </c>
      <c r="AB395" s="8">
        <f t="shared" si="10"/>
        <v>224000</v>
      </c>
    </row>
    <row r="396" spans="25:28" x14ac:dyDescent="0.25">
      <c r="Y396" s="20">
        <v>45757</v>
      </c>
      <c r="Z396" s="8">
        <f>IFERROR(SUMIF(Table10[Tanggal Keluar],Y396,Table10[PO Keluar]),0)</f>
        <v>14000</v>
      </c>
      <c r="AA396" s="8">
        <f>IFERROR(VLOOKUP(Y396,Table8[[Tanggal PO]:[PO masuk]],5,FALSE),0)</f>
        <v>0</v>
      </c>
      <c r="AB396" s="8">
        <f t="shared" si="10"/>
        <v>210000</v>
      </c>
    </row>
  </sheetData>
  <mergeCells count="2">
    <mergeCell ref="A1:H2"/>
    <mergeCell ref="M1:P2"/>
  </mergeCells>
  <phoneticPr fontId="10" type="noConversion"/>
  <conditionalFormatting sqref="K5">
    <cfRule type="cellIs" dxfId="1" priority="1" operator="equal">
      <formula>"Reorder"</formula>
    </cfRule>
    <cfRule type="cellIs" dxfId="0" priority="2" operator="equal">
      <formula>"Available"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C0AF-9327-4282-B64A-149E7FF215C7}">
  <dimension ref="A1"/>
  <sheetViews>
    <sheetView workbookViewId="0">
      <selection activeCell="B17" sqref="B1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4B8A-24BE-400B-8B5A-C91442C6333D}">
  <dimension ref="A1:T403"/>
  <sheetViews>
    <sheetView topLeftCell="A323" workbookViewId="0">
      <selection activeCell="Q332" sqref="Q332"/>
    </sheetView>
  </sheetViews>
  <sheetFormatPr defaultRowHeight="15" x14ac:dyDescent="0.25"/>
  <cols>
    <col min="1" max="1" width="11.28515625" style="53" customWidth="1"/>
    <col min="2" max="2" width="15.85546875" style="53" customWidth="1"/>
    <col min="3" max="11" width="11.28515625" style="53" customWidth="1"/>
    <col min="12" max="12" width="13.42578125" customWidth="1"/>
    <col min="17" max="17" width="9.85546875" bestFit="1" customWidth="1"/>
    <col min="19" max="19" width="11.7109375" customWidth="1"/>
  </cols>
  <sheetData>
    <row r="1" spans="1:20" ht="40.5" x14ac:dyDescent="0.25">
      <c r="A1" s="54" t="s">
        <v>90</v>
      </c>
      <c r="B1" s="55" t="s">
        <v>91</v>
      </c>
      <c r="C1" s="56" t="s">
        <v>92</v>
      </c>
      <c r="D1" s="55" t="s">
        <v>93</v>
      </c>
      <c r="E1" s="57" t="s">
        <v>94</v>
      </c>
      <c r="F1" s="57" t="s">
        <v>95</v>
      </c>
      <c r="G1" s="57" t="s">
        <v>96</v>
      </c>
      <c r="H1" s="56" t="s">
        <v>97</v>
      </c>
      <c r="I1" s="58" t="s">
        <v>98</v>
      </c>
      <c r="J1" s="56" t="s">
        <v>99</v>
      </c>
      <c r="K1" s="56" t="s">
        <v>100</v>
      </c>
      <c r="Q1" s="74" t="s">
        <v>86</v>
      </c>
      <c r="R1" s="74" t="s">
        <v>88</v>
      </c>
      <c r="S1" s="74" t="s">
        <v>102</v>
      </c>
      <c r="T1" s="74" t="s">
        <v>17</v>
      </c>
    </row>
    <row r="2" spans="1:20" x14ac:dyDescent="0.25">
      <c r="A2" s="43">
        <v>45294</v>
      </c>
      <c r="B2" s="44" t="s">
        <v>25</v>
      </c>
      <c r="C2" s="49">
        <v>280000</v>
      </c>
      <c r="D2" s="59" t="s">
        <v>101</v>
      </c>
      <c r="E2" s="45">
        <v>45302</v>
      </c>
      <c r="F2" s="45">
        <v>45302</v>
      </c>
      <c r="G2" s="46">
        <v>45302</v>
      </c>
      <c r="H2" s="47">
        <v>0</v>
      </c>
      <c r="I2" s="60">
        <v>100</v>
      </c>
      <c r="J2" s="49">
        <v>14000</v>
      </c>
      <c r="K2" s="47">
        <v>13940</v>
      </c>
      <c r="Q2" s="75">
        <v>45366</v>
      </c>
      <c r="R2" s="41">
        <f>SUMIF($A$2:$A$306,Q2,$C$2:$C$306)</f>
        <v>0</v>
      </c>
      <c r="S2" s="41">
        <f>SUMIF($G$2:$G$306,Q2,$K$2:$K$306)</f>
        <v>14050</v>
      </c>
      <c r="T2" s="41">
        <v>168000</v>
      </c>
    </row>
    <row r="3" spans="1:20" x14ac:dyDescent="0.25">
      <c r="A3" s="43">
        <v>45294</v>
      </c>
      <c r="B3" s="44" t="s">
        <v>25</v>
      </c>
      <c r="C3" s="49"/>
      <c r="D3" s="59"/>
      <c r="E3" s="45">
        <v>45303</v>
      </c>
      <c r="F3" s="45">
        <v>45303</v>
      </c>
      <c r="G3" s="46">
        <v>45303</v>
      </c>
      <c r="H3" s="47">
        <v>0</v>
      </c>
      <c r="I3" s="60">
        <v>100</v>
      </c>
      <c r="J3" s="49">
        <v>14000</v>
      </c>
      <c r="K3" s="47">
        <v>13970</v>
      </c>
      <c r="Q3" s="75">
        <v>45367</v>
      </c>
      <c r="R3" s="41">
        <f t="shared" ref="R3:R66" si="0">SUMIF($A$2:$A$306,Q3,$C$2:$C$306)</f>
        <v>0</v>
      </c>
      <c r="S3" s="41">
        <f t="shared" ref="S3:S66" si="1">SUMIF($G$2:$G$306,Q3,$K$2:$K$306)</f>
        <v>0</v>
      </c>
      <c r="T3" s="41">
        <f>T2+R3-S3</f>
        <v>168000</v>
      </c>
    </row>
    <row r="4" spans="1:20" x14ac:dyDescent="0.25">
      <c r="A4" s="43">
        <v>45294</v>
      </c>
      <c r="B4" s="44" t="s">
        <v>25</v>
      </c>
      <c r="C4" s="49"/>
      <c r="D4" s="59"/>
      <c r="E4" s="45">
        <v>45306</v>
      </c>
      <c r="F4" s="45">
        <v>45306</v>
      </c>
      <c r="G4" s="46">
        <v>45306</v>
      </c>
      <c r="H4" s="47">
        <v>0</v>
      </c>
      <c r="I4" s="60">
        <v>100</v>
      </c>
      <c r="J4" s="49">
        <v>14000</v>
      </c>
      <c r="K4" s="47">
        <v>13820</v>
      </c>
      <c r="Q4" s="75">
        <v>45368</v>
      </c>
      <c r="R4" s="41">
        <f t="shared" si="0"/>
        <v>0</v>
      </c>
      <c r="S4" s="41">
        <f t="shared" si="1"/>
        <v>0</v>
      </c>
      <c r="T4" s="41">
        <f t="shared" ref="T4:T67" si="2">T3+R4-S4</f>
        <v>168000</v>
      </c>
    </row>
    <row r="5" spans="1:20" x14ac:dyDescent="0.25">
      <c r="A5" s="43">
        <v>45294</v>
      </c>
      <c r="B5" s="44" t="s">
        <v>25</v>
      </c>
      <c r="C5" s="49"/>
      <c r="D5" s="59"/>
      <c r="E5" s="45">
        <v>45307</v>
      </c>
      <c r="F5" s="45">
        <v>45307</v>
      </c>
      <c r="G5" s="46">
        <v>45307</v>
      </c>
      <c r="H5" s="47">
        <v>0</v>
      </c>
      <c r="I5" s="60">
        <v>100</v>
      </c>
      <c r="J5" s="49">
        <v>14000</v>
      </c>
      <c r="K5" s="47">
        <v>13970</v>
      </c>
      <c r="Q5" s="75">
        <v>45369</v>
      </c>
      <c r="R5" s="41">
        <f t="shared" si="0"/>
        <v>0</v>
      </c>
      <c r="S5" s="41">
        <f t="shared" si="1"/>
        <v>14040</v>
      </c>
      <c r="T5" s="41">
        <f t="shared" si="2"/>
        <v>153960</v>
      </c>
    </row>
    <row r="6" spans="1:20" x14ac:dyDescent="0.25">
      <c r="A6" s="43">
        <v>45294</v>
      </c>
      <c r="B6" s="44" t="s">
        <v>25</v>
      </c>
      <c r="C6" s="49"/>
      <c r="D6" s="59"/>
      <c r="E6" s="45">
        <v>45308</v>
      </c>
      <c r="F6" s="45">
        <v>45308</v>
      </c>
      <c r="G6" s="46">
        <v>45308</v>
      </c>
      <c r="H6" s="47">
        <v>0</v>
      </c>
      <c r="I6" s="60">
        <v>100</v>
      </c>
      <c r="J6" s="49">
        <v>14000</v>
      </c>
      <c r="K6" s="47">
        <v>13970</v>
      </c>
      <c r="Q6" s="75">
        <v>45370</v>
      </c>
      <c r="R6" s="41">
        <f t="shared" si="0"/>
        <v>0</v>
      </c>
      <c r="S6" s="41">
        <f t="shared" si="1"/>
        <v>14040</v>
      </c>
      <c r="T6" s="41">
        <f t="shared" si="2"/>
        <v>139920</v>
      </c>
    </row>
    <row r="7" spans="1:20" x14ac:dyDescent="0.25">
      <c r="A7" s="43">
        <v>45294</v>
      </c>
      <c r="B7" s="44" t="s">
        <v>25</v>
      </c>
      <c r="C7" s="49"/>
      <c r="D7" s="59"/>
      <c r="E7" s="45">
        <v>45309</v>
      </c>
      <c r="F7" s="45">
        <v>45309</v>
      </c>
      <c r="G7" s="46">
        <v>45309</v>
      </c>
      <c r="H7" s="47">
        <v>0</v>
      </c>
      <c r="I7" s="60">
        <v>100</v>
      </c>
      <c r="J7" s="49">
        <v>14000</v>
      </c>
      <c r="K7" s="47">
        <v>13980</v>
      </c>
      <c r="Q7" s="75">
        <v>45371</v>
      </c>
      <c r="R7" s="41">
        <f t="shared" si="0"/>
        <v>0</v>
      </c>
      <c r="S7" s="41">
        <f t="shared" si="1"/>
        <v>14030</v>
      </c>
      <c r="T7" s="41">
        <f t="shared" si="2"/>
        <v>125890</v>
      </c>
    </row>
    <row r="8" spans="1:20" x14ac:dyDescent="0.25">
      <c r="A8" s="43">
        <v>45294</v>
      </c>
      <c r="B8" s="44" t="s">
        <v>25</v>
      </c>
      <c r="C8" s="49"/>
      <c r="D8" s="59"/>
      <c r="E8" s="45">
        <v>45310</v>
      </c>
      <c r="F8" s="45">
        <v>45310</v>
      </c>
      <c r="G8" s="46">
        <v>45310</v>
      </c>
      <c r="H8" s="47">
        <v>0</v>
      </c>
      <c r="I8" s="60">
        <v>100</v>
      </c>
      <c r="J8" s="49">
        <v>28000</v>
      </c>
      <c r="K8" s="47">
        <v>27750</v>
      </c>
      <c r="Q8" s="75">
        <v>45372</v>
      </c>
      <c r="R8" s="41">
        <f t="shared" si="0"/>
        <v>0</v>
      </c>
      <c r="S8" s="41">
        <f t="shared" si="1"/>
        <v>14020</v>
      </c>
      <c r="T8" s="41">
        <f t="shared" si="2"/>
        <v>111870</v>
      </c>
    </row>
    <row r="9" spans="1:20" x14ac:dyDescent="0.25">
      <c r="A9" s="43">
        <v>45294</v>
      </c>
      <c r="B9" s="44" t="s">
        <v>25</v>
      </c>
      <c r="C9" s="49"/>
      <c r="D9" s="59"/>
      <c r="E9" s="45">
        <v>45313</v>
      </c>
      <c r="F9" s="45">
        <v>45313</v>
      </c>
      <c r="G9" s="46">
        <v>45313</v>
      </c>
      <c r="H9" s="47">
        <v>0</v>
      </c>
      <c r="I9" s="60">
        <v>100</v>
      </c>
      <c r="J9" s="49">
        <v>14000</v>
      </c>
      <c r="K9" s="47">
        <v>13990</v>
      </c>
      <c r="Q9" s="75">
        <v>45373</v>
      </c>
      <c r="R9" s="41">
        <f t="shared" si="0"/>
        <v>0</v>
      </c>
      <c r="S9" s="41">
        <f t="shared" si="1"/>
        <v>14030</v>
      </c>
      <c r="T9" s="41">
        <f t="shared" si="2"/>
        <v>97840</v>
      </c>
    </row>
    <row r="10" spans="1:20" x14ac:dyDescent="0.25">
      <c r="A10" s="43">
        <v>45294</v>
      </c>
      <c r="B10" s="44" t="s">
        <v>25</v>
      </c>
      <c r="C10" s="49"/>
      <c r="D10" s="59"/>
      <c r="E10" s="45">
        <v>45315</v>
      </c>
      <c r="F10" s="45">
        <v>45315</v>
      </c>
      <c r="G10" s="46">
        <v>45315</v>
      </c>
      <c r="H10" s="47">
        <v>0</v>
      </c>
      <c r="I10" s="60">
        <v>100</v>
      </c>
      <c r="J10" s="49">
        <v>14000</v>
      </c>
      <c r="K10" s="47">
        <v>13970</v>
      </c>
      <c r="Q10" s="75">
        <v>45374</v>
      </c>
      <c r="R10" s="41">
        <f t="shared" si="0"/>
        <v>0</v>
      </c>
      <c r="S10" s="41">
        <f t="shared" si="1"/>
        <v>0</v>
      </c>
      <c r="T10" s="41">
        <f t="shared" si="2"/>
        <v>97840</v>
      </c>
    </row>
    <row r="11" spans="1:20" x14ac:dyDescent="0.25">
      <c r="A11" s="43">
        <v>45294</v>
      </c>
      <c r="B11" s="44" t="s">
        <v>25</v>
      </c>
      <c r="C11" s="49"/>
      <c r="D11" s="59"/>
      <c r="E11" s="45">
        <v>45315</v>
      </c>
      <c r="F11" s="45">
        <v>45315</v>
      </c>
      <c r="G11" s="46">
        <v>45315</v>
      </c>
      <c r="H11" s="47">
        <v>0</v>
      </c>
      <c r="I11" s="60">
        <v>100</v>
      </c>
      <c r="J11" s="49">
        <v>14000</v>
      </c>
      <c r="K11" s="47">
        <v>14010</v>
      </c>
      <c r="Q11" s="75">
        <v>45375</v>
      </c>
      <c r="R11" s="41">
        <f t="shared" si="0"/>
        <v>0</v>
      </c>
      <c r="S11" s="41">
        <f t="shared" si="1"/>
        <v>0</v>
      </c>
      <c r="T11" s="41">
        <f t="shared" si="2"/>
        <v>97840</v>
      </c>
    </row>
    <row r="12" spans="1:20" x14ac:dyDescent="0.25">
      <c r="A12" s="43">
        <v>45294</v>
      </c>
      <c r="B12" s="44" t="s">
        <v>25</v>
      </c>
      <c r="C12" s="49"/>
      <c r="D12" s="59"/>
      <c r="E12" s="45">
        <v>45316</v>
      </c>
      <c r="F12" s="45">
        <v>45316</v>
      </c>
      <c r="G12" s="46">
        <v>45316</v>
      </c>
      <c r="H12" s="47">
        <v>0</v>
      </c>
      <c r="I12" s="60">
        <v>100</v>
      </c>
      <c r="J12" s="49">
        <v>14000</v>
      </c>
      <c r="K12" s="47">
        <v>13980</v>
      </c>
      <c r="Q12" s="75">
        <v>45376</v>
      </c>
      <c r="R12" s="41">
        <f t="shared" si="0"/>
        <v>0</v>
      </c>
      <c r="S12" s="41">
        <f t="shared" si="1"/>
        <v>14020</v>
      </c>
      <c r="T12" s="41">
        <f t="shared" si="2"/>
        <v>83820</v>
      </c>
    </row>
    <row r="13" spans="1:20" x14ac:dyDescent="0.25">
      <c r="A13" s="43">
        <v>45294</v>
      </c>
      <c r="B13" s="44" t="s">
        <v>25</v>
      </c>
      <c r="C13" s="49"/>
      <c r="D13" s="59"/>
      <c r="E13" s="45">
        <v>45317</v>
      </c>
      <c r="F13" s="45">
        <v>45317</v>
      </c>
      <c r="G13" s="46">
        <v>45317</v>
      </c>
      <c r="H13" s="47">
        <v>0</v>
      </c>
      <c r="I13" s="60">
        <v>100</v>
      </c>
      <c r="J13" s="49">
        <v>14000</v>
      </c>
      <c r="K13" s="47">
        <v>13980</v>
      </c>
      <c r="Q13" s="75">
        <v>45377</v>
      </c>
      <c r="R13" s="41">
        <f t="shared" si="0"/>
        <v>70000</v>
      </c>
      <c r="S13" s="41">
        <f t="shared" si="1"/>
        <v>14020</v>
      </c>
      <c r="T13" s="41">
        <f t="shared" si="2"/>
        <v>139800</v>
      </c>
    </row>
    <row r="14" spans="1:20" x14ac:dyDescent="0.25">
      <c r="A14" s="43">
        <v>45294</v>
      </c>
      <c r="B14" s="44" t="s">
        <v>25</v>
      </c>
      <c r="C14" s="49"/>
      <c r="D14" s="59"/>
      <c r="E14" s="45">
        <v>45322</v>
      </c>
      <c r="F14" s="45">
        <v>45322</v>
      </c>
      <c r="G14" s="46">
        <v>45322</v>
      </c>
      <c r="H14" s="47">
        <v>0</v>
      </c>
      <c r="I14" s="60">
        <v>100</v>
      </c>
      <c r="J14" s="49">
        <v>14000</v>
      </c>
      <c r="K14" s="47">
        <v>14050</v>
      </c>
      <c r="Q14" s="75">
        <v>45378</v>
      </c>
      <c r="R14" s="41">
        <f t="shared" si="0"/>
        <v>0</v>
      </c>
      <c r="S14" s="41">
        <f t="shared" si="1"/>
        <v>14020</v>
      </c>
      <c r="T14" s="41">
        <f t="shared" si="2"/>
        <v>125780</v>
      </c>
    </row>
    <row r="15" spans="1:20" x14ac:dyDescent="0.25">
      <c r="A15" s="43">
        <v>45294</v>
      </c>
      <c r="B15" s="44" t="s">
        <v>25</v>
      </c>
      <c r="C15" s="49"/>
      <c r="D15" s="59"/>
      <c r="E15" s="45">
        <v>45328</v>
      </c>
      <c r="F15" s="45">
        <v>45328</v>
      </c>
      <c r="G15" s="46">
        <v>45328</v>
      </c>
      <c r="H15" s="47">
        <v>0</v>
      </c>
      <c r="I15" s="60">
        <v>100</v>
      </c>
      <c r="J15" s="48">
        <v>14000</v>
      </c>
      <c r="K15" s="47">
        <v>14000</v>
      </c>
      <c r="Q15" s="75">
        <v>45379</v>
      </c>
      <c r="R15" s="41">
        <f t="shared" si="0"/>
        <v>0</v>
      </c>
      <c r="S15" s="41">
        <f t="shared" si="1"/>
        <v>14050</v>
      </c>
      <c r="T15" s="41">
        <f t="shared" si="2"/>
        <v>111730</v>
      </c>
    </row>
    <row r="16" spans="1:20" x14ac:dyDescent="0.25">
      <c r="A16" s="43">
        <v>45294</v>
      </c>
      <c r="B16" s="44" t="s">
        <v>25</v>
      </c>
      <c r="C16" s="49"/>
      <c r="D16" s="59"/>
      <c r="E16" s="45">
        <v>45329</v>
      </c>
      <c r="F16" s="45">
        <v>45329</v>
      </c>
      <c r="G16" s="46">
        <v>45329</v>
      </c>
      <c r="H16" s="47">
        <v>0</v>
      </c>
      <c r="I16" s="60">
        <v>100</v>
      </c>
      <c r="J16" s="48">
        <v>14000</v>
      </c>
      <c r="K16" s="47">
        <v>14000</v>
      </c>
      <c r="Q16" s="75">
        <v>45380</v>
      </c>
      <c r="R16" s="41">
        <f t="shared" si="0"/>
        <v>0</v>
      </c>
      <c r="S16" s="41">
        <f t="shared" si="1"/>
        <v>0</v>
      </c>
      <c r="T16" s="41">
        <f t="shared" si="2"/>
        <v>111730</v>
      </c>
    </row>
    <row r="17" spans="1:20" x14ac:dyDescent="0.25">
      <c r="A17" s="43">
        <v>45294</v>
      </c>
      <c r="B17" s="44" t="s">
        <v>25</v>
      </c>
      <c r="C17" s="49"/>
      <c r="D17" s="59"/>
      <c r="E17" s="45">
        <v>45334</v>
      </c>
      <c r="F17" s="45">
        <v>45334</v>
      </c>
      <c r="G17" s="46">
        <v>45334</v>
      </c>
      <c r="H17" s="47">
        <v>0</v>
      </c>
      <c r="I17" s="60">
        <v>100</v>
      </c>
      <c r="J17" s="48">
        <v>14040</v>
      </c>
      <c r="K17" s="47">
        <v>14040</v>
      </c>
      <c r="Q17" s="75">
        <v>45381</v>
      </c>
      <c r="R17" s="41">
        <f t="shared" si="0"/>
        <v>0</v>
      </c>
      <c r="S17" s="41">
        <f t="shared" si="1"/>
        <v>0</v>
      </c>
      <c r="T17" s="41">
        <f t="shared" si="2"/>
        <v>111730</v>
      </c>
    </row>
    <row r="18" spans="1:20" x14ac:dyDescent="0.25">
      <c r="A18" s="43">
        <v>45294</v>
      </c>
      <c r="B18" s="44" t="s">
        <v>25</v>
      </c>
      <c r="C18" s="49"/>
      <c r="D18" s="59"/>
      <c r="E18" s="45">
        <v>45335</v>
      </c>
      <c r="F18" s="45">
        <v>45335</v>
      </c>
      <c r="G18" s="46">
        <v>45335</v>
      </c>
      <c r="H18" s="47">
        <v>0</v>
      </c>
      <c r="I18" s="60">
        <v>100</v>
      </c>
      <c r="J18" s="48">
        <v>13960</v>
      </c>
      <c r="K18" s="47">
        <v>13960</v>
      </c>
      <c r="Q18" s="75">
        <v>45382</v>
      </c>
      <c r="R18" s="41">
        <f t="shared" si="0"/>
        <v>0</v>
      </c>
      <c r="S18" s="41">
        <f t="shared" si="1"/>
        <v>0</v>
      </c>
      <c r="T18" s="41">
        <f t="shared" si="2"/>
        <v>111730</v>
      </c>
    </row>
    <row r="19" spans="1:20" x14ac:dyDescent="0.25">
      <c r="A19" s="43">
        <v>45294</v>
      </c>
      <c r="B19" s="44" t="s">
        <v>25</v>
      </c>
      <c r="C19" s="49"/>
      <c r="D19" s="59"/>
      <c r="E19" s="45">
        <v>45337</v>
      </c>
      <c r="F19" s="45">
        <v>45337</v>
      </c>
      <c r="G19" s="46">
        <v>45337</v>
      </c>
      <c r="H19" s="47">
        <v>0</v>
      </c>
      <c r="I19" s="60">
        <v>100</v>
      </c>
      <c r="J19" s="48">
        <v>13990</v>
      </c>
      <c r="K19" s="47">
        <v>13990</v>
      </c>
      <c r="Q19" s="75">
        <v>45383</v>
      </c>
      <c r="R19" s="41">
        <f t="shared" si="0"/>
        <v>0</v>
      </c>
      <c r="S19" s="41">
        <f t="shared" si="1"/>
        <v>0</v>
      </c>
      <c r="T19" s="41">
        <f t="shared" si="2"/>
        <v>111730</v>
      </c>
    </row>
    <row r="20" spans="1:20" x14ac:dyDescent="0.25">
      <c r="A20" s="43">
        <v>45294</v>
      </c>
      <c r="B20" s="44" t="s">
        <v>25</v>
      </c>
      <c r="C20" s="49"/>
      <c r="D20" s="59"/>
      <c r="E20" s="45">
        <v>45338</v>
      </c>
      <c r="F20" s="45">
        <v>45338</v>
      </c>
      <c r="G20" s="46">
        <v>45338</v>
      </c>
      <c r="H20" s="47">
        <v>0</v>
      </c>
      <c r="I20" s="60">
        <v>100</v>
      </c>
      <c r="J20" s="48">
        <v>14010</v>
      </c>
      <c r="K20" s="47">
        <v>14010</v>
      </c>
      <c r="Q20" s="75">
        <v>45384</v>
      </c>
      <c r="R20" s="41">
        <f t="shared" si="0"/>
        <v>0</v>
      </c>
      <c r="S20" s="41">
        <f t="shared" si="1"/>
        <v>14040</v>
      </c>
      <c r="T20" s="41">
        <f t="shared" si="2"/>
        <v>97690</v>
      </c>
    </row>
    <row r="21" spans="1:20" x14ac:dyDescent="0.25">
      <c r="A21" s="43">
        <v>45317</v>
      </c>
      <c r="B21" s="44" t="s">
        <v>25</v>
      </c>
      <c r="C21" s="49">
        <v>140000</v>
      </c>
      <c r="D21" s="59" t="s">
        <v>101</v>
      </c>
      <c r="E21" s="45">
        <v>45342</v>
      </c>
      <c r="F21" s="45">
        <v>45342</v>
      </c>
      <c r="G21" s="46">
        <v>45342</v>
      </c>
      <c r="H21" s="47">
        <v>0</v>
      </c>
      <c r="I21" s="60">
        <v>100</v>
      </c>
      <c r="J21" s="48">
        <v>14000</v>
      </c>
      <c r="K21" s="47">
        <v>14040</v>
      </c>
      <c r="Q21" s="75">
        <v>45385</v>
      </c>
      <c r="R21" s="41">
        <f t="shared" si="0"/>
        <v>42000</v>
      </c>
      <c r="S21" s="41">
        <f t="shared" si="1"/>
        <v>14040</v>
      </c>
      <c r="T21" s="41">
        <f t="shared" si="2"/>
        <v>125650</v>
      </c>
    </row>
    <row r="22" spans="1:20" x14ac:dyDescent="0.25">
      <c r="A22" s="43">
        <v>45317</v>
      </c>
      <c r="B22" s="44" t="s">
        <v>25</v>
      </c>
      <c r="C22" s="49"/>
      <c r="D22" s="59"/>
      <c r="E22" s="45">
        <v>45343</v>
      </c>
      <c r="F22" s="45">
        <v>45343</v>
      </c>
      <c r="G22" s="46">
        <v>45343</v>
      </c>
      <c r="H22" s="47">
        <v>0</v>
      </c>
      <c r="I22" s="60">
        <v>100</v>
      </c>
      <c r="J22" s="48">
        <v>14000</v>
      </c>
      <c r="K22" s="47">
        <v>14040</v>
      </c>
      <c r="Q22" s="75">
        <v>45386</v>
      </c>
      <c r="R22" s="41">
        <f t="shared" si="0"/>
        <v>0</v>
      </c>
      <c r="S22" s="41">
        <f t="shared" si="1"/>
        <v>14030</v>
      </c>
      <c r="T22" s="41">
        <f t="shared" si="2"/>
        <v>111620</v>
      </c>
    </row>
    <row r="23" spans="1:20" x14ac:dyDescent="0.25">
      <c r="A23" s="43">
        <v>45317</v>
      </c>
      <c r="B23" s="44" t="s">
        <v>25</v>
      </c>
      <c r="C23" s="49"/>
      <c r="D23" s="59"/>
      <c r="E23" s="45">
        <v>45344</v>
      </c>
      <c r="F23" s="45">
        <v>45344</v>
      </c>
      <c r="G23" s="46">
        <v>45344</v>
      </c>
      <c r="H23" s="47">
        <v>0</v>
      </c>
      <c r="I23" s="60">
        <v>100</v>
      </c>
      <c r="J23" s="48">
        <v>14000</v>
      </c>
      <c r="K23" s="47">
        <v>14050</v>
      </c>
      <c r="Q23" s="75">
        <v>45387</v>
      </c>
      <c r="R23" s="41">
        <f t="shared" si="0"/>
        <v>0</v>
      </c>
      <c r="S23" s="41">
        <f t="shared" si="1"/>
        <v>27930</v>
      </c>
      <c r="T23" s="41">
        <f t="shared" si="2"/>
        <v>83690</v>
      </c>
    </row>
    <row r="24" spans="1:20" x14ac:dyDescent="0.25">
      <c r="A24" s="43">
        <v>45317</v>
      </c>
      <c r="B24" s="44" t="s">
        <v>25</v>
      </c>
      <c r="C24" s="49"/>
      <c r="D24" s="59"/>
      <c r="E24" s="45">
        <v>45345</v>
      </c>
      <c r="F24" s="45">
        <v>45345</v>
      </c>
      <c r="G24" s="46">
        <v>45345</v>
      </c>
      <c r="H24" s="47">
        <v>0</v>
      </c>
      <c r="I24" s="60">
        <v>100</v>
      </c>
      <c r="J24" s="48">
        <v>14000</v>
      </c>
      <c r="K24" s="47">
        <v>14050</v>
      </c>
      <c r="Q24" s="75">
        <v>45388</v>
      </c>
      <c r="R24" s="41">
        <f t="shared" si="0"/>
        <v>0</v>
      </c>
      <c r="S24" s="41">
        <f t="shared" si="1"/>
        <v>0</v>
      </c>
      <c r="T24" s="41">
        <f t="shared" si="2"/>
        <v>83690</v>
      </c>
    </row>
    <row r="25" spans="1:20" x14ac:dyDescent="0.25">
      <c r="A25" s="43">
        <v>45317</v>
      </c>
      <c r="B25" s="44" t="s">
        <v>25</v>
      </c>
      <c r="C25" s="49"/>
      <c r="D25" s="59"/>
      <c r="E25" s="45">
        <v>45348</v>
      </c>
      <c r="F25" s="45">
        <v>45348</v>
      </c>
      <c r="G25" s="46">
        <v>45348</v>
      </c>
      <c r="H25" s="47">
        <v>0</v>
      </c>
      <c r="I25" s="60">
        <v>100</v>
      </c>
      <c r="J25" s="48">
        <v>14000</v>
      </c>
      <c r="K25" s="47">
        <v>14010</v>
      </c>
      <c r="Q25" s="75">
        <v>45389</v>
      </c>
      <c r="R25" s="41">
        <f t="shared" si="0"/>
        <v>0</v>
      </c>
      <c r="S25" s="41">
        <f t="shared" si="1"/>
        <v>0</v>
      </c>
      <c r="T25" s="41">
        <f t="shared" si="2"/>
        <v>83690</v>
      </c>
    </row>
    <row r="26" spans="1:20" x14ac:dyDescent="0.25">
      <c r="A26" s="43">
        <v>45317</v>
      </c>
      <c r="B26" s="44" t="s">
        <v>25</v>
      </c>
      <c r="C26" s="49"/>
      <c r="D26" s="59"/>
      <c r="E26" s="45">
        <v>45349</v>
      </c>
      <c r="F26" s="45">
        <v>45349</v>
      </c>
      <c r="G26" s="46">
        <v>45349</v>
      </c>
      <c r="H26" s="47">
        <v>0</v>
      </c>
      <c r="I26" s="60">
        <v>100</v>
      </c>
      <c r="J26" s="48">
        <v>14000</v>
      </c>
      <c r="K26" s="47">
        <v>14040</v>
      </c>
      <c r="Q26" s="75">
        <v>45390</v>
      </c>
      <c r="R26" s="41">
        <f t="shared" si="0"/>
        <v>0</v>
      </c>
      <c r="S26" s="41">
        <f t="shared" si="1"/>
        <v>0</v>
      </c>
      <c r="T26" s="41">
        <f t="shared" si="2"/>
        <v>83690</v>
      </c>
    </row>
    <row r="27" spans="1:20" x14ac:dyDescent="0.25">
      <c r="A27" s="43">
        <v>45317</v>
      </c>
      <c r="B27" s="44" t="s">
        <v>25</v>
      </c>
      <c r="C27" s="49"/>
      <c r="D27" s="59"/>
      <c r="E27" s="45">
        <v>45350</v>
      </c>
      <c r="F27" s="45">
        <v>45350</v>
      </c>
      <c r="G27" s="46">
        <v>45350</v>
      </c>
      <c r="H27" s="47">
        <v>0</v>
      </c>
      <c r="I27" s="60">
        <v>100</v>
      </c>
      <c r="J27" s="48">
        <v>14000</v>
      </c>
      <c r="K27" s="47">
        <v>14020</v>
      </c>
      <c r="Q27" s="75">
        <v>45391</v>
      </c>
      <c r="R27" s="41">
        <f t="shared" si="0"/>
        <v>0</v>
      </c>
      <c r="S27" s="41">
        <f t="shared" si="1"/>
        <v>0</v>
      </c>
      <c r="T27" s="41">
        <f t="shared" si="2"/>
        <v>83690</v>
      </c>
    </row>
    <row r="28" spans="1:20" x14ac:dyDescent="0.25">
      <c r="A28" s="43">
        <v>45317</v>
      </c>
      <c r="B28" s="44" t="s">
        <v>25</v>
      </c>
      <c r="C28" s="49"/>
      <c r="D28" s="59"/>
      <c r="E28" s="45">
        <v>45350</v>
      </c>
      <c r="F28" s="45">
        <v>45350</v>
      </c>
      <c r="G28" s="46">
        <v>45350</v>
      </c>
      <c r="H28" s="47">
        <v>0</v>
      </c>
      <c r="I28" s="60">
        <v>100</v>
      </c>
      <c r="J28" s="48">
        <v>14000</v>
      </c>
      <c r="K28" s="47">
        <v>14030</v>
      </c>
      <c r="Q28" s="75">
        <v>45392</v>
      </c>
      <c r="R28" s="41">
        <f t="shared" si="0"/>
        <v>0</v>
      </c>
      <c r="S28" s="41">
        <f t="shared" si="1"/>
        <v>0</v>
      </c>
      <c r="T28" s="41">
        <f t="shared" si="2"/>
        <v>83690</v>
      </c>
    </row>
    <row r="29" spans="1:20" x14ac:dyDescent="0.25">
      <c r="A29" s="43">
        <v>45317</v>
      </c>
      <c r="B29" s="44" t="s">
        <v>25</v>
      </c>
      <c r="C29" s="49"/>
      <c r="D29" s="59"/>
      <c r="E29" s="45">
        <v>45351</v>
      </c>
      <c r="F29" s="45">
        <v>45351</v>
      </c>
      <c r="G29" s="46">
        <v>45351</v>
      </c>
      <c r="H29" s="47">
        <v>0</v>
      </c>
      <c r="I29" s="60">
        <v>100</v>
      </c>
      <c r="J29" s="48">
        <v>14000</v>
      </c>
      <c r="K29" s="47">
        <v>14030</v>
      </c>
      <c r="Q29" s="75">
        <v>45393</v>
      </c>
      <c r="R29" s="41">
        <f t="shared" si="0"/>
        <v>0</v>
      </c>
      <c r="S29" s="41">
        <f t="shared" si="1"/>
        <v>0</v>
      </c>
      <c r="T29" s="41">
        <f t="shared" si="2"/>
        <v>83690</v>
      </c>
    </row>
    <row r="30" spans="1:20" x14ac:dyDescent="0.25">
      <c r="A30" s="43">
        <v>45317</v>
      </c>
      <c r="B30" s="44" t="s">
        <v>25</v>
      </c>
      <c r="C30" s="49"/>
      <c r="D30" s="59"/>
      <c r="E30" s="45">
        <v>45355</v>
      </c>
      <c r="F30" s="45">
        <v>45355</v>
      </c>
      <c r="G30" s="46">
        <v>45355</v>
      </c>
      <c r="H30" s="47">
        <v>0</v>
      </c>
      <c r="I30" s="60">
        <v>100</v>
      </c>
      <c r="J30" s="48">
        <v>14000</v>
      </c>
      <c r="K30" s="47">
        <v>14010</v>
      </c>
      <c r="Q30" s="75">
        <v>45394</v>
      </c>
      <c r="R30" s="41">
        <f t="shared" si="0"/>
        <v>0</v>
      </c>
      <c r="S30" s="41">
        <f t="shared" si="1"/>
        <v>0</v>
      </c>
      <c r="T30" s="41">
        <f t="shared" si="2"/>
        <v>83690</v>
      </c>
    </row>
    <row r="31" spans="1:20" x14ac:dyDescent="0.25">
      <c r="A31" s="43">
        <v>45323</v>
      </c>
      <c r="B31" s="44" t="s">
        <v>25</v>
      </c>
      <c r="C31" s="49">
        <v>140000</v>
      </c>
      <c r="D31" s="59" t="s">
        <v>101</v>
      </c>
      <c r="E31" s="45">
        <v>45356</v>
      </c>
      <c r="F31" s="45">
        <v>45356</v>
      </c>
      <c r="G31" s="46">
        <v>45356</v>
      </c>
      <c r="H31" s="47">
        <v>0</v>
      </c>
      <c r="I31" s="60">
        <v>100</v>
      </c>
      <c r="J31" s="48">
        <v>14000</v>
      </c>
      <c r="K31" s="47">
        <v>14030</v>
      </c>
      <c r="Q31" s="75">
        <v>45395</v>
      </c>
      <c r="R31" s="41">
        <f t="shared" si="0"/>
        <v>0</v>
      </c>
      <c r="S31" s="41">
        <f t="shared" si="1"/>
        <v>0</v>
      </c>
      <c r="T31" s="41">
        <f t="shared" si="2"/>
        <v>83690</v>
      </c>
    </row>
    <row r="32" spans="1:20" x14ac:dyDescent="0.25">
      <c r="A32" s="43">
        <v>45323</v>
      </c>
      <c r="B32" s="44" t="s">
        <v>25</v>
      </c>
      <c r="C32" s="49"/>
      <c r="D32" s="59"/>
      <c r="E32" s="45">
        <v>45357</v>
      </c>
      <c r="F32" s="45">
        <v>45357</v>
      </c>
      <c r="G32" s="45">
        <v>45357</v>
      </c>
      <c r="H32" s="47">
        <v>0</v>
      </c>
      <c r="I32" s="60">
        <v>100</v>
      </c>
      <c r="J32" s="48">
        <v>14000</v>
      </c>
      <c r="K32" s="47">
        <v>14010</v>
      </c>
      <c r="Q32" s="75">
        <v>45396</v>
      </c>
      <c r="R32" s="41">
        <f t="shared" si="0"/>
        <v>0</v>
      </c>
      <c r="S32" s="41">
        <f t="shared" si="1"/>
        <v>0</v>
      </c>
      <c r="T32" s="41">
        <f t="shared" si="2"/>
        <v>83690</v>
      </c>
    </row>
    <row r="33" spans="1:20" x14ac:dyDescent="0.25">
      <c r="A33" s="43">
        <v>45323</v>
      </c>
      <c r="B33" s="44" t="s">
        <v>25</v>
      </c>
      <c r="C33" s="49"/>
      <c r="D33" s="59"/>
      <c r="E33" s="45">
        <v>45358</v>
      </c>
      <c r="F33" s="45">
        <v>45358</v>
      </c>
      <c r="G33" s="46">
        <v>45358</v>
      </c>
      <c r="H33" s="47">
        <v>0</v>
      </c>
      <c r="I33" s="60">
        <v>100</v>
      </c>
      <c r="J33" s="48">
        <v>14000</v>
      </c>
      <c r="K33" s="47">
        <v>14020</v>
      </c>
      <c r="Q33" s="75">
        <v>45397</v>
      </c>
      <c r="R33" s="41">
        <f t="shared" si="0"/>
        <v>0</v>
      </c>
      <c r="S33" s="41">
        <f t="shared" si="1"/>
        <v>0</v>
      </c>
      <c r="T33" s="41">
        <f t="shared" si="2"/>
        <v>83690</v>
      </c>
    </row>
    <row r="34" spans="1:20" x14ac:dyDescent="0.25">
      <c r="A34" s="43">
        <v>45323</v>
      </c>
      <c r="B34" s="44" t="s">
        <v>25</v>
      </c>
      <c r="C34" s="49"/>
      <c r="D34" s="59"/>
      <c r="E34" s="45">
        <v>45359</v>
      </c>
      <c r="F34" s="45">
        <v>45359</v>
      </c>
      <c r="G34" s="46">
        <v>45359</v>
      </c>
      <c r="H34" s="47">
        <v>0</v>
      </c>
      <c r="I34" s="60">
        <v>100</v>
      </c>
      <c r="J34" s="48">
        <v>14000</v>
      </c>
      <c r="K34" s="47">
        <v>14020</v>
      </c>
      <c r="Q34" s="75">
        <v>45398</v>
      </c>
      <c r="R34" s="41">
        <f t="shared" si="0"/>
        <v>0</v>
      </c>
      <c r="S34" s="41">
        <f t="shared" si="1"/>
        <v>0</v>
      </c>
      <c r="T34" s="41">
        <f t="shared" si="2"/>
        <v>83690</v>
      </c>
    </row>
    <row r="35" spans="1:20" x14ac:dyDescent="0.25">
      <c r="A35" s="43">
        <v>45323</v>
      </c>
      <c r="B35" s="44" t="s">
        <v>25</v>
      </c>
      <c r="C35" s="49"/>
      <c r="D35" s="59"/>
      <c r="E35" s="45">
        <v>45363</v>
      </c>
      <c r="F35" s="45">
        <v>45363</v>
      </c>
      <c r="G35" s="46">
        <v>45363</v>
      </c>
      <c r="H35" s="47">
        <v>0</v>
      </c>
      <c r="I35" s="60">
        <v>100</v>
      </c>
      <c r="J35" s="48">
        <v>14000</v>
      </c>
      <c r="K35" s="47">
        <v>14050</v>
      </c>
      <c r="Q35" s="75">
        <v>45399</v>
      </c>
      <c r="R35" s="41">
        <f t="shared" si="0"/>
        <v>0</v>
      </c>
      <c r="S35" s="41">
        <f t="shared" si="1"/>
        <v>13930</v>
      </c>
      <c r="T35" s="41">
        <f t="shared" si="2"/>
        <v>69760</v>
      </c>
    </row>
    <row r="36" spans="1:20" x14ac:dyDescent="0.25">
      <c r="A36" s="43">
        <v>45323</v>
      </c>
      <c r="B36" s="44" t="s">
        <v>25</v>
      </c>
      <c r="C36" s="49"/>
      <c r="D36" s="59"/>
      <c r="E36" s="45">
        <v>45364</v>
      </c>
      <c r="F36" s="45">
        <v>45364</v>
      </c>
      <c r="G36" s="46">
        <v>45364</v>
      </c>
      <c r="H36" s="47">
        <v>0</v>
      </c>
      <c r="I36" s="60">
        <v>100</v>
      </c>
      <c r="J36" s="48">
        <v>14000</v>
      </c>
      <c r="K36" s="47">
        <v>14020</v>
      </c>
      <c r="Q36" s="75">
        <v>45400</v>
      </c>
      <c r="R36" s="41">
        <f t="shared" si="0"/>
        <v>70000</v>
      </c>
      <c r="S36" s="41">
        <f t="shared" si="1"/>
        <v>14000</v>
      </c>
      <c r="T36" s="41">
        <f t="shared" si="2"/>
        <v>125760</v>
      </c>
    </row>
    <row r="37" spans="1:20" x14ac:dyDescent="0.25">
      <c r="A37" s="43">
        <v>45323</v>
      </c>
      <c r="B37" s="44" t="s">
        <v>25</v>
      </c>
      <c r="C37" s="49"/>
      <c r="D37" s="59"/>
      <c r="E37" s="45">
        <v>45365</v>
      </c>
      <c r="F37" s="45">
        <v>45365</v>
      </c>
      <c r="G37" s="46">
        <v>45365</v>
      </c>
      <c r="H37" s="47">
        <v>0</v>
      </c>
      <c r="I37" s="60">
        <v>100</v>
      </c>
      <c r="J37" s="48">
        <v>14000</v>
      </c>
      <c r="K37" s="47">
        <v>14040</v>
      </c>
      <c r="Q37" s="75">
        <v>45401</v>
      </c>
      <c r="R37" s="41">
        <f t="shared" si="0"/>
        <v>0</v>
      </c>
      <c r="S37" s="41">
        <f t="shared" si="1"/>
        <v>28060</v>
      </c>
      <c r="T37" s="41">
        <f t="shared" si="2"/>
        <v>97700</v>
      </c>
    </row>
    <row r="38" spans="1:20" x14ac:dyDescent="0.25">
      <c r="A38" s="43">
        <v>45323</v>
      </c>
      <c r="B38" s="44" t="s">
        <v>25</v>
      </c>
      <c r="C38" s="49"/>
      <c r="D38" s="59"/>
      <c r="E38" s="45">
        <v>45366</v>
      </c>
      <c r="F38" s="45">
        <v>45366</v>
      </c>
      <c r="G38" s="46">
        <v>45366</v>
      </c>
      <c r="H38" s="47">
        <v>0</v>
      </c>
      <c r="I38" s="60">
        <v>100</v>
      </c>
      <c r="J38" s="48">
        <v>14000</v>
      </c>
      <c r="K38" s="47">
        <v>14050</v>
      </c>
      <c r="L38" s="62">
        <v>168000</v>
      </c>
      <c r="Q38" s="75">
        <v>45402</v>
      </c>
      <c r="R38" s="41">
        <f t="shared" si="0"/>
        <v>0</v>
      </c>
      <c r="S38" s="41">
        <f t="shared" si="1"/>
        <v>0</v>
      </c>
      <c r="T38" s="41">
        <f t="shared" si="2"/>
        <v>97700</v>
      </c>
    </row>
    <row r="39" spans="1:20" x14ac:dyDescent="0.25">
      <c r="A39" s="43">
        <v>45323</v>
      </c>
      <c r="B39" s="44" t="s">
        <v>25</v>
      </c>
      <c r="C39" s="49"/>
      <c r="D39" s="59"/>
      <c r="E39" s="45">
        <v>45369</v>
      </c>
      <c r="F39" s="45">
        <v>45369</v>
      </c>
      <c r="G39" s="46">
        <v>45369</v>
      </c>
      <c r="H39" s="47">
        <v>0</v>
      </c>
      <c r="I39" s="60">
        <v>100</v>
      </c>
      <c r="J39" s="48">
        <v>14000</v>
      </c>
      <c r="K39" s="47">
        <v>14040</v>
      </c>
      <c r="L39" s="63">
        <f>L38+C39-K39</f>
        <v>153960</v>
      </c>
      <c r="Q39" s="75">
        <v>45403</v>
      </c>
      <c r="R39" s="41">
        <f t="shared" si="0"/>
        <v>0</v>
      </c>
      <c r="S39" s="41">
        <f t="shared" si="1"/>
        <v>0</v>
      </c>
      <c r="T39" s="41">
        <f t="shared" si="2"/>
        <v>97700</v>
      </c>
    </row>
    <row r="40" spans="1:20" x14ac:dyDescent="0.25">
      <c r="A40" s="43">
        <v>45323</v>
      </c>
      <c r="B40" s="44" t="s">
        <v>25</v>
      </c>
      <c r="C40" s="49"/>
      <c r="D40" s="59"/>
      <c r="E40" s="45">
        <v>45370</v>
      </c>
      <c r="F40" s="45">
        <v>45370</v>
      </c>
      <c r="G40" s="46">
        <v>45370</v>
      </c>
      <c r="H40" s="47">
        <v>0</v>
      </c>
      <c r="I40" s="60">
        <v>100</v>
      </c>
      <c r="J40" s="48">
        <v>14000</v>
      </c>
      <c r="K40" s="47">
        <v>14040</v>
      </c>
      <c r="L40" s="63">
        <f t="shared" ref="L40:L103" si="3">L39+C40-K40</f>
        <v>139920</v>
      </c>
      <c r="Q40" s="75">
        <v>45404</v>
      </c>
      <c r="R40" s="41">
        <f t="shared" si="0"/>
        <v>70000</v>
      </c>
      <c r="S40" s="41">
        <f t="shared" si="1"/>
        <v>0</v>
      </c>
      <c r="T40" s="41">
        <f t="shared" si="2"/>
        <v>167700</v>
      </c>
    </row>
    <row r="41" spans="1:20" x14ac:dyDescent="0.25">
      <c r="A41" s="43">
        <v>45328</v>
      </c>
      <c r="B41" s="44" t="s">
        <v>25</v>
      </c>
      <c r="C41" s="49">
        <v>140000</v>
      </c>
      <c r="D41" s="59" t="s">
        <v>101</v>
      </c>
      <c r="E41" s="46">
        <v>45371</v>
      </c>
      <c r="F41" s="46">
        <v>45371</v>
      </c>
      <c r="G41" s="46">
        <v>45371</v>
      </c>
      <c r="H41" s="47">
        <v>0</v>
      </c>
      <c r="I41" s="60">
        <v>100</v>
      </c>
      <c r="J41" s="48">
        <v>14000</v>
      </c>
      <c r="K41" s="47">
        <v>14030</v>
      </c>
      <c r="L41" s="63">
        <f t="shared" si="3"/>
        <v>265890</v>
      </c>
      <c r="Q41" s="75">
        <v>45405</v>
      </c>
      <c r="R41" s="41">
        <f t="shared" si="0"/>
        <v>0</v>
      </c>
      <c r="S41" s="41">
        <f t="shared" si="1"/>
        <v>13950</v>
      </c>
      <c r="T41" s="41">
        <f t="shared" si="2"/>
        <v>153750</v>
      </c>
    </row>
    <row r="42" spans="1:20" x14ac:dyDescent="0.25">
      <c r="A42" s="43">
        <v>45328</v>
      </c>
      <c r="B42" s="44" t="s">
        <v>25</v>
      </c>
      <c r="C42" s="49"/>
      <c r="D42" s="59"/>
      <c r="E42" s="46">
        <v>45372</v>
      </c>
      <c r="F42" s="46">
        <v>45372</v>
      </c>
      <c r="G42" s="46">
        <v>45372</v>
      </c>
      <c r="H42" s="47">
        <v>0</v>
      </c>
      <c r="I42" s="60">
        <v>100</v>
      </c>
      <c r="J42" s="48">
        <v>14000</v>
      </c>
      <c r="K42" s="47">
        <v>14020</v>
      </c>
      <c r="L42" s="63">
        <f t="shared" si="3"/>
        <v>251870</v>
      </c>
      <c r="Q42" s="75">
        <v>45406</v>
      </c>
      <c r="R42" s="41">
        <f t="shared" si="0"/>
        <v>0</v>
      </c>
      <c r="S42" s="41">
        <f t="shared" si="1"/>
        <v>13910</v>
      </c>
      <c r="T42" s="41">
        <f t="shared" si="2"/>
        <v>139840</v>
      </c>
    </row>
    <row r="43" spans="1:20" x14ac:dyDescent="0.25">
      <c r="A43" s="43">
        <v>45328</v>
      </c>
      <c r="B43" s="44" t="s">
        <v>25</v>
      </c>
      <c r="C43" s="49"/>
      <c r="D43" s="59"/>
      <c r="E43" s="45">
        <v>45373</v>
      </c>
      <c r="F43" s="45">
        <v>45373</v>
      </c>
      <c r="G43" s="46">
        <v>45373</v>
      </c>
      <c r="H43" s="47">
        <v>0</v>
      </c>
      <c r="I43" s="60">
        <v>100</v>
      </c>
      <c r="J43" s="48">
        <v>14000</v>
      </c>
      <c r="K43" s="47">
        <v>14030</v>
      </c>
      <c r="L43" s="63">
        <f t="shared" si="3"/>
        <v>237840</v>
      </c>
      <c r="Q43" s="75">
        <v>45407</v>
      </c>
      <c r="R43" s="41">
        <f t="shared" si="0"/>
        <v>0</v>
      </c>
      <c r="S43" s="41">
        <f t="shared" si="1"/>
        <v>14040</v>
      </c>
      <c r="T43" s="41">
        <f t="shared" si="2"/>
        <v>125800</v>
      </c>
    </row>
    <row r="44" spans="1:20" x14ac:dyDescent="0.25">
      <c r="A44" s="43">
        <v>45328</v>
      </c>
      <c r="B44" s="44" t="s">
        <v>25</v>
      </c>
      <c r="C44" s="49"/>
      <c r="D44" s="59"/>
      <c r="E44" s="45">
        <v>45376</v>
      </c>
      <c r="F44" s="45">
        <v>45376</v>
      </c>
      <c r="G44" s="46">
        <v>45376</v>
      </c>
      <c r="H44" s="47">
        <v>0</v>
      </c>
      <c r="I44" s="60">
        <v>100</v>
      </c>
      <c r="J44" s="48">
        <v>14000</v>
      </c>
      <c r="K44" s="47">
        <v>14020</v>
      </c>
      <c r="L44" s="63">
        <f t="shared" si="3"/>
        <v>223820</v>
      </c>
      <c r="Q44" s="75">
        <v>45408</v>
      </c>
      <c r="R44" s="41">
        <f t="shared" si="0"/>
        <v>140000</v>
      </c>
      <c r="S44" s="41">
        <f t="shared" si="1"/>
        <v>28090</v>
      </c>
      <c r="T44" s="41">
        <f t="shared" si="2"/>
        <v>237710</v>
      </c>
    </row>
    <row r="45" spans="1:20" x14ac:dyDescent="0.25">
      <c r="A45" s="43">
        <v>45328</v>
      </c>
      <c r="B45" s="44" t="s">
        <v>25</v>
      </c>
      <c r="C45" s="49"/>
      <c r="D45" s="59"/>
      <c r="E45" s="45">
        <v>45377</v>
      </c>
      <c r="F45" s="45">
        <v>45377</v>
      </c>
      <c r="G45" s="46">
        <v>45377</v>
      </c>
      <c r="H45" s="47">
        <v>0</v>
      </c>
      <c r="I45" s="60">
        <v>100</v>
      </c>
      <c r="J45" s="48">
        <v>14000</v>
      </c>
      <c r="K45" s="47">
        <v>14020</v>
      </c>
      <c r="L45" s="63">
        <f t="shared" si="3"/>
        <v>209800</v>
      </c>
      <c r="Q45" s="75">
        <v>45409</v>
      </c>
      <c r="R45" s="41">
        <f t="shared" si="0"/>
        <v>0</v>
      </c>
      <c r="S45" s="41">
        <f t="shared" si="1"/>
        <v>0</v>
      </c>
      <c r="T45" s="41">
        <f t="shared" si="2"/>
        <v>237710</v>
      </c>
    </row>
    <row r="46" spans="1:20" x14ac:dyDescent="0.25">
      <c r="A46" s="43">
        <v>45328</v>
      </c>
      <c r="B46" s="44" t="s">
        <v>25</v>
      </c>
      <c r="C46" s="49"/>
      <c r="D46" s="59"/>
      <c r="E46" s="45">
        <v>45378</v>
      </c>
      <c r="F46" s="45">
        <v>45378</v>
      </c>
      <c r="G46" s="46">
        <v>45378</v>
      </c>
      <c r="H46" s="47">
        <v>0</v>
      </c>
      <c r="I46" s="60">
        <v>100</v>
      </c>
      <c r="J46" s="48">
        <v>14000</v>
      </c>
      <c r="K46" s="47">
        <v>14020</v>
      </c>
      <c r="L46" s="63">
        <f t="shared" si="3"/>
        <v>195780</v>
      </c>
      <c r="Q46" s="75">
        <v>45410</v>
      </c>
      <c r="R46" s="41">
        <f t="shared" si="0"/>
        <v>0</v>
      </c>
      <c r="S46" s="41">
        <f t="shared" si="1"/>
        <v>0</v>
      </c>
      <c r="T46" s="41">
        <f t="shared" si="2"/>
        <v>237710</v>
      </c>
    </row>
    <row r="47" spans="1:20" x14ac:dyDescent="0.25">
      <c r="A47" s="43">
        <v>45328</v>
      </c>
      <c r="B47" s="44" t="s">
        <v>25</v>
      </c>
      <c r="C47" s="49"/>
      <c r="D47" s="59"/>
      <c r="E47" s="45">
        <v>45379</v>
      </c>
      <c r="F47" s="45">
        <v>45379</v>
      </c>
      <c r="G47" s="46">
        <v>45379</v>
      </c>
      <c r="H47" s="47">
        <v>0</v>
      </c>
      <c r="I47" s="60">
        <v>100</v>
      </c>
      <c r="J47" s="48">
        <v>14000</v>
      </c>
      <c r="K47" s="47">
        <v>14050</v>
      </c>
      <c r="L47" s="63">
        <f t="shared" si="3"/>
        <v>181730</v>
      </c>
      <c r="Q47" s="75">
        <v>45411</v>
      </c>
      <c r="R47" s="41">
        <f t="shared" si="0"/>
        <v>0</v>
      </c>
      <c r="S47" s="41">
        <f t="shared" si="1"/>
        <v>14020</v>
      </c>
      <c r="T47" s="41">
        <f t="shared" si="2"/>
        <v>223690</v>
      </c>
    </row>
    <row r="48" spans="1:20" x14ac:dyDescent="0.25">
      <c r="A48" s="43">
        <v>45328</v>
      </c>
      <c r="B48" s="44" t="s">
        <v>25</v>
      </c>
      <c r="C48" s="49"/>
      <c r="D48" s="59"/>
      <c r="E48" s="45">
        <v>45384</v>
      </c>
      <c r="F48" s="45">
        <v>45384</v>
      </c>
      <c r="G48" s="46">
        <v>45384</v>
      </c>
      <c r="H48" s="47">
        <v>0</v>
      </c>
      <c r="I48" s="60">
        <v>100</v>
      </c>
      <c r="J48" s="48">
        <v>14000</v>
      </c>
      <c r="K48" s="47">
        <v>14040</v>
      </c>
      <c r="L48" s="63">
        <f t="shared" si="3"/>
        <v>167690</v>
      </c>
      <c r="Q48" s="75">
        <v>45412</v>
      </c>
      <c r="R48" s="41">
        <f t="shared" si="0"/>
        <v>0</v>
      </c>
      <c r="S48" s="41">
        <f t="shared" si="1"/>
        <v>14020</v>
      </c>
      <c r="T48" s="41">
        <f t="shared" si="2"/>
        <v>209670</v>
      </c>
    </row>
    <row r="49" spans="1:20" x14ac:dyDescent="0.25">
      <c r="A49" s="43">
        <v>45328</v>
      </c>
      <c r="B49" s="44" t="s">
        <v>25</v>
      </c>
      <c r="C49" s="49"/>
      <c r="D49" s="59"/>
      <c r="E49" s="45">
        <v>45385</v>
      </c>
      <c r="F49" s="45">
        <v>45385</v>
      </c>
      <c r="G49" s="46">
        <v>45385</v>
      </c>
      <c r="H49" s="47">
        <v>0</v>
      </c>
      <c r="I49" s="60">
        <v>100</v>
      </c>
      <c r="J49" s="48">
        <v>14000</v>
      </c>
      <c r="K49" s="47">
        <v>14040</v>
      </c>
      <c r="L49" s="63">
        <f t="shared" si="3"/>
        <v>153650</v>
      </c>
      <c r="Q49" s="75">
        <v>45413</v>
      </c>
      <c r="R49" s="41">
        <f t="shared" si="0"/>
        <v>0</v>
      </c>
      <c r="S49" s="41">
        <f t="shared" si="1"/>
        <v>0</v>
      </c>
      <c r="T49" s="41">
        <f t="shared" si="2"/>
        <v>209670</v>
      </c>
    </row>
    <row r="50" spans="1:20" x14ac:dyDescent="0.25">
      <c r="A50" s="43">
        <v>45328</v>
      </c>
      <c r="B50" s="44" t="s">
        <v>25</v>
      </c>
      <c r="C50" s="49"/>
      <c r="D50" s="59"/>
      <c r="E50" s="45">
        <v>45386</v>
      </c>
      <c r="F50" s="45">
        <v>45386</v>
      </c>
      <c r="G50" s="46">
        <v>45386</v>
      </c>
      <c r="H50" s="47">
        <v>0</v>
      </c>
      <c r="I50" s="60">
        <v>100</v>
      </c>
      <c r="J50" s="48">
        <v>14000</v>
      </c>
      <c r="K50" s="47">
        <v>14030</v>
      </c>
      <c r="L50" s="63">
        <f t="shared" si="3"/>
        <v>139620</v>
      </c>
      <c r="Q50" s="75">
        <v>45414</v>
      </c>
      <c r="R50" s="41">
        <f t="shared" si="0"/>
        <v>0</v>
      </c>
      <c r="S50" s="41">
        <f t="shared" si="1"/>
        <v>13970</v>
      </c>
      <c r="T50" s="41">
        <f t="shared" si="2"/>
        <v>195700</v>
      </c>
    </row>
    <row r="51" spans="1:20" x14ac:dyDescent="0.25">
      <c r="A51" s="43">
        <v>45377</v>
      </c>
      <c r="B51" s="44" t="s">
        <v>25</v>
      </c>
      <c r="C51" s="49">
        <v>70000</v>
      </c>
      <c r="D51" s="59" t="s">
        <v>101</v>
      </c>
      <c r="E51" s="45">
        <v>45387</v>
      </c>
      <c r="F51" s="45">
        <v>45387</v>
      </c>
      <c r="G51" s="46">
        <v>45387</v>
      </c>
      <c r="H51" s="47">
        <v>0</v>
      </c>
      <c r="I51" s="60">
        <v>100</v>
      </c>
      <c r="J51" s="49">
        <v>27930</v>
      </c>
      <c r="K51" s="47">
        <v>27930</v>
      </c>
      <c r="L51" s="63">
        <f t="shared" si="3"/>
        <v>181690</v>
      </c>
      <c r="Q51" s="75">
        <v>45415</v>
      </c>
      <c r="R51" s="41">
        <f t="shared" si="0"/>
        <v>140000</v>
      </c>
      <c r="S51" s="41">
        <f t="shared" si="1"/>
        <v>14000</v>
      </c>
      <c r="T51" s="41">
        <f t="shared" si="2"/>
        <v>321700</v>
      </c>
    </row>
    <row r="52" spans="1:20" x14ac:dyDescent="0.25">
      <c r="A52" s="43">
        <v>45377</v>
      </c>
      <c r="B52" s="44" t="s">
        <v>25</v>
      </c>
      <c r="C52" s="49"/>
      <c r="D52" s="59"/>
      <c r="E52" s="45">
        <v>45399</v>
      </c>
      <c r="F52" s="45">
        <v>45399</v>
      </c>
      <c r="G52" s="46">
        <v>45399</v>
      </c>
      <c r="H52" s="47">
        <v>0</v>
      </c>
      <c r="I52" s="60">
        <v>100</v>
      </c>
      <c r="J52" s="49">
        <v>13930</v>
      </c>
      <c r="K52" s="47">
        <v>13930</v>
      </c>
      <c r="L52" s="63">
        <f t="shared" si="3"/>
        <v>167760</v>
      </c>
      <c r="Q52" s="75">
        <v>45416</v>
      </c>
      <c r="R52" s="41">
        <f t="shared" si="0"/>
        <v>0</v>
      </c>
      <c r="S52" s="41">
        <f t="shared" si="1"/>
        <v>0</v>
      </c>
      <c r="T52" s="41">
        <f t="shared" si="2"/>
        <v>321700</v>
      </c>
    </row>
    <row r="53" spans="1:20" x14ac:dyDescent="0.25">
      <c r="A53" s="43">
        <v>45377</v>
      </c>
      <c r="B53" s="44" t="s">
        <v>25</v>
      </c>
      <c r="C53" s="49"/>
      <c r="D53" s="59"/>
      <c r="E53" s="45">
        <v>45400</v>
      </c>
      <c r="F53" s="45">
        <v>45400</v>
      </c>
      <c r="G53" s="46">
        <v>45400</v>
      </c>
      <c r="H53" s="47">
        <v>0</v>
      </c>
      <c r="I53" s="60">
        <v>100</v>
      </c>
      <c r="J53" s="49">
        <v>14000</v>
      </c>
      <c r="K53" s="47">
        <v>14000</v>
      </c>
      <c r="L53" s="63">
        <f t="shared" si="3"/>
        <v>153760</v>
      </c>
      <c r="Q53" s="75">
        <v>45417</v>
      </c>
      <c r="R53" s="41">
        <f t="shared" si="0"/>
        <v>0</v>
      </c>
      <c r="S53" s="41">
        <f t="shared" si="1"/>
        <v>0</v>
      </c>
      <c r="T53" s="41">
        <f t="shared" si="2"/>
        <v>321700</v>
      </c>
    </row>
    <row r="54" spans="1:20" x14ac:dyDescent="0.25">
      <c r="A54" s="43">
        <v>45377</v>
      </c>
      <c r="B54" s="44" t="s">
        <v>25</v>
      </c>
      <c r="C54" s="49"/>
      <c r="D54" s="59"/>
      <c r="E54" s="45">
        <v>45401</v>
      </c>
      <c r="F54" s="45">
        <v>45401</v>
      </c>
      <c r="G54" s="46">
        <v>45401</v>
      </c>
      <c r="H54" s="47">
        <v>0</v>
      </c>
      <c r="I54" s="60">
        <v>100</v>
      </c>
      <c r="J54" s="49">
        <v>13980</v>
      </c>
      <c r="K54" s="47">
        <v>13980</v>
      </c>
      <c r="L54" s="63">
        <f t="shared" si="3"/>
        <v>139780</v>
      </c>
      <c r="Q54" s="75">
        <v>45418</v>
      </c>
      <c r="R54" s="41">
        <f t="shared" si="0"/>
        <v>0</v>
      </c>
      <c r="S54" s="41">
        <f t="shared" si="1"/>
        <v>13930</v>
      </c>
      <c r="T54" s="41">
        <f t="shared" si="2"/>
        <v>307770</v>
      </c>
    </row>
    <row r="55" spans="1:20" x14ac:dyDescent="0.25">
      <c r="A55" s="43">
        <v>45385</v>
      </c>
      <c r="B55" s="44" t="s">
        <v>25</v>
      </c>
      <c r="C55" s="49">
        <v>42000</v>
      </c>
      <c r="D55" s="59" t="s">
        <v>101</v>
      </c>
      <c r="E55" s="45">
        <v>45401</v>
      </c>
      <c r="F55" s="45">
        <v>45401</v>
      </c>
      <c r="G55" s="46">
        <v>45401</v>
      </c>
      <c r="H55" s="47">
        <v>0</v>
      </c>
      <c r="I55" s="60">
        <v>100</v>
      </c>
      <c r="J55" s="48">
        <v>14000</v>
      </c>
      <c r="K55" s="47">
        <v>14080</v>
      </c>
      <c r="L55" s="63">
        <f t="shared" si="3"/>
        <v>167700</v>
      </c>
      <c r="Q55" s="75">
        <v>45419</v>
      </c>
      <c r="R55" s="41">
        <f t="shared" si="0"/>
        <v>0</v>
      </c>
      <c r="S55" s="41">
        <f t="shared" si="1"/>
        <v>0</v>
      </c>
      <c r="T55" s="41">
        <f t="shared" si="2"/>
        <v>307770</v>
      </c>
    </row>
    <row r="56" spans="1:20" x14ac:dyDescent="0.25">
      <c r="A56" s="43">
        <v>45385</v>
      </c>
      <c r="B56" s="44" t="s">
        <v>25</v>
      </c>
      <c r="C56" s="49"/>
      <c r="D56" s="59"/>
      <c r="E56" s="45">
        <v>45405</v>
      </c>
      <c r="F56" s="45">
        <v>45405</v>
      </c>
      <c r="G56" s="46">
        <v>45405</v>
      </c>
      <c r="H56" s="47">
        <v>0</v>
      </c>
      <c r="I56" s="60">
        <v>100</v>
      </c>
      <c r="J56" s="48">
        <v>14000</v>
      </c>
      <c r="K56" s="47">
        <v>13950</v>
      </c>
      <c r="L56" s="63">
        <f t="shared" si="3"/>
        <v>153750</v>
      </c>
      <c r="Q56" s="75">
        <v>45420</v>
      </c>
      <c r="R56" s="41">
        <f t="shared" si="0"/>
        <v>0</v>
      </c>
      <c r="S56" s="41">
        <f t="shared" si="1"/>
        <v>27990</v>
      </c>
      <c r="T56" s="41">
        <f t="shared" si="2"/>
        <v>279780</v>
      </c>
    </row>
    <row r="57" spans="1:20" x14ac:dyDescent="0.25">
      <c r="A57" s="43">
        <v>45385</v>
      </c>
      <c r="B57" s="44" t="s">
        <v>25</v>
      </c>
      <c r="C57" s="49"/>
      <c r="D57" s="59"/>
      <c r="E57" s="45">
        <v>45406</v>
      </c>
      <c r="F57" s="45">
        <v>45406</v>
      </c>
      <c r="G57" s="46">
        <v>45406</v>
      </c>
      <c r="H57" s="47">
        <v>0</v>
      </c>
      <c r="I57" s="60">
        <v>100</v>
      </c>
      <c r="J57" s="48">
        <v>14000</v>
      </c>
      <c r="K57" s="47">
        <v>13910</v>
      </c>
      <c r="L57" s="63">
        <f t="shared" si="3"/>
        <v>139840</v>
      </c>
      <c r="Q57" s="75">
        <v>45421</v>
      </c>
      <c r="R57" s="41">
        <f t="shared" si="0"/>
        <v>0</v>
      </c>
      <c r="S57" s="41">
        <f t="shared" si="1"/>
        <v>0</v>
      </c>
      <c r="T57" s="41">
        <f t="shared" si="2"/>
        <v>279780</v>
      </c>
    </row>
    <row r="58" spans="1:20" x14ac:dyDescent="0.25">
      <c r="A58" s="43">
        <v>45400</v>
      </c>
      <c r="B58" s="44" t="s">
        <v>25</v>
      </c>
      <c r="C58" s="49">
        <v>70000</v>
      </c>
      <c r="D58" s="59" t="s">
        <v>101</v>
      </c>
      <c r="E58" s="45">
        <v>45407</v>
      </c>
      <c r="F58" s="45">
        <v>45407</v>
      </c>
      <c r="G58" s="46">
        <v>45407</v>
      </c>
      <c r="H58" s="47">
        <v>0</v>
      </c>
      <c r="I58" s="60">
        <v>100</v>
      </c>
      <c r="J58" s="48">
        <v>14040</v>
      </c>
      <c r="K58" s="47">
        <v>14040</v>
      </c>
      <c r="L58" s="63">
        <f t="shared" si="3"/>
        <v>195800</v>
      </c>
      <c r="Q58" s="75">
        <v>45422</v>
      </c>
      <c r="R58" s="41">
        <f t="shared" si="0"/>
        <v>0</v>
      </c>
      <c r="S58" s="41">
        <f t="shared" si="1"/>
        <v>14030</v>
      </c>
      <c r="T58" s="41">
        <f t="shared" si="2"/>
        <v>265750</v>
      </c>
    </row>
    <row r="59" spans="1:20" x14ac:dyDescent="0.25">
      <c r="A59" s="43">
        <v>45400</v>
      </c>
      <c r="B59" s="44" t="s">
        <v>25</v>
      </c>
      <c r="C59" s="49"/>
      <c r="D59" s="59"/>
      <c r="E59" s="45">
        <v>45408</v>
      </c>
      <c r="F59" s="45">
        <v>45408</v>
      </c>
      <c r="G59" s="46">
        <v>45408</v>
      </c>
      <c r="H59" s="47">
        <v>0</v>
      </c>
      <c r="I59" s="60">
        <v>100</v>
      </c>
      <c r="J59" s="48">
        <v>14040</v>
      </c>
      <c r="K59" s="47">
        <v>14040</v>
      </c>
      <c r="L59" s="63">
        <f t="shared" si="3"/>
        <v>181760</v>
      </c>
      <c r="Q59" s="75">
        <v>45423</v>
      </c>
      <c r="R59" s="41">
        <f t="shared" si="0"/>
        <v>0</v>
      </c>
      <c r="S59" s="41">
        <f t="shared" si="1"/>
        <v>0</v>
      </c>
      <c r="T59" s="41">
        <f t="shared" si="2"/>
        <v>265750</v>
      </c>
    </row>
    <row r="60" spans="1:20" x14ac:dyDescent="0.25">
      <c r="A60" s="43">
        <v>45400</v>
      </c>
      <c r="B60" s="44" t="s">
        <v>25</v>
      </c>
      <c r="C60" s="49"/>
      <c r="D60" s="59"/>
      <c r="E60" s="45">
        <v>45408</v>
      </c>
      <c r="F60" s="45">
        <v>45408</v>
      </c>
      <c r="G60" s="46">
        <v>45408</v>
      </c>
      <c r="H60" s="47">
        <v>0</v>
      </c>
      <c r="I60" s="60">
        <v>100</v>
      </c>
      <c r="J60" s="48">
        <v>14050</v>
      </c>
      <c r="K60" s="47">
        <v>14050</v>
      </c>
      <c r="L60" s="63">
        <f t="shared" si="3"/>
        <v>167710</v>
      </c>
      <c r="Q60" s="75">
        <v>45424</v>
      </c>
      <c r="R60" s="41">
        <f t="shared" si="0"/>
        <v>0</v>
      </c>
      <c r="S60" s="41">
        <f t="shared" si="1"/>
        <v>0</v>
      </c>
      <c r="T60" s="41">
        <f t="shared" si="2"/>
        <v>265750</v>
      </c>
    </row>
    <row r="61" spans="1:20" x14ac:dyDescent="0.25">
      <c r="A61" s="43">
        <v>45400</v>
      </c>
      <c r="B61" s="44" t="s">
        <v>25</v>
      </c>
      <c r="C61" s="49"/>
      <c r="D61" s="59"/>
      <c r="E61" s="45">
        <v>45411</v>
      </c>
      <c r="F61" s="45">
        <v>45411</v>
      </c>
      <c r="G61" s="46">
        <v>45411</v>
      </c>
      <c r="H61" s="47">
        <v>0</v>
      </c>
      <c r="I61" s="60">
        <v>100</v>
      </c>
      <c r="J61" s="48">
        <v>14020</v>
      </c>
      <c r="K61" s="47">
        <v>14020</v>
      </c>
      <c r="L61" s="63">
        <f t="shared" si="3"/>
        <v>153690</v>
      </c>
      <c r="Q61" s="75">
        <v>45425</v>
      </c>
      <c r="R61" s="41">
        <f t="shared" si="0"/>
        <v>0</v>
      </c>
      <c r="S61" s="41">
        <f t="shared" si="1"/>
        <v>27930</v>
      </c>
      <c r="T61" s="41">
        <f t="shared" si="2"/>
        <v>237820</v>
      </c>
    </row>
    <row r="62" spans="1:20" x14ac:dyDescent="0.25">
      <c r="A62" s="43">
        <v>45400</v>
      </c>
      <c r="B62" s="44" t="s">
        <v>25</v>
      </c>
      <c r="C62" s="49"/>
      <c r="D62" s="59"/>
      <c r="E62" s="45">
        <v>45412</v>
      </c>
      <c r="F62" s="45">
        <v>45412</v>
      </c>
      <c r="G62" s="46">
        <v>45412</v>
      </c>
      <c r="H62" s="47">
        <v>0</v>
      </c>
      <c r="I62" s="60">
        <v>100</v>
      </c>
      <c r="J62" s="48">
        <v>14020</v>
      </c>
      <c r="K62" s="47">
        <v>14020</v>
      </c>
      <c r="L62" s="63">
        <f t="shared" si="3"/>
        <v>139670</v>
      </c>
      <c r="Q62" s="75">
        <v>45426</v>
      </c>
      <c r="R62" s="41">
        <f t="shared" si="0"/>
        <v>0</v>
      </c>
      <c r="S62" s="41">
        <f t="shared" si="1"/>
        <v>14010</v>
      </c>
      <c r="T62" s="41">
        <f t="shared" si="2"/>
        <v>223810</v>
      </c>
    </row>
    <row r="63" spans="1:20" x14ac:dyDescent="0.25">
      <c r="A63" s="43">
        <v>45404</v>
      </c>
      <c r="B63" s="44" t="s">
        <v>25</v>
      </c>
      <c r="C63" s="49">
        <v>70000</v>
      </c>
      <c r="D63" s="59" t="s">
        <v>101</v>
      </c>
      <c r="E63" s="45">
        <v>45414</v>
      </c>
      <c r="F63" s="45">
        <v>45414</v>
      </c>
      <c r="G63" s="46">
        <v>45414</v>
      </c>
      <c r="H63" s="47">
        <v>0</v>
      </c>
      <c r="I63" s="60">
        <v>100</v>
      </c>
      <c r="J63" s="48">
        <v>14000</v>
      </c>
      <c r="K63" s="47">
        <v>13970</v>
      </c>
      <c r="L63" s="63">
        <f t="shared" si="3"/>
        <v>195700</v>
      </c>
      <c r="Q63" s="75">
        <v>45427</v>
      </c>
      <c r="R63" s="41">
        <f t="shared" si="0"/>
        <v>0</v>
      </c>
      <c r="S63" s="41">
        <f t="shared" si="1"/>
        <v>13860</v>
      </c>
      <c r="T63" s="41">
        <f t="shared" si="2"/>
        <v>209950</v>
      </c>
    </row>
    <row r="64" spans="1:20" x14ac:dyDescent="0.25">
      <c r="A64" s="43">
        <v>45404</v>
      </c>
      <c r="B64" s="44" t="s">
        <v>25</v>
      </c>
      <c r="C64" s="49"/>
      <c r="D64" s="59"/>
      <c r="E64" s="45">
        <v>45415</v>
      </c>
      <c r="F64" s="45">
        <v>45415</v>
      </c>
      <c r="G64" s="46">
        <v>45415</v>
      </c>
      <c r="H64" s="47">
        <v>0</v>
      </c>
      <c r="I64" s="60">
        <v>100</v>
      </c>
      <c r="J64" s="48">
        <v>14000</v>
      </c>
      <c r="K64" s="47">
        <v>14000</v>
      </c>
      <c r="L64" s="63">
        <f t="shared" si="3"/>
        <v>181700</v>
      </c>
      <c r="Q64" s="75">
        <v>45428</v>
      </c>
      <c r="R64" s="41">
        <f t="shared" si="0"/>
        <v>0</v>
      </c>
      <c r="S64" s="41">
        <f t="shared" si="1"/>
        <v>13960</v>
      </c>
      <c r="T64" s="41">
        <f t="shared" si="2"/>
        <v>195990</v>
      </c>
    </row>
    <row r="65" spans="1:20" x14ac:dyDescent="0.25">
      <c r="A65" s="43">
        <v>45404</v>
      </c>
      <c r="B65" s="44" t="s">
        <v>25</v>
      </c>
      <c r="C65" s="49"/>
      <c r="D65" s="59"/>
      <c r="E65" s="45">
        <v>45418</v>
      </c>
      <c r="F65" s="45">
        <v>45418</v>
      </c>
      <c r="G65" s="46">
        <v>45418</v>
      </c>
      <c r="H65" s="47">
        <v>0</v>
      </c>
      <c r="I65" s="60">
        <v>100</v>
      </c>
      <c r="J65" s="48">
        <v>14000</v>
      </c>
      <c r="K65" s="47">
        <v>13930</v>
      </c>
      <c r="L65" s="63">
        <f t="shared" si="3"/>
        <v>167770</v>
      </c>
      <c r="Q65" s="75">
        <v>45429</v>
      </c>
      <c r="R65" s="41">
        <f t="shared" si="0"/>
        <v>0</v>
      </c>
      <c r="S65" s="41">
        <f t="shared" si="1"/>
        <v>13950</v>
      </c>
      <c r="T65" s="41">
        <f t="shared" si="2"/>
        <v>182040</v>
      </c>
    </row>
    <row r="66" spans="1:20" x14ac:dyDescent="0.25">
      <c r="A66" s="43">
        <v>45404</v>
      </c>
      <c r="B66" s="44" t="s">
        <v>25</v>
      </c>
      <c r="C66" s="49"/>
      <c r="D66" s="59"/>
      <c r="E66" s="45">
        <v>45420</v>
      </c>
      <c r="F66" s="45">
        <v>45420</v>
      </c>
      <c r="G66" s="46">
        <v>45420</v>
      </c>
      <c r="H66" s="47">
        <v>0</v>
      </c>
      <c r="I66" s="60">
        <v>100</v>
      </c>
      <c r="J66" s="48">
        <v>14000</v>
      </c>
      <c r="K66" s="47">
        <v>13960</v>
      </c>
      <c r="L66" s="63">
        <f t="shared" si="3"/>
        <v>153810</v>
      </c>
      <c r="Q66" s="75">
        <v>45430</v>
      </c>
      <c r="R66" s="41">
        <f t="shared" si="0"/>
        <v>0</v>
      </c>
      <c r="S66" s="41">
        <f t="shared" si="1"/>
        <v>0</v>
      </c>
      <c r="T66" s="41">
        <f t="shared" si="2"/>
        <v>182040</v>
      </c>
    </row>
    <row r="67" spans="1:20" x14ac:dyDescent="0.25">
      <c r="A67" s="43">
        <v>45408</v>
      </c>
      <c r="B67" s="44" t="s">
        <v>25</v>
      </c>
      <c r="C67" s="49">
        <v>70000</v>
      </c>
      <c r="D67" s="59" t="s">
        <v>101</v>
      </c>
      <c r="E67" s="45">
        <v>45420</v>
      </c>
      <c r="F67" s="45">
        <v>45420</v>
      </c>
      <c r="G67" s="46">
        <v>45420</v>
      </c>
      <c r="H67" s="47">
        <v>0</v>
      </c>
      <c r="I67" s="60">
        <v>100</v>
      </c>
      <c r="J67" s="48">
        <v>14030</v>
      </c>
      <c r="K67" s="47">
        <v>14030</v>
      </c>
      <c r="L67" s="63">
        <f t="shared" si="3"/>
        <v>209780</v>
      </c>
      <c r="Q67" s="75">
        <v>45431</v>
      </c>
      <c r="R67" s="41">
        <f t="shared" ref="R67:R130" si="4">SUMIF($A$2:$A$306,Q67,$C$2:$C$306)</f>
        <v>0</v>
      </c>
      <c r="S67" s="41">
        <f t="shared" ref="S67:S130" si="5">SUMIF($G$2:$G$306,Q67,$K$2:$K$306)</f>
        <v>0</v>
      </c>
      <c r="T67" s="41">
        <f t="shared" si="2"/>
        <v>182040</v>
      </c>
    </row>
    <row r="68" spans="1:20" x14ac:dyDescent="0.25">
      <c r="A68" s="43">
        <v>45408</v>
      </c>
      <c r="B68" s="44" t="s">
        <v>25</v>
      </c>
      <c r="C68" s="49"/>
      <c r="D68" s="59"/>
      <c r="E68" s="45">
        <v>45422</v>
      </c>
      <c r="F68" s="45">
        <v>45422</v>
      </c>
      <c r="G68" s="46">
        <v>45422</v>
      </c>
      <c r="H68" s="47">
        <v>0</v>
      </c>
      <c r="I68" s="60">
        <v>100</v>
      </c>
      <c r="J68" s="48">
        <v>14030</v>
      </c>
      <c r="K68" s="47">
        <v>14030</v>
      </c>
      <c r="L68" s="63">
        <f t="shared" si="3"/>
        <v>195750</v>
      </c>
      <c r="Q68" s="75">
        <v>45432</v>
      </c>
      <c r="R68" s="41">
        <f t="shared" si="4"/>
        <v>0</v>
      </c>
      <c r="S68" s="41">
        <f t="shared" si="5"/>
        <v>13890</v>
      </c>
      <c r="T68" s="41">
        <f t="shared" ref="T68:T131" si="6">T67+R68-S68</f>
        <v>168150</v>
      </c>
    </row>
    <row r="69" spans="1:20" x14ac:dyDescent="0.25">
      <c r="A69" s="43">
        <v>45408</v>
      </c>
      <c r="B69" s="44" t="s">
        <v>25</v>
      </c>
      <c r="C69" s="49">
        <v>70000</v>
      </c>
      <c r="D69" s="59" t="s">
        <v>101</v>
      </c>
      <c r="E69" s="45">
        <v>45425</v>
      </c>
      <c r="F69" s="45">
        <v>45425</v>
      </c>
      <c r="G69" s="45">
        <v>45425</v>
      </c>
      <c r="H69" s="47">
        <v>0</v>
      </c>
      <c r="I69" s="60">
        <v>100</v>
      </c>
      <c r="J69" s="48">
        <v>27930</v>
      </c>
      <c r="K69" s="47">
        <v>27930</v>
      </c>
      <c r="L69" s="63">
        <f t="shared" si="3"/>
        <v>237820</v>
      </c>
      <c r="Q69" s="75">
        <v>45433</v>
      </c>
      <c r="R69" s="41">
        <f t="shared" si="4"/>
        <v>0</v>
      </c>
      <c r="S69" s="41">
        <f t="shared" si="5"/>
        <v>27980</v>
      </c>
      <c r="T69" s="41">
        <f t="shared" si="6"/>
        <v>140170</v>
      </c>
    </row>
    <row r="70" spans="1:20" x14ac:dyDescent="0.25">
      <c r="A70" s="43">
        <v>45408</v>
      </c>
      <c r="B70" s="44" t="s">
        <v>25</v>
      </c>
      <c r="C70" s="49"/>
      <c r="D70" s="59"/>
      <c r="E70" s="45">
        <v>45426</v>
      </c>
      <c r="F70" s="45">
        <v>45426</v>
      </c>
      <c r="G70" s="45">
        <v>45426</v>
      </c>
      <c r="H70" s="47">
        <v>0</v>
      </c>
      <c r="I70" s="60">
        <v>100</v>
      </c>
      <c r="J70" s="48">
        <v>14010</v>
      </c>
      <c r="K70" s="47">
        <v>14010</v>
      </c>
      <c r="L70" s="63">
        <f t="shared" si="3"/>
        <v>223810</v>
      </c>
      <c r="Q70" s="75">
        <v>45434</v>
      </c>
      <c r="R70" s="41">
        <f t="shared" si="4"/>
        <v>0</v>
      </c>
      <c r="S70" s="41">
        <f t="shared" si="5"/>
        <v>13910</v>
      </c>
      <c r="T70" s="41">
        <f t="shared" si="6"/>
        <v>126260</v>
      </c>
    </row>
    <row r="71" spans="1:20" x14ac:dyDescent="0.25">
      <c r="A71" s="43">
        <v>45408</v>
      </c>
      <c r="B71" s="44" t="s">
        <v>25</v>
      </c>
      <c r="C71" s="49"/>
      <c r="D71" s="59"/>
      <c r="E71" s="45">
        <v>45427</v>
      </c>
      <c r="F71" s="45">
        <v>45427</v>
      </c>
      <c r="G71" s="45">
        <v>45427</v>
      </c>
      <c r="H71" s="47">
        <v>0</v>
      </c>
      <c r="I71" s="60">
        <v>100</v>
      </c>
      <c r="J71" s="48">
        <v>13860</v>
      </c>
      <c r="K71" s="47">
        <v>13860</v>
      </c>
      <c r="L71" s="63">
        <f t="shared" si="3"/>
        <v>209950</v>
      </c>
      <c r="Q71" s="75">
        <v>45435</v>
      </c>
      <c r="R71" s="41">
        <f t="shared" si="4"/>
        <v>0</v>
      </c>
      <c r="S71" s="41">
        <f t="shared" si="5"/>
        <v>0</v>
      </c>
      <c r="T71" s="41">
        <f t="shared" si="6"/>
        <v>126260</v>
      </c>
    </row>
    <row r="72" spans="1:20" x14ac:dyDescent="0.25">
      <c r="A72" s="43">
        <v>45408</v>
      </c>
      <c r="B72" s="44" t="s">
        <v>25</v>
      </c>
      <c r="C72" s="49"/>
      <c r="D72" s="59"/>
      <c r="E72" s="45">
        <v>45428</v>
      </c>
      <c r="F72" s="45">
        <v>45428</v>
      </c>
      <c r="G72" s="45">
        <v>45428</v>
      </c>
      <c r="H72" s="47">
        <v>0</v>
      </c>
      <c r="I72" s="60">
        <v>100</v>
      </c>
      <c r="J72" s="48">
        <v>13960</v>
      </c>
      <c r="K72" s="47">
        <v>13960</v>
      </c>
      <c r="L72" s="63">
        <f t="shared" si="3"/>
        <v>195990</v>
      </c>
      <c r="Q72" s="75">
        <v>45436</v>
      </c>
      <c r="R72" s="41">
        <f t="shared" si="4"/>
        <v>0</v>
      </c>
      <c r="S72" s="41">
        <f t="shared" si="5"/>
        <v>27970</v>
      </c>
      <c r="T72" s="41">
        <f t="shared" si="6"/>
        <v>98290</v>
      </c>
    </row>
    <row r="73" spans="1:20" x14ac:dyDescent="0.25">
      <c r="A73" s="43">
        <v>45415</v>
      </c>
      <c r="B73" s="44" t="s">
        <v>25</v>
      </c>
      <c r="C73" s="49">
        <v>140000</v>
      </c>
      <c r="D73" s="59" t="s">
        <v>101</v>
      </c>
      <c r="E73" s="45">
        <v>45429</v>
      </c>
      <c r="F73" s="45">
        <v>45429</v>
      </c>
      <c r="G73" s="46">
        <v>45429</v>
      </c>
      <c r="H73" s="47">
        <v>0</v>
      </c>
      <c r="I73" s="60">
        <v>100</v>
      </c>
      <c r="J73" s="48">
        <v>13950</v>
      </c>
      <c r="K73" s="47">
        <v>13950</v>
      </c>
      <c r="L73" s="63">
        <f t="shared" si="3"/>
        <v>322040</v>
      </c>
      <c r="Q73" s="75">
        <v>45437</v>
      </c>
      <c r="R73" s="41">
        <f t="shared" si="4"/>
        <v>0</v>
      </c>
      <c r="S73" s="41">
        <f t="shared" si="5"/>
        <v>0</v>
      </c>
      <c r="T73" s="41">
        <f t="shared" si="6"/>
        <v>98290</v>
      </c>
    </row>
    <row r="74" spans="1:20" x14ac:dyDescent="0.25">
      <c r="A74" s="43">
        <v>45415</v>
      </c>
      <c r="B74" s="44" t="s">
        <v>25</v>
      </c>
      <c r="C74" s="49"/>
      <c r="D74" s="59"/>
      <c r="E74" s="45">
        <v>45432</v>
      </c>
      <c r="F74" s="45">
        <v>45432</v>
      </c>
      <c r="G74" s="46">
        <v>45432</v>
      </c>
      <c r="H74" s="47">
        <v>0</v>
      </c>
      <c r="I74" s="60">
        <v>100</v>
      </c>
      <c r="J74" s="48">
        <v>13890</v>
      </c>
      <c r="K74" s="47">
        <v>13890</v>
      </c>
      <c r="L74" s="63">
        <f t="shared" si="3"/>
        <v>308150</v>
      </c>
      <c r="Q74" s="75">
        <v>45438</v>
      </c>
      <c r="R74" s="41">
        <f t="shared" si="4"/>
        <v>0</v>
      </c>
      <c r="S74" s="41">
        <f t="shared" si="5"/>
        <v>0</v>
      </c>
      <c r="T74" s="41">
        <f t="shared" si="6"/>
        <v>98290</v>
      </c>
    </row>
    <row r="75" spans="1:20" x14ac:dyDescent="0.25">
      <c r="A75" s="43">
        <v>45415</v>
      </c>
      <c r="B75" s="44" t="s">
        <v>25</v>
      </c>
      <c r="C75" s="49"/>
      <c r="D75" s="59"/>
      <c r="E75" s="45">
        <v>45433</v>
      </c>
      <c r="F75" s="45">
        <v>45433</v>
      </c>
      <c r="G75" s="46">
        <v>45433</v>
      </c>
      <c r="H75" s="47">
        <v>0</v>
      </c>
      <c r="I75" s="60">
        <v>100</v>
      </c>
      <c r="J75" s="48">
        <v>27980</v>
      </c>
      <c r="K75" s="47">
        <v>27980</v>
      </c>
      <c r="L75" s="63">
        <f t="shared" si="3"/>
        <v>280170</v>
      </c>
      <c r="Q75" s="75">
        <v>45439</v>
      </c>
      <c r="R75" s="41">
        <f t="shared" si="4"/>
        <v>0</v>
      </c>
      <c r="S75" s="41">
        <f t="shared" si="5"/>
        <v>13940</v>
      </c>
      <c r="T75" s="41">
        <f t="shared" si="6"/>
        <v>84350</v>
      </c>
    </row>
    <row r="76" spans="1:20" x14ac:dyDescent="0.25">
      <c r="A76" s="43">
        <v>45415</v>
      </c>
      <c r="B76" s="44" t="s">
        <v>25</v>
      </c>
      <c r="C76" s="49"/>
      <c r="D76" s="59"/>
      <c r="E76" s="45">
        <v>45434</v>
      </c>
      <c r="F76" s="45">
        <v>45434</v>
      </c>
      <c r="G76" s="46">
        <v>45434</v>
      </c>
      <c r="H76" s="47">
        <v>0</v>
      </c>
      <c r="I76" s="60">
        <v>100</v>
      </c>
      <c r="J76" s="48">
        <v>13910</v>
      </c>
      <c r="K76" s="47">
        <v>13910</v>
      </c>
      <c r="L76" s="63">
        <f t="shared" si="3"/>
        <v>266260</v>
      </c>
      <c r="Q76" s="75">
        <v>45440</v>
      </c>
      <c r="R76" s="41">
        <f t="shared" si="4"/>
        <v>0</v>
      </c>
      <c r="S76" s="41">
        <f t="shared" si="5"/>
        <v>28050</v>
      </c>
      <c r="T76" s="41">
        <f t="shared" si="6"/>
        <v>56300</v>
      </c>
    </row>
    <row r="77" spans="1:20" x14ac:dyDescent="0.25">
      <c r="A77" s="43">
        <v>45415</v>
      </c>
      <c r="B77" s="44" t="s">
        <v>25</v>
      </c>
      <c r="C77" s="49"/>
      <c r="D77" s="59"/>
      <c r="E77" s="45">
        <v>45436</v>
      </c>
      <c r="F77" s="45">
        <v>45436</v>
      </c>
      <c r="G77" s="46">
        <v>45436</v>
      </c>
      <c r="H77" s="47">
        <v>0</v>
      </c>
      <c r="I77" s="60">
        <v>100</v>
      </c>
      <c r="J77" s="48">
        <v>27970</v>
      </c>
      <c r="K77" s="47">
        <v>27970</v>
      </c>
      <c r="L77" s="63">
        <f t="shared" si="3"/>
        <v>238290</v>
      </c>
      <c r="Q77" s="75">
        <v>45441</v>
      </c>
      <c r="R77" s="41">
        <f t="shared" si="4"/>
        <v>140000</v>
      </c>
      <c r="S77" s="41">
        <f t="shared" si="5"/>
        <v>0</v>
      </c>
      <c r="T77" s="41">
        <f t="shared" si="6"/>
        <v>196300</v>
      </c>
    </row>
    <row r="78" spans="1:20" x14ac:dyDescent="0.25">
      <c r="A78" s="43">
        <v>45415</v>
      </c>
      <c r="B78" s="44" t="s">
        <v>25</v>
      </c>
      <c r="C78" s="49"/>
      <c r="D78" s="59"/>
      <c r="E78" s="45">
        <v>45439</v>
      </c>
      <c r="F78" s="45">
        <v>45439</v>
      </c>
      <c r="G78" s="46">
        <v>45439</v>
      </c>
      <c r="H78" s="47">
        <v>0</v>
      </c>
      <c r="I78" s="60">
        <v>100</v>
      </c>
      <c r="J78" s="48">
        <v>13940</v>
      </c>
      <c r="K78" s="47">
        <v>13940</v>
      </c>
      <c r="L78" s="63">
        <f t="shared" si="3"/>
        <v>224350</v>
      </c>
      <c r="Q78" s="75">
        <v>45442</v>
      </c>
      <c r="R78" s="41">
        <f t="shared" si="4"/>
        <v>0</v>
      </c>
      <c r="S78" s="41">
        <f t="shared" si="5"/>
        <v>13990</v>
      </c>
      <c r="T78" s="41">
        <f t="shared" si="6"/>
        <v>182310</v>
      </c>
    </row>
    <row r="79" spans="1:20" x14ac:dyDescent="0.25">
      <c r="A79" s="43">
        <v>45415</v>
      </c>
      <c r="B79" s="44" t="s">
        <v>25</v>
      </c>
      <c r="C79" s="49"/>
      <c r="D79" s="59"/>
      <c r="E79" s="45">
        <v>45440</v>
      </c>
      <c r="F79" s="45">
        <v>45440</v>
      </c>
      <c r="G79" s="46">
        <v>45440</v>
      </c>
      <c r="H79" s="47">
        <v>0</v>
      </c>
      <c r="I79" s="60">
        <v>100</v>
      </c>
      <c r="J79" s="48">
        <v>28050</v>
      </c>
      <c r="K79" s="47">
        <v>28050</v>
      </c>
      <c r="L79" s="63">
        <f t="shared" si="3"/>
        <v>196300</v>
      </c>
      <c r="Q79" s="75">
        <v>45443</v>
      </c>
      <c r="R79" s="41">
        <f t="shared" si="4"/>
        <v>0</v>
      </c>
      <c r="S79" s="41">
        <f t="shared" si="5"/>
        <v>14020</v>
      </c>
      <c r="T79" s="41">
        <f t="shared" si="6"/>
        <v>168290</v>
      </c>
    </row>
    <row r="80" spans="1:20" x14ac:dyDescent="0.25">
      <c r="A80" s="43">
        <v>45404</v>
      </c>
      <c r="B80" s="44" t="s">
        <v>25</v>
      </c>
      <c r="C80" s="49"/>
      <c r="D80" s="59"/>
      <c r="E80" s="45">
        <v>45442</v>
      </c>
      <c r="F80" s="45">
        <v>45442</v>
      </c>
      <c r="G80" s="46">
        <v>45442</v>
      </c>
      <c r="H80" s="47">
        <v>0</v>
      </c>
      <c r="I80" s="60">
        <v>100</v>
      </c>
      <c r="J80" s="48">
        <v>14000</v>
      </c>
      <c r="K80" s="47">
        <v>13990</v>
      </c>
      <c r="L80" s="63">
        <f t="shared" si="3"/>
        <v>182310</v>
      </c>
      <c r="Q80" s="75">
        <v>45444</v>
      </c>
      <c r="R80" s="41">
        <f t="shared" si="4"/>
        <v>0</v>
      </c>
      <c r="S80" s="41">
        <f t="shared" si="5"/>
        <v>0</v>
      </c>
      <c r="T80" s="41">
        <f t="shared" si="6"/>
        <v>168290</v>
      </c>
    </row>
    <row r="81" spans="1:20" x14ac:dyDescent="0.25">
      <c r="A81" s="43">
        <v>45408</v>
      </c>
      <c r="B81" s="44" t="s">
        <v>25</v>
      </c>
      <c r="C81" s="49"/>
      <c r="D81" s="59"/>
      <c r="E81" s="45">
        <v>45443</v>
      </c>
      <c r="F81" s="45">
        <v>45443</v>
      </c>
      <c r="G81" s="46">
        <v>45443</v>
      </c>
      <c r="H81" s="47">
        <v>0</v>
      </c>
      <c r="I81" s="60">
        <v>100</v>
      </c>
      <c r="J81" s="48">
        <v>14020</v>
      </c>
      <c r="K81" s="47">
        <v>14020</v>
      </c>
      <c r="L81" s="63">
        <f t="shared" si="3"/>
        <v>168290</v>
      </c>
      <c r="Q81" s="75">
        <v>45445</v>
      </c>
      <c r="R81" s="41">
        <f t="shared" si="4"/>
        <v>0</v>
      </c>
      <c r="S81" s="41">
        <f t="shared" si="5"/>
        <v>0</v>
      </c>
      <c r="T81" s="41">
        <f t="shared" si="6"/>
        <v>168290</v>
      </c>
    </row>
    <row r="82" spans="1:20" x14ac:dyDescent="0.25">
      <c r="A82" s="43">
        <v>45408</v>
      </c>
      <c r="B82" s="44" t="s">
        <v>25</v>
      </c>
      <c r="C82" s="49"/>
      <c r="D82" s="59"/>
      <c r="E82" s="45">
        <v>45446</v>
      </c>
      <c r="F82" s="45">
        <v>45446</v>
      </c>
      <c r="G82" s="46">
        <v>45446</v>
      </c>
      <c r="H82" s="47">
        <v>0</v>
      </c>
      <c r="I82" s="60">
        <v>100</v>
      </c>
      <c r="J82" s="48">
        <v>14030</v>
      </c>
      <c r="K82" s="47">
        <v>14030</v>
      </c>
      <c r="L82" s="63">
        <f t="shared" si="3"/>
        <v>154260</v>
      </c>
      <c r="Q82" s="75">
        <v>45446</v>
      </c>
      <c r="R82" s="41">
        <f t="shared" si="4"/>
        <v>0</v>
      </c>
      <c r="S82" s="41">
        <f t="shared" si="5"/>
        <v>14030</v>
      </c>
      <c r="T82" s="41">
        <f t="shared" si="6"/>
        <v>154260</v>
      </c>
    </row>
    <row r="83" spans="1:20" x14ac:dyDescent="0.25">
      <c r="A83" s="43">
        <v>45408</v>
      </c>
      <c r="B83" s="44" t="s">
        <v>25</v>
      </c>
      <c r="C83" s="49"/>
      <c r="D83" s="59"/>
      <c r="E83" s="45">
        <v>45447</v>
      </c>
      <c r="F83" s="45">
        <v>45447</v>
      </c>
      <c r="G83" s="46">
        <v>45447</v>
      </c>
      <c r="H83" s="47">
        <v>0</v>
      </c>
      <c r="I83" s="60">
        <v>100</v>
      </c>
      <c r="J83" s="48">
        <v>14040</v>
      </c>
      <c r="K83" s="47">
        <v>14040</v>
      </c>
      <c r="L83" s="63">
        <f t="shared" si="3"/>
        <v>140220</v>
      </c>
      <c r="Q83" s="75">
        <v>45447</v>
      </c>
      <c r="R83" s="41">
        <f t="shared" si="4"/>
        <v>0</v>
      </c>
      <c r="S83" s="41">
        <f t="shared" si="5"/>
        <v>14040</v>
      </c>
      <c r="T83" s="41">
        <f t="shared" si="6"/>
        <v>140220</v>
      </c>
    </row>
    <row r="84" spans="1:20" x14ac:dyDescent="0.25">
      <c r="A84" s="43">
        <v>45449</v>
      </c>
      <c r="B84" s="44" t="s">
        <v>25</v>
      </c>
      <c r="C84" s="49">
        <v>70000</v>
      </c>
      <c r="D84" s="59" t="s">
        <v>101</v>
      </c>
      <c r="E84" s="45">
        <v>45450</v>
      </c>
      <c r="F84" s="45">
        <v>45450</v>
      </c>
      <c r="G84" s="46">
        <v>45450</v>
      </c>
      <c r="H84" s="47">
        <v>0</v>
      </c>
      <c r="I84" s="60">
        <v>100</v>
      </c>
      <c r="J84" s="48">
        <v>14030</v>
      </c>
      <c r="K84" s="47">
        <v>14030</v>
      </c>
      <c r="L84" s="63">
        <f t="shared" si="3"/>
        <v>196190</v>
      </c>
      <c r="Q84" s="75">
        <v>45448</v>
      </c>
      <c r="R84" s="41">
        <f t="shared" si="4"/>
        <v>0</v>
      </c>
      <c r="S84" s="41">
        <f t="shared" si="5"/>
        <v>0</v>
      </c>
      <c r="T84" s="41">
        <f t="shared" si="6"/>
        <v>140220</v>
      </c>
    </row>
    <row r="85" spans="1:20" x14ac:dyDescent="0.25">
      <c r="A85" s="43">
        <v>45449</v>
      </c>
      <c r="B85" s="44" t="s">
        <v>25</v>
      </c>
      <c r="C85" s="49"/>
      <c r="D85" s="59"/>
      <c r="E85" s="45">
        <v>45450</v>
      </c>
      <c r="F85" s="45">
        <v>45450</v>
      </c>
      <c r="G85" s="46">
        <v>45450</v>
      </c>
      <c r="H85" s="47">
        <v>0</v>
      </c>
      <c r="I85" s="60">
        <v>100</v>
      </c>
      <c r="J85" s="48">
        <v>14020</v>
      </c>
      <c r="K85" s="47">
        <v>14020</v>
      </c>
      <c r="L85" s="63">
        <f t="shared" si="3"/>
        <v>182170</v>
      </c>
      <c r="Q85" s="75">
        <v>45449</v>
      </c>
      <c r="R85" s="41">
        <f t="shared" si="4"/>
        <v>70000</v>
      </c>
      <c r="S85" s="41">
        <f t="shared" si="5"/>
        <v>0</v>
      </c>
      <c r="T85" s="41">
        <f t="shared" si="6"/>
        <v>210220</v>
      </c>
    </row>
    <row r="86" spans="1:20" x14ac:dyDescent="0.25">
      <c r="A86" s="43">
        <v>45449</v>
      </c>
      <c r="B86" s="44" t="s">
        <v>25</v>
      </c>
      <c r="C86" s="49"/>
      <c r="D86" s="59"/>
      <c r="E86" s="45">
        <v>45453</v>
      </c>
      <c r="F86" s="45">
        <v>45453</v>
      </c>
      <c r="G86" s="46">
        <v>45453</v>
      </c>
      <c r="H86" s="47">
        <v>0</v>
      </c>
      <c r="I86" s="60">
        <v>100</v>
      </c>
      <c r="J86" s="48">
        <v>14010</v>
      </c>
      <c r="K86" s="47">
        <v>14010</v>
      </c>
      <c r="L86" s="63">
        <f t="shared" si="3"/>
        <v>168160</v>
      </c>
      <c r="Q86" s="75">
        <v>45450</v>
      </c>
      <c r="R86" s="41">
        <f t="shared" si="4"/>
        <v>0</v>
      </c>
      <c r="S86" s="41">
        <f t="shared" si="5"/>
        <v>28050</v>
      </c>
      <c r="T86" s="41">
        <f t="shared" si="6"/>
        <v>182170</v>
      </c>
    </row>
    <row r="87" spans="1:20" x14ac:dyDescent="0.25">
      <c r="A87" s="43">
        <v>45449</v>
      </c>
      <c r="B87" s="44" t="s">
        <v>25</v>
      </c>
      <c r="C87" s="49"/>
      <c r="D87" s="59"/>
      <c r="E87" s="45">
        <v>45453</v>
      </c>
      <c r="F87" s="45">
        <v>45453</v>
      </c>
      <c r="G87" s="46">
        <v>45453</v>
      </c>
      <c r="H87" s="47">
        <v>0</v>
      </c>
      <c r="I87" s="60">
        <v>100</v>
      </c>
      <c r="J87" s="48">
        <v>14010</v>
      </c>
      <c r="K87" s="47">
        <v>14010</v>
      </c>
      <c r="L87" s="63">
        <f t="shared" si="3"/>
        <v>154150</v>
      </c>
      <c r="Q87" s="75">
        <v>45451</v>
      </c>
      <c r="R87" s="41">
        <f t="shared" si="4"/>
        <v>0</v>
      </c>
      <c r="S87" s="41">
        <f t="shared" si="5"/>
        <v>0</v>
      </c>
      <c r="T87" s="41">
        <f t="shared" si="6"/>
        <v>182170</v>
      </c>
    </row>
    <row r="88" spans="1:20" x14ac:dyDescent="0.25">
      <c r="A88" s="43">
        <v>45449</v>
      </c>
      <c r="B88" s="44" t="s">
        <v>25</v>
      </c>
      <c r="C88" s="49"/>
      <c r="D88" s="59"/>
      <c r="E88" s="45">
        <v>45454</v>
      </c>
      <c r="F88" s="45">
        <v>45454</v>
      </c>
      <c r="G88" s="46">
        <v>45454</v>
      </c>
      <c r="H88" s="47">
        <v>0</v>
      </c>
      <c r="I88" s="60">
        <v>100</v>
      </c>
      <c r="J88" s="48">
        <v>14000</v>
      </c>
      <c r="K88" s="47">
        <v>14000</v>
      </c>
      <c r="L88" s="63">
        <f t="shared" si="3"/>
        <v>140150</v>
      </c>
      <c r="Q88" s="75">
        <v>45452</v>
      </c>
      <c r="R88" s="41">
        <f t="shared" si="4"/>
        <v>0</v>
      </c>
      <c r="S88" s="41">
        <f t="shared" si="5"/>
        <v>0</v>
      </c>
      <c r="T88" s="41">
        <f t="shared" si="6"/>
        <v>182170</v>
      </c>
    </row>
    <row r="89" spans="1:20" x14ac:dyDescent="0.25">
      <c r="A89" s="43">
        <v>45441</v>
      </c>
      <c r="B89" s="44" t="s">
        <v>25</v>
      </c>
      <c r="C89" s="49">
        <v>140000</v>
      </c>
      <c r="D89" s="59" t="s">
        <v>101</v>
      </c>
      <c r="E89" s="45">
        <v>45455</v>
      </c>
      <c r="F89" s="45">
        <v>45455</v>
      </c>
      <c r="G89" s="46">
        <v>45455</v>
      </c>
      <c r="H89" s="47">
        <v>0</v>
      </c>
      <c r="I89" s="60">
        <v>100</v>
      </c>
      <c r="J89" s="48">
        <v>13990</v>
      </c>
      <c r="K89" s="47">
        <v>13990</v>
      </c>
      <c r="L89" s="63">
        <f t="shared" si="3"/>
        <v>266160</v>
      </c>
      <c r="Q89" s="75">
        <v>45453</v>
      </c>
      <c r="R89" s="41">
        <f t="shared" si="4"/>
        <v>0</v>
      </c>
      <c r="S89" s="41">
        <f t="shared" si="5"/>
        <v>28020</v>
      </c>
      <c r="T89" s="41">
        <f t="shared" si="6"/>
        <v>154150</v>
      </c>
    </row>
    <row r="90" spans="1:20" x14ac:dyDescent="0.25">
      <c r="A90" s="43">
        <v>45441</v>
      </c>
      <c r="B90" s="44" t="s">
        <v>25</v>
      </c>
      <c r="C90" s="49"/>
      <c r="D90" s="59"/>
      <c r="E90" s="45">
        <v>45456</v>
      </c>
      <c r="F90" s="45">
        <v>45456</v>
      </c>
      <c r="G90" s="46">
        <v>45456</v>
      </c>
      <c r="H90" s="47">
        <v>0</v>
      </c>
      <c r="I90" s="60">
        <v>100</v>
      </c>
      <c r="J90" s="48">
        <v>13830</v>
      </c>
      <c r="K90" s="47">
        <v>13830</v>
      </c>
      <c r="L90" s="63">
        <f t="shared" si="3"/>
        <v>252330</v>
      </c>
      <c r="Q90" s="75">
        <v>45454</v>
      </c>
      <c r="R90" s="41">
        <f t="shared" si="4"/>
        <v>0</v>
      </c>
      <c r="S90" s="41">
        <f t="shared" si="5"/>
        <v>14000</v>
      </c>
      <c r="T90" s="41">
        <f t="shared" si="6"/>
        <v>140150</v>
      </c>
    </row>
    <row r="91" spans="1:20" x14ac:dyDescent="0.25">
      <c r="A91" s="43">
        <v>45441</v>
      </c>
      <c r="B91" s="44" t="s">
        <v>25</v>
      </c>
      <c r="C91" s="49"/>
      <c r="D91" s="59"/>
      <c r="E91" s="45">
        <v>45457</v>
      </c>
      <c r="F91" s="45">
        <v>45457</v>
      </c>
      <c r="G91" s="46">
        <v>45457</v>
      </c>
      <c r="H91" s="47">
        <v>0</v>
      </c>
      <c r="I91" s="60">
        <v>100</v>
      </c>
      <c r="J91" s="48">
        <v>27870</v>
      </c>
      <c r="K91" s="47">
        <v>27870</v>
      </c>
      <c r="L91" s="63">
        <f t="shared" si="3"/>
        <v>224460</v>
      </c>
      <c r="Q91" s="75">
        <v>45455</v>
      </c>
      <c r="R91" s="41">
        <f t="shared" si="4"/>
        <v>0</v>
      </c>
      <c r="S91" s="41">
        <f t="shared" si="5"/>
        <v>13990</v>
      </c>
      <c r="T91" s="41">
        <f t="shared" si="6"/>
        <v>126160</v>
      </c>
    </row>
    <row r="92" spans="1:20" x14ac:dyDescent="0.25">
      <c r="A92" s="43">
        <v>45441</v>
      </c>
      <c r="B92" s="44" t="s">
        <v>25</v>
      </c>
      <c r="C92" s="49"/>
      <c r="D92" s="59"/>
      <c r="E92" s="45">
        <v>45461</v>
      </c>
      <c r="F92" s="45">
        <v>45461</v>
      </c>
      <c r="G92" s="46">
        <v>45461</v>
      </c>
      <c r="H92" s="47">
        <v>0</v>
      </c>
      <c r="I92" s="60">
        <v>100</v>
      </c>
      <c r="J92" s="48">
        <v>13980</v>
      </c>
      <c r="K92" s="47">
        <v>13980</v>
      </c>
      <c r="L92" s="63">
        <f t="shared" si="3"/>
        <v>210480</v>
      </c>
      <c r="Q92" s="75">
        <v>45456</v>
      </c>
      <c r="R92" s="41">
        <f t="shared" si="4"/>
        <v>0</v>
      </c>
      <c r="S92" s="41">
        <f t="shared" si="5"/>
        <v>13830</v>
      </c>
      <c r="T92" s="41">
        <f t="shared" si="6"/>
        <v>112330</v>
      </c>
    </row>
    <row r="93" spans="1:20" x14ac:dyDescent="0.25">
      <c r="A93" s="43">
        <v>45441</v>
      </c>
      <c r="B93" s="44" t="s">
        <v>25</v>
      </c>
      <c r="C93" s="49"/>
      <c r="D93" s="59"/>
      <c r="E93" s="45">
        <v>45462</v>
      </c>
      <c r="F93" s="45">
        <v>45462</v>
      </c>
      <c r="G93" s="46">
        <v>45462</v>
      </c>
      <c r="H93" s="47">
        <v>0</v>
      </c>
      <c r="I93" s="60">
        <v>100</v>
      </c>
      <c r="J93" s="48">
        <v>27970</v>
      </c>
      <c r="K93" s="47">
        <v>27970</v>
      </c>
      <c r="L93" s="63">
        <f t="shared" si="3"/>
        <v>182510</v>
      </c>
      <c r="Q93" s="75">
        <v>45457</v>
      </c>
      <c r="R93" s="41">
        <f t="shared" si="4"/>
        <v>0</v>
      </c>
      <c r="S93" s="41">
        <f t="shared" si="5"/>
        <v>27870</v>
      </c>
      <c r="T93" s="41">
        <f t="shared" si="6"/>
        <v>84460</v>
      </c>
    </row>
    <row r="94" spans="1:20" x14ac:dyDescent="0.25">
      <c r="A94" s="43">
        <v>45441</v>
      </c>
      <c r="B94" s="44" t="s">
        <v>25</v>
      </c>
      <c r="C94" s="49"/>
      <c r="D94" s="59"/>
      <c r="E94" s="45">
        <v>45463</v>
      </c>
      <c r="F94" s="45">
        <v>45463</v>
      </c>
      <c r="G94" s="46">
        <v>45463</v>
      </c>
      <c r="H94" s="47">
        <v>0</v>
      </c>
      <c r="I94" s="60">
        <v>100</v>
      </c>
      <c r="J94" s="48">
        <v>14010</v>
      </c>
      <c r="K94" s="47">
        <v>14010</v>
      </c>
      <c r="L94" s="63">
        <f t="shared" si="3"/>
        <v>168500</v>
      </c>
      <c r="Q94" s="75">
        <v>45458</v>
      </c>
      <c r="R94" s="41">
        <f t="shared" si="4"/>
        <v>0</v>
      </c>
      <c r="S94" s="41">
        <f t="shared" si="5"/>
        <v>0</v>
      </c>
      <c r="T94" s="41">
        <f t="shared" si="6"/>
        <v>84460</v>
      </c>
    </row>
    <row r="95" spans="1:20" x14ac:dyDescent="0.25">
      <c r="A95" s="43">
        <v>45441</v>
      </c>
      <c r="B95" s="44" t="s">
        <v>25</v>
      </c>
      <c r="C95" s="49"/>
      <c r="D95" s="59"/>
      <c r="E95" s="45">
        <v>45464</v>
      </c>
      <c r="F95" s="45">
        <v>45464</v>
      </c>
      <c r="G95" s="46">
        <v>45464</v>
      </c>
      <c r="H95" s="47">
        <v>0</v>
      </c>
      <c r="I95" s="60">
        <v>100</v>
      </c>
      <c r="J95" s="48">
        <v>13970</v>
      </c>
      <c r="K95" s="47">
        <v>13970</v>
      </c>
      <c r="L95" s="63">
        <f t="shared" si="3"/>
        <v>154530</v>
      </c>
      <c r="Q95" s="75">
        <v>45459</v>
      </c>
      <c r="R95" s="41">
        <f t="shared" si="4"/>
        <v>0</v>
      </c>
      <c r="S95" s="41">
        <f t="shared" si="5"/>
        <v>0</v>
      </c>
      <c r="T95" s="41">
        <f t="shared" si="6"/>
        <v>84460</v>
      </c>
    </row>
    <row r="96" spans="1:20" x14ac:dyDescent="0.25">
      <c r="A96" s="43">
        <v>45441</v>
      </c>
      <c r="B96" s="44" t="s">
        <v>25</v>
      </c>
      <c r="C96" s="49"/>
      <c r="D96" s="59"/>
      <c r="E96" s="45">
        <v>45467</v>
      </c>
      <c r="F96" s="45">
        <v>45467</v>
      </c>
      <c r="G96" s="46">
        <v>45467</v>
      </c>
      <c r="H96" s="47">
        <v>0</v>
      </c>
      <c r="I96" s="60">
        <v>100</v>
      </c>
      <c r="J96" s="48">
        <v>14030</v>
      </c>
      <c r="K96" s="47">
        <v>14030</v>
      </c>
      <c r="L96" s="63">
        <f t="shared" si="3"/>
        <v>140500</v>
      </c>
      <c r="Q96" s="75">
        <v>45460</v>
      </c>
      <c r="R96" s="41">
        <f t="shared" si="4"/>
        <v>0</v>
      </c>
      <c r="S96" s="41">
        <f t="shared" si="5"/>
        <v>0</v>
      </c>
      <c r="T96" s="41">
        <f t="shared" si="6"/>
        <v>84460</v>
      </c>
    </row>
    <row r="97" spans="1:20" x14ac:dyDescent="0.25">
      <c r="A97" s="43">
        <v>45464</v>
      </c>
      <c r="B97" s="44" t="s">
        <v>25</v>
      </c>
      <c r="C97" s="49">
        <v>70000</v>
      </c>
      <c r="D97" s="59" t="s">
        <v>101</v>
      </c>
      <c r="E97" s="45">
        <v>45468</v>
      </c>
      <c r="F97" s="45">
        <v>45468</v>
      </c>
      <c r="G97" s="46">
        <v>45468</v>
      </c>
      <c r="H97" s="47">
        <v>0</v>
      </c>
      <c r="I97" s="60">
        <v>100</v>
      </c>
      <c r="J97" s="48">
        <v>14030</v>
      </c>
      <c r="K97" s="48">
        <v>14030</v>
      </c>
      <c r="L97" s="63">
        <f t="shared" si="3"/>
        <v>196470</v>
      </c>
      <c r="Q97" s="75">
        <v>45461</v>
      </c>
      <c r="R97" s="41">
        <f t="shared" si="4"/>
        <v>0</v>
      </c>
      <c r="S97" s="41">
        <f t="shared" si="5"/>
        <v>13980</v>
      </c>
      <c r="T97" s="41">
        <f t="shared" si="6"/>
        <v>70480</v>
      </c>
    </row>
    <row r="98" spans="1:20" x14ac:dyDescent="0.25">
      <c r="A98" s="43">
        <v>45464</v>
      </c>
      <c r="B98" s="44" t="s">
        <v>25</v>
      </c>
      <c r="C98" s="49"/>
      <c r="D98" s="59"/>
      <c r="E98" s="45">
        <v>45469</v>
      </c>
      <c r="F98" s="45">
        <v>45469</v>
      </c>
      <c r="G98" s="46">
        <v>45469</v>
      </c>
      <c r="H98" s="47">
        <v>0</v>
      </c>
      <c r="I98" s="60">
        <v>100</v>
      </c>
      <c r="J98" s="48">
        <v>14040</v>
      </c>
      <c r="K98" s="48">
        <v>14040</v>
      </c>
      <c r="L98" s="63">
        <f t="shared" si="3"/>
        <v>182430</v>
      </c>
      <c r="Q98" s="75">
        <v>45462</v>
      </c>
      <c r="R98" s="41">
        <f t="shared" si="4"/>
        <v>0</v>
      </c>
      <c r="S98" s="41">
        <f t="shared" si="5"/>
        <v>27970</v>
      </c>
      <c r="T98" s="41">
        <f t="shared" si="6"/>
        <v>42510</v>
      </c>
    </row>
    <row r="99" spans="1:20" x14ac:dyDescent="0.25">
      <c r="A99" s="43">
        <v>45464</v>
      </c>
      <c r="B99" s="44" t="s">
        <v>25</v>
      </c>
      <c r="C99" s="49"/>
      <c r="D99" s="59"/>
      <c r="E99" s="45">
        <v>45470</v>
      </c>
      <c r="F99" s="45">
        <v>45470</v>
      </c>
      <c r="G99" s="46">
        <v>45470</v>
      </c>
      <c r="H99" s="47">
        <v>0</v>
      </c>
      <c r="I99" s="60">
        <v>100</v>
      </c>
      <c r="J99" s="48">
        <v>28070</v>
      </c>
      <c r="K99" s="48">
        <v>28070</v>
      </c>
      <c r="L99" s="63">
        <f t="shared" si="3"/>
        <v>154360</v>
      </c>
      <c r="Q99" s="75">
        <v>45463</v>
      </c>
      <c r="R99" s="41">
        <f t="shared" si="4"/>
        <v>0</v>
      </c>
      <c r="S99" s="41">
        <f t="shared" si="5"/>
        <v>14010</v>
      </c>
      <c r="T99" s="41">
        <f t="shared" si="6"/>
        <v>28500</v>
      </c>
    </row>
    <row r="100" spans="1:20" x14ac:dyDescent="0.25">
      <c r="A100" s="43">
        <v>45464</v>
      </c>
      <c r="B100" s="44" t="s">
        <v>25</v>
      </c>
      <c r="C100" s="49"/>
      <c r="D100" s="59"/>
      <c r="E100" s="45">
        <v>45471</v>
      </c>
      <c r="F100" s="45">
        <v>45471</v>
      </c>
      <c r="G100" s="46">
        <v>45471</v>
      </c>
      <c r="H100" s="47">
        <v>0</v>
      </c>
      <c r="I100" s="60">
        <v>100</v>
      </c>
      <c r="J100" s="48">
        <v>14010</v>
      </c>
      <c r="K100" s="48">
        <v>14010</v>
      </c>
      <c r="L100" s="63">
        <f t="shared" si="3"/>
        <v>140350</v>
      </c>
      <c r="Q100" s="75">
        <v>45464</v>
      </c>
      <c r="R100" s="41">
        <f t="shared" si="4"/>
        <v>70000</v>
      </c>
      <c r="S100" s="41">
        <f t="shared" si="5"/>
        <v>13970</v>
      </c>
      <c r="T100" s="41">
        <f t="shared" si="6"/>
        <v>84530</v>
      </c>
    </row>
    <row r="101" spans="1:20" x14ac:dyDescent="0.25">
      <c r="A101" s="43">
        <v>45467</v>
      </c>
      <c r="B101" s="44" t="s">
        <v>25</v>
      </c>
      <c r="C101" s="49">
        <v>140000</v>
      </c>
      <c r="D101" s="59" t="s">
        <v>101</v>
      </c>
      <c r="E101" s="45">
        <v>45474</v>
      </c>
      <c r="F101" s="45">
        <v>45474</v>
      </c>
      <c r="G101" s="46">
        <v>45474</v>
      </c>
      <c r="H101" s="47">
        <v>0</v>
      </c>
      <c r="I101" s="60">
        <v>100</v>
      </c>
      <c r="J101" s="48">
        <v>14000</v>
      </c>
      <c r="K101" s="47">
        <v>14000</v>
      </c>
      <c r="L101" s="63">
        <f t="shared" si="3"/>
        <v>266350</v>
      </c>
      <c r="Q101" s="75">
        <v>45465</v>
      </c>
      <c r="R101" s="41">
        <f t="shared" si="4"/>
        <v>0</v>
      </c>
      <c r="S101" s="41">
        <f t="shared" si="5"/>
        <v>0</v>
      </c>
      <c r="T101" s="41">
        <f t="shared" si="6"/>
        <v>84530</v>
      </c>
    </row>
    <row r="102" spans="1:20" x14ac:dyDescent="0.25">
      <c r="A102" s="43">
        <v>45467</v>
      </c>
      <c r="B102" s="44" t="s">
        <v>25</v>
      </c>
      <c r="C102" s="49"/>
      <c r="D102" s="59"/>
      <c r="E102" s="45">
        <v>45476</v>
      </c>
      <c r="F102" s="45">
        <v>45476</v>
      </c>
      <c r="G102" s="46">
        <v>45476</v>
      </c>
      <c r="H102" s="47">
        <v>0</v>
      </c>
      <c r="I102" s="60">
        <v>100</v>
      </c>
      <c r="J102" s="48">
        <v>14060</v>
      </c>
      <c r="K102" s="47">
        <v>14060</v>
      </c>
      <c r="L102" s="63">
        <f t="shared" si="3"/>
        <v>252290</v>
      </c>
      <c r="Q102" s="75">
        <v>45466</v>
      </c>
      <c r="R102" s="41">
        <f t="shared" si="4"/>
        <v>0</v>
      </c>
      <c r="S102" s="41">
        <f t="shared" si="5"/>
        <v>0</v>
      </c>
      <c r="T102" s="41">
        <f t="shared" si="6"/>
        <v>84530</v>
      </c>
    </row>
    <row r="103" spans="1:20" x14ac:dyDescent="0.25">
      <c r="A103" s="43">
        <v>45467</v>
      </c>
      <c r="B103" s="44" t="s">
        <v>25</v>
      </c>
      <c r="C103" s="49"/>
      <c r="D103" s="59"/>
      <c r="E103" s="45">
        <v>45477</v>
      </c>
      <c r="F103" s="45">
        <v>45477</v>
      </c>
      <c r="G103" s="46">
        <v>45477</v>
      </c>
      <c r="H103" s="47">
        <v>0</v>
      </c>
      <c r="I103" s="60">
        <v>100</v>
      </c>
      <c r="J103" s="48">
        <v>13970</v>
      </c>
      <c r="K103" s="47">
        <v>13970</v>
      </c>
      <c r="L103" s="63">
        <f t="shared" si="3"/>
        <v>238320</v>
      </c>
      <c r="Q103" s="75">
        <v>45467</v>
      </c>
      <c r="R103" s="41">
        <f t="shared" si="4"/>
        <v>140000</v>
      </c>
      <c r="S103" s="41">
        <f t="shared" si="5"/>
        <v>14030</v>
      </c>
      <c r="T103" s="41">
        <f t="shared" si="6"/>
        <v>210500</v>
      </c>
    </row>
    <row r="104" spans="1:20" x14ac:dyDescent="0.25">
      <c r="A104" s="43">
        <v>45467</v>
      </c>
      <c r="B104" s="44" t="s">
        <v>25</v>
      </c>
      <c r="C104" s="49"/>
      <c r="D104" s="59"/>
      <c r="E104" s="45">
        <v>45477</v>
      </c>
      <c r="F104" s="45">
        <v>45477</v>
      </c>
      <c r="G104" s="46">
        <v>45477</v>
      </c>
      <c r="H104" s="47">
        <v>0</v>
      </c>
      <c r="I104" s="60">
        <v>100</v>
      </c>
      <c r="J104" s="48">
        <v>13980</v>
      </c>
      <c r="K104" s="47">
        <v>13980</v>
      </c>
      <c r="L104" s="63">
        <f t="shared" ref="L104:L167" si="7">L103+C104-K104</f>
        <v>224340</v>
      </c>
      <c r="Q104" s="75">
        <v>45468</v>
      </c>
      <c r="R104" s="41">
        <f t="shared" si="4"/>
        <v>0</v>
      </c>
      <c r="S104" s="41">
        <f t="shared" si="5"/>
        <v>14030</v>
      </c>
      <c r="T104" s="41">
        <f t="shared" si="6"/>
        <v>196470</v>
      </c>
    </row>
    <row r="105" spans="1:20" x14ac:dyDescent="0.25">
      <c r="A105" s="43">
        <v>45467</v>
      </c>
      <c r="B105" s="44" t="s">
        <v>25</v>
      </c>
      <c r="C105" s="49"/>
      <c r="D105" s="59"/>
      <c r="E105" s="45">
        <v>45478</v>
      </c>
      <c r="F105" s="45">
        <v>45478</v>
      </c>
      <c r="G105" s="46">
        <v>45478</v>
      </c>
      <c r="H105" s="47">
        <v>0</v>
      </c>
      <c r="I105" s="60">
        <v>100</v>
      </c>
      <c r="J105" s="48">
        <v>27770</v>
      </c>
      <c r="K105" s="47">
        <v>27770</v>
      </c>
      <c r="L105" s="63">
        <f t="shared" si="7"/>
        <v>196570</v>
      </c>
      <c r="Q105" s="75">
        <v>45469</v>
      </c>
      <c r="R105" s="41">
        <f t="shared" si="4"/>
        <v>70000</v>
      </c>
      <c r="S105" s="41">
        <f t="shared" si="5"/>
        <v>14040</v>
      </c>
      <c r="T105" s="41">
        <f t="shared" si="6"/>
        <v>252430</v>
      </c>
    </row>
    <row r="106" spans="1:20" x14ac:dyDescent="0.25">
      <c r="A106" s="43">
        <v>45467</v>
      </c>
      <c r="B106" s="44" t="s">
        <v>25</v>
      </c>
      <c r="C106" s="49"/>
      <c r="D106" s="59"/>
      <c r="E106" s="45">
        <v>45481</v>
      </c>
      <c r="F106" s="45">
        <v>45481</v>
      </c>
      <c r="G106" s="46">
        <v>45481</v>
      </c>
      <c r="H106" s="47">
        <v>0</v>
      </c>
      <c r="I106" s="60">
        <v>100</v>
      </c>
      <c r="J106" s="48">
        <v>13960</v>
      </c>
      <c r="K106" s="47">
        <v>13960</v>
      </c>
      <c r="L106" s="63">
        <f t="shared" si="7"/>
        <v>182610</v>
      </c>
      <c r="Q106" s="75">
        <v>45470</v>
      </c>
      <c r="R106" s="41">
        <f t="shared" si="4"/>
        <v>0</v>
      </c>
      <c r="S106" s="41">
        <f t="shared" si="5"/>
        <v>28070</v>
      </c>
      <c r="T106" s="41">
        <f t="shared" si="6"/>
        <v>224360</v>
      </c>
    </row>
    <row r="107" spans="1:20" x14ac:dyDescent="0.25">
      <c r="A107" s="43">
        <v>45467</v>
      </c>
      <c r="B107" s="44" t="s">
        <v>25</v>
      </c>
      <c r="C107" s="49"/>
      <c r="D107" s="59"/>
      <c r="E107" s="45">
        <v>45482</v>
      </c>
      <c r="F107" s="45">
        <v>45482</v>
      </c>
      <c r="G107" s="46">
        <v>45482</v>
      </c>
      <c r="H107" s="47">
        <v>0</v>
      </c>
      <c r="I107" s="60">
        <v>100</v>
      </c>
      <c r="J107" s="48">
        <v>13970</v>
      </c>
      <c r="K107" s="47">
        <v>13970</v>
      </c>
      <c r="L107" s="63">
        <f t="shared" si="7"/>
        <v>168640</v>
      </c>
      <c r="Q107" s="75">
        <v>45471</v>
      </c>
      <c r="R107" s="41">
        <f t="shared" si="4"/>
        <v>0</v>
      </c>
      <c r="S107" s="41">
        <f t="shared" si="5"/>
        <v>14010</v>
      </c>
      <c r="T107" s="41">
        <f t="shared" si="6"/>
        <v>210350</v>
      </c>
    </row>
    <row r="108" spans="1:20" x14ac:dyDescent="0.25">
      <c r="A108" s="43">
        <v>45467</v>
      </c>
      <c r="B108" s="44" t="s">
        <v>25</v>
      </c>
      <c r="C108" s="49"/>
      <c r="D108" s="59"/>
      <c r="E108" s="45">
        <v>45483</v>
      </c>
      <c r="F108" s="45">
        <v>45483</v>
      </c>
      <c r="G108" s="46">
        <v>45483</v>
      </c>
      <c r="H108" s="47">
        <v>0</v>
      </c>
      <c r="I108" s="60">
        <v>100</v>
      </c>
      <c r="J108" s="48">
        <v>13960</v>
      </c>
      <c r="K108" s="47">
        <v>13960</v>
      </c>
      <c r="L108" s="63">
        <f t="shared" si="7"/>
        <v>154680</v>
      </c>
      <c r="Q108" s="75">
        <v>45472</v>
      </c>
      <c r="R108" s="41">
        <f t="shared" si="4"/>
        <v>0</v>
      </c>
      <c r="S108" s="41">
        <f t="shared" si="5"/>
        <v>0</v>
      </c>
      <c r="T108" s="41">
        <f t="shared" si="6"/>
        <v>210350</v>
      </c>
    </row>
    <row r="109" spans="1:20" x14ac:dyDescent="0.25">
      <c r="A109" s="43">
        <v>45467</v>
      </c>
      <c r="B109" s="44" t="s">
        <v>25</v>
      </c>
      <c r="C109" s="49"/>
      <c r="D109" s="59"/>
      <c r="E109" s="45">
        <v>45484</v>
      </c>
      <c r="F109" s="45">
        <v>45484</v>
      </c>
      <c r="G109" s="46">
        <v>45484</v>
      </c>
      <c r="H109" s="47">
        <v>0</v>
      </c>
      <c r="I109" s="60">
        <v>100</v>
      </c>
      <c r="J109" s="48">
        <v>13980</v>
      </c>
      <c r="K109" s="47">
        <v>13980</v>
      </c>
      <c r="L109" s="63">
        <f t="shared" si="7"/>
        <v>140700</v>
      </c>
      <c r="Q109" s="75">
        <v>45473</v>
      </c>
      <c r="R109" s="41">
        <f t="shared" si="4"/>
        <v>0</v>
      </c>
      <c r="S109" s="41">
        <f t="shared" si="5"/>
        <v>0</v>
      </c>
      <c r="T109" s="41">
        <f t="shared" si="6"/>
        <v>210350</v>
      </c>
    </row>
    <row r="110" spans="1:20" x14ac:dyDescent="0.25">
      <c r="A110" s="43">
        <v>45469</v>
      </c>
      <c r="B110" s="44" t="s">
        <v>25</v>
      </c>
      <c r="C110" s="49">
        <v>70000</v>
      </c>
      <c r="D110" s="59" t="s">
        <v>101</v>
      </c>
      <c r="E110" s="46">
        <v>45485</v>
      </c>
      <c r="F110" s="46">
        <v>45485</v>
      </c>
      <c r="G110" s="46">
        <v>45485</v>
      </c>
      <c r="H110" s="47">
        <v>0</v>
      </c>
      <c r="I110" s="60">
        <v>100</v>
      </c>
      <c r="J110" s="48">
        <v>27900</v>
      </c>
      <c r="K110" s="47">
        <v>27900</v>
      </c>
      <c r="L110" s="63">
        <f t="shared" si="7"/>
        <v>182800</v>
      </c>
      <c r="Q110" s="75">
        <v>45474</v>
      </c>
      <c r="R110" s="41">
        <f t="shared" si="4"/>
        <v>0</v>
      </c>
      <c r="S110" s="41">
        <f t="shared" si="5"/>
        <v>14000</v>
      </c>
      <c r="T110" s="41">
        <f t="shared" si="6"/>
        <v>196350</v>
      </c>
    </row>
    <row r="111" spans="1:20" x14ac:dyDescent="0.25">
      <c r="A111" s="43">
        <v>45469</v>
      </c>
      <c r="B111" s="44" t="s">
        <v>25</v>
      </c>
      <c r="C111" s="49"/>
      <c r="D111" s="59"/>
      <c r="E111" s="45">
        <v>45488</v>
      </c>
      <c r="F111" s="45">
        <v>45488</v>
      </c>
      <c r="G111" s="46">
        <v>45488</v>
      </c>
      <c r="H111" s="47">
        <v>0</v>
      </c>
      <c r="I111" s="60">
        <v>100</v>
      </c>
      <c r="J111" s="48">
        <v>14010</v>
      </c>
      <c r="K111" s="47">
        <v>14010</v>
      </c>
      <c r="L111" s="63">
        <f t="shared" si="7"/>
        <v>168790</v>
      </c>
      <c r="Q111" s="75">
        <v>45475</v>
      </c>
      <c r="R111" s="41">
        <f t="shared" si="4"/>
        <v>0</v>
      </c>
      <c r="S111" s="41">
        <f t="shared" si="5"/>
        <v>0</v>
      </c>
      <c r="T111" s="41">
        <f t="shared" si="6"/>
        <v>196350</v>
      </c>
    </row>
    <row r="112" spans="1:20" x14ac:dyDescent="0.25">
      <c r="A112" s="43">
        <v>45469</v>
      </c>
      <c r="B112" s="44" t="s">
        <v>25</v>
      </c>
      <c r="C112" s="49"/>
      <c r="D112" s="59"/>
      <c r="E112" s="45">
        <v>45489</v>
      </c>
      <c r="F112" s="45">
        <v>45489</v>
      </c>
      <c r="G112" s="46">
        <v>45489</v>
      </c>
      <c r="H112" s="47">
        <v>0</v>
      </c>
      <c r="I112" s="60">
        <v>100</v>
      </c>
      <c r="J112" s="48">
        <v>13940</v>
      </c>
      <c r="K112" s="47">
        <v>13940</v>
      </c>
      <c r="L112" s="63">
        <f t="shared" si="7"/>
        <v>154850</v>
      </c>
      <c r="Q112" s="75">
        <v>45476</v>
      </c>
      <c r="R112" s="41">
        <f t="shared" si="4"/>
        <v>0</v>
      </c>
      <c r="S112" s="41">
        <f t="shared" si="5"/>
        <v>14060</v>
      </c>
      <c r="T112" s="41">
        <f t="shared" si="6"/>
        <v>182290</v>
      </c>
    </row>
    <row r="113" spans="1:20" x14ac:dyDescent="0.25">
      <c r="A113" s="43">
        <v>45469</v>
      </c>
      <c r="B113" s="44" t="s">
        <v>25</v>
      </c>
      <c r="C113" s="49"/>
      <c r="D113" s="59"/>
      <c r="E113" s="45">
        <v>45490</v>
      </c>
      <c r="F113" s="45">
        <v>45490</v>
      </c>
      <c r="G113" s="46">
        <v>45490</v>
      </c>
      <c r="H113" s="47">
        <v>0</v>
      </c>
      <c r="I113" s="60">
        <v>100</v>
      </c>
      <c r="J113" s="48">
        <v>13870</v>
      </c>
      <c r="K113" s="47">
        <v>13870</v>
      </c>
      <c r="L113" s="63">
        <f t="shared" si="7"/>
        <v>140980</v>
      </c>
      <c r="Q113" s="75">
        <v>45477</v>
      </c>
      <c r="R113" s="41">
        <f t="shared" si="4"/>
        <v>0</v>
      </c>
      <c r="S113" s="41">
        <f t="shared" si="5"/>
        <v>27950</v>
      </c>
      <c r="T113" s="41">
        <f t="shared" si="6"/>
        <v>154340</v>
      </c>
    </row>
    <row r="114" spans="1:20" x14ac:dyDescent="0.25">
      <c r="A114" s="43">
        <v>45483</v>
      </c>
      <c r="B114" s="44" t="s">
        <v>25</v>
      </c>
      <c r="C114" s="49">
        <v>210000</v>
      </c>
      <c r="D114" s="59" t="s">
        <v>101</v>
      </c>
      <c r="E114" s="45">
        <v>45491</v>
      </c>
      <c r="F114" s="45">
        <v>45491</v>
      </c>
      <c r="G114" s="46">
        <v>45491</v>
      </c>
      <c r="H114" s="47">
        <v>0</v>
      </c>
      <c r="I114" s="60">
        <v>100</v>
      </c>
      <c r="J114" s="48">
        <v>14000</v>
      </c>
      <c r="K114" s="47">
        <v>13960</v>
      </c>
      <c r="L114" s="63">
        <f t="shared" si="7"/>
        <v>337020</v>
      </c>
      <c r="Q114" s="75">
        <v>45478</v>
      </c>
      <c r="R114" s="41">
        <f t="shared" si="4"/>
        <v>0</v>
      </c>
      <c r="S114" s="41">
        <f t="shared" si="5"/>
        <v>27770</v>
      </c>
      <c r="T114" s="41">
        <f t="shared" si="6"/>
        <v>126570</v>
      </c>
    </row>
    <row r="115" spans="1:20" x14ac:dyDescent="0.25">
      <c r="A115" s="43">
        <v>45483</v>
      </c>
      <c r="B115" s="44" t="s">
        <v>25</v>
      </c>
      <c r="C115" s="49"/>
      <c r="D115" s="59"/>
      <c r="E115" s="45">
        <v>45492</v>
      </c>
      <c r="F115" s="45">
        <v>45492</v>
      </c>
      <c r="G115" s="46">
        <v>45492</v>
      </c>
      <c r="H115" s="47">
        <v>0</v>
      </c>
      <c r="I115" s="60">
        <v>100</v>
      </c>
      <c r="J115" s="48">
        <v>28000</v>
      </c>
      <c r="K115" s="47">
        <v>27860</v>
      </c>
      <c r="L115" s="63">
        <f t="shared" si="7"/>
        <v>309160</v>
      </c>
      <c r="Q115" s="75">
        <v>45479</v>
      </c>
      <c r="R115" s="41">
        <f t="shared" si="4"/>
        <v>0</v>
      </c>
      <c r="S115" s="41">
        <f t="shared" si="5"/>
        <v>0</v>
      </c>
      <c r="T115" s="41">
        <f t="shared" si="6"/>
        <v>126570</v>
      </c>
    </row>
    <row r="116" spans="1:20" x14ac:dyDescent="0.25">
      <c r="A116" s="43">
        <v>45483</v>
      </c>
      <c r="B116" s="44" t="s">
        <v>25</v>
      </c>
      <c r="C116" s="49"/>
      <c r="D116" s="59"/>
      <c r="E116" s="45">
        <v>45497</v>
      </c>
      <c r="F116" s="45">
        <v>45497</v>
      </c>
      <c r="G116" s="46">
        <v>45497</v>
      </c>
      <c r="H116" s="47">
        <v>0</v>
      </c>
      <c r="I116" s="60">
        <v>100</v>
      </c>
      <c r="J116" s="48">
        <v>14000</v>
      </c>
      <c r="K116" s="47">
        <v>13890</v>
      </c>
      <c r="L116" s="63">
        <f t="shared" si="7"/>
        <v>295270</v>
      </c>
      <c r="Q116" s="75">
        <v>45480</v>
      </c>
      <c r="R116" s="41">
        <f t="shared" si="4"/>
        <v>0</v>
      </c>
      <c r="S116" s="41">
        <f t="shared" si="5"/>
        <v>0</v>
      </c>
      <c r="T116" s="41">
        <f t="shared" si="6"/>
        <v>126570</v>
      </c>
    </row>
    <row r="117" spans="1:20" x14ac:dyDescent="0.25">
      <c r="A117" s="43">
        <v>45483</v>
      </c>
      <c r="B117" s="44" t="s">
        <v>25</v>
      </c>
      <c r="C117" s="49"/>
      <c r="D117" s="59"/>
      <c r="E117" s="45">
        <v>45499</v>
      </c>
      <c r="F117" s="45">
        <v>45499</v>
      </c>
      <c r="G117" s="46">
        <v>45499</v>
      </c>
      <c r="H117" s="47">
        <v>0</v>
      </c>
      <c r="I117" s="60">
        <v>100</v>
      </c>
      <c r="J117" s="48">
        <v>14000</v>
      </c>
      <c r="K117" s="47">
        <v>13960</v>
      </c>
      <c r="L117" s="63">
        <f t="shared" si="7"/>
        <v>281310</v>
      </c>
      <c r="Q117" s="75">
        <v>45481</v>
      </c>
      <c r="R117" s="41">
        <f t="shared" si="4"/>
        <v>0</v>
      </c>
      <c r="S117" s="41">
        <f t="shared" si="5"/>
        <v>13960</v>
      </c>
      <c r="T117" s="41">
        <f t="shared" si="6"/>
        <v>112610</v>
      </c>
    </row>
    <row r="118" spans="1:20" x14ac:dyDescent="0.25">
      <c r="A118" s="43">
        <v>45483</v>
      </c>
      <c r="B118" s="44" t="s">
        <v>25</v>
      </c>
      <c r="C118" s="49"/>
      <c r="D118" s="59"/>
      <c r="E118" s="45">
        <v>45506</v>
      </c>
      <c r="F118" s="45">
        <v>45506</v>
      </c>
      <c r="G118" s="46">
        <v>45506</v>
      </c>
      <c r="H118" s="47">
        <v>0</v>
      </c>
      <c r="I118" s="60">
        <v>100</v>
      </c>
      <c r="J118" s="48">
        <v>13960</v>
      </c>
      <c r="K118" s="47">
        <v>13960</v>
      </c>
      <c r="L118" s="63">
        <f t="shared" si="7"/>
        <v>267350</v>
      </c>
      <c r="Q118" s="75">
        <v>45482</v>
      </c>
      <c r="R118" s="41">
        <f t="shared" si="4"/>
        <v>0</v>
      </c>
      <c r="S118" s="41">
        <f t="shared" si="5"/>
        <v>13970</v>
      </c>
      <c r="T118" s="41">
        <f t="shared" si="6"/>
        <v>98640</v>
      </c>
    </row>
    <row r="119" spans="1:20" x14ac:dyDescent="0.25">
      <c r="A119" s="43">
        <v>45483</v>
      </c>
      <c r="B119" s="44" t="s">
        <v>25</v>
      </c>
      <c r="C119" s="49"/>
      <c r="D119" s="59"/>
      <c r="E119" s="45">
        <v>45510</v>
      </c>
      <c r="F119" s="45">
        <v>45510</v>
      </c>
      <c r="G119" s="46">
        <v>45510</v>
      </c>
      <c r="H119" s="47">
        <v>0</v>
      </c>
      <c r="I119" s="60">
        <v>100</v>
      </c>
      <c r="J119" s="48">
        <v>13990</v>
      </c>
      <c r="K119" s="47">
        <v>13990</v>
      </c>
      <c r="L119" s="63">
        <f t="shared" si="7"/>
        <v>253360</v>
      </c>
      <c r="Q119" s="75">
        <v>45483</v>
      </c>
      <c r="R119" s="41">
        <f t="shared" si="4"/>
        <v>210000</v>
      </c>
      <c r="S119" s="41">
        <f t="shared" si="5"/>
        <v>13960</v>
      </c>
      <c r="T119" s="41">
        <f t="shared" si="6"/>
        <v>294680</v>
      </c>
    </row>
    <row r="120" spans="1:20" x14ac:dyDescent="0.25">
      <c r="A120" s="43">
        <v>45483</v>
      </c>
      <c r="B120" s="44" t="s">
        <v>25</v>
      </c>
      <c r="C120" s="49"/>
      <c r="D120" s="59"/>
      <c r="E120" s="45">
        <v>45511</v>
      </c>
      <c r="F120" s="45">
        <v>45511</v>
      </c>
      <c r="G120" s="46">
        <v>45511</v>
      </c>
      <c r="H120" s="47">
        <v>0</v>
      </c>
      <c r="I120" s="60">
        <v>100</v>
      </c>
      <c r="J120" s="48">
        <v>13910</v>
      </c>
      <c r="K120" s="47">
        <v>13910</v>
      </c>
      <c r="L120" s="63">
        <f t="shared" si="7"/>
        <v>239450</v>
      </c>
      <c r="Q120" s="75">
        <v>45484</v>
      </c>
      <c r="R120" s="41">
        <f t="shared" si="4"/>
        <v>0</v>
      </c>
      <c r="S120" s="41">
        <f t="shared" si="5"/>
        <v>13980</v>
      </c>
      <c r="T120" s="41">
        <f t="shared" si="6"/>
        <v>280700</v>
      </c>
    </row>
    <row r="121" spans="1:20" x14ac:dyDescent="0.25">
      <c r="A121" s="43">
        <v>45483</v>
      </c>
      <c r="B121" s="44" t="s">
        <v>25</v>
      </c>
      <c r="C121" s="49"/>
      <c r="D121" s="59"/>
      <c r="E121" s="45">
        <v>45512</v>
      </c>
      <c r="F121" s="45">
        <v>45512</v>
      </c>
      <c r="G121" s="46">
        <v>45512</v>
      </c>
      <c r="H121" s="47">
        <v>0</v>
      </c>
      <c r="I121" s="60">
        <v>100</v>
      </c>
      <c r="J121" s="48">
        <v>13960</v>
      </c>
      <c r="K121" s="47">
        <v>13960</v>
      </c>
      <c r="L121" s="63">
        <f t="shared" si="7"/>
        <v>225490</v>
      </c>
      <c r="Q121" s="75">
        <v>45485</v>
      </c>
      <c r="R121" s="41">
        <f t="shared" si="4"/>
        <v>0</v>
      </c>
      <c r="S121" s="41">
        <f t="shared" si="5"/>
        <v>27900</v>
      </c>
      <c r="T121" s="41">
        <f t="shared" si="6"/>
        <v>252800</v>
      </c>
    </row>
    <row r="122" spans="1:20" x14ac:dyDescent="0.25">
      <c r="A122" s="43">
        <v>45483</v>
      </c>
      <c r="B122" s="44" t="s">
        <v>25</v>
      </c>
      <c r="C122" s="49"/>
      <c r="D122" s="59"/>
      <c r="E122" s="45">
        <v>45513</v>
      </c>
      <c r="F122" s="45">
        <v>45513</v>
      </c>
      <c r="G122" s="46">
        <v>45513</v>
      </c>
      <c r="H122" s="47">
        <v>0</v>
      </c>
      <c r="I122" s="60">
        <v>100</v>
      </c>
      <c r="J122" s="48">
        <v>13940</v>
      </c>
      <c r="K122" s="47">
        <v>13940</v>
      </c>
      <c r="L122" s="63">
        <f t="shared" si="7"/>
        <v>211550</v>
      </c>
      <c r="Q122" s="75">
        <v>45486</v>
      </c>
      <c r="R122" s="41">
        <f t="shared" si="4"/>
        <v>0</v>
      </c>
      <c r="S122" s="41">
        <f t="shared" si="5"/>
        <v>0</v>
      </c>
      <c r="T122" s="41">
        <f t="shared" si="6"/>
        <v>252800</v>
      </c>
    </row>
    <row r="123" spans="1:20" x14ac:dyDescent="0.25">
      <c r="A123" s="43">
        <v>45483</v>
      </c>
      <c r="B123" s="44" t="s">
        <v>25</v>
      </c>
      <c r="C123" s="49"/>
      <c r="D123" s="59"/>
      <c r="E123" s="45">
        <v>45516</v>
      </c>
      <c r="F123" s="45">
        <v>45516</v>
      </c>
      <c r="G123" s="46">
        <v>45516</v>
      </c>
      <c r="H123" s="47">
        <v>0</v>
      </c>
      <c r="I123" s="60">
        <v>100</v>
      </c>
      <c r="J123" s="48">
        <v>13930</v>
      </c>
      <c r="K123" s="47">
        <v>13930</v>
      </c>
      <c r="L123" s="63">
        <f t="shared" si="7"/>
        <v>197620</v>
      </c>
      <c r="Q123" s="75">
        <v>45487</v>
      </c>
      <c r="R123" s="41">
        <f t="shared" si="4"/>
        <v>0</v>
      </c>
      <c r="S123" s="41">
        <f t="shared" si="5"/>
        <v>0</v>
      </c>
      <c r="T123" s="41">
        <f t="shared" si="6"/>
        <v>252800</v>
      </c>
    </row>
    <row r="124" spans="1:20" x14ac:dyDescent="0.25">
      <c r="A124" s="43">
        <v>45483</v>
      </c>
      <c r="B124" s="44" t="s">
        <v>25</v>
      </c>
      <c r="C124" s="49"/>
      <c r="D124" s="59"/>
      <c r="E124" s="45">
        <v>45517</v>
      </c>
      <c r="F124" s="45">
        <v>45517</v>
      </c>
      <c r="G124" s="46">
        <v>45517</v>
      </c>
      <c r="H124" s="47">
        <v>0</v>
      </c>
      <c r="I124" s="60">
        <v>100</v>
      </c>
      <c r="J124" s="48">
        <v>13950</v>
      </c>
      <c r="K124" s="47">
        <v>13950</v>
      </c>
      <c r="L124" s="63">
        <f t="shared" si="7"/>
        <v>183670</v>
      </c>
      <c r="Q124" s="75">
        <v>45488</v>
      </c>
      <c r="R124" s="41">
        <f t="shared" si="4"/>
        <v>0</v>
      </c>
      <c r="S124" s="41">
        <f t="shared" si="5"/>
        <v>14010</v>
      </c>
      <c r="T124" s="41">
        <f t="shared" si="6"/>
        <v>238790</v>
      </c>
    </row>
    <row r="125" spans="1:20" x14ac:dyDescent="0.25">
      <c r="A125" s="43">
        <v>45483</v>
      </c>
      <c r="B125" s="44" t="s">
        <v>25</v>
      </c>
      <c r="C125" s="49"/>
      <c r="D125" s="59"/>
      <c r="E125" s="45">
        <v>45518</v>
      </c>
      <c r="F125" s="45">
        <v>45518</v>
      </c>
      <c r="G125" s="46">
        <v>45518</v>
      </c>
      <c r="H125" s="47">
        <v>0</v>
      </c>
      <c r="I125" s="60">
        <v>100</v>
      </c>
      <c r="J125" s="48">
        <v>13940</v>
      </c>
      <c r="K125" s="47">
        <v>13940</v>
      </c>
      <c r="L125" s="63">
        <f t="shared" si="7"/>
        <v>169730</v>
      </c>
      <c r="Q125" s="75">
        <v>45489</v>
      </c>
      <c r="R125" s="41">
        <f t="shared" si="4"/>
        <v>0</v>
      </c>
      <c r="S125" s="41">
        <f t="shared" si="5"/>
        <v>13940</v>
      </c>
      <c r="T125" s="41">
        <f t="shared" si="6"/>
        <v>224850</v>
      </c>
    </row>
    <row r="126" spans="1:20" x14ac:dyDescent="0.25">
      <c r="A126" s="43">
        <v>45483</v>
      </c>
      <c r="B126" s="44" t="s">
        <v>25</v>
      </c>
      <c r="C126" s="49"/>
      <c r="D126" s="59"/>
      <c r="E126" s="45">
        <v>45519</v>
      </c>
      <c r="F126" s="45">
        <v>45519</v>
      </c>
      <c r="G126" s="46">
        <v>45519</v>
      </c>
      <c r="H126" s="47">
        <v>0</v>
      </c>
      <c r="I126" s="60">
        <v>100</v>
      </c>
      <c r="J126" s="48">
        <v>13990</v>
      </c>
      <c r="K126" s="47">
        <v>13990</v>
      </c>
      <c r="L126" s="63">
        <f t="shared" si="7"/>
        <v>155740</v>
      </c>
      <c r="Q126" s="75">
        <v>45490</v>
      </c>
      <c r="R126" s="41">
        <f t="shared" si="4"/>
        <v>0</v>
      </c>
      <c r="S126" s="41">
        <f t="shared" si="5"/>
        <v>13870</v>
      </c>
      <c r="T126" s="41">
        <f t="shared" si="6"/>
        <v>210980</v>
      </c>
    </row>
    <row r="127" spans="1:20" x14ac:dyDescent="0.25">
      <c r="A127" s="43">
        <v>45483</v>
      </c>
      <c r="B127" s="44" t="s">
        <v>25</v>
      </c>
      <c r="C127" s="49"/>
      <c r="D127" s="59"/>
      <c r="E127" s="45">
        <v>45520</v>
      </c>
      <c r="F127" s="45">
        <v>45520</v>
      </c>
      <c r="G127" s="46">
        <v>45520</v>
      </c>
      <c r="H127" s="47">
        <v>0</v>
      </c>
      <c r="I127" s="60">
        <v>100</v>
      </c>
      <c r="J127" s="48">
        <v>13970</v>
      </c>
      <c r="K127" s="47">
        <v>13970</v>
      </c>
      <c r="L127" s="63">
        <f t="shared" si="7"/>
        <v>141770</v>
      </c>
      <c r="Q127" s="75">
        <v>45491</v>
      </c>
      <c r="R127" s="41">
        <f t="shared" si="4"/>
        <v>0</v>
      </c>
      <c r="S127" s="41">
        <f t="shared" si="5"/>
        <v>13960</v>
      </c>
      <c r="T127" s="41">
        <f t="shared" si="6"/>
        <v>197020</v>
      </c>
    </row>
    <row r="128" spans="1:20" x14ac:dyDescent="0.25">
      <c r="A128" s="43">
        <v>45502</v>
      </c>
      <c r="B128" s="44" t="s">
        <v>25</v>
      </c>
      <c r="C128" s="49">
        <v>70000</v>
      </c>
      <c r="D128" s="59" t="s">
        <v>101</v>
      </c>
      <c r="E128" s="45">
        <v>45524</v>
      </c>
      <c r="F128" s="45">
        <v>45524</v>
      </c>
      <c r="G128" s="46">
        <v>45524</v>
      </c>
      <c r="H128" s="47">
        <v>0</v>
      </c>
      <c r="I128" s="60">
        <v>100</v>
      </c>
      <c r="J128" s="48">
        <v>14000</v>
      </c>
      <c r="K128" s="47">
        <v>13920</v>
      </c>
      <c r="L128" s="63">
        <f t="shared" si="7"/>
        <v>197850</v>
      </c>
      <c r="Q128" s="75">
        <v>45492</v>
      </c>
      <c r="R128" s="41">
        <f t="shared" si="4"/>
        <v>0</v>
      </c>
      <c r="S128" s="41">
        <f t="shared" si="5"/>
        <v>27860</v>
      </c>
      <c r="T128" s="41">
        <f t="shared" si="6"/>
        <v>169160</v>
      </c>
    </row>
    <row r="129" spans="1:20" x14ac:dyDescent="0.25">
      <c r="A129" s="43">
        <v>45502</v>
      </c>
      <c r="B129" s="44" t="s">
        <v>25</v>
      </c>
      <c r="C129" s="49"/>
      <c r="D129" s="59"/>
      <c r="E129" s="45">
        <v>45525</v>
      </c>
      <c r="F129" s="45">
        <v>45525</v>
      </c>
      <c r="G129" s="46">
        <v>45525</v>
      </c>
      <c r="H129" s="47">
        <v>0</v>
      </c>
      <c r="I129" s="60">
        <v>100</v>
      </c>
      <c r="J129" s="48">
        <v>14000</v>
      </c>
      <c r="K129" s="47">
        <v>13970</v>
      </c>
      <c r="L129" s="63">
        <f t="shared" si="7"/>
        <v>183880</v>
      </c>
      <c r="Q129" s="75">
        <v>45493</v>
      </c>
      <c r="R129" s="41">
        <f t="shared" si="4"/>
        <v>0</v>
      </c>
      <c r="S129" s="41">
        <f t="shared" si="5"/>
        <v>0</v>
      </c>
      <c r="T129" s="41">
        <f t="shared" si="6"/>
        <v>169160</v>
      </c>
    </row>
    <row r="130" spans="1:20" x14ac:dyDescent="0.25">
      <c r="A130" s="43">
        <v>45502</v>
      </c>
      <c r="B130" s="44" t="s">
        <v>25</v>
      </c>
      <c r="C130" s="49"/>
      <c r="D130" s="59"/>
      <c r="E130" s="45">
        <v>45526</v>
      </c>
      <c r="F130" s="45">
        <v>45526</v>
      </c>
      <c r="G130" s="46">
        <v>45526</v>
      </c>
      <c r="H130" s="47">
        <v>0</v>
      </c>
      <c r="I130" s="60">
        <v>100</v>
      </c>
      <c r="J130" s="48">
        <v>14000</v>
      </c>
      <c r="K130" s="47">
        <v>14000</v>
      </c>
      <c r="L130" s="63">
        <f t="shared" si="7"/>
        <v>169880</v>
      </c>
      <c r="Q130" s="75">
        <v>45494</v>
      </c>
      <c r="R130" s="41">
        <f t="shared" si="4"/>
        <v>0</v>
      </c>
      <c r="S130" s="41">
        <f t="shared" si="5"/>
        <v>0</v>
      </c>
      <c r="T130" s="41">
        <f t="shared" si="6"/>
        <v>169160</v>
      </c>
    </row>
    <row r="131" spans="1:20" x14ac:dyDescent="0.25">
      <c r="A131" s="43">
        <v>45502</v>
      </c>
      <c r="B131" s="44" t="s">
        <v>25</v>
      </c>
      <c r="C131" s="49"/>
      <c r="D131" s="59"/>
      <c r="E131" s="45">
        <v>45527</v>
      </c>
      <c r="F131" s="45">
        <v>45527</v>
      </c>
      <c r="G131" s="46">
        <v>45527</v>
      </c>
      <c r="H131" s="47">
        <v>0</v>
      </c>
      <c r="I131" s="60">
        <v>100</v>
      </c>
      <c r="J131" s="48">
        <v>14000</v>
      </c>
      <c r="K131" s="47">
        <v>13940</v>
      </c>
      <c r="L131" s="63">
        <f t="shared" si="7"/>
        <v>155940</v>
      </c>
      <c r="Q131" s="75">
        <v>45495</v>
      </c>
      <c r="R131" s="41">
        <f t="shared" ref="R131:R194" si="8">SUMIF($A$2:$A$306,Q131,$C$2:$C$306)</f>
        <v>0</v>
      </c>
      <c r="S131" s="41">
        <f t="shared" ref="S131:S194" si="9">SUMIF($G$2:$G$306,Q131,$K$2:$K$306)</f>
        <v>0</v>
      </c>
      <c r="T131" s="41">
        <f t="shared" si="6"/>
        <v>169160</v>
      </c>
    </row>
    <row r="132" spans="1:20" x14ac:dyDescent="0.25">
      <c r="A132" s="43">
        <v>45502</v>
      </c>
      <c r="B132" s="44" t="s">
        <v>25</v>
      </c>
      <c r="C132" s="49"/>
      <c r="D132" s="59"/>
      <c r="E132" s="45">
        <v>45530</v>
      </c>
      <c r="F132" s="45">
        <v>45530</v>
      </c>
      <c r="G132" s="46">
        <v>45530</v>
      </c>
      <c r="H132" s="47">
        <v>0</v>
      </c>
      <c r="I132" s="60">
        <v>100</v>
      </c>
      <c r="J132" s="48">
        <v>14000</v>
      </c>
      <c r="K132" s="47">
        <v>13810</v>
      </c>
      <c r="L132" s="63">
        <f t="shared" si="7"/>
        <v>142130</v>
      </c>
      <c r="Q132" s="75">
        <v>45496</v>
      </c>
      <c r="R132" s="41">
        <f t="shared" si="8"/>
        <v>0</v>
      </c>
      <c r="S132" s="41">
        <f t="shared" si="9"/>
        <v>0</v>
      </c>
      <c r="T132" s="41">
        <f t="shared" ref="T132:T195" si="10">T131+R132-S132</f>
        <v>169160</v>
      </c>
    </row>
    <row r="133" spans="1:20" x14ac:dyDescent="0.25">
      <c r="A133" s="50">
        <v>45513</v>
      </c>
      <c r="B133" s="51" t="s">
        <v>25</v>
      </c>
      <c r="C133" s="52">
        <v>140000</v>
      </c>
      <c r="D133" s="61" t="s">
        <v>101</v>
      </c>
      <c r="E133" s="45">
        <v>45513</v>
      </c>
      <c r="F133" s="45">
        <v>45531</v>
      </c>
      <c r="G133" s="46">
        <v>45531</v>
      </c>
      <c r="H133" s="47">
        <v>0</v>
      </c>
      <c r="I133" s="60">
        <v>100</v>
      </c>
      <c r="J133" s="48">
        <v>14000</v>
      </c>
      <c r="K133" s="47">
        <v>13990</v>
      </c>
      <c r="L133" s="63">
        <f t="shared" si="7"/>
        <v>268140</v>
      </c>
      <c r="Q133" s="75">
        <v>45497</v>
      </c>
      <c r="R133" s="41">
        <f t="shared" si="8"/>
        <v>0</v>
      </c>
      <c r="S133" s="41">
        <f t="shared" si="9"/>
        <v>13890</v>
      </c>
      <c r="T133" s="41">
        <f t="shared" si="10"/>
        <v>155270</v>
      </c>
    </row>
    <row r="134" spans="1:20" x14ac:dyDescent="0.25">
      <c r="A134" s="50">
        <v>45513</v>
      </c>
      <c r="B134" s="51" t="s">
        <v>25</v>
      </c>
      <c r="C134" s="52"/>
      <c r="D134" s="61"/>
      <c r="E134" s="45">
        <v>45513</v>
      </c>
      <c r="F134" s="45">
        <v>45532</v>
      </c>
      <c r="G134" s="46">
        <v>45532</v>
      </c>
      <c r="H134" s="47">
        <v>0</v>
      </c>
      <c r="I134" s="60">
        <v>100</v>
      </c>
      <c r="J134" s="48">
        <v>14000</v>
      </c>
      <c r="K134" s="47">
        <v>13970</v>
      </c>
      <c r="L134" s="63">
        <f t="shared" si="7"/>
        <v>254170</v>
      </c>
      <c r="Q134" s="75">
        <v>45498</v>
      </c>
      <c r="R134" s="41">
        <f t="shared" si="8"/>
        <v>0</v>
      </c>
      <c r="S134" s="41">
        <f t="shared" si="9"/>
        <v>0</v>
      </c>
      <c r="T134" s="41">
        <f t="shared" si="10"/>
        <v>155270</v>
      </c>
    </row>
    <row r="135" spans="1:20" x14ac:dyDescent="0.25">
      <c r="A135" s="50">
        <v>45513</v>
      </c>
      <c r="B135" s="51" t="s">
        <v>25</v>
      </c>
      <c r="C135" s="52"/>
      <c r="D135" s="61"/>
      <c r="E135" s="45">
        <v>45513</v>
      </c>
      <c r="F135" s="45">
        <v>45533</v>
      </c>
      <c r="G135" s="46">
        <v>45533</v>
      </c>
      <c r="H135" s="47">
        <v>0</v>
      </c>
      <c r="I135" s="60">
        <v>100</v>
      </c>
      <c r="J135" s="48">
        <v>14000</v>
      </c>
      <c r="K135" s="47">
        <v>13970</v>
      </c>
      <c r="L135" s="63">
        <f t="shared" si="7"/>
        <v>240200</v>
      </c>
      <c r="Q135" s="75">
        <v>45499</v>
      </c>
      <c r="R135" s="41">
        <f t="shared" si="8"/>
        <v>0</v>
      </c>
      <c r="S135" s="41">
        <f t="shared" si="9"/>
        <v>13960</v>
      </c>
      <c r="T135" s="41">
        <f t="shared" si="10"/>
        <v>141310</v>
      </c>
    </row>
    <row r="136" spans="1:20" x14ac:dyDescent="0.25">
      <c r="A136" s="50">
        <v>45513</v>
      </c>
      <c r="B136" s="51" t="s">
        <v>25</v>
      </c>
      <c r="C136" s="52"/>
      <c r="D136" s="61"/>
      <c r="E136" s="45">
        <v>45513</v>
      </c>
      <c r="F136" s="45">
        <v>45534</v>
      </c>
      <c r="G136" s="46">
        <v>45534</v>
      </c>
      <c r="H136" s="47">
        <v>0</v>
      </c>
      <c r="I136" s="60">
        <v>100</v>
      </c>
      <c r="J136" s="48">
        <v>14000</v>
      </c>
      <c r="K136" s="47">
        <v>13970</v>
      </c>
      <c r="L136" s="63">
        <f t="shared" si="7"/>
        <v>226230</v>
      </c>
      <c r="Q136" s="75">
        <v>45500</v>
      </c>
      <c r="R136" s="41">
        <f t="shared" si="8"/>
        <v>0</v>
      </c>
      <c r="S136" s="41">
        <f t="shared" si="9"/>
        <v>0</v>
      </c>
      <c r="T136" s="41">
        <f t="shared" si="10"/>
        <v>141310</v>
      </c>
    </row>
    <row r="137" spans="1:20" x14ac:dyDescent="0.25">
      <c r="A137" s="50">
        <v>45513</v>
      </c>
      <c r="B137" s="51" t="s">
        <v>25</v>
      </c>
      <c r="C137" s="52"/>
      <c r="D137" s="61"/>
      <c r="E137" s="45">
        <v>45513</v>
      </c>
      <c r="F137" s="45">
        <v>45537</v>
      </c>
      <c r="G137" s="46">
        <v>45537</v>
      </c>
      <c r="H137" s="47">
        <v>0</v>
      </c>
      <c r="I137" s="60">
        <v>100</v>
      </c>
      <c r="J137" s="48">
        <v>14000</v>
      </c>
      <c r="K137" s="47">
        <v>13960</v>
      </c>
      <c r="L137" s="63">
        <f t="shared" si="7"/>
        <v>212270</v>
      </c>
      <c r="Q137" s="75">
        <v>45501</v>
      </c>
      <c r="R137" s="41">
        <f t="shared" si="8"/>
        <v>0</v>
      </c>
      <c r="S137" s="41">
        <f t="shared" si="9"/>
        <v>0</v>
      </c>
      <c r="T137" s="41">
        <f t="shared" si="10"/>
        <v>141310</v>
      </c>
    </row>
    <row r="138" spans="1:20" x14ac:dyDescent="0.25">
      <c r="A138" s="50">
        <v>45513</v>
      </c>
      <c r="B138" s="51" t="s">
        <v>25</v>
      </c>
      <c r="C138" s="52"/>
      <c r="D138" s="61"/>
      <c r="E138" s="45">
        <v>45513</v>
      </c>
      <c r="F138" s="45">
        <v>45538</v>
      </c>
      <c r="G138" s="46">
        <v>45538</v>
      </c>
      <c r="H138" s="47">
        <v>0</v>
      </c>
      <c r="I138" s="60">
        <v>100</v>
      </c>
      <c r="J138" s="48">
        <v>14000</v>
      </c>
      <c r="K138" s="47">
        <v>13940</v>
      </c>
      <c r="L138" s="63">
        <f t="shared" si="7"/>
        <v>198330</v>
      </c>
      <c r="Q138" s="75">
        <v>45502</v>
      </c>
      <c r="R138" s="41">
        <f t="shared" si="8"/>
        <v>70000</v>
      </c>
      <c r="S138" s="41">
        <f t="shared" si="9"/>
        <v>0</v>
      </c>
      <c r="T138" s="41">
        <f t="shared" si="10"/>
        <v>211310</v>
      </c>
    </row>
    <row r="139" spans="1:20" x14ac:dyDescent="0.25">
      <c r="A139" s="50">
        <v>45513</v>
      </c>
      <c r="B139" s="51" t="s">
        <v>25</v>
      </c>
      <c r="C139" s="52"/>
      <c r="D139" s="61"/>
      <c r="E139" s="45">
        <v>45513</v>
      </c>
      <c r="F139" s="45">
        <v>45539</v>
      </c>
      <c r="G139" s="46">
        <v>45539</v>
      </c>
      <c r="H139" s="47">
        <v>0</v>
      </c>
      <c r="I139" s="60">
        <v>100</v>
      </c>
      <c r="J139" s="48">
        <v>14000</v>
      </c>
      <c r="K139" s="47">
        <v>13940</v>
      </c>
      <c r="L139" s="63">
        <f t="shared" si="7"/>
        <v>184390</v>
      </c>
      <c r="Q139" s="75">
        <v>45503</v>
      </c>
      <c r="R139" s="41">
        <f t="shared" si="8"/>
        <v>0</v>
      </c>
      <c r="S139" s="41">
        <f t="shared" si="9"/>
        <v>0</v>
      </c>
      <c r="T139" s="41">
        <f t="shared" si="10"/>
        <v>211310</v>
      </c>
    </row>
    <row r="140" spans="1:20" x14ac:dyDescent="0.25">
      <c r="A140" s="50">
        <v>45513</v>
      </c>
      <c r="B140" s="51" t="s">
        <v>25</v>
      </c>
      <c r="C140" s="52"/>
      <c r="D140" s="61"/>
      <c r="E140" s="45">
        <v>45513</v>
      </c>
      <c r="F140" s="45">
        <v>45541</v>
      </c>
      <c r="G140" s="46">
        <v>45541</v>
      </c>
      <c r="H140" s="47">
        <v>0</v>
      </c>
      <c r="I140" s="60">
        <v>100</v>
      </c>
      <c r="J140" s="48">
        <v>14000</v>
      </c>
      <c r="K140" s="47">
        <v>27950</v>
      </c>
      <c r="L140" s="63">
        <f t="shared" si="7"/>
        <v>156440</v>
      </c>
      <c r="Q140" s="75">
        <v>45504</v>
      </c>
      <c r="R140" s="41">
        <f t="shared" si="8"/>
        <v>0</v>
      </c>
      <c r="S140" s="41">
        <f t="shared" si="9"/>
        <v>0</v>
      </c>
      <c r="T140" s="41">
        <f t="shared" si="10"/>
        <v>211310</v>
      </c>
    </row>
    <row r="141" spans="1:20" x14ac:dyDescent="0.25">
      <c r="A141" s="50">
        <v>45518</v>
      </c>
      <c r="B141" s="51" t="s">
        <v>25</v>
      </c>
      <c r="C141" s="52">
        <v>140000</v>
      </c>
      <c r="D141" s="61" t="s">
        <v>101</v>
      </c>
      <c r="E141" s="45">
        <v>45541</v>
      </c>
      <c r="F141" s="45">
        <v>45541</v>
      </c>
      <c r="G141" s="46">
        <v>45541</v>
      </c>
      <c r="H141" s="47">
        <v>0</v>
      </c>
      <c r="I141" s="60">
        <v>100</v>
      </c>
      <c r="J141" s="48">
        <v>13750</v>
      </c>
      <c r="K141" s="47">
        <v>13750</v>
      </c>
      <c r="L141" s="63">
        <f t="shared" si="7"/>
        <v>282690</v>
      </c>
      <c r="Q141" s="75">
        <v>45505</v>
      </c>
      <c r="R141" s="41">
        <f t="shared" si="8"/>
        <v>0</v>
      </c>
      <c r="S141" s="41">
        <f t="shared" si="9"/>
        <v>0</v>
      </c>
      <c r="T141" s="41">
        <f t="shared" si="10"/>
        <v>211310</v>
      </c>
    </row>
    <row r="142" spans="1:20" x14ac:dyDescent="0.25">
      <c r="A142" s="50">
        <v>45518</v>
      </c>
      <c r="B142" s="51" t="s">
        <v>25</v>
      </c>
      <c r="C142" s="52"/>
      <c r="D142" s="61"/>
      <c r="E142" s="45">
        <v>45544</v>
      </c>
      <c r="F142" s="45">
        <v>45544</v>
      </c>
      <c r="G142" s="46">
        <v>45544</v>
      </c>
      <c r="H142" s="47">
        <v>0</v>
      </c>
      <c r="I142" s="60">
        <v>100</v>
      </c>
      <c r="J142" s="48">
        <v>13980</v>
      </c>
      <c r="K142" s="47">
        <v>13980</v>
      </c>
      <c r="L142" s="63">
        <f t="shared" si="7"/>
        <v>268710</v>
      </c>
      <c r="Q142" s="75">
        <v>45506</v>
      </c>
      <c r="R142" s="41">
        <f t="shared" si="8"/>
        <v>0</v>
      </c>
      <c r="S142" s="41">
        <f t="shared" si="9"/>
        <v>13960</v>
      </c>
      <c r="T142" s="41">
        <f t="shared" si="10"/>
        <v>197350</v>
      </c>
    </row>
    <row r="143" spans="1:20" x14ac:dyDescent="0.25">
      <c r="A143" s="50">
        <v>45518</v>
      </c>
      <c r="B143" s="51" t="s">
        <v>25</v>
      </c>
      <c r="C143" s="52"/>
      <c r="D143" s="61"/>
      <c r="E143" s="45">
        <v>45545</v>
      </c>
      <c r="F143" s="45">
        <v>45545</v>
      </c>
      <c r="G143" s="46">
        <v>45545</v>
      </c>
      <c r="H143" s="47">
        <v>0</v>
      </c>
      <c r="I143" s="60">
        <v>100</v>
      </c>
      <c r="J143" s="48">
        <v>13930</v>
      </c>
      <c r="K143" s="47">
        <v>13930</v>
      </c>
      <c r="L143" s="63">
        <f t="shared" si="7"/>
        <v>254780</v>
      </c>
      <c r="Q143" s="75">
        <v>45507</v>
      </c>
      <c r="R143" s="41">
        <f t="shared" si="8"/>
        <v>0</v>
      </c>
      <c r="S143" s="41">
        <f t="shared" si="9"/>
        <v>0</v>
      </c>
      <c r="T143" s="41">
        <f t="shared" si="10"/>
        <v>197350</v>
      </c>
    </row>
    <row r="144" spans="1:20" x14ac:dyDescent="0.25">
      <c r="A144" s="50">
        <v>45518</v>
      </c>
      <c r="B144" s="51" t="s">
        <v>25</v>
      </c>
      <c r="C144" s="52"/>
      <c r="D144" s="61"/>
      <c r="E144" s="45">
        <v>45546</v>
      </c>
      <c r="F144" s="45">
        <v>45546</v>
      </c>
      <c r="G144" s="46">
        <v>45546</v>
      </c>
      <c r="H144" s="47">
        <v>0</v>
      </c>
      <c r="I144" s="60">
        <v>100</v>
      </c>
      <c r="J144" s="48">
        <v>13940</v>
      </c>
      <c r="K144" s="47">
        <v>13940</v>
      </c>
      <c r="L144" s="63">
        <f t="shared" si="7"/>
        <v>240840</v>
      </c>
      <c r="Q144" s="75">
        <v>45508</v>
      </c>
      <c r="R144" s="41">
        <f t="shared" si="8"/>
        <v>0</v>
      </c>
      <c r="S144" s="41">
        <f t="shared" si="9"/>
        <v>0</v>
      </c>
      <c r="T144" s="41">
        <f t="shared" si="10"/>
        <v>197350</v>
      </c>
    </row>
    <row r="145" spans="1:20" x14ac:dyDescent="0.25">
      <c r="A145" s="50">
        <v>45518</v>
      </c>
      <c r="B145" s="51" t="s">
        <v>25</v>
      </c>
      <c r="C145" s="52"/>
      <c r="D145" s="61"/>
      <c r="E145" s="45">
        <v>45547</v>
      </c>
      <c r="F145" s="45">
        <v>45547</v>
      </c>
      <c r="G145" s="46">
        <v>45547</v>
      </c>
      <c r="H145" s="47">
        <v>0</v>
      </c>
      <c r="I145" s="60">
        <v>100</v>
      </c>
      <c r="J145" s="48">
        <v>13990</v>
      </c>
      <c r="K145" s="47">
        <v>13990</v>
      </c>
      <c r="L145" s="63">
        <f t="shared" si="7"/>
        <v>226850</v>
      </c>
      <c r="Q145" s="75">
        <v>45509</v>
      </c>
      <c r="R145" s="41">
        <f t="shared" si="8"/>
        <v>0</v>
      </c>
      <c r="S145" s="41">
        <f t="shared" si="9"/>
        <v>0</v>
      </c>
      <c r="T145" s="41">
        <f t="shared" si="10"/>
        <v>197350</v>
      </c>
    </row>
    <row r="146" spans="1:20" x14ac:dyDescent="0.25">
      <c r="A146" s="50">
        <v>45518</v>
      </c>
      <c r="B146" s="51" t="s">
        <v>25</v>
      </c>
      <c r="C146" s="52"/>
      <c r="D146" s="61"/>
      <c r="E146" s="45">
        <v>45548</v>
      </c>
      <c r="F146" s="45">
        <v>45548</v>
      </c>
      <c r="G146" s="46">
        <v>45548</v>
      </c>
      <c r="H146" s="47">
        <v>0</v>
      </c>
      <c r="I146" s="60">
        <v>100</v>
      </c>
      <c r="J146" s="48">
        <v>13890</v>
      </c>
      <c r="K146" s="47">
        <v>13890</v>
      </c>
      <c r="L146" s="63">
        <f t="shared" si="7"/>
        <v>212960</v>
      </c>
      <c r="Q146" s="75">
        <v>45510</v>
      </c>
      <c r="R146" s="41">
        <f t="shared" si="8"/>
        <v>0</v>
      </c>
      <c r="S146" s="41">
        <f t="shared" si="9"/>
        <v>13990</v>
      </c>
      <c r="T146" s="41">
        <f t="shared" si="10"/>
        <v>183360</v>
      </c>
    </row>
    <row r="147" spans="1:20" x14ac:dyDescent="0.25">
      <c r="A147" s="50">
        <v>45518</v>
      </c>
      <c r="B147" s="51" t="s">
        <v>25</v>
      </c>
      <c r="C147" s="52"/>
      <c r="D147" s="61"/>
      <c r="E147" s="45">
        <v>45552</v>
      </c>
      <c r="F147" s="45">
        <v>45552</v>
      </c>
      <c r="G147" s="46">
        <v>45552</v>
      </c>
      <c r="H147" s="47">
        <v>0</v>
      </c>
      <c r="I147" s="60">
        <v>100</v>
      </c>
      <c r="J147" s="48">
        <v>13990</v>
      </c>
      <c r="K147" s="47">
        <v>13990</v>
      </c>
      <c r="L147" s="63">
        <f t="shared" si="7"/>
        <v>198970</v>
      </c>
      <c r="Q147" s="75">
        <v>45511</v>
      </c>
      <c r="R147" s="41">
        <f t="shared" si="8"/>
        <v>0</v>
      </c>
      <c r="S147" s="41">
        <f t="shared" si="9"/>
        <v>13910</v>
      </c>
      <c r="T147" s="41">
        <f t="shared" si="10"/>
        <v>169450</v>
      </c>
    </row>
    <row r="148" spans="1:20" x14ac:dyDescent="0.25">
      <c r="A148" s="50">
        <v>45518</v>
      </c>
      <c r="B148" s="51" t="s">
        <v>25</v>
      </c>
      <c r="C148" s="52"/>
      <c r="D148" s="61"/>
      <c r="E148" s="45">
        <v>45553</v>
      </c>
      <c r="F148" s="45">
        <v>45553</v>
      </c>
      <c r="G148" s="46">
        <v>45553</v>
      </c>
      <c r="H148" s="47">
        <v>0</v>
      </c>
      <c r="I148" s="60">
        <v>100</v>
      </c>
      <c r="J148" s="48">
        <v>13830</v>
      </c>
      <c r="K148" s="47">
        <v>13830</v>
      </c>
      <c r="L148" s="63">
        <f t="shared" si="7"/>
        <v>185140</v>
      </c>
      <c r="Q148" s="75">
        <v>45512</v>
      </c>
      <c r="R148" s="41">
        <f t="shared" si="8"/>
        <v>0</v>
      </c>
      <c r="S148" s="41">
        <f t="shared" si="9"/>
        <v>13960</v>
      </c>
      <c r="T148" s="41">
        <f t="shared" si="10"/>
        <v>155490</v>
      </c>
    </row>
    <row r="149" spans="1:20" x14ac:dyDescent="0.25">
      <c r="A149" s="50">
        <v>45518</v>
      </c>
      <c r="B149" s="51" t="s">
        <v>25</v>
      </c>
      <c r="C149" s="52"/>
      <c r="D149" s="61"/>
      <c r="E149" s="45">
        <v>45554</v>
      </c>
      <c r="F149" s="45">
        <v>45554</v>
      </c>
      <c r="G149" s="46">
        <v>45554</v>
      </c>
      <c r="H149" s="47">
        <v>0</v>
      </c>
      <c r="I149" s="60">
        <v>100</v>
      </c>
      <c r="J149" s="48">
        <v>14020</v>
      </c>
      <c r="K149" s="47">
        <v>14020</v>
      </c>
      <c r="L149" s="63">
        <f t="shared" si="7"/>
        <v>171120</v>
      </c>
      <c r="Q149" s="75">
        <v>45513</v>
      </c>
      <c r="R149" s="41">
        <f t="shared" si="8"/>
        <v>140000</v>
      </c>
      <c r="S149" s="41">
        <f t="shared" si="9"/>
        <v>13940</v>
      </c>
      <c r="T149" s="41">
        <f t="shared" si="10"/>
        <v>281550</v>
      </c>
    </row>
    <row r="150" spans="1:20" x14ac:dyDescent="0.25">
      <c r="A150" s="43">
        <v>45541</v>
      </c>
      <c r="B150" s="44" t="s">
        <v>25</v>
      </c>
      <c r="C150" s="49">
        <v>140000</v>
      </c>
      <c r="D150" s="59" t="s">
        <v>101</v>
      </c>
      <c r="E150" s="45">
        <v>45555</v>
      </c>
      <c r="F150" s="45">
        <v>45555</v>
      </c>
      <c r="G150" s="46">
        <v>45555</v>
      </c>
      <c r="H150" s="47">
        <v>0</v>
      </c>
      <c r="I150" s="60">
        <v>100</v>
      </c>
      <c r="J150" s="48">
        <v>28000</v>
      </c>
      <c r="K150" s="47">
        <v>27680</v>
      </c>
      <c r="L150" s="63">
        <f t="shared" si="7"/>
        <v>283440</v>
      </c>
      <c r="Q150" s="75">
        <v>45514</v>
      </c>
      <c r="R150" s="41">
        <f t="shared" si="8"/>
        <v>0</v>
      </c>
      <c r="S150" s="41">
        <f t="shared" si="9"/>
        <v>0</v>
      </c>
      <c r="T150" s="41">
        <f t="shared" si="10"/>
        <v>281550</v>
      </c>
    </row>
    <row r="151" spans="1:20" x14ac:dyDescent="0.25">
      <c r="A151" s="50">
        <v>45518</v>
      </c>
      <c r="B151" s="51" t="s">
        <v>25</v>
      </c>
      <c r="C151" s="52"/>
      <c r="D151" s="61"/>
      <c r="E151" s="45">
        <v>45558</v>
      </c>
      <c r="F151" s="45">
        <v>45558</v>
      </c>
      <c r="G151" s="46">
        <v>45558</v>
      </c>
      <c r="H151" s="47">
        <v>0</v>
      </c>
      <c r="I151" s="60">
        <v>100</v>
      </c>
      <c r="J151" s="48">
        <v>13980</v>
      </c>
      <c r="K151" s="47">
        <v>13980</v>
      </c>
      <c r="L151" s="63">
        <f t="shared" si="7"/>
        <v>269460</v>
      </c>
      <c r="Q151" s="75">
        <v>45515</v>
      </c>
      <c r="R151" s="41">
        <f t="shared" si="8"/>
        <v>0</v>
      </c>
      <c r="S151" s="41">
        <f t="shared" si="9"/>
        <v>0</v>
      </c>
      <c r="T151" s="41">
        <f t="shared" si="10"/>
        <v>281550</v>
      </c>
    </row>
    <row r="152" spans="1:20" x14ac:dyDescent="0.25">
      <c r="A152" s="43">
        <v>45541</v>
      </c>
      <c r="B152" s="44" t="s">
        <v>25</v>
      </c>
      <c r="C152" s="49"/>
      <c r="D152" s="59"/>
      <c r="E152" s="45">
        <v>45559</v>
      </c>
      <c r="F152" s="45">
        <v>45559</v>
      </c>
      <c r="G152" s="46">
        <v>45559</v>
      </c>
      <c r="H152" s="47">
        <v>0</v>
      </c>
      <c r="I152" s="60">
        <v>100</v>
      </c>
      <c r="J152" s="48">
        <v>14000</v>
      </c>
      <c r="K152" s="47">
        <v>13960</v>
      </c>
      <c r="L152" s="63">
        <f t="shared" si="7"/>
        <v>255500</v>
      </c>
      <c r="Q152" s="75">
        <v>45516</v>
      </c>
      <c r="R152" s="41">
        <f t="shared" si="8"/>
        <v>0</v>
      </c>
      <c r="S152" s="41">
        <f t="shared" si="9"/>
        <v>13930</v>
      </c>
      <c r="T152" s="41">
        <f t="shared" si="10"/>
        <v>267620</v>
      </c>
    </row>
    <row r="153" spans="1:20" x14ac:dyDescent="0.25">
      <c r="A153" s="43">
        <v>45541</v>
      </c>
      <c r="B153" s="44" t="s">
        <v>25</v>
      </c>
      <c r="C153" s="49"/>
      <c r="D153" s="59"/>
      <c r="E153" s="45">
        <v>45560</v>
      </c>
      <c r="F153" s="45">
        <v>45560</v>
      </c>
      <c r="G153" s="46">
        <v>45560</v>
      </c>
      <c r="H153" s="47">
        <v>0</v>
      </c>
      <c r="I153" s="60">
        <v>100</v>
      </c>
      <c r="J153" s="48">
        <v>14000</v>
      </c>
      <c r="K153" s="47">
        <v>13960</v>
      </c>
      <c r="L153" s="63">
        <f t="shared" si="7"/>
        <v>241540</v>
      </c>
      <c r="Q153" s="75">
        <v>45517</v>
      </c>
      <c r="R153" s="41">
        <f t="shared" si="8"/>
        <v>0</v>
      </c>
      <c r="S153" s="41">
        <f t="shared" si="9"/>
        <v>13950</v>
      </c>
      <c r="T153" s="41">
        <f t="shared" si="10"/>
        <v>253670</v>
      </c>
    </row>
    <row r="154" spans="1:20" x14ac:dyDescent="0.25">
      <c r="A154" s="43">
        <v>45541</v>
      </c>
      <c r="B154" s="44" t="s">
        <v>25</v>
      </c>
      <c r="C154" s="49"/>
      <c r="D154" s="59"/>
      <c r="E154" s="45">
        <v>45561</v>
      </c>
      <c r="F154" s="45">
        <v>45561</v>
      </c>
      <c r="G154" s="46">
        <v>45561</v>
      </c>
      <c r="H154" s="47">
        <v>0</v>
      </c>
      <c r="I154" s="60">
        <v>100</v>
      </c>
      <c r="J154" s="48">
        <v>28000</v>
      </c>
      <c r="K154" s="47">
        <v>28020</v>
      </c>
      <c r="L154" s="63">
        <f t="shared" si="7"/>
        <v>213520</v>
      </c>
      <c r="Q154" s="75">
        <v>45518</v>
      </c>
      <c r="R154" s="41">
        <f t="shared" si="8"/>
        <v>140000</v>
      </c>
      <c r="S154" s="41">
        <f t="shared" si="9"/>
        <v>13940</v>
      </c>
      <c r="T154" s="41">
        <f t="shared" si="10"/>
        <v>379730</v>
      </c>
    </row>
    <row r="155" spans="1:20" x14ac:dyDescent="0.25">
      <c r="A155" s="43">
        <v>45541</v>
      </c>
      <c r="B155" s="44" t="s">
        <v>25</v>
      </c>
      <c r="C155" s="49"/>
      <c r="D155" s="59"/>
      <c r="E155" s="45">
        <v>45562</v>
      </c>
      <c r="F155" s="45">
        <v>45562</v>
      </c>
      <c r="G155" s="46">
        <v>45562</v>
      </c>
      <c r="H155" s="47">
        <v>0</v>
      </c>
      <c r="I155" s="60">
        <v>100</v>
      </c>
      <c r="J155" s="48">
        <v>14000</v>
      </c>
      <c r="K155" s="47">
        <v>14000</v>
      </c>
      <c r="L155" s="63">
        <f t="shared" si="7"/>
        <v>199520</v>
      </c>
      <c r="Q155" s="75">
        <v>45519</v>
      </c>
      <c r="R155" s="41">
        <f t="shared" si="8"/>
        <v>0</v>
      </c>
      <c r="S155" s="41">
        <f t="shared" si="9"/>
        <v>13990</v>
      </c>
      <c r="T155" s="41">
        <f t="shared" si="10"/>
        <v>365740</v>
      </c>
    </row>
    <row r="156" spans="1:20" x14ac:dyDescent="0.25">
      <c r="A156" s="43">
        <v>45541</v>
      </c>
      <c r="B156" s="44" t="s">
        <v>25</v>
      </c>
      <c r="C156" s="49"/>
      <c r="D156" s="59"/>
      <c r="E156" s="45">
        <v>45565</v>
      </c>
      <c r="F156" s="45">
        <v>45565</v>
      </c>
      <c r="G156" s="46">
        <v>45565</v>
      </c>
      <c r="H156" s="47">
        <v>0</v>
      </c>
      <c r="I156" s="60">
        <v>100</v>
      </c>
      <c r="J156" s="48">
        <v>14000</v>
      </c>
      <c r="K156" s="47">
        <v>13950</v>
      </c>
      <c r="L156" s="63">
        <f t="shared" si="7"/>
        <v>185570</v>
      </c>
      <c r="Q156" s="75">
        <v>45520</v>
      </c>
      <c r="R156" s="41">
        <f t="shared" si="8"/>
        <v>0</v>
      </c>
      <c r="S156" s="41">
        <f t="shared" si="9"/>
        <v>13970</v>
      </c>
      <c r="T156" s="41">
        <f t="shared" si="10"/>
        <v>351770</v>
      </c>
    </row>
    <row r="157" spans="1:20" x14ac:dyDescent="0.25">
      <c r="A157" s="50">
        <v>45513</v>
      </c>
      <c r="B157" s="51" t="s">
        <v>25</v>
      </c>
      <c r="C157" s="52"/>
      <c r="D157" s="61"/>
      <c r="E157" s="45">
        <v>45513</v>
      </c>
      <c r="F157" s="45">
        <v>45566</v>
      </c>
      <c r="G157" s="46">
        <v>45566</v>
      </c>
      <c r="H157" s="47">
        <v>0</v>
      </c>
      <c r="I157" s="60">
        <v>100</v>
      </c>
      <c r="J157" s="48">
        <v>14000</v>
      </c>
      <c r="K157" s="47">
        <v>14030</v>
      </c>
      <c r="L157" s="63">
        <f t="shared" si="7"/>
        <v>171540</v>
      </c>
      <c r="Q157" s="75">
        <v>45521</v>
      </c>
      <c r="R157" s="41">
        <f t="shared" si="8"/>
        <v>0</v>
      </c>
      <c r="S157" s="41">
        <f t="shared" si="9"/>
        <v>0</v>
      </c>
      <c r="T157" s="41">
        <f t="shared" si="10"/>
        <v>351770</v>
      </c>
    </row>
    <row r="158" spans="1:20" x14ac:dyDescent="0.25">
      <c r="A158" s="43">
        <v>45541</v>
      </c>
      <c r="B158" s="44" t="s">
        <v>25</v>
      </c>
      <c r="C158" s="49"/>
      <c r="D158" s="59"/>
      <c r="E158" s="45">
        <v>45568</v>
      </c>
      <c r="F158" s="45">
        <v>45568</v>
      </c>
      <c r="G158" s="46">
        <v>45568</v>
      </c>
      <c r="H158" s="47">
        <v>0</v>
      </c>
      <c r="I158" s="60">
        <v>100</v>
      </c>
      <c r="J158" s="48">
        <v>14000</v>
      </c>
      <c r="K158" s="47">
        <v>13970</v>
      </c>
      <c r="L158" s="63">
        <f t="shared" si="7"/>
        <v>157570</v>
      </c>
      <c r="Q158" s="75">
        <v>45522</v>
      </c>
      <c r="R158" s="41">
        <f t="shared" si="8"/>
        <v>0</v>
      </c>
      <c r="S158" s="41">
        <f t="shared" si="9"/>
        <v>0</v>
      </c>
      <c r="T158" s="41">
        <f t="shared" si="10"/>
        <v>351770</v>
      </c>
    </row>
    <row r="159" spans="1:20" x14ac:dyDescent="0.25">
      <c r="A159" s="43">
        <v>45541</v>
      </c>
      <c r="B159" s="44" t="s">
        <v>25</v>
      </c>
      <c r="C159" s="49"/>
      <c r="D159" s="59"/>
      <c r="E159" s="45">
        <v>45568</v>
      </c>
      <c r="F159" s="45">
        <v>45568</v>
      </c>
      <c r="G159" s="46">
        <v>45568</v>
      </c>
      <c r="H159" s="47">
        <v>0</v>
      </c>
      <c r="I159" s="60">
        <v>100</v>
      </c>
      <c r="J159" s="48">
        <v>14000</v>
      </c>
      <c r="K159" s="47">
        <v>13980</v>
      </c>
      <c r="L159" s="63">
        <f t="shared" si="7"/>
        <v>143590</v>
      </c>
      <c r="Q159" s="75">
        <v>45523</v>
      </c>
      <c r="R159" s="41">
        <f t="shared" si="8"/>
        <v>0</v>
      </c>
      <c r="S159" s="41">
        <f t="shared" si="9"/>
        <v>0</v>
      </c>
      <c r="T159" s="41">
        <f t="shared" si="10"/>
        <v>351770</v>
      </c>
    </row>
    <row r="160" spans="1:20" x14ac:dyDescent="0.25">
      <c r="A160" s="43">
        <v>45566</v>
      </c>
      <c r="B160" s="44" t="s">
        <v>25</v>
      </c>
      <c r="C160" s="49">
        <v>70000</v>
      </c>
      <c r="D160" s="59" t="s">
        <v>101</v>
      </c>
      <c r="E160" s="45">
        <v>45569</v>
      </c>
      <c r="F160" s="45">
        <v>45569</v>
      </c>
      <c r="G160" s="46">
        <v>45569</v>
      </c>
      <c r="H160" s="47">
        <v>0</v>
      </c>
      <c r="I160" s="60">
        <v>100</v>
      </c>
      <c r="J160" s="48">
        <v>14000</v>
      </c>
      <c r="K160" s="47">
        <v>14050</v>
      </c>
      <c r="L160" s="63">
        <f t="shared" si="7"/>
        <v>199540</v>
      </c>
      <c r="Q160" s="75">
        <v>45524</v>
      </c>
      <c r="R160" s="41">
        <f t="shared" si="8"/>
        <v>0</v>
      </c>
      <c r="S160" s="41">
        <f t="shared" si="9"/>
        <v>13920</v>
      </c>
      <c r="T160" s="41">
        <f t="shared" si="10"/>
        <v>337850</v>
      </c>
    </row>
    <row r="161" spans="1:20" x14ac:dyDescent="0.25">
      <c r="A161" s="43">
        <v>45566</v>
      </c>
      <c r="B161" s="44" t="s">
        <v>25</v>
      </c>
      <c r="C161" s="49"/>
      <c r="D161" s="59"/>
      <c r="E161" s="45">
        <v>45572</v>
      </c>
      <c r="F161" s="45">
        <v>45572</v>
      </c>
      <c r="G161" s="46">
        <v>45572</v>
      </c>
      <c r="H161" s="47">
        <v>0</v>
      </c>
      <c r="I161" s="60">
        <v>100</v>
      </c>
      <c r="J161" s="48">
        <v>14000</v>
      </c>
      <c r="K161" s="47">
        <v>14030</v>
      </c>
      <c r="L161" s="63">
        <f t="shared" si="7"/>
        <v>185510</v>
      </c>
      <c r="Q161" s="75">
        <v>45525</v>
      </c>
      <c r="R161" s="41">
        <f t="shared" si="8"/>
        <v>0</v>
      </c>
      <c r="S161" s="41">
        <f t="shared" si="9"/>
        <v>13970</v>
      </c>
      <c r="T161" s="41">
        <f t="shared" si="10"/>
        <v>323880</v>
      </c>
    </row>
    <row r="162" spans="1:20" x14ac:dyDescent="0.25">
      <c r="A162" s="43">
        <v>45566</v>
      </c>
      <c r="B162" s="44" t="s">
        <v>25</v>
      </c>
      <c r="C162" s="49"/>
      <c r="D162" s="59"/>
      <c r="E162" s="45">
        <v>45573</v>
      </c>
      <c r="F162" s="45">
        <v>45573</v>
      </c>
      <c r="G162" s="46">
        <v>45573</v>
      </c>
      <c r="H162" s="47">
        <v>0</v>
      </c>
      <c r="I162" s="60">
        <v>100</v>
      </c>
      <c r="J162" s="48">
        <v>14000</v>
      </c>
      <c r="K162" s="47">
        <v>14060</v>
      </c>
      <c r="L162" s="63">
        <f t="shared" si="7"/>
        <v>171450</v>
      </c>
      <c r="Q162" s="75">
        <v>45526</v>
      </c>
      <c r="R162" s="41">
        <f t="shared" si="8"/>
        <v>0</v>
      </c>
      <c r="S162" s="41">
        <f t="shared" si="9"/>
        <v>14000</v>
      </c>
      <c r="T162" s="41">
        <f t="shared" si="10"/>
        <v>309880</v>
      </c>
    </row>
    <row r="163" spans="1:20" x14ac:dyDescent="0.25">
      <c r="A163" s="43">
        <v>45566</v>
      </c>
      <c r="B163" s="44" t="s">
        <v>25</v>
      </c>
      <c r="C163" s="49"/>
      <c r="D163" s="59"/>
      <c r="E163" s="45">
        <v>45574</v>
      </c>
      <c r="F163" s="45">
        <v>45574</v>
      </c>
      <c r="G163" s="46">
        <v>45574</v>
      </c>
      <c r="H163" s="47">
        <v>0</v>
      </c>
      <c r="I163" s="60">
        <v>100</v>
      </c>
      <c r="J163" s="48">
        <v>14000</v>
      </c>
      <c r="K163" s="47">
        <v>14040</v>
      </c>
      <c r="L163" s="63">
        <f t="shared" si="7"/>
        <v>157410</v>
      </c>
      <c r="Q163" s="75">
        <v>45527</v>
      </c>
      <c r="R163" s="41">
        <f t="shared" si="8"/>
        <v>0</v>
      </c>
      <c r="S163" s="41">
        <f t="shared" si="9"/>
        <v>13940</v>
      </c>
      <c r="T163" s="41">
        <f t="shared" si="10"/>
        <v>295940</v>
      </c>
    </row>
    <row r="164" spans="1:20" x14ac:dyDescent="0.25">
      <c r="A164" s="43">
        <v>45566</v>
      </c>
      <c r="B164" s="44" t="s">
        <v>25</v>
      </c>
      <c r="C164" s="49"/>
      <c r="D164" s="59"/>
      <c r="E164" s="45">
        <v>45575</v>
      </c>
      <c r="F164" s="45">
        <v>45575</v>
      </c>
      <c r="G164" s="46">
        <v>45575</v>
      </c>
      <c r="H164" s="47">
        <v>0</v>
      </c>
      <c r="I164" s="60">
        <v>100</v>
      </c>
      <c r="J164" s="48">
        <v>14000</v>
      </c>
      <c r="K164" s="47">
        <v>14030</v>
      </c>
      <c r="L164" s="63">
        <f t="shared" si="7"/>
        <v>143380</v>
      </c>
      <c r="Q164" s="75">
        <v>45528</v>
      </c>
      <c r="R164" s="41">
        <f t="shared" si="8"/>
        <v>0</v>
      </c>
      <c r="S164" s="41">
        <f t="shared" si="9"/>
        <v>0</v>
      </c>
      <c r="T164" s="41">
        <f t="shared" si="10"/>
        <v>295940</v>
      </c>
    </row>
    <row r="165" spans="1:20" x14ac:dyDescent="0.25">
      <c r="A165" s="43">
        <v>45569</v>
      </c>
      <c r="B165" s="44" t="s">
        <v>25</v>
      </c>
      <c r="C165" s="49">
        <v>70000</v>
      </c>
      <c r="D165" s="59" t="s">
        <v>101</v>
      </c>
      <c r="E165" s="45">
        <v>45576</v>
      </c>
      <c r="F165" s="45">
        <v>45576</v>
      </c>
      <c r="G165" s="46">
        <v>45576</v>
      </c>
      <c r="H165" s="47">
        <v>0</v>
      </c>
      <c r="I165" s="60">
        <v>100</v>
      </c>
      <c r="J165" s="48">
        <v>14000</v>
      </c>
      <c r="K165" s="47">
        <v>14020</v>
      </c>
      <c r="L165" s="63">
        <f t="shared" si="7"/>
        <v>199360</v>
      </c>
      <c r="Q165" s="75">
        <v>45529</v>
      </c>
      <c r="R165" s="41">
        <f t="shared" si="8"/>
        <v>0</v>
      </c>
      <c r="S165" s="41">
        <f t="shared" si="9"/>
        <v>0</v>
      </c>
      <c r="T165" s="41">
        <f t="shared" si="10"/>
        <v>295940</v>
      </c>
    </row>
    <row r="166" spans="1:20" x14ac:dyDescent="0.25">
      <c r="A166" s="43">
        <v>45569</v>
      </c>
      <c r="B166" s="44" t="s">
        <v>25</v>
      </c>
      <c r="C166" s="49"/>
      <c r="D166" s="59"/>
      <c r="E166" s="45">
        <v>45579</v>
      </c>
      <c r="F166" s="45">
        <v>45579</v>
      </c>
      <c r="G166" s="46">
        <v>45579</v>
      </c>
      <c r="H166" s="47">
        <v>0</v>
      </c>
      <c r="I166" s="60">
        <v>100</v>
      </c>
      <c r="J166" s="48">
        <v>14000</v>
      </c>
      <c r="K166" s="47">
        <v>14040</v>
      </c>
      <c r="L166" s="63">
        <f t="shared" si="7"/>
        <v>185320</v>
      </c>
      <c r="Q166" s="75">
        <v>45530</v>
      </c>
      <c r="R166" s="41">
        <f t="shared" si="8"/>
        <v>0</v>
      </c>
      <c r="S166" s="41">
        <f t="shared" si="9"/>
        <v>13810</v>
      </c>
      <c r="T166" s="41">
        <f t="shared" si="10"/>
        <v>282130</v>
      </c>
    </row>
    <row r="167" spans="1:20" x14ac:dyDescent="0.25">
      <c r="A167" s="43">
        <v>45569</v>
      </c>
      <c r="B167" s="44" t="s">
        <v>25</v>
      </c>
      <c r="C167" s="49"/>
      <c r="D167" s="59"/>
      <c r="E167" s="45">
        <v>45580</v>
      </c>
      <c r="F167" s="45">
        <v>45580</v>
      </c>
      <c r="G167" s="46">
        <v>45580</v>
      </c>
      <c r="H167" s="47">
        <v>0</v>
      </c>
      <c r="I167" s="60">
        <v>100</v>
      </c>
      <c r="J167" s="48">
        <v>14000</v>
      </c>
      <c r="K167" s="47">
        <v>14020</v>
      </c>
      <c r="L167" s="63">
        <f t="shared" si="7"/>
        <v>171300</v>
      </c>
      <c r="Q167" s="75">
        <v>45531</v>
      </c>
      <c r="R167" s="41">
        <f t="shared" si="8"/>
        <v>0</v>
      </c>
      <c r="S167" s="41">
        <f t="shared" si="9"/>
        <v>13990</v>
      </c>
      <c r="T167" s="41">
        <f t="shared" si="10"/>
        <v>268140</v>
      </c>
    </row>
    <row r="168" spans="1:20" x14ac:dyDescent="0.25">
      <c r="A168" s="43">
        <v>45569</v>
      </c>
      <c r="B168" s="44" t="s">
        <v>25</v>
      </c>
      <c r="C168" s="49"/>
      <c r="D168" s="59"/>
      <c r="E168" s="45">
        <v>45581</v>
      </c>
      <c r="F168" s="45">
        <v>45581</v>
      </c>
      <c r="G168" s="46">
        <v>45581</v>
      </c>
      <c r="H168" s="47">
        <v>0</v>
      </c>
      <c r="I168" s="60">
        <v>100</v>
      </c>
      <c r="J168" s="48">
        <v>14000</v>
      </c>
      <c r="K168" s="47">
        <v>14040</v>
      </c>
      <c r="L168" s="63">
        <f t="shared" ref="L168:L231" si="11">L167+C168-K168</f>
        <v>157260</v>
      </c>
      <c r="Q168" s="75">
        <v>45532</v>
      </c>
      <c r="R168" s="41">
        <f t="shared" si="8"/>
        <v>0</v>
      </c>
      <c r="S168" s="41">
        <f t="shared" si="9"/>
        <v>13970</v>
      </c>
      <c r="T168" s="41">
        <f t="shared" si="10"/>
        <v>254170</v>
      </c>
    </row>
    <row r="169" spans="1:20" x14ac:dyDescent="0.25">
      <c r="A169" s="43">
        <v>45569</v>
      </c>
      <c r="B169" s="44" t="s">
        <v>25</v>
      </c>
      <c r="C169" s="49"/>
      <c r="D169" s="59"/>
      <c r="E169" s="45">
        <v>45582</v>
      </c>
      <c r="F169" s="45">
        <v>45582</v>
      </c>
      <c r="G169" s="46">
        <v>45582</v>
      </c>
      <c r="H169" s="47">
        <v>0</v>
      </c>
      <c r="I169" s="60">
        <v>100</v>
      </c>
      <c r="J169" s="48">
        <v>14000</v>
      </c>
      <c r="K169" s="47">
        <v>14050</v>
      </c>
      <c r="L169" s="63">
        <f t="shared" si="11"/>
        <v>143210</v>
      </c>
      <c r="Q169" s="75">
        <v>45533</v>
      </c>
      <c r="R169" s="41">
        <f t="shared" si="8"/>
        <v>0</v>
      </c>
      <c r="S169" s="41">
        <f t="shared" si="9"/>
        <v>13970</v>
      </c>
      <c r="T169" s="41">
        <f t="shared" si="10"/>
        <v>240200</v>
      </c>
    </row>
    <row r="170" spans="1:20" x14ac:dyDescent="0.25">
      <c r="A170" s="43">
        <v>45574</v>
      </c>
      <c r="B170" s="44" t="s">
        <v>25</v>
      </c>
      <c r="C170" s="49">
        <v>140000</v>
      </c>
      <c r="D170" s="59" t="s">
        <v>101</v>
      </c>
      <c r="E170" s="45">
        <v>45584</v>
      </c>
      <c r="F170" s="45">
        <v>45584</v>
      </c>
      <c r="G170" s="46">
        <v>45584</v>
      </c>
      <c r="H170" s="47">
        <v>0</v>
      </c>
      <c r="I170" s="60">
        <v>100</v>
      </c>
      <c r="J170" s="48">
        <v>14000</v>
      </c>
      <c r="K170" s="47">
        <v>14020</v>
      </c>
      <c r="L170" s="63">
        <f t="shared" si="11"/>
        <v>269190</v>
      </c>
      <c r="Q170" s="75">
        <v>45534</v>
      </c>
      <c r="R170" s="41">
        <f t="shared" si="8"/>
        <v>0</v>
      </c>
      <c r="S170" s="41">
        <f t="shared" si="9"/>
        <v>13970</v>
      </c>
      <c r="T170" s="41">
        <f t="shared" si="10"/>
        <v>226230</v>
      </c>
    </row>
    <row r="171" spans="1:20" x14ac:dyDescent="0.25">
      <c r="A171" s="43">
        <v>45574</v>
      </c>
      <c r="B171" s="44" t="s">
        <v>25</v>
      </c>
      <c r="C171" s="49"/>
      <c r="D171" s="59"/>
      <c r="E171" s="45">
        <v>45586</v>
      </c>
      <c r="F171" s="45">
        <v>45586</v>
      </c>
      <c r="G171" s="46">
        <v>45586</v>
      </c>
      <c r="H171" s="47">
        <v>0</v>
      </c>
      <c r="I171" s="60">
        <v>100</v>
      </c>
      <c r="J171" s="48">
        <v>14000</v>
      </c>
      <c r="K171" s="47">
        <v>14030</v>
      </c>
      <c r="L171" s="63">
        <f t="shared" si="11"/>
        <v>255160</v>
      </c>
      <c r="Q171" s="75">
        <v>45535</v>
      </c>
      <c r="R171" s="41">
        <f t="shared" si="8"/>
        <v>0</v>
      </c>
      <c r="S171" s="41">
        <f t="shared" si="9"/>
        <v>0</v>
      </c>
      <c r="T171" s="41">
        <f t="shared" si="10"/>
        <v>226230</v>
      </c>
    </row>
    <row r="172" spans="1:20" x14ac:dyDescent="0.25">
      <c r="A172" s="43">
        <v>45574</v>
      </c>
      <c r="B172" s="44" t="s">
        <v>25</v>
      </c>
      <c r="C172" s="49"/>
      <c r="D172" s="59"/>
      <c r="E172" s="45">
        <v>45587</v>
      </c>
      <c r="F172" s="45">
        <v>45587</v>
      </c>
      <c r="G172" s="46">
        <v>45587</v>
      </c>
      <c r="H172" s="47">
        <v>0</v>
      </c>
      <c r="I172" s="60">
        <v>100</v>
      </c>
      <c r="J172" s="48">
        <v>26500</v>
      </c>
      <c r="K172" s="48">
        <v>26580</v>
      </c>
      <c r="L172" s="63">
        <f t="shared" si="11"/>
        <v>228580</v>
      </c>
      <c r="Q172" s="75">
        <v>45536</v>
      </c>
      <c r="R172" s="41">
        <f t="shared" si="8"/>
        <v>0</v>
      </c>
      <c r="S172" s="41">
        <f t="shared" si="9"/>
        <v>0</v>
      </c>
      <c r="T172" s="41">
        <f t="shared" si="10"/>
        <v>226230</v>
      </c>
    </row>
    <row r="173" spans="1:20" x14ac:dyDescent="0.25">
      <c r="A173" s="43">
        <v>45574</v>
      </c>
      <c r="B173" s="44" t="s">
        <v>25</v>
      </c>
      <c r="C173" s="49"/>
      <c r="D173" s="59"/>
      <c r="E173" s="45">
        <v>45588</v>
      </c>
      <c r="F173" s="45">
        <v>45588</v>
      </c>
      <c r="G173" s="46">
        <v>45588</v>
      </c>
      <c r="H173" s="47">
        <v>0</v>
      </c>
      <c r="I173" s="60">
        <v>100</v>
      </c>
      <c r="J173" s="48">
        <v>14000</v>
      </c>
      <c r="K173" s="48">
        <v>14030</v>
      </c>
      <c r="L173" s="63">
        <f t="shared" si="11"/>
        <v>214550</v>
      </c>
      <c r="Q173" s="75">
        <v>45537</v>
      </c>
      <c r="R173" s="41">
        <f t="shared" si="8"/>
        <v>0</v>
      </c>
      <c r="S173" s="41">
        <f t="shared" si="9"/>
        <v>13960</v>
      </c>
      <c r="T173" s="41">
        <f t="shared" si="10"/>
        <v>212270</v>
      </c>
    </row>
    <row r="174" spans="1:20" x14ac:dyDescent="0.25">
      <c r="A174" s="43">
        <v>45574</v>
      </c>
      <c r="B174" s="44" t="s">
        <v>25</v>
      </c>
      <c r="C174" s="49"/>
      <c r="D174" s="59"/>
      <c r="E174" s="45">
        <v>45589</v>
      </c>
      <c r="F174" s="45">
        <v>45589</v>
      </c>
      <c r="G174" s="46">
        <v>45589</v>
      </c>
      <c r="H174" s="47">
        <v>0</v>
      </c>
      <c r="I174" s="60">
        <v>100</v>
      </c>
      <c r="J174" s="48">
        <v>14000</v>
      </c>
      <c r="K174" s="48">
        <v>14040</v>
      </c>
      <c r="L174" s="63">
        <f t="shared" si="11"/>
        <v>200510</v>
      </c>
      <c r="Q174" s="75">
        <v>45538</v>
      </c>
      <c r="R174" s="41">
        <f t="shared" si="8"/>
        <v>0</v>
      </c>
      <c r="S174" s="41">
        <f t="shared" si="9"/>
        <v>13940</v>
      </c>
      <c r="T174" s="41">
        <f t="shared" si="10"/>
        <v>198330</v>
      </c>
    </row>
    <row r="175" spans="1:20" x14ac:dyDescent="0.25">
      <c r="A175" s="43">
        <v>45574</v>
      </c>
      <c r="B175" s="44" t="s">
        <v>25</v>
      </c>
      <c r="C175" s="49"/>
      <c r="D175" s="59"/>
      <c r="E175" s="45">
        <v>45590</v>
      </c>
      <c r="F175" s="45">
        <v>45590</v>
      </c>
      <c r="G175" s="46">
        <v>45590</v>
      </c>
      <c r="H175" s="47">
        <v>0</v>
      </c>
      <c r="I175" s="60">
        <v>100</v>
      </c>
      <c r="J175" s="48">
        <v>14000</v>
      </c>
      <c r="K175" s="48">
        <v>14020</v>
      </c>
      <c r="L175" s="63">
        <f t="shared" si="11"/>
        <v>186490</v>
      </c>
      <c r="Q175" s="75">
        <v>45539</v>
      </c>
      <c r="R175" s="41">
        <f t="shared" si="8"/>
        <v>0</v>
      </c>
      <c r="S175" s="41">
        <f t="shared" si="9"/>
        <v>13940</v>
      </c>
      <c r="T175" s="41">
        <f t="shared" si="10"/>
        <v>184390</v>
      </c>
    </row>
    <row r="176" spans="1:20" x14ac:dyDescent="0.25">
      <c r="A176" s="43">
        <v>45574</v>
      </c>
      <c r="B176" s="44" t="s">
        <v>25</v>
      </c>
      <c r="C176" s="49"/>
      <c r="D176" s="59"/>
      <c r="E176" s="45">
        <v>45593</v>
      </c>
      <c r="F176" s="45">
        <v>45593</v>
      </c>
      <c r="G176" s="46">
        <v>45593</v>
      </c>
      <c r="H176" s="47">
        <v>0</v>
      </c>
      <c r="I176" s="60">
        <v>100</v>
      </c>
      <c r="J176" s="48">
        <v>14000</v>
      </c>
      <c r="K176" s="48">
        <v>14020</v>
      </c>
      <c r="L176" s="63">
        <f t="shared" si="11"/>
        <v>172470</v>
      </c>
      <c r="Q176" s="75">
        <v>45540</v>
      </c>
      <c r="R176" s="41">
        <f t="shared" si="8"/>
        <v>0</v>
      </c>
      <c r="S176" s="41">
        <f t="shared" si="9"/>
        <v>0</v>
      </c>
      <c r="T176" s="41">
        <f t="shared" si="10"/>
        <v>184390</v>
      </c>
    </row>
    <row r="177" spans="1:20" x14ac:dyDescent="0.25">
      <c r="A177" s="43">
        <v>45574</v>
      </c>
      <c r="B177" s="44" t="s">
        <v>25</v>
      </c>
      <c r="C177" s="49"/>
      <c r="D177" s="59"/>
      <c r="E177" s="45">
        <v>45594</v>
      </c>
      <c r="F177" s="45">
        <v>45594</v>
      </c>
      <c r="G177" s="46">
        <v>45594</v>
      </c>
      <c r="H177" s="47">
        <v>0</v>
      </c>
      <c r="I177" s="60">
        <v>100</v>
      </c>
      <c r="J177" s="48">
        <v>14000</v>
      </c>
      <c r="K177" s="48">
        <v>14050</v>
      </c>
      <c r="L177" s="63">
        <f t="shared" si="11"/>
        <v>158420</v>
      </c>
      <c r="Q177" s="75">
        <v>45541</v>
      </c>
      <c r="R177" s="41">
        <f t="shared" si="8"/>
        <v>140000</v>
      </c>
      <c r="S177" s="41">
        <f t="shared" si="9"/>
        <v>41700</v>
      </c>
      <c r="T177" s="41">
        <f t="shared" si="10"/>
        <v>282690</v>
      </c>
    </row>
    <row r="178" spans="1:20" x14ac:dyDescent="0.25">
      <c r="A178" s="43">
        <v>45574</v>
      </c>
      <c r="B178" s="44" t="s">
        <v>25</v>
      </c>
      <c r="C178" s="49"/>
      <c r="D178" s="59"/>
      <c r="E178" s="45">
        <v>45595</v>
      </c>
      <c r="F178" s="45">
        <v>45595</v>
      </c>
      <c r="G178" s="46">
        <v>45595</v>
      </c>
      <c r="H178" s="47">
        <v>0</v>
      </c>
      <c r="I178" s="60">
        <v>100</v>
      </c>
      <c r="J178" s="48">
        <v>15500</v>
      </c>
      <c r="K178" s="48">
        <v>15500</v>
      </c>
      <c r="L178" s="63">
        <f t="shared" si="11"/>
        <v>142920</v>
      </c>
      <c r="Q178" s="75">
        <v>45542</v>
      </c>
      <c r="R178" s="41">
        <f t="shared" si="8"/>
        <v>0</v>
      </c>
      <c r="S178" s="41">
        <f t="shared" si="9"/>
        <v>0</v>
      </c>
      <c r="T178" s="41">
        <f t="shared" si="10"/>
        <v>282690</v>
      </c>
    </row>
    <row r="179" spans="1:20" x14ac:dyDescent="0.25">
      <c r="A179" s="43">
        <v>45575</v>
      </c>
      <c r="B179" s="44" t="s">
        <v>25</v>
      </c>
      <c r="C179" s="49">
        <v>70000</v>
      </c>
      <c r="D179" s="59" t="s">
        <v>101</v>
      </c>
      <c r="E179" s="45">
        <v>45597</v>
      </c>
      <c r="F179" s="45">
        <v>45597</v>
      </c>
      <c r="G179" s="46">
        <v>45597</v>
      </c>
      <c r="H179" s="47">
        <v>0</v>
      </c>
      <c r="I179" s="60">
        <v>100</v>
      </c>
      <c r="J179" s="48">
        <v>28000</v>
      </c>
      <c r="K179" s="48">
        <v>28010</v>
      </c>
      <c r="L179" s="63">
        <f t="shared" si="11"/>
        <v>184910</v>
      </c>
      <c r="Q179" s="75">
        <v>45543</v>
      </c>
      <c r="R179" s="41">
        <f t="shared" si="8"/>
        <v>0</v>
      </c>
      <c r="S179" s="41">
        <f t="shared" si="9"/>
        <v>0</v>
      </c>
      <c r="T179" s="41">
        <f t="shared" si="10"/>
        <v>282690</v>
      </c>
    </row>
    <row r="180" spans="1:20" x14ac:dyDescent="0.25">
      <c r="A180" s="43">
        <v>45575</v>
      </c>
      <c r="B180" s="44" t="s">
        <v>25</v>
      </c>
      <c r="C180" s="49"/>
      <c r="D180" s="59"/>
      <c r="E180" s="45">
        <v>45598</v>
      </c>
      <c r="F180" s="45">
        <v>45598</v>
      </c>
      <c r="G180" s="46">
        <v>45598</v>
      </c>
      <c r="H180" s="47">
        <v>0</v>
      </c>
      <c r="I180" s="60">
        <v>100</v>
      </c>
      <c r="J180" s="48">
        <v>14000</v>
      </c>
      <c r="K180" s="48">
        <v>14010</v>
      </c>
      <c r="L180" s="63">
        <f t="shared" si="11"/>
        <v>170900</v>
      </c>
      <c r="Q180" s="75">
        <v>45544</v>
      </c>
      <c r="R180" s="41">
        <f t="shared" si="8"/>
        <v>0</v>
      </c>
      <c r="S180" s="41">
        <f t="shared" si="9"/>
        <v>13980</v>
      </c>
      <c r="T180" s="41">
        <f t="shared" si="10"/>
        <v>268710</v>
      </c>
    </row>
    <row r="181" spans="1:20" x14ac:dyDescent="0.25">
      <c r="A181" s="43">
        <v>45575</v>
      </c>
      <c r="B181" s="44" t="s">
        <v>25</v>
      </c>
      <c r="C181" s="49"/>
      <c r="D181" s="59"/>
      <c r="E181" s="45">
        <v>45600</v>
      </c>
      <c r="F181" s="45">
        <v>45600</v>
      </c>
      <c r="G181" s="46">
        <v>45600</v>
      </c>
      <c r="H181" s="47">
        <v>0</v>
      </c>
      <c r="I181" s="60">
        <v>100</v>
      </c>
      <c r="J181" s="48">
        <v>14000</v>
      </c>
      <c r="K181" s="48">
        <v>13970</v>
      </c>
      <c r="L181" s="63">
        <f t="shared" si="11"/>
        <v>156930</v>
      </c>
      <c r="Q181" s="75">
        <v>45545</v>
      </c>
      <c r="R181" s="41">
        <f t="shared" si="8"/>
        <v>0</v>
      </c>
      <c r="S181" s="41">
        <f t="shared" si="9"/>
        <v>13930</v>
      </c>
      <c r="T181" s="41">
        <f t="shared" si="10"/>
        <v>254780</v>
      </c>
    </row>
    <row r="182" spans="1:20" x14ac:dyDescent="0.25">
      <c r="A182" s="43">
        <v>45575</v>
      </c>
      <c r="B182" s="44" t="s">
        <v>25</v>
      </c>
      <c r="C182" s="49"/>
      <c r="D182" s="59"/>
      <c r="E182" s="45">
        <v>45601</v>
      </c>
      <c r="F182" s="45">
        <v>45601</v>
      </c>
      <c r="G182" s="46">
        <v>45601</v>
      </c>
      <c r="H182" s="47">
        <v>0</v>
      </c>
      <c r="I182" s="60">
        <v>100</v>
      </c>
      <c r="J182" s="48">
        <v>14000</v>
      </c>
      <c r="K182" s="48">
        <v>13910</v>
      </c>
      <c r="L182" s="63">
        <f t="shared" si="11"/>
        <v>143020</v>
      </c>
      <c r="Q182" s="75">
        <v>45546</v>
      </c>
      <c r="R182" s="41">
        <f t="shared" si="8"/>
        <v>0</v>
      </c>
      <c r="S182" s="41">
        <f t="shared" si="9"/>
        <v>13940</v>
      </c>
      <c r="T182" s="41">
        <f t="shared" si="10"/>
        <v>240840</v>
      </c>
    </row>
    <row r="183" spans="1:20" x14ac:dyDescent="0.25">
      <c r="A183" s="43">
        <v>45576</v>
      </c>
      <c r="B183" s="44" t="s">
        <v>25</v>
      </c>
      <c r="C183" s="49">
        <v>70000</v>
      </c>
      <c r="D183" s="59" t="s">
        <v>101</v>
      </c>
      <c r="E183" s="45">
        <v>45602</v>
      </c>
      <c r="F183" s="45">
        <v>45602</v>
      </c>
      <c r="G183" s="46">
        <v>45602</v>
      </c>
      <c r="H183" s="47">
        <v>0</v>
      </c>
      <c r="I183" s="60">
        <v>100</v>
      </c>
      <c r="J183" s="48">
        <v>14000</v>
      </c>
      <c r="K183" s="48">
        <v>13900</v>
      </c>
      <c r="L183" s="63">
        <f t="shared" si="11"/>
        <v>199120</v>
      </c>
      <c r="Q183" s="75">
        <v>45547</v>
      </c>
      <c r="R183" s="41">
        <f t="shared" si="8"/>
        <v>0</v>
      </c>
      <c r="S183" s="41">
        <f t="shared" si="9"/>
        <v>13990</v>
      </c>
      <c r="T183" s="41">
        <f t="shared" si="10"/>
        <v>226850</v>
      </c>
    </row>
    <row r="184" spans="1:20" x14ac:dyDescent="0.25">
      <c r="A184" s="43">
        <v>45576</v>
      </c>
      <c r="B184" s="44" t="s">
        <v>25</v>
      </c>
      <c r="C184" s="49"/>
      <c r="D184" s="59"/>
      <c r="E184" s="45">
        <v>45603</v>
      </c>
      <c r="F184" s="45">
        <v>45603</v>
      </c>
      <c r="G184" s="46">
        <v>45603</v>
      </c>
      <c r="H184" s="47">
        <v>0</v>
      </c>
      <c r="I184" s="60">
        <v>100</v>
      </c>
      <c r="J184" s="48">
        <v>14000</v>
      </c>
      <c r="K184" s="48">
        <v>13840</v>
      </c>
      <c r="L184" s="63">
        <f t="shared" si="11"/>
        <v>185280</v>
      </c>
      <c r="Q184" s="75">
        <v>45548</v>
      </c>
      <c r="R184" s="41">
        <f t="shared" si="8"/>
        <v>0</v>
      </c>
      <c r="S184" s="41">
        <f t="shared" si="9"/>
        <v>13890</v>
      </c>
      <c r="T184" s="41">
        <f t="shared" si="10"/>
        <v>212960</v>
      </c>
    </row>
    <row r="185" spans="1:20" x14ac:dyDescent="0.25">
      <c r="A185" s="43">
        <v>45576</v>
      </c>
      <c r="B185" s="44" t="s">
        <v>25</v>
      </c>
      <c r="C185" s="49"/>
      <c r="D185" s="59"/>
      <c r="E185" s="45">
        <v>45604</v>
      </c>
      <c r="F185" s="45">
        <v>45604</v>
      </c>
      <c r="G185" s="46">
        <v>45604</v>
      </c>
      <c r="H185" s="47">
        <v>0</v>
      </c>
      <c r="I185" s="60">
        <v>100</v>
      </c>
      <c r="J185" s="48">
        <v>14000</v>
      </c>
      <c r="K185" s="48">
        <v>13970</v>
      </c>
      <c r="L185" s="63">
        <f t="shared" si="11"/>
        <v>171310</v>
      </c>
      <c r="Q185" s="75">
        <v>45549</v>
      </c>
      <c r="R185" s="41">
        <f t="shared" si="8"/>
        <v>0</v>
      </c>
      <c r="S185" s="41">
        <f t="shared" si="9"/>
        <v>0</v>
      </c>
      <c r="T185" s="41">
        <f t="shared" si="10"/>
        <v>212960</v>
      </c>
    </row>
    <row r="186" spans="1:20" x14ac:dyDescent="0.25">
      <c r="A186" s="43">
        <v>45576</v>
      </c>
      <c r="B186" s="44" t="s">
        <v>25</v>
      </c>
      <c r="C186" s="49"/>
      <c r="D186" s="59"/>
      <c r="E186" s="45">
        <v>45605</v>
      </c>
      <c r="F186" s="45">
        <v>45605</v>
      </c>
      <c r="G186" s="46">
        <v>45605</v>
      </c>
      <c r="H186" s="47">
        <v>0</v>
      </c>
      <c r="I186" s="60">
        <v>100</v>
      </c>
      <c r="J186" s="48">
        <v>14000</v>
      </c>
      <c r="K186" s="48">
        <v>13950</v>
      </c>
      <c r="L186" s="63">
        <f t="shared" si="11"/>
        <v>157360</v>
      </c>
      <c r="Q186" s="75">
        <v>45550</v>
      </c>
      <c r="R186" s="41">
        <f t="shared" si="8"/>
        <v>0</v>
      </c>
      <c r="S186" s="41">
        <f t="shared" si="9"/>
        <v>0</v>
      </c>
      <c r="T186" s="41">
        <f t="shared" si="10"/>
        <v>212960</v>
      </c>
    </row>
    <row r="187" spans="1:20" x14ac:dyDescent="0.25">
      <c r="A187" s="43">
        <v>45576</v>
      </c>
      <c r="B187" s="44" t="s">
        <v>25</v>
      </c>
      <c r="C187" s="49"/>
      <c r="D187" s="59"/>
      <c r="E187" s="45">
        <v>45607</v>
      </c>
      <c r="F187" s="45">
        <v>45607</v>
      </c>
      <c r="G187" s="46">
        <v>45607</v>
      </c>
      <c r="H187" s="47">
        <v>0</v>
      </c>
      <c r="I187" s="60">
        <v>100</v>
      </c>
      <c r="J187" s="48">
        <v>14000</v>
      </c>
      <c r="K187" s="48">
        <v>13850</v>
      </c>
      <c r="L187" s="63">
        <f t="shared" si="11"/>
        <v>143510</v>
      </c>
      <c r="Q187" s="75">
        <v>45551</v>
      </c>
      <c r="R187" s="41">
        <f t="shared" si="8"/>
        <v>0</v>
      </c>
      <c r="S187" s="41">
        <f t="shared" si="9"/>
        <v>0</v>
      </c>
      <c r="T187" s="41">
        <f t="shared" si="10"/>
        <v>212960</v>
      </c>
    </row>
    <row r="188" spans="1:20" x14ac:dyDescent="0.25">
      <c r="A188" s="43">
        <v>45601</v>
      </c>
      <c r="B188" s="44" t="s">
        <v>25</v>
      </c>
      <c r="C188" s="49">
        <v>210000</v>
      </c>
      <c r="D188" s="59" t="s">
        <v>101</v>
      </c>
      <c r="E188" s="45">
        <v>45608</v>
      </c>
      <c r="F188" s="45">
        <v>45608</v>
      </c>
      <c r="G188" s="46">
        <v>45608</v>
      </c>
      <c r="H188" s="47">
        <v>0</v>
      </c>
      <c r="I188" s="60">
        <v>100</v>
      </c>
      <c r="J188" s="48">
        <v>14000</v>
      </c>
      <c r="K188" s="48">
        <v>14030</v>
      </c>
      <c r="L188" s="63">
        <f t="shared" si="11"/>
        <v>339480</v>
      </c>
      <c r="Q188" s="75">
        <v>45552</v>
      </c>
      <c r="R188" s="41">
        <f t="shared" si="8"/>
        <v>0</v>
      </c>
      <c r="S188" s="41">
        <f t="shared" si="9"/>
        <v>13990</v>
      </c>
      <c r="T188" s="41">
        <f t="shared" si="10"/>
        <v>198970</v>
      </c>
    </row>
    <row r="189" spans="1:20" x14ac:dyDescent="0.25">
      <c r="A189" s="43">
        <v>45601</v>
      </c>
      <c r="B189" s="44" t="s">
        <v>25</v>
      </c>
      <c r="C189" s="49"/>
      <c r="D189" s="59" t="s">
        <v>101</v>
      </c>
      <c r="E189" s="45">
        <v>45608</v>
      </c>
      <c r="F189" s="45">
        <v>45608</v>
      </c>
      <c r="G189" s="46">
        <v>45608</v>
      </c>
      <c r="H189" s="47">
        <v>0</v>
      </c>
      <c r="I189" s="60">
        <v>100</v>
      </c>
      <c r="J189" s="48">
        <v>14000</v>
      </c>
      <c r="K189" s="48">
        <v>13920</v>
      </c>
      <c r="L189" s="63">
        <f t="shared" si="11"/>
        <v>325560</v>
      </c>
      <c r="Q189" s="75">
        <v>45553</v>
      </c>
      <c r="R189" s="41">
        <f t="shared" si="8"/>
        <v>0</v>
      </c>
      <c r="S189" s="41">
        <f t="shared" si="9"/>
        <v>13830</v>
      </c>
      <c r="T189" s="41">
        <f t="shared" si="10"/>
        <v>185140</v>
      </c>
    </row>
    <row r="190" spans="1:20" x14ac:dyDescent="0.25">
      <c r="A190" s="43">
        <v>45601</v>
      </c>
      <c r="B190" s="44" t="s">
        <v>25</v>
      </c>
      <c r="C190" s="49"/>
      <c r="D190" s="59" t="s">
        <v>101</v>
      </c>
      <c r="E190" s="45">
        <v>45609</v>
      </c>
      <c r="F190" s="45">
        <v>45609</v>
      </c>
      <c r="G190" s="46">
        <v>45609</v>
      </c>
      <c r="H190" s="47">
        <v>0</v>
      </c>
      <c r="I190" s="60">
        <v>100</v>
      </c>
      <c r="J190" s="48">
        <v>14000</v>
      </c>
      <c r="K190" s="48">
        <v>13990</v>
      </c>
      <c r="L190" s="63">
        <f t="shared" si="11"/>
        <v>311570</v>
      </c>
      <c r="Q190" s="75">
        <v>45554</v>
      </c>
      <c r="R190" s="41">
        <f t="shared" si="8"/>
        <v>0</v>
      </c>
      <c r="S190" s="41">
        <f t="shared" si="9"/>
        <v>14020</v>
      </c>
      <c r="T190" s="41">
        <f t="shared" si="10"/>
        <v>171120</v>
      </c>
    </row>
    <row r="191" spans="1:20" x14ac:dyDescent="0.25">
      <c r="A191" s="43">
        <v>45601</v>
      </c>
      <c r="B191" s="44" t="s">
        <v>25</v>
      </c>
      <c r="C191" s="49"/>
      <c r="D191" s="59" t="s">
        <v>101</v>
      </c>
      <c r="E191" s="45">
        <v>45610</v>
      </c>
      <c r="F191" s="45">
        <v>45610</v>
      </c>
      <c r="G191" s="46">
        <v>45610</v>
      </c>
      <c r="H191" s="47">
        <v>0</v>
      </c>
      <c r="I191" s="60">
        <v>100</v>
      </c>
      <c r="J191" s="48">
        <v>14000</v>
      </c>
      <c r="K191" s="48">
        <v>13950</v>
      </c>
      <c r="L191" s="63">
        <f t="shared" si="11"/>
        <v>297620</v>
      </c>
      <c r="Q191" s="75">
        <v>45555</v>
      </c>
      <c r="R191" s="41">
        <f t="shared" si="8"/>
        <v>0</v>
      </c>
      <c r="S191" s="41">
        <f t="shared" si="9"/>
        <v>27680</v>
      </c>
      <c r="T191" s="41">
        <f t="shared" si="10"/>
        <v>143440</v>
      </c>
    </row>
    <row r="192" spans="1:20" x14ac:dyDescent="0.25">
      <c r="A192" s="43">
        <v>45601</v>
      </c>
      <c r="B192" s="44" t="s">
        <v>25</v>
      </c>
      <c r="C192" s="49"/>
      <c r="D192" s="59" t="s">
        <v>101</v>
      </c>
      <c r="E192" s="45">
        <v>45611</v>
      </c>
      <c r="F192" s="45">
        <v>45611</v>
      </c>
      <c r="G192" s="46">
        <v>45611</v>
      </c>
      <c r="H192" s="47">
        <v>0</v>
      </c>
      <c r="I192" s="60">
        <v>100</v>
      </c>
      <c r="J192" s="48">
        <v>14000</v>
      </c>
      <c r="K192" s="48">
        <v>13870</v>
      </c>
      <c r="L192" s="63">
        <f t="shared" si="11"/>
        <v>283750</v>
      </c>
      <c r="Q192" s="75">
        <v>45556</v>
      </c>
      <c r="R192" s="41">
        <f t="shared" si="8"/>
        <v>0</v>
      </c>
      <c r="S192" s="41">
        <f t="shared" si="9"/>
        <v>0</v>
      </c>
      <c r="T192" s="41">
        <f t="shared" si="10"/>
        <v>143440</v>
      </c>
    </row>
    <row r="193" spans="1:20" x14ac:dyDescent="0.25">
      <c r="A193" s="43">
        <v>45601</v>
      </c>
      <c r="B193" s="44" t="s">
        <v>25</v>
      </c>
      <c r="C193" s="49"/>
      <c r="D193" s="59" t="s">
        <v>101</v>
      </c>
      <c r="E193" s="45">
        <v>45614</v>
      </c>
      <c r="F193" s="45">
        <v>45614</v>
      </c>
      <c r="G193" s="46">
        <v>45614</v>
      </c>
      <c r="H193" s="47">
        <v>0</v>
      </c>
      <c r="I193" s="60">
        <v>100</v>
      </c>
      <c r="J193" s="48">
        <v>14000</v>
      </c>
      <c r="K193" s="48">
        <v>13900</v>
      </c>
      <c r="L193" s="63">
        <f t="shared" si="11"/>
        <v>269850</v>
      </c>
      <c r="Q193" s="75">
        <v>45557</v>
      </c>
      <c r="R193" s="41">
        <f t="shared" si="8"/>
        <v>0</v>
      </c>
      <c r="S193" s="41">
        <f t="shared" si="9"/>
        <v>0</v>
      </c>
      <c r="T193" s="41">
        <f t="shared" si="10"/>
        <v>143440</v>
      </c>
    </row>
    <row r="194" spans="1:20" x14ac:dyDescent="0.25">
      <c r="A194" s="43">
        <v>45601</v>
      </c>
      <c r="B194" s="44" t="s">
        <v>25</v>
      </c>
      <c r="C194" s="49"/>
      <c r="D194" s="59" t="s">
        <v>101</v>
      </c>
      <c r="E194" s="45">
        <v>45615</v>
      </c>
      <c r="F194" s="45">
        <v>45615</v>
      </c>
      <c r="G194" s="46">
        <v>45615</v>
      </c>
      <c r="H194" s="47">
        <v>0</v>
      </c>
      <c r="I194" s="60">
        <v>100</v>
      </c>
      <c r="J194" s="48">
        <v>14000</v>
      </c>
      <c r="K194" s="48">
        <v>13950</v>
      </c>
      <c r="L194" s="63">
        <f t="shared" si="11"/>
        <v>255900</v>
      </c>
      <c r="Q194" s="75">
        <v>45558</v>
      </c>
      <c r="R194" s="41">
        <f t="shared" si="8"/>
        <v>0</v>
      </c>
      <c r="S194" s="41">
        <f t="shared" si="9"/>
        <v>13980</v>
      </c>
      <c r="T194" s="41">
        <f t="shared" si="10"/>
        <v>129460</v>
      </c>
    </row>
    <row r="195" spans="1:20" x14ac:dyDescent="0.25">
      <c r="A195" s="43">
        <v>45601</v>
      </c>
      <c r="B195" s="44" t="s">
        <v>25</v>
      </c>
      <c r="C195" s="49"/>
      <c r="D195" s="59" t="s">
        <v>101</v>
      </c>
      <c r="E195" s="45">
        <v>45615</v>
      </c>
      <c r="F195" s="45">
        <v>45615</v>
      </c>
      <c r="G195" s="46">
        <v>45615</v>
      </c>
      <c r="H195" s="47">
        <v>0</v>
      </c>
      <c r="I195" s="60">
        <v>100</v>
      </c>
      <c r="J195" s="48">
        <v>14000</v>
      </c>
      <c r="K195" s="48">
        <v>13870</v>
      </c>
      <c r="L195" s="63">
        <f t="shared" si="11"/>
        <v>242030</v>
      </c>
      <c r="Q195" s="75">
        <v>45559</v>
      </c>
      <c r="R195" s="41">
        <f t="shared" ref="R195:R258" si="12">SUMIF($A$2:$A$306,Q195,$C$2:$C$306)</f>
        <v>0</v>
      </c>
      <c r="S195" s="41">
        <f t="shared" ref="S195:S258" si="13">SUMIF($G$2:$G$306,Q195,$K$2:$K$306)</f>
        <v>13960</v>
      </c>
      <c r="T195" s="41">
        <f t="shared" si="10"/>
        <v>115500</v>
      </c>
    </row>
    <row r="196" spans="1:20" x14ac:dyDescent="0.25">
      <c r="A196" s="43">
        <v>45601</v>
      </c>
      <c r="B196" s="44" t="s">
        <v>25</v>
      </c>
      <c r="C196" s="49"/>
      <c r="D196" s="59" t="s">
        <v>101</v>
      </c>
      <c r="E196" s="45">
        <v>45616</v>
      </c>
      <c r="F196" s="45">
        <v>45616</v>
      </c>
      <c r="G196" s="46">
        <v>45616</v>
      </c>
      <c r="H196" s="47">
        <v>0</v>
      </c>
      <c r="I196" s="60">
        <v>100</v>
      </c>
      <c r="J196" s="48">
        <v>14000</v>
      </c>
      <c r="K196" s="48">
        <v>13950</v>
      </c>
      <c r="L196" s="63">
        <f t="shared" si="11"/>
        <v>228080</v>
      </c>
      <c r="Q196" s="75">
        <v>45560</v>
      </c>
      <c r="R196" s="41">
        <f t="shared" si="12"/>
        <v>0</v>
      </c>
      <c r="S196" s="41">
        <f t="shared" si="13"/>
        <v>13960</v>
      </c>
      <c r="T196" s="41">
        <f t="shared" ref="T196:T259" si="14">T195+R196-S196</f>
        <v>101540</v>
      </c>
    </row>
    <row r="197" spans="1:20" x14ac:dyDescent="0.25">
      <c r="A197" s="43">
        <v>45601</v>
      </c>
      <c r="B197" s="44" t="s">
        <v>25</v>
      </c>
      <c r="C197" s="49"/>
      <c r="D197" s="59" t="s">
        <v>101</v>
      </c>
      <c r="E197" s="45">
        <v>45617</v>
      </c>
      <c r="F197" s="45">
        <v>45617</v>
      </c>
      <c r="G197" s="46">
        <v>45617</v>
      </c>
      <c r="H197" s="47">
        <v>0</v>
      </c>
      <c r="I197" s="60">
        <v>100</v>
      </c>
      <c r="J197" s="48">
        <v>14000</v>
      </c>
      <c r="K197" s="48">
        <v>13950</v>
      </c>
      <c r="L197" s="63">
        <f t="shared" si="11"/>
        <v>214130</v>
      </c>
      <c r="Q197" s="75">
        <v>45561</v>
      </c>
      <c r="R197" s="41">
        <f t="shared" si="12"/>
        <v>0</v>
      </c>
      <c r="S197" s="41">
        <f t="shared" si="13"/>
        <v>28020</v>
      </c>
      <c r="T197" s="41">
        <f t="shared" si="14"/>
        <v>73520</v>
      </c>
    </row>
    <row r="198" spans="1:20" x14ac:dyDescent="0.25">
      <c r="A198" s="43">
        <v>45601</v>
      </c>
      <c r="B198" s="44" t="s">
        <v>25</v>
      </c>
      <c r="C198" s="49"/>
      <c r="D198" s="59" t="s">
        <v>101</v>
      </c>
      <c r="E198" s="45">
        <v>45618</v>
      </c>
      <c r="F198" s="45">
        <v>45618</v>
      </c>
      <c r="G198" s="46">
        <v>45618</v>
      </c>
      <c r="H198" s="47">
        <v>0</v>
      </c>
      <c r="I198" s="60">
        <v>100</v>
      </c>
      <c r="J198" s="48">
        <v>14000</v>
      </c>
      <c r="K198" s="48">
        <v>13830</v>
      </c>
      <c r="L198" s="63">
        <f t="shared" si="11"/>
        <v>200300</v>
      </c>
      <c r="Q198" s="75">
        <v>45562</v>
      </c>
      <c r="R198" s="41">
        <f t="shared" si="12"/>
        <v>0</v>
      </c>
      <c r="S198" s="41">
        <f t="shared" si="13"/>
        <v>14000</v>
      </c>
      <c r="T198" s="41">
        <f t="shared" si="14"/>
        <v>59520</v>
      </c>
    </row>
    <row r="199" spans="1:20" x14ac:dyDescent="0.25">
      <c r="A199" s="43">
        <v>45601</v>
      </c>
      <c r="B199" s="44" t="s">
        <v>25</v>
      </c>
      <c r="C199" s="49"/>
      <c r="D199" s="59" t="s">
        <v>101</v>
      </c>
      <c r="E199" s="45">
        <v>45621</v>
      </c>
      <c r="F199" s="45">
        <v>45621</v>
      </c>
      <c r="G199" s="46">
        <v>45621</v>
      </c>
      <c r="H199" s="47">
        <v>0</v>
      </c>
      <c r="I199" s="60">
        <v>100</v>
      </c>
      <c r="J199" s="48">
        <v>28000</v>
      </c>
      <c r="K199" s="48">
        <v>27970</v>
      </c>
      <c r="L199" s="63">
        <f t="shared" si="11"/>
        <v>172330</v>
      </c>
      <c r="Q199" s="75">
        <v>45563</v>
      </c>
      <c r="R199" s="41">
        <f t="shared" si="12"/>
        <v>0</v>
      </c>
      <c r="S199" s="41">
        <f t="shared" si="13"/>
        <v>0</v>
      </c>
      <c r="T199" s="41">
        <f t="shared" si="14"/>
        <v>59520</v>
      </c>
    </row>
    <row r="200" spans="1:20" x14ac:dyDescent="0.25">
      <c r="A200" s="43">
        <v>45601</v>
      </c>
      <c r="B200" s="44" t="s">
        <v>25</v>
      </c>
      <c r="C200" s="49"/>
      <c r="D200" s="59" t="s">
        <v>101</v>
      </c>
      <c r="E200" s="45">
        <v>45622</v>
      </c>
      <c r="F200" s="45">
        <v>45622</v>
      </c>
      <c r="G200" s="46">
        <v>45622</v>
      </c>
      <c r="H200" s="47">
        <v>0</v>
      </c>
      <c r="I200" s="60">
        <v>100</v>
      </c>
      <c r="J200" s="48">
        <v>14000</v>
      </c>
      <c r="K200" s="48">
        <v>13820</v>
      </c>
      <c r="L200" s="63">
        <f t="shared" si="11"/>
        <v>158510</v>
      </c>
      <c r="Q200" s="75">
        <v>45564</v>
      </c>
      <c r="R200" s="41">
        <f t="shared" si="12"/>
        <v>0</v>
      </c>
      <c r="S200" s="41">
        <f t="shared" si="13"/>
        <v>0</v>
      </c>
      <c r="T200" s="41">
        <f t="shared" si="14"/>
        <v>59520</v>
      </c>
    </row>
    <row r="201" spans="1:20" x14ac:dyDescent="0.25">
      <c r="A201" s="43">
        <v>45601</v>
      </c>
      <c r="B201" s="44" t="s">
        <v>25</v>
      </c>
      <c r="C201" s="49"/>
      <c r="D201" s="59" t="s">
        <v>101</v>
      </c>
      <c r="E201" s="45">
        <v>45622</v>
      </c>
      <c r="F201" s="45">
        <v>45622</v>
      </c>
      <c r="G201" s="46">
        <v>45622</v>
      </c>
      <c r="H201" s="47">
        <v>0</v>
      </c>
      <c r="I201" s="60">
        <v>100</v>
      </c>
      <c r="J201" s="48">
        <v>14000</v>
      </c>
      <c r="K201" s="48">
        <v>14030</v>
      </c>
      <c r="L201" s="63">
        <f t="shared" si="11"/>
        <v>144480</v>
      </c>
      <c r="Q201" s="75">
        <v>45565</v>
      </c>
      <c r="R201" s="41">
        <f t="shared" si="12"/>
        <v>0</v>
      </c>
      <c r="S201" s="41">
        <f t="shared" si="13"/>
        <v>13950</v>
      </c>
      <c r="T201" s="41">
        <f t="shared" si="14"/>
        <v>45570</v>
      </c>
    </row>
    <row r="202" spans="1:20" x14ac:dyDescent="0.25">
      <c r="A202" s="43">
        <v>45610</v>
      </c>
      <c r="B202" s="44" t="s">
        <v>25</v>
      </c>
      <c r="C202" s="49">
        <v>210000</v>
      </c>
      <c r="D202" s="59" t="s">
        <v>101</v>
      </c>
      <c r="E202" s="45">
        <v>45624</v>
      </c>
      <c r="F202" s="45">
        <v>45624</v>
      </c>
      <c r="G202" s="46">
        <v>45624</v>
      </c>
      <c r="H202" s="47">
        <v>0</v>
      </c>
      <c r="I202" s="60">
        <v>100</v>
      </c>
      <c r="J202" s="48">
        <v>14000</v>
      </c>
      <c r="K202" s="48">
        <v>13930</v>
      </c>
      <c r="L202" s="63">
        <f t="shared" si="11"/>
        <v>340550</v>
      </c>
      <c r="Q202" s="75">
        <v>45566</v>
      </c>
      <c r="R202" s="41">
        <f t="shared" si="12"/>
        <v>70000</v>
      </c>
      <c r="S202" s="41">
        <f t="shared" si="13"/>
        <v>14030</v>
      </c>
      <c r="T202" s="41">
        <f t="shared" si="14"/>
        <v>101540</v>
      </c>
    </row>
    <row r="203" spans="1:20" x14ac:dyDescent="0.25">
      <c r="A203" s="43">
        <v>45610</v>
      </c>
      <c r="B203" s="44" t="s">
        <v>25</v>
      </c>
      <c r="C203" s="49"/>
      <c r="D203" s="59"/>
      <c r="E203" s="45">
        <v>45625</v>
      </c>
      <c r="F203" s="45">
        <v>45625</v>
      </c>
      <c r="G203" s="46">
        <v>45625</v>
      </c>
      <c r="H203" s="47">
        <v>0</v>
      </c>
      <c r="I203" s="60">
        <v>100</v>
      </c>
      <c r="J203" s="48">
        <v>14000</v>
      </c>
      <c r="K203" s="48">
        <v>14010</v>
      </c>
      <c r="L203" s="63">
        <f t="shared" si="11"/>
        <v>326540</v>
      </c>
      <c r="Q203" s="75">
        <v>45567</v>
      </c>
      <c r="R203" s="41">
        <f t="shared" si="12"/>
        <v>0</v>
      </c>
      <c r="S203" s="41">
        <f t="shared" si="13"/>
        <v>0</v>
      </c>
      <c r="T203" s="41">
        <f t="shared" si="14"/>
        <v>101540</v>
      </c>
    </row>
    <row r="204" spans="1:20" x14ac:dyDescent="0.25">
      <c r="A204" s="43">
        <v>45610</v>
      </c>
      <c r="B204" s="44" t="s">
        <v>25</v>
      </c>
      <c r="C204" s="49"/>
      <c r="D204" s="59"/>
      <c r="E204" s="45">
        <v>45625</v>
      </c>
      <c r="F204" s="45">
        <v>45625</v>
      </c>
      <c r="G204" s="46">
        <v>45625</v>
      </c>
      <c r="H204" s="47">
        <v>0</v>
      </c>
      <c r="I204" s="60">
        <v>100</v>
      </c>
      <c r="J204" s="48">
        <v>14000</v>
      </c>
      <c r="K204" s="48">
        <v>13960</v>
      </c>
      <c r="L204" s="63">
        <f t="shared" si="11"/>
        <v>312580</v>
      </c>
      <c r="Q204" s="75">
        <v>45568</v>
      </c>
      <c r="R204" s="41">
        <f t="shared" si="12"/>
        <v>0</v>
      </c>
      <c r="S204" s="41">
        <f t="shared" si="13"/>
        <v>27950</v>
      </c>
      <c r="T204" s="41">
        <f t="shared" si="14"/>
        <v>73590</v>
      </c>
    </row>
    <row r="205" spans="1:20" x14ac:dyDescent="0.25">
      <c r="A205" s="43">
        <v>45610</v>
      </c>
      <c r="B205" s="44" t="s">
        <v>25</v>
      </c>
      <c r="C205" s="49"/>
      <c r="D205" s="59"/>
      <c r="E205" s="45">
        <v>45628</v>
      </c>
      <c r="F205" s="45">
        <v>45628</v>
      </c>
      <c r="G205" s="46">
        <v>45628</v>
      </c>
      <c r="H205" s="47">
        <v>0</v>
      </c>
      <c r="I205" s="60">
        <v>100</v>
      </c>
      <c r="J205" s="48">
        <v>14000</v>
      </c>
      <c r="K205" s="47">
        <v>13880</v>
      </c>
      <c r="L205" s="63">
        <f t="shared" si="11"/>
        <v>298700</v>
      </c>
      <c r="Q205" s="75">
        <v>45569</v>
      </c>
      <c r="R205" s="41">
        <f t="shared" si="12"/>
        <v>70000</v>
      </c>
      <c r="S205" s="41">
        <f t="shared" si="13"/>
        <v>14050</v>
      </c>
      <c r="T205" s="41">
        <f t="shared" si="14"/>
        <v>129540</v>
      </c>
    </row>
    <row r="206" spans="1:20" x14ac:dyDescent="0.25">
      <c r="A206" s="43">
        <v>45610</v>
      </c>
      <c r="B206" s="44" t="s">
        <v>25</v>
      </c>
      <c r="C206" s="49"/>
      <c r="D206" s="59"/>
      <c r="E206" s="45">
        <v>45630</v>
      </c>
      <c r="F206" s="45">
        <v>45630</v>
      </c>
      <c r="G206" s="46">
        <v>45630</v>
      </c>
      <c r="H206" s="47">
        <v>0</v>
      </c>
      <c r="I206" s="60">
        <v>100</v>
      </c>
      <c r="J206" s="48">
        <v>14000</v>
      </c>
      <c r="K206" s="47">
        <v>13920</v>
      </c>
      <c r="L206" s="63">
        <f t="shared" si="11"/>
        <v>284780</v>
      </c>
      <c r="Q206" s="75">
        <v>45570</v>
      </c>
      <c r="R206" s="41">
        <f t="shared" si="12"/>
        <v>0</v>
      </c>
      <c r="S206" s="41">
        <f t="shared" si="13"/>
        <v>0</v>
      </c>
      <c r="T206" s="41">
        <f t="shared" si="14"/>
        <v>129540</v>
      </c>
    </row>
    <row r="207" spans="1:20" x14ac:dyDescent="0.25">
      <c r="A207" s="43">
        <v>45610</v>
      </c>
      <c r="B207" s="44" t="s">
        <v>25</v>
      </c>
      <c r="C207" s="49"/>
      <c r="D207" s="59"/>
      <c r="E207" s="45">
        <v>45631</v>
      </c>
      <c r="F207" s="45">
        <v>45631</v>
      </c>
      <c r="G207" s="46">
        <v>45631</v>
      </c>
      <c r="H207" s="47">
        <v>0</v>
      </c>
      <c r="I207" s="60">
        <v>100</v>
      </c>
      <c r="J207" s="48">
        <v>14000</v>
      </c>
      <c r="K207" s="47">
        <v>13980</v>
      </c>
      <c r="L207" s="63">
        <f t="shared" si="11"/>
        <v>270800</v>
      </c>
      <c r="Q207" s="75">
        <v>45571</v>
      </c>
      <c r="R207" s="41">
        <f t="shared" si="12"/>
        <v>0</v>
      </c>
      <c r="S207" s="41">
        <f t="shared" si="13"/>
        <v>0</v>
      </c>
      <c r="T207" s="41">
        <f t="shared" si="14"/>
        <v>129540</v>
      </c>
    </row>
    <row r="208" spans="1:20" x14ac:dyDescent="0.25">
      <c r="A208" s="43">
        <v>45610</v>
      </c>
      <c r="B208" s="44" t="s">
        <v>25</v>
      </c>
      <c r="C208" s="49"/>
      <c r="D208" s="59"/>
      <c r="E208" s="45">
        <v>45632</v>
      </c>
      <c r="F208" s="45">
        <v>45632</v>
      </c>
      <c r="G208" s="46">
        <v>45632</v>
      </c>
      <c r="H208" s="47">
        <v>0</v>
      </c>
      <c r="I208" s="60">
        <v>100</v>
      </c>
      <c r="J208" s="48">
        <v>14000</v>
      </c>
      <c r="K208" s="47">
        <v>13930</v>
      </c>
      <c r="L208" s="63">
        <f t="shared" si="11"/>
        <v>256870</v>
      </c>
      <c r="Q208" s="75">
        <v>45572</v>
      </c>
      <c r="R208" s="41">
        <f t="shared" si="12"/>
        <v>0</v>
      </c>
      <c r="S208" s="41">
        <f t="shared" si="13"/>
        <v>14030</v>
      </c>
      <c r="T208" s="41">
        <f t="shared" si="14"/>
        <v>115510</v>
      </c>
    </row>
    <row r="209" spans="1:20" x14ac:dyDescent="0.25">
      <c r="A209" s="43">
        <v>45610</v>
      </c>
      <c r="B209" s="44" t="s">
        <v>25</v>
      </c>
      <c r="C209" s="49"/>
      <c r="D209" s="59"/>
      <c r="E209" s="45">
        <v>45635</v>
      </c>
      <c r="F209" s="45">
        <v>45635</v>
      </c>
      <c r="G209" s="46">
        <v>45635</v>
      </c>
      <c r="H209" s="47">
        <v>0</v>
      </c>
      <c r="I209" s="60">
        <v>100</v>
      </c>
      <c r="J209" s="48">
        <v>14000</v>
      </c>
      <c r="K209" s="47">
        <v>13910</v>
      </c>
      <c r="L209" s="63">
        <f t="shared" si="11"/>
        <v>242960</v>
      </c>
      <c r="Q209" s="75">
        <v>45573</v>
      </c>
      <c r="R209" s="41">
        <f t="shared" si="12"/>
        <v>0</v>
      </c>
      <c r="S209" s="41">
        <f t="shared" si="13"/>
        <v>14060</v>
      </c>
      <c r="T209" s="41">
        <f t="shared" si="14"/>
        <v>101450</v>
      </c>
    </row>
    <row r="210" spans="1:20" x14ac:dyDescent="0.25">
      <c r="A210" s="43">
        <v>45610</v>
      </c>
      <c r="B210" s="44" t="s">
        <v>25</v>
      </c>
      <c r="C210" s="49"/>
      <c r="D210" s="59"/>
      <c r="E210" s="45">
        <v>45636</v>
      </c>
      <c r="F210" s="45">
        <v>45636</v>
      </c>
      <c r="G210" s="46">
        <v>45636</v>
      </c>
      <c r="H210" s="47">
        <v>0</v>
      </c>
      <c r="I210" s="60">
        <v>100</v>
      </c>
      <c r="J210" s="48">
        <v>14000</v>
      </c>
      <c r="K210" s="47">
        <v>13960</v>
      </c>
      <c r="L210" s="63">
        <f t="shared" si="11"/>
        <v>229000</v>
      </c>
      <c r="Q210" s="75">
        <v>45574</v>
      </c>
      <c r="R210" s="41">
        <f t="shared" si="12"/>
        <v>140000</v>
      </c>
      <c r="S210" s="41">
        <f t="shared" si="13"/>
        <v>14040</v>
      </c>
      <c r="T210" s="41">
        <f t="shared" si="14"/>
        <v>227410</v>
      </c>
    </row>
    <row r="211" spans="1:20" x14ac:dyDescent="0.25">
      <c r="A211" s="43">
        <v>45610</v>
      </c>
      <c r="B211" s="44" t="s">
        <v>25</v>
      </c>
      <c r="C211" s="49"/>
      <c r="D211" s="59"/>
      <c r="E211" s="45">
        <v>45637</v>
      </c>
      <c r="F211" s="45">
        <v>45637</v>
      </c>
      <c r="G211" s="46">
        <v>45637</v>
      </c>
      <c r="H211" s="47">
        <v>0</v>
      </c>
      <c r="I211" s="60">
        <v>100</v>
      </c>
      <c r="J211" s="48">
        <v>14000</v>
      </c>
      <c r="K211" s="47">
        <v>14010</v>
      </c>
      <c r="L211" s="63">
        <f t="shared" si="11"/>
        <v>214990</v>
      </c>
      <c r="Q211" s="75">
        <v>45575</v>
      </c>
      <c r="R211" s="41">
        <f t="shared" si="12"/>
        <v>70000</v>
      </c>
      <c r="S211" s="41">
        <f t="shared" si="13"/>
        <v>14030</v>
      </c>
      <c r="T211" s="41">
        <f t="shared" si="14"/>
        <v>283380</v>
      </c>
    </row>
    <row r="212" spans="1:20" x14ac:dyDescent="0.25">
      <c r="A212" s="43">
        <v>45610</v>
      </c>
      <c r="B212" s="44" t="s">
        <v>25</v>
      </c>
      <c r="C212" s="49"/>
      <c r="D212" s="59"/>
      <c r="E212" s="45">
        <v>45637</v>
      </c>
      <c r="F212" s="45">
        <v>45637</v>
      </c>
      <c r="G212" s="46">
        <v>45637</v>
      </c>
      <c r="H212" s="47">
        <v>0</v>
      </c>
      <c r="I212" s="60">
        <v>100</v>
      </c>
      <c r="J212" s="48">
        <v>14000</v>
      </c>
      <c r="K212" s="47">
        <v>13940</v>
      </c>
      <c r="L212" s="63">
        <f t="shared" si="11"/>
        <v>201050</v>
      </c>
      <c r="Q212" s="75">
        <v>45576</v>
      </c>
      <c r="R212" s="41">
        <f t="shared" si="12"/>
        <v>70000</v>
      </c>
      <c r="S212" s="41">
        <f t="shared" si="13"/>
        <v>14020</v>
      </c>
      <c r="T212" s="41">
        <f t="shared" si="14"/>
        <v>339360</v>
      </c>
    </row>
    <row r="213" spans="1:20" x14ac:dyDescent="0.25">
      <c r="A213" s="43">
        <v>45610</v>
      </c>
      <c r="B213" s="44" t="s">
        <v>25</v>
      </c>
      <c r="C213" s="49"/>
      <c r="D213" s="59"/>
      <c r="E213" s="45">
        <v>45638</v>
      </c>
      <c r="F213" s="45">
        <v>45638</v>
      </c>
      <c r="G213" s="46">
        <v>45638</v>
      </c>
      <c r="H213" s="47">
        <v>0</v>
      </c>
      <c r="I213" s="60">
        <v>100</v>
      </c>
      <c r="J213" s="48">
        <v>14000</v>
      </c>
      <c r="K213" s="47">
        <v>13960</v>
      </c>
      <c r="L213" s="63">
        <f t="shared" si="11"/>
        <v>187090</v>
      </c>
      <c r="Q213" s="75">
        <v>45577</v>
      </c>
      <c r="R213" s="41">
        <f t="shared" si="12"/>
        <v>0</v>
      </c>
      <c r="S213" s="41">
        <f t="shared" si="13"/>
        <v>0</v>
      </c>
      <c r="T213" s="41">
        <f t="shared" si="14"/>
        <v>339360</v>
      </c>
    </row>
    <row r="214" spans="1:20" x14ac:dyDescent="0.25">
      <c r="A214" s="43">
        <v>45610</v>
      </c>
      <c r="B214" s="44" t="s">
        <v>25</v>
      </c>
      <c r="C214" s="49"/>
      <c r="D214" s="59"/>
      <c r="E214" s="45">
        <v>45639</v>
      </c>
      <c r="F214" s="45">
        <v>45639</v>
      </c>
      <c r="G214" s="46">
        <v>45639</v>
      </c>
      <c r="H214" s="47">
        <v>0</v>
      </c>
      <c r="I214" s="60">
        <v>100</v>
      </c>
      <c r="J214" s="48">
        <v>14000</v>
      </c>
      <c r="K214" s="47">
        <v>13970</v>
      </c>
      <c r="L214" s="63">
        <f t="shared" si="11"/>
        <v>173120</v>
      </c>
      <c r="Q214" s="75">
        <v>45578</v>
      </c>
      <c r="R214" s="41">
        <f t="shared" si="12"/>
        <v>0</v>
      </c>
      <c r="S214" s="41">
        <f t="shared" si="13"/>
        <v>0</v>
      </c>
      <c r="T214" s="41">
        <f t="shared" si="14"/>
        <v>339360</v>
      </c>
    </row>
    <row r="215" spans="1:20" x14ac:dyDescent="0.25">
      <c r="A215" s="43">
        <v>45621</v>
      </c>
      <c r="B215" s="44" t="s">
        <v>25</v>
      </c>
      <c r="C215" s="49">
        <v>280000</v>
      </c>
      <c r="D215" s="59" t="s">
        <v>101</v>
      </c>
      <c r="E215" s="45">
        <v>45642</v>
      </c>
      <c r="F215" s="45">
        <v>45642</v>
      </c>
      <c r="G215" s="46">
        <v>45642</v>
      </c>
      <c r="H215" s="47">
        <v>0</v>
      </c>
      <c r="I215" s="60">
        <v>100</v>
      </c>
      <c r="J215" s="48">
        <v>14000</v>
      </c>
      <c r="K215" s="47">
        <v>13830</v>
      </c>
      <c r="L215" s="63">
        <f t="shared" si="11"/>
        <v>439290</v>
      </c>
      <c r="Q215" s="75">
        <v>45579</v>
      </c>
      <c r="R215" s="41">
        <f t="shared" si="12"/>
        <v>0</v>
      </c>
      <c r="S215" s="41">
        <f t="shared" si="13"/>
        <v>14040</v>
      </c>
      <c r="T215" s="41">
        <f t="shared" si="14"/>
        <v>325320</v>
      </c>
    </row>
    <row r="216" spans="1:20" x14ac:dyDescent="0.25">
      <c r="A216" s="43">
        <v>45621</v>
      </c>
      <c r="B216" s="44" t="s">
        <v>25</v>
      </c>
      <c r="C216" s="49"/>
      <c r="D216" s="59"/>
      <c r="E216" s="45">
        <v>45643</v>
      </c>
      <c r="F216" s="45">
        <v>45643</v>
      </c>
      <c r="G216" s="46">
        <v>45643</v>
      </c>
      <c r="H216" s="47">
        <v>0</v>
      </c>
      <c r="I216" s="60">
        <v>100</v>
      </c>
      <c r="J216" s="48">
        <v>14000</v>
      </c>
      <c r="K216" s="47">
        <v>13900</v>
      </c>
      <c r="L216" s="63">
        <f t="shared" si="11"/>
        <v>425390</v>
      </c>
      <c r="Q216" s="75">
        <v>45580</v>
      </c>
      <c r="R216" s="41">
        <f t="shared" si="12"/>
        <v>0</v>
      </c>
      <c r="S216" s="41">
        <f t="shared" si="13"/>
        <v>14020</v>
      </c>
      <c r="T216" s="41">
        <f t="shared" si="14"/>
        <v>311300</v>
      </c>
    </row>
    <row r="217" spans="1:20" x14ac:dyDescent="0.25">
      <c r="A217" s="43">
        <v>45621</v>
      </c>
      <c r="B217" s="44" t="s">
        <v>25</v>
      </c>
      <c r="C217" s="49"/>
      <c r="D217" s="59"/>
      <c r="E217" s="45">
        <v>45644</v>
      </c>
      <c r="F217" s="45">
        <v>45644</v>
      </c>
      <c r="G217" s="46">
        <v>45644</v>
      </c>
      <c r="H217" s="47">
        <v>0</v>
      </c>
      <c r="I217" s="60">
        <v>100</v>
      </c>
      <c r="J217" s="48">
        <v>14000</v>
      </c>
      <c r="K217" s="47">
        <v>14000</v>
      </c>
      <c r="L217" s="63">
        <f t="shared" si="11"/>
        <v>411390</v>
      </c>
      <c r="Q217" s="75">
        <v>45581</v>
      </c>
      <c r="R217" s="41">
        <f t="shared" si="12"/>
        <v>0</v>
      </c>
      <c r="S217" s="41">
        <f t="shared" si="13"/>
        <v>14040</v>
      </c>
      <c r="T217" s="41">
        <f t="shared" si="14"/>
        <v>297260</v>
      </c>
    </row>
    <row r="218" spans="1:20" x14ac:dyDescent="0.25">
      <c r="A218" s="43">
        <v>45621</v>
      </c>
      <c r="B218" s="44" t="s">
        <v>25</v>
      </c>
      <c r="C218" s="49"/>
      <c r="D218" s="59"/>
      <c r="E218" s="45">
        <v>45645</v>
      </c>
      <c r="F218" s="45">
        <v>45645</v>
      </c>
      <c r="G218" s="46">
        <v>45645</v>
      </c>
      <c r="H218" s="47">
        <v>0</v>
      </c>
      <c r="I218" s="60">
        <v>100</v>
      </c>
      <c r="J218" s="48">
        <v>14000</v>
      </c>
      <c r="K218" s="47">
        <v>13940</v>
      </c>
      <c r="L218" s="63">
        <f t="shared" si="11"/>
        <v>397450</v>
      </c>
      <c r="Q218" s="75">
        <v>45582</v>
      </c>
      <c r="R218" s="41">
        <f t="shared" si="12"/>
        <v>0</v>
      </c>
      <c r="S218" s="41">
        <f t="shared" si="13"/>
        <v>14050</v>
      </c>
      <c r="T218" s="41">
        <f t="shared" si="14"/>
        <v>283210</v>
      </c>
    </row>
    <row r="219" spans="1:20" x14ac:dyDescent="0.25">
      <c r="A219" s="43">
        <v>45621</v>
      </c>
      <c r="B219" s="44" t="s">
        <v>25</v>
      </c>
      <c r="C219" s="49"/>
      <c r="D219" s="59"/>
      <c r="E219" s="45">
        <v>45646</v>
      </c>
      <c r="F219" s="45">
        <v>45646</v>
      </c>
      <c r="G219" s="46">
        <v>45646</v>
      </c>
      <c r="H219" s="47">
        <v>0</v>
      </c>
      <c r="I219" s="60">
        <v>100</v>
      </c>
      <c r="J219" s="48">
        <v>14000</v>
      </c>
      <c r="K219" s="47">
        <v>13850</v>
      </c>
      <c r="L219" s="63">
        <f t="shared" si="11"/>
        <v>383600</v>
      </c>
      <c r="Q219" s="75">
        <v>45583</v>
      </c>
      <c r="R219" s="41">
        <f t="shared" si="12"/>
        <v>0</v>
      </c>
      <c r="S219" s="41">
        <f t="shared" si="13"/>
        <v>0</v>
      </c>
      <c r="T219" s="41">
        <f t="shared" si="14"/>
        <v>283210</v>
      </c>
    </row>
    <row r="220" spans="1:20" x14ac:dyDescent="0.25">
      <c r="A220" s="43">
        <v>45621</v>
      </c>
      <c r="B220" s="44" t="s">
        <v>25</v>
      </c>
      <c r="C220" s="49"/>
      <c r="D220" s="59"/>
      <c r="E220" s="45">
        <v>45646</v>
      </c>
      <c r="F220" s="45">
        <v>45646</v>
      </c>
      <c r="G220" s="46">
        <v>45646</v>
      </c>
      <c r="H220" s="47">
        <v>0</v>
      </c>
      <c r="I220" s="60">
        <v>100</v>
      </c>
      <c r="J220" s="48">
        <v>14000</v>
      </c>
      <c r="K220" s="47">
        <v>13970</v>
      </c>
      <c r="L220" s="63">
        <f t="shared" si="11"/>
        <v>369630</v>
      </c>
      <c r="Q220" s="75">
        <v>45584</v>
      </c>
      <c r="R220" s="41">
        <f t="shared" si="12"/>
        <v>0</v>
      </c>
      <c r="S220" s="41">
        <f t="shared" si="13"/>
        <v>14020</v>
      </c>
      <c r="T220" s="41">
        <f t="shared" si="14"/>
        <v>269190</v>
      </c>
    </row>
    <row r="221" spans="1:20" x14ac:dyDescent="0.25">
      <c r="A221" s="43">
        <v>45610</v>
      </c>
      <c r="B221" s="44" t="s">
        <v>25</v>
      </c>
      <c r="C221" s="49"/>
      <c r="D221" s="59"/>
      <c r="E221" s="45">
        <v>45647</v>
      </c>
      <c r="F221" s="45">
        <v>45647</v>
      </c>
      <c r="G221" s="46">
        <v>45647</v>
      </c>
      <c r="H221" s="47">
        <v>0</v>
      </c>
      <c r="I221" s="60">
        <v>100</v>
      </c>
      <c r="J221" s="48">
        <v>14000</v>
      </c>
      <c r="K221" s="47">
        <v>13960</v>
      </c>
      <c r="L221" s="63">
        <f t="shared" si="11"/>
        <v>355670</v>
      </c>
      <c r="Q221" s="75">
        <v>45585</v>
      </c>
      <c r="R221" s="41">
        <f t="shared" si="12"/>
        <v>0</v>
      </c>
      <c r="S221" s="41">
        <f t="shared" si="13"/>
        <v>0</v>
      </c>
      <c r="T221" s="41">
        <f t="shared" si="14"/>
        <v>269190</v>
      </c>
    </row>
    <row r="222" spans="1:20" x14ac:dyDescent="0.25">
      <c r="A222" s="43">
        <v>45610</v>
      </c>
      <c r="B222" s="44" t="s">
        <v>25</v>
      </c>
      <c r="C222" s="49"/>
      <c r="D222" s="59"/>
      <c r="E222" s="45">
        <v>45649</v>
      </c>
      <c r="F222" s="45">
        <v>45649</v>
      </c>
      <c r="G222" s="46">
        <v>45649</v>
      </c>
      <c r="H222" s="47">
        <v>0</v>
      </c>
      <c r="I222" s="60">
        <v>100</v>
      </c>
      <c r="J222" s="48">
        <v>14000</v>
      </c>
      <c r="K222" s="47">
        <v>14020</v>
      </c>
      <c r="L222" s="63">
        <f t="shared" si="11"/>
        <v>341650</v>
      </c>
      <c r="Q222" s="75">
        <v>45586</v>
      </c>
      <c r="R222" s="41">
        <f t="shared" si="12"/>
        <v>0</v>
      </c>
      <c r="S222" s="41">
        <f t="shared" si="13"/>
        <v>14030</v>
      </c>
      <c r="T222" s="41">
        <f t="shared" si="14"/>
        <v>255160</v>
      </c>
    </row>
    <row r="223" spans="1:20" x14ac:dyDescent="0.25">
      <c r="A223" s="43">
        <v>45621</v>
      </c>
      <c r="B223" s="44" t="s">
        <v>25</v>
      </c>
      <c r="C223" s="49"/>
      <c r="D223" s="59"/>
      <c r="E223" s="45">
        <v>45649</v>
      </c>
      <c r="F223" s="45">
        <v>45649</v>
      </c>
      <c r="G223" s="46">
        <v>45649</v>
      </c>
      <c r="H223" s="47">
        <v>0</v>
      </c>
      <c r="I223" s="60">
        <v>100</v>
      </c>
      <c r="J223" s="48">
        <v>14000</v>
      </c>
      <c r="K223" s="47">
        <v>13950</v>
      </c>
      <c r="L223" s="63">
        <f t="shared" si="11"/>
        <v>327700</v>
      </c>
      <c r="Q223" s="75">
        <v>45587</v>
      </c>
      <c r="R223" s="41">
        <f t="shared" si="12"/>
        <v>0</v>
      </c>
      <c r="S223" s="41">
        <f t="shared" si="13"/>
        <v>26580</v>
      </c>
      <c r="T223" s="41">
        <f t="shared" si="14"/>
        <v>228580</v>
      </c>
    </row>
    <row r="224" spans="1:20" x14ac:dyDescent="0.25">
      <c r="A224" s="43">
        <v>45621</v>
      </c>
      <c r="B224" s="44" t="s">
        <v>25</v>
      </c>
      <c r="C224" s="49"/>
      <c r="D224" s="59"/>
      <c r="E224" s="45">
        <v>45652</v>
      </c>
      <c r="F224" s="45">
        <v>45652</v>
      </c>
      <c r="G224" s="46">
        <v>45652</v>
      </c>
      <c r="H224" s="47">
        <v>0</v>
      </c>
      <c r="I224" s="60">
        <v>100</v>
      </c>
      <c r="J224" s="48">
        <v>14000</v>
      </c>
      <c r="K224" s="47">
        <v>14000</v>
      </c>
      <c r="L224" s="63">
        <f t="shared" si="11"/>
        <v>313700</v>
      </c>
      <c r="Q224" s="75">
        <v>45588</v>
      </c>
      <c r="R224" s="41">
        <f t="shared" si="12"/>
        <v>0</v>
      </c>
      <c r="S224" s="41">
        <f t="shared" si="13"/>
        <v>14030</v>
      </c>
      <c r="T224" s="41">
        <f t="shared" si="14"/>
        <v>214550</v>
      </c>
    </row>
    <row r="225" spans="1:20" x14ac:dyDescent="0.25">
      <c r="A225" s="43">
        <v>45621</v>
      </c>
      <c r="B225" s="44" t="s">
        <v>25</v>
      </c>
      <c r="C225" s="49"/>
      <c r="D225" s="59"/>
      <c r="E225" s="45">
        <v>45652</v>
      </c>
      <c r="F225" s="45">
        <v>45652</v>
      </c>
      <c r="G225" s="46">
        <v>45652</v>
      </c>
      <c r="H225" s="47">
        <v>0</v>
      </c>
      <c r="I225" s="60">
        <v>100</v>
      </c>
      <c r="J225" s="48">
        <v>14000</v>
      </c>
      <c r="K225" s="47">
        <v>13950</v>
      </c>
      <c r="L225" s="63">
        <f t="shared" si="11"/>
        <v>299750</v>
      </c>
      <c r="Q225" s="75">
        <v>45589</v>
      </c>
      <c r="R225" s="41">
        <f t="shared" si="12"/>
        <v>0</v>
      </c>
      <c r="S225" s="41">
        <f t="shared" si="13"/>
        <v>14040</v>
      </c>
      <c r="T225" s="41">
        <f t="shared" si="14"/>
        <v>200510</v>
      </c>
    </row>
    <row r="226" spans="1:20" x14ac:dyDescent="0.25">
      <c r="A226" s="43">
        <v>45621</v>
      </c>
      <c r="B226" s="44" t="s">
        <v>25</v>
      </c>
      <c r="C226" s="49"/>
      <c r="D226" s="59"/>
      <c r="E226" s="45">
        <v>45653</v>
      </c>
      <c r="F226" s="45">
        <v>45653</v>
      </c>
      <c r="G226" s="46">
        <v>45653</v>
      </c>
      <c r="H226" s="47">
        <v>0</v>
      </c>
      <c r="I226" s="60">
        <v>100</v>
      </c>
      <c r="J226" s="48">
        <v>14000</v>
      </c>
      <c r="K226" s="47">
        <v>13990</v>
      </c>
      <c r="L226" s="63">
        <f t="shared" si="11"/>
        <v>285760</v>
      </c>
      <c r="Q226" s="75">
        <v>45590</v>
      </c>
      <c r="R226" s="41">
        <f t="shared" si="12"/>
        <v>0</v>
      </c>
      <c r="S226" s="41">
        <f t="shared" si="13"/>
        <v>14020</v>
      </c>
      <c r="T226" s="41">
        <f t="shared" si="14"/>
        <v>186490</v>
      </c>
    </row>
    <row r="227" spans="1:20" x14ac:dyDescent="0.25">
      <c r="A227" s="43">
        <v>45621</v>
      </c>
      <c r="B227" s="44" t="s">
        <v>25</v>
      </c>
      <c r="C227" s="49"/>
      <c r="D227" s="59"/>
      <c r="E227" s="45">
        <v>45653</v>
      </c>
      <c r="F227" s="45">
        <v>45653</v>
      </c>
      <c r="G227" s="46">
        <v>45653</v>
      </c>
      <c r="H227" s="47">
        <v>0</v>
      </c>
      <c r="I227" s="60">
        <v>100</v>
      </c>
      <c r="J227" s="48">
        <v>14000</v>
      </c>
      <c r="K227" s="47">
        <v>14030</v>
      </c>
      <c r="L227" s="63">
        <f t="shared" si="11"/>
        <v>271730</v>
      </c>
      <c r="Q227" s="75">
        <v>45591</v>
      </c>
      <c r="R227" s="41">
        <f t="shared" si="12"/>
        <v>0</v>
      </c>
      <c r="S227" s="41">
        <f t="shared" si="13"/>
        <v>0</v>
      </c>
      <c r="T227" s="41">
        <f t="shared" si="14"/>
        <v>186490</v>
      </c>
    </row>
    <row r="228" spans="1:20" x14ac:dyDescent="0.25">
      <c r="A228" s="43">
        <v>45621</v>
      </c>
      <c r="B228" s="44" t="s">
        <v>25</v>
      </c>
      <c r="C228" s="49"/>
      <c r="D228" s="59"/>
      <c r="E228" s="45">
        <v>45656</v>
      </c>
      <c r="F228" s="45">
        <v>45656</v>
      </c>
      <c r="G228" s="45">
        <v>45656</v>
      </c>
      <c r="H228" s="47">
        <v>0</v>
      </c>
      <c r="I228" s="60">
        <v>100</v>
      </c>
      <c r="J228" s="48">
        <v>14000</v>
      </c>
      <c r="K228" s="48">
        <v>13950</v>
      </c>
      <c r="L228" s="63">
        <f t="shared" si="11"/>
        <v>257780</v>
      </c>
      <c r="Q228" s="75">
        <v>45592</v>
      </c>
      <c r="R228" s="41">
        <f t="shared" si="12"/>
        <v>0</v>
      </c>
      <c r="S228" s="41">
        <f t="shared" si="13"/>
        <v>0</v>
      </c>
      <c r="T228" s="41">
        <f t="shared" si="14"/>
        <v>186490</v>
      </c>
    </row>
    <row r="229" spans="1:20" x14ac:dyDescent="0.25">
      <c r="A229" s="43">
        <v>45621</v>
      </c>
      <c r="B229" s="44" t="s">
        <v>25</v>
      </c>
      <c r="C229" s="49"/>
      <c r="D229" s="59"/>
      <c r="E229" s="45">
        <v>45656</v>
      </c>
      <c r="F229" s="45">
        <v>45656</v>
      </c>
      <c r="G229" s="45">
        <v>45656</v>
      </c>
      <c r="H229" s="47">
        <v>0</v>
      </c>
      <c r="I229" s="60">
        <v>100</v>
      </c>
      <c r="J229" s="48">
        <v>14000</v>
      </c>
      <c r="K229" s="48">
        <v>13950</v>
      </c>
      <c r="L229" s="63">
        <f t="shared" si="11"/>
        <v>243830</v>
      </c>
      <c r="Q229" s="75">
        <v>45593</v>
      </c>
      <c r="R229" s="41">
        <f t="shared" si="12"/>
        <v>0</v>
      </c>
      <c r="S229" s="41">
        <f t="shared" si="13"/>
        <v>14020</v>
      </c>
      <c r="T229" s="41">
        <f t="shared" si="14"/>
        <v>172470</v>
      </c>
    </row>
    <row r="230" spans="1:20" x14ac:dyDescent="0.25">
      <c r="A230" s="43">
        <v>45621</v>
      </c>
      <c r="B230" s="44" t="s">
        <v>25</v>
      </c>
      <c r="C230" s="49"/>
      <c r="D230" s="59"/>
      <c r="E230" s="45">
        <v>45657</v>
      </c>
      <c r="F230" s="45">
        <v>45657</v>
      </c>
      <c r="G230" s="45">
        <v>45657</v>
      </c>
      <c r="H230" s="47">
        <v>0</v>
      </c>
      <c r="I230" s="60">
        <v>100</v>
      </c>
      <c r="J230" s="48">
        <v>14000</v>
      </c>
      <c r="K230" s="48">
        <v>13860</v>
      </c>
      <c r="L230" s="63">
        <f t="shared" si="11"/>
        <v>229970</v>
      </c>
      <c r="Q230" s="75">
        <v>45594</v>
      </c>
      <c r="R230" s="41">
        <f t="shared" si="12"/>
        <v>0</v>
      </c>
      <c r="S230" s="41">
        <f t="shared" si="13"/>
        <v>14050</v>
      </c>
      <c r="T230" s="41">
        <f t="shared" si="14"/>
        <v>158420</v>
      </c>
    </row>
    <row r="231" spans="1:20" x14ac:dyDescent="0.25">
      <c r="A231" s="43">
        <v>45621</v>
      </c>
      <c r="B231" s="44" t="s">
        <v>25</v>
      </c>
      <c r="C231" s="49"/>
      <c r="D231" s="59"/>
      <c r="E231" s="45">
        <v>45659</v>
      </c>
      <c r="F231" s="45">
        <v>45659</v>
      </c>
      <c r="G231" s="46">
        <v>45659</v>
      </c>
      <c r="H231" s="47">
        <v>0</v>
      </c>
      <c r="I231" s="60">
        <v>100</v>
      </c>
      <c r="J231" s="48">
        <v>14000</v>
      </c>
      <c r="K231" s="47">
        <v>13960</v>
      </c>
      <c r="L231" s="63">
        <f t="shared" si="11"/>
        <v>216010</v>
      </c>
      <c r="Q231" s="75">
        <v>45595</v>
      </c>
      <c r="R231" s="41">
        <f t="shared" si="12"/>
        <v>0</v>
      </c>
      <c r="S231" s="41">
        <f t="shared" si="13"/>
        <v>15500</v>
      </c>
      <c r="T231" s="41">
        <f t="shared" si="14"/>
        <v>142920</v>
      </c>
    </row>
    <row r="232" spans="1:20" x14ac:dyDescent="0.25">
      <c r="A232" s="43">
        <v>45621</v>
      </c>
      <c r="B232" s="44" t="s">
        <v>25</v>
      </c>
      <c r="C232" s="49"/>
      <c r="D232" s="59"/>
      <c r="E232" s="45">
        <v>45660</v>
      </c>
      <c r="F232" s="45">
        <v>45660</v>
      </c>
      <c r="G232" s="46">
        <v>45660</v>
      </c>
      <c r="H232" s="47">
        <v>0</v>
      </c>
      <c r="I232" s="60">
        <v>100</v>
      </c>
      <c r="J232" s="48">
        <v>14000</v>
      </c>
      <c r="K232" s="47">
        <v>14010</v>
      </c>
      <c r="L232" s="63">
        <f t="shared" ref="L232:L295" si="15">L231+C232-K232</f>
        <v>202000</v>
      </c>
      <c r="Q232" s="75">
        <v>45596</v>
      </c>
      <c r="R232" s="41">
        <f t="shared" si="12"/>
        <v>0</v>
      </c>
      <c r="S232" s="41">
        <f t="shared" si="13"/>
        <v>0</v>
      </c>
      <c r="T232" s="41">
        <f t="shared" si="14"/>
        <v>142920</v>
      </c>
    </row>
    <row r="233" spans="1:20" x14ac:dyDescent="0.25">
      <c r="A233" s="43">
        <v>45621</v>
      </c>
      <c r="B233" s="44" t="s">
        <v>25</v>
      </c>
      <c r="C233" s="49"/>
      <c r="D233" s="59"/>
      <c r="E233" s="45">
        <v>45663</v>
      </c>
      <c r="F233" s="45">
        <v>45663</v>
      </c>
      <c r="G233" s="46">
        <v>45663</v>
      </c>
      <c r="H233" s="47">
        <v>0</v>
      </c>
      <c r="I233" s="60">
        <v>100</v>
      </c>
      <c r="J233" s="48">
        <v>14000</v>
      </c>
      <c r="K233" s="47">
        <v>13920</v>
      </c>
      <c r="L233" s="63">
        <f t="shared" si="15"/>
        <v>188080</v>
      </c>
      <c r="Q233" s="75">
        <v>45597</v>
      </c>
      <c r="R233" s="41">
        <f t="shared" si="12"/>
        <v>0</v>
      </c>
      <c r="S233" s="41">
        <f t="shared" si="13"/>
        <v>28010</v>
      </c>
      <c r="T233" s="41">
        <f t="shared" si="14"/>
        <v>114910</v>
      </c>
    </row>
    <row r="234" spans="1:20" x14ac:dyDescent="0.25">
      <c r="A234" s="43">
        <v>45621</v>
      </c>
      <c r="B234" s="44" t="s">
        <v>25</v>
      </c>
      <c r="C234" s="49"/>
      <c r="D234" s="59"/>
      <c r="E234" s="45">
        <v>45664</v>
      </c>
      <c r="F234" s="45">
        <v>45664</v>
      </c>
      <c r="G234" s="46">
        <v>45664</v>
      </c>
      <c r="H234" s="47">
        <v>0</v>
      </c>
      <c r="I234" s="60">
        <v>100</v>
      </c>
      <c r="J234" s="48">
        <v>14000</v>
      </c>
      <c r="K234" s="47">
        <v>13850</v>
      </c>
      <c r="L234" s="63">
        <f t="shared" si="15"/>
        <v>174230</v>
      </c>
      <c r="Q234" s="75">
        <v>45598</v>
      </c>
      <c r="R234" s="41">
        <f t="shared" si="12"/>
        <v>0</v>
      </c>
      <c r="S234" s="41">
        <f t="shared" si="13"/>
        <v>14010</v>
      </c>
      <c r="T234" s="41">
        <f t="shared" si="14"/>
        <v>100900</v>
      </c>
    </row>
    <row r="235" spans="1:20" x14ac:dyDescent="0.25">
      <c r="A235" s="43">
        <v>45639</v>
      </c>
      <c r="B235" s="44" t="s">
        <v>25</v>
      </c>
      <c r="C235" s="49">
        <v>70000</v>
      </c>
      <c r="D235" s="59" t="s">
        <v>101</v>
      </c>
      <c r="E235" s="46">
        <v>45665</v>
      </c>
      <c r="F235" s="46">
        <v>45665</v>
      </c>
      <c r="G235" s="46">
        <v>45665</v>
      </c>
      <c r="H235" s="47">
        <v>0</v>
      </c>
      <c r="I235" s="60">
        <v>100</v>
      </c>
      <c r="J235" s="49">
        <v>14000</v>
      </c>
      <c r="K235" s="47">
        <v>13900</v>
      </c>
      <c r="L235" s="63">
        <f t="shared" si="15"/>
        <v>230330</v>
      </c>
      <c r="Q235" s="75">
        <v>45599</v>
      </c>
      <c r="R235" s="41">
        <f t="shared" si="12"/>
        <v>0</v>
      </c>
      <c r="S235" s="41">
        <f t="shared" si="13"/>
        <v>0</v>
      </c>
      <c r="T235" s="41">
        <f t="shared" si="14"/>
        <v>100900</v>
      </c>
    </row>
    <row r="236" spans="1:20" x14ac:dyDescent="0.25">
      <c r="A236" s="43">
        <v>45639</v>
      </c>
      <c r="B236" s="44" t="s">
        <v>25</v>
      </c>
      <c r="C236" s="49"/>
      <c r="D236" s="59"/>
      <c r="E236" s="46">
        <v>45665</v>
      </c>
      <c r="F236" s="46">
        <v>45665</v>
      </c>
      <c r="G236" s="46">
        <v>45665</v>
      </c>
      <c r="H236" s="47">
        <v>0</v>
      </c>
      <c r="I236" s="60">
        <v>100</v>
      </c>
      <c r="J236" s="49">
        <v>14000</v>
      </c>
      <c r="K236" s="47">
        <v>13980</v>
      </c>
      <c r="L236" s="63">
        <f t="shared" si="15"/>
        <v>216350</v>
      </c>
      <c r="Q236" s="75">
        <v>45600</v>
      </c>
      <c r="R236" s="41">
        <f t="shared" si="12"/>
        <v>0</v>
      </c>
      <c r="S236" s="41">
        <f t="shared" si="13"/>
        <v>13970</v>
      </c>
      <c r="T236" s="41">
        <f t="shared" si="14"/>
        <v>86930</v>
      </c>
    </row>
    <row r="237" spans="1:20" x14ac:dyDescent="0.25">
      <c r="A237" s="43">
        <v>45621</v>
      </c>
      <c r="B237" s="44" t="s">
        <v>25</v>
      </c>
      <c r="C237" s="49"/>
      <c r="D237" s="59"/>
      <c r="E237" s="45">
        <v>45667</v>
      </c>
      <c r="F237" s="45">
        <v>45667</v>
      </c>
      <c r="G237" s="46">
        <v>45667</v>
      </c>
      <c r="H237" s="47">
        <v>0</v>
      </c>
      <c r="I237" s="60">
        <v>100</v>
      </c>
      <c r="J237" s="48">
        <v>14000</v>
      </c>
      <c r="K237" s="47">
        <v>13980</v>
      </c>
      <c r="L237" s="63">
        <f t="shared" si="15"/>
        <v>202370</v>
      </c>
      <c r="Q237" s="75">
        <v>45601</v>
      </c>
      <c r="R237" s="41">
        <f t="shared" si="12"/>
        <v>210000</v>
      </c>
      <c r="S237" s="41">
        <f t="shared" si="13"/>
        <v>13910</v>
      </c>
      <c r="T237" s="41">
        <f t="shared" si="14"/>
        <v>283020</v>
      </c>
    </row>
    <row r="238" spans="1:20" x14ac:dyDescent="0.25">
      <c r="A238" s="43">
        <v>45621</v>
      </c>
      <c r="B238" s="44" t="s">
        <v>25</v>
      </c>
      <c r="C238" s="49"/>
      <c r="D238" s="59"/>
      <c r="E238" s="45">
        <v>45667</v>
      </c>
      <c r="F238" s="45">
        <v>45667</v>
      </c>
      <c r="G238" s="46">
        <v>45667</v>
      </c>
      <c r="H238" s="47">
        <v>0</v>
      </c>
      <c r="I238" s="60">
        <v>100</v>
      </c>
      <c r="J238" s="48">
        <v>14000</v>
      </c>
      <c r="K238" s="47">
        <v>13930</v>
      </c>
      <c r="L238" s="63">
        <f t="shared" si="15"/>
        <v>188440</v>
      </c>
      <c r="Q238" s="75">
        <v>45602</v>
      </c>
      <c r="R238" s="41">
        <f t="shared" si="12"/>
        <v>0</v>
      </c>
      <c r="S238" s="41">
        <f t="shared" si="13"/>
        <v>13900</v>
      </c>
      <c r="T238" s="41">
        <f t="shared" si="14"/>
        <v>269120</v>
      </c>
    </row>
    <row r="239" spans="1:20" x14ac:dyDescent="0.25">
      <c r="A239" s="43">
        <v>45639</v>
      </c>
      <c r="B239" s="44" t="s">
        <v>25</v>
      </c>
      <c r="C239" s="49"/>
      <c r="D239" s="59"/>
      <c r="E239" s="46">
        <v>45667</v>
      </c>
      <c r="F239" s="46">
        <v>45667</v>
      </c>
      <c r="G239" s="46">
        <v>45667</v>
      </c>
      <c r="H239" s="47">
        <v>0</v>
      </c>
      <c r="I239" s="60">
        <v>100</v>
      </c>
      <c r="J239" s="49">
        <v>14000</v>
      </c>
      <c r="K239" s="47">
        <v>13980</v>
      </c>
      <c r="L239" s="63">
        <f t="shared" si="15"/>
        <v>174460</v>
      </c>
      <c r="Q239" s="75">
        <v>45603</v>
      </c>
      <c r="R239" s="41">
        <f t="shared" si="12"/>
        <v>0</v>
      </c>
      <c r="S239" s="41">
        <f t="shared" si="13"/>
        <v>13840</v>
      </c>
      <c r="T239" s="41">
        <f t="shared" si="14"/>
        <v>255280</v>
      </c>
    </row>
    <row r="240" spans="1:20" x14ac:dyDescent="0.25">
      <c r="A240" s="43">
        <v>45639</v>
      </c>
      <c r="B240" s="44" t="s">
        <v>25</v>
      </c>
      <c r="C240" s="49"/>
      <c r="D240" s="59"/>
      <c r="E240" s="46">
        <v>45667</v>
      </c>
      <c r="F240" s="46">
        <v>45667</v>
      </c>
      <c r="G240" s="46">
        <v>45667</v>
      </c>
      <c r="H240" s="47">
        <v>0</v>
      </c>
      <c r="I240" s="60">
        <v>100</v>
      </c>
      <c r="J240" s="49">
        <v>14000</v>
      </c>
      <c r="K240" s="47">
        <v>13980</v>
      </c>
      <c r="L240" s="63">
        <f t="shared" si="15"/>
        <v>160480</v>
      </c>
      <c r="Q240" s="75">
        <v>45604</v>
      </c>
      <c r="R240" s="41">
        <f t="shared" si="12"/>
        <v>0</v>
      </c>
      <c r="S240" s="41">
        <f t="shared" si="13"/>
        <v>13970</v>
      </c>
      <c r="T240" s="41">
        <f t="shared" si="14"/>
        <v>241310</v>
      </c>
    </row>
    <row r="241" spans="1:20" x14ac:dyDescent="0.25">
      <c r="A241" s="43">
        <v>45639</v>
      </c>
      <c r="B241" s="44" t="s">
        <v>25</v>
      </c>
      <c r="C241" s="49"/>
      <c r="D241" s="59"/>
      <c r="E241" s="46">
        <v>45670</v>
      </c>
      <c r="F241" s="46">
        <v>45670</v>
      </c>
      <c r="G241" s="46">
        <v>45670</v>
      </c>
      <c r="H241" s="47">
        <v>0</v>
      </c>
      <c r="I241" s="60">
        <v>100</v>
      </c>
      <c r="J241" s="49">
        <v>14000</v>
      </c>
      <c r="K241" s="47">
        <v>13940</v>
      </c>
      <c r="L241" s="63">
        <f t="shared" si="15"/>
        <v>146540</v>
      </c>
      <c r="Q241" s="75">
        <v>45605</v>
      </c>
      <c r="R241" s="41">
        <f t="shared" si="12"/>
        <v>0</v>
      </c>
      <c r="S241" s="41">
        <f t="shared" si="13"/>
        <v>13950</v>
      </c>
      <c r="T241" s="41">
        <f t="shared" si="14"/>
        <v>227360</v>
      </c>
    </row>
    <row r="242" spans="1:20" x14ac:dyDescent="0.25">
      <c r="A242" s="43">
        <v>45649</v>
      </c>
      <c r="B242" s="44" t="s">
        <v>25</v>
      </c>
      <c r="C242" s="49">
        <v>140000</v>
      </c>
      <c r="D242" s="59" t="s">
        <v>101</v>
      </c>
      <c r="E242" s="45">
        <v>45688</v>
      </c>
      <c r="F242" s="46">
        <v>45670</v>
      </c>
      <c r="G242" s="46">
        <v>45670</v>
      </c>
      <c r="H242" s="47">
        <v>0</v>
      </c>
      <c r="I242" s="60">
        <v>100</v>
      </c>
      <c r="J242" s="49">
        <v>14000</v>
      </c>
      <c r="K242" s="47">
        <v>13990</v>
      </c>
      <c r="L242" s="63">
        <f t="shared" si="15"/>
        <v>272550</v>
      </c>
      <c r="Q242" s="75">
        <v>45606</v>
      </c>
      <c r="R242" s="41">
        <f t="shared" si="12"/>
        <v>0</v>
      </c>
      <c r="S242" s="41">
        <f t="shared" si="13"/>
        <v>0</v>
      </c>
      <c r="T242" s="41">
        <f t="shared" si="14"/>
        <v>227360</v>
      </c>
    </row>
    <row r="243" spans="1:20" x14ac:dyDescent="0.25">
      <c r="A243" s="43">
        <v>45649</v>
      </c>
      <c r="B243" s="44" t="s">
        <v>25</v>
      </c>
      <c r="C243" s="49"/>
      <c r="D243" s="59"/>
      <c r="E243" s="45">
        <v>45688</v>
      </c>
      <c r="F243" s="46">
        <v>45671</v>
      </c>
      <c r="G243" s="46">
        <v>45671</v>
      </c>
      <c r="H243" s="47">
        <v>0</v>
      </c>
      <c r="I243" s="60">
        <v>100</v>
      </c>
      <c r="J243" s="49">
        <v>14000</v>
      </c>
      <c r="K243" s="47">
        <v>14030</v>
      </c>
      <c r="L243" s="63">
        <f t="shared" si="15"/>
        <v>258520</v>
      </c>
      <c r="Q243" s="75">
        <v>45607</v>
      </c>
      <c r="R243" s="41">
        <f t="shared" si="12"/>
        <v>0</v>
      </c>
      <c r="S243" s="41">
        <f t="shared" si="13"/>
        <v>13850</v>
      </c>
      <c r="T243" s="41">
        <f t="shared" si="14"/>
        <v>213510</v>
      </c>
    </row>
    <row r="244" spans="1:20" x14ac:dyDescent="0.25">
      <c r="A244" s="43">
        <v>45649</v>
      </c>
      <c r="B244" s="44" t="s">
        <v>25</v>
      </c>
      <c r="C244" s="49"/>
      <c r="D244" s="59"/>
      <c r="E244" s="45">
        <v>45688</v>
      </c>
      <c r="F244" s="46">
        <v>45672</v>
      </c>
      <c r="G244" s="46">
        <v>45672</v>
      </c>
      <c r="H244" s="47">
        <v>0</v>
      </c>
      <c r="I244" s="60">
        <v>100</v>
      </c>
      <c r="J244" s="49">
        <v>14000</v>
      </c>
      <c r="K244" s="47">
        <v>14030</v>
      </c>
      <c r="L244" s="63">
        <f t="shared" si="15"/>
        <v>244490</v>
      </c>
      <c r="Q244" s="75">
        <v>45608</v>
      </c>
      <c r="R244" s="41">
        <f t="shared" si="12"/>
        <v>0</v>
      </c>
      <c r="S244" s="41">
        <f t="shared" si="13"/>
        <v>27950</v>
      </c>
      <c r="T244" s="41">
        <f t="shared" si="14"/>
        <v>185560</v>
      </c>
    </row>
    <row r="245" spans="1:20" x14ac:dyDescent="0.25">
      <c r="A245" s="43">
        <v>45649</v>
      </c>
      <c r="B245" s="44" t="s">
        <v>25</v>
      </c>
      <c r="C245" s="49"/>
      <c r="D245" s="59"/>
      <c r="E245" s="45">
        <v>45688</v>
      </c>
      <c r="F245" s="46">
        <v>45673</v>
      </c>
      <c r="G245" s="46">
        <v>45673</v>
      </c>
      <c r="H245" s="47">
        <v>0</v>
      </c>
      <c r="I245" s="60">
        <v>100</v>
      </c>
      <c r="J245" s="49">
        <v>14000</v>
      </c>
      <c r="K245" s="47">
        <v>14040</v>
      </c>
      <c r="L245" s="63">
        <f t="shared" si="15"/>
        <v>230450</v>
      </c>
      <c r="Q245" s="75">
        <v>45609</v>
      </c>
      <c r="R245" s="41">
        <f t="shared" si="12"/>
        <v>0</v>
      </c>
      <c r="S245" s="41">
        <f t="shared" si="13"/>
        <v>13990</v>
      </c>
      <c r="T245" s="41">
        <f t="shared" si="14"/>
        <v>171570</v>
      </c>
    </row>
    <row r="246" spans="1:20" x14ac:dyDescent="0.25">
      <c r="A246" s="43">
        <v>45649</v>
      </c>
      <c r="B246" s="44" t="s">
        <v>25</v>
      </c>
      <c r="C246" s="49"/>
      <c r="D246" s="59"/>
      <c r="E246" s="45">
        <v>45688</v>
      </c>
      <c r="F246" s="46">
        <v>45674</v>
      </c>
      <c r="G246" s="46">
        <v>45674</v>
      </c>
      <c r="H246" s="47">
        <v>0</v>
      </c>
      <c r="I246" s="60">
        <v>100</v>
      </c>
      <c r="J246" s="49">
        <v>26500</v>
      </c>
      <c r="K246" s="47">
        <v>26660</v>
      </c>
      <c r="L246" s="63">
        <f t="shared" si="15"/>
        <v>203790</v>
      </c>
      <c r="Q246" s="75">
        <v>45610</v>
      </c>
      <c r="R246" s="41">
        <f t="shared" si="12"/>
        <v>210000</v>
      </c>
      <c r="S246" s="41">
        <f t="shared" si="13"/>
        <v>13950</v>
      </c>
      <c r="T246" s="41">
        <f t="shared" si="14"/>
        <v>367620</v>
      </c>
    </row>
    <row r="247" spans="1:20" x14ac:dyDescent="0.25">
      <c r="A247" s="43">
        <v>45649</v>
      </c>
      <c r="B247" s="44" t="s">
        <v>25</v>
      </c>
      <c r="C247" s="49"/>
      <c r="D247" s="59"/>
      <c r="E247" s="45">
        <v>45688</v>
      </c>
      <c r="F247" s="46">
        <v>45677</v>
      </c>
      <c r="G247" s="46">
        <v>45677</v>
      </c>
      <c r="H247" s="47">
        <v>0</v>
      </c>
      <c r="I247" s="60">
        <v>100</v>
      </c>
      <c r="J247" s="49">
        <v>14000</v>
      </c>
      <c r="K247" s="47">
        <v>14010</v>
      </c>
      <c r="L247" s="63">
        <f t="shared" si="15"/>
        <v>189780</v>
      </c>
      <c r="Q247" s="75">
        <v>45611</v>
      </c>
      <c r="R247" s="41">
        <f t="shared" si="12"/>
        <v>0</v>
      </c>
      <c r="S247" s="41">
        <f t="shared" si="13"/>
        <v>13870</v>
      </c>
      <c r="T247" s="41">
        <f t="shared" si="14"/>
        <v>353750</v>
      </c>
    </row>
    <row r="248" spans="1:20" x14ac:dyDescent="0.25">
      <c r="A248" s="43">
        <v>45649</v>
      </c>
      <c r="B248" s="44" t="s">
        <v>25</v>
      </c>
      <c r="C248" s="49"/>
      <c r="D248" s="59"/>
      <c r="E248" s="45">
        <v>45688</v>
      </c>
      <c r="F248" s="46">
        <v>45678</v>
      </c>
      <c r="G248" s="46">
        <v>45678</v>
      </c>
      <c r="H248" s="47">
        <v>0</v>
      </c>
      <c r="I248" s="60">
        <v>100</v>
      </c>
      <c r="J248" s="49">
        <v>14000</v>
      </c>
      <c r="K248" s="47">
        <v>14020</v>
      </c>
      <c r="L248" s="63">
        <f t="shared" si="15"/>
        <v>175760</v>
      </c>
      <c r="Q248" s="75">
        <v>45612</v>
      </c>
      <c r="R248" s="41">
        <f t="shared" si="12"/>
        <v>0</v>
      </c>
      <c r="S248" s="41">
        <f t="shared" si="13"/>
        <v>0</v>
      </c>
      <c r="T248" s="41">
        <f t="shared" si="14"/>
        <v>353750</v>
      </c>
    </row>
    <row r="249" spans="1:20" x14ac:dyDescent="0.25">
      <c r="A249" s="43">
        <v>45649</v>
      </c>
      <c r="B249" s="44" t="s">
        <v>25</v>
      </c>
      <c r="C249" s="49"/>
      <c r="D249" s="59"/>
      <c r="E249" s="45">
        <v>45688</v>
      </c>
      <c r="F249" s="46">
        <v>45679</v>
      </c>
      <c r="G249" s="46">
        <v>45679</v>
      </c>
      <c r="H249" s="47">
        <v>0</v>
      </c>
      <c r="I249" s="60">
        <v>100</v>
      </c>
      <c r="J249" s="49">
        <v>14000</v>
      </c>
      <c r="K249" s="47">
        <v>14040</v>
      </c>
      <c r="L249" s="63">
        <f t="shared" si="15"/>
        <v>161720</v>
      </c>
      <c r="Q249" s="75">
        <v>45613</v>
      </c>
      <c r="R249" s="41">
        <f t="shared" si="12"/>
        <v>0</v>
      </c>
      <c r="S249" s="41">
        <f t="shared" si="13"/>
        <v>0</v>
      </c>
      <c r="T249" s="41">
        <f t="shared" si="14"/>
        <v>353750</v>
      </c>
    </row>
    <row r="250" spans="1:20" x14ac:dyDescent="0.25">
      <c r="A250" s="43">
        <v>45649</v>
      </c>
      <c r="B250" s="44" t="s">
        <v>25</v>
      </c>
      <c r="C250" s="49"/>
      <c r="D250" s="59"/>
      <c r="E250" s="45">
        <v>45688</v>
      </c>
      <c r="F250" s="46">
        <v>45679</v>
      </c>
      <c r="G250" s="46">
        <v>45679</v>
      </c>
      <c r="H250" s="47">
        <v>0</v>
      </c>
      <c r="I250" s="60">
        <v>100</v>
      </c>
      <c r="J250" s="49">
        <v>15500</v>
      </c>
      <c r="K250" s="47">
        <v>15510</v>
      </c>
      <c r="L250" s="63">
        <f t="shared" si="15"/>
        <v>146210</v>
      </c>
      <c r="Q250" s="75">
        <v>45614</v>
      </c>
      <c r="R250" s="41">
        <f t="shared" si="12"/>
        <v>0</v>
      </c>
      <c r="S250" s="41">
        <f t="shared" si="13"/>
        <v>13900</v>
      </c>
      <c r="T250" s="41">
        <f t="shared" si="14"/>
        <v>339850</v>
      </c>
    </row>
    <row r="251" spans="1:20" x14ac:dyDescent="0.25">
      <c r="A251" s="43">
        <v>45643</v>
      </c>
      <c r="B251" s="44" t="s">
        <v>25</v>
      </c>
      <c r="C251" s="49">
        <v>140000</v>
      </c>
      <c r="D251" s="59" t="s">
        <v>101</v>
      </c>
      <c r="E251" s="45">
        <v>45716</v>
      </c>
      <c r="F251" s="45">
        <v>45680</v>
      </c>
      <c r="G251" s="46">
        <v>45680</v>
      </c>
      <c r="H251" s="47">
        <v>0</v>
      </c>
      <c r="I251" s="60">
        <v>100</v>
      </c>
      <c r="J251" s="49">
        <v>14000</v>
      </c>
      <c r="K251" s="47">
        <v>14040</v>
      </c>
      <c r="L251" s="63">
        <f t="shared" si="15"/>
        <v>272170</v>
      </c>
      <c r="Q251" s="75">
        <v>45615</v>
      </c>
      <c r="R251" s="41">
        <f t="shared" si="12"/>
        <v>0</v>
      </c>
      <c r="S251" s="41">
        <f t="shared" si="13"/>
        <v>27820</v>
      </c>
      <c r="T251" s="41">
        <f t="shared" si="14"/>
        <v>312030</v>
      </c>
    </row>
    <row r="252" spans="1:20" x14ac:dyDescent="0.25">
      <c r="A252" s="43">
        <v>45643</v>
      </c>
      <c r="B252" s="44" t="s">
        <v>25</v>
      </c>
      <c r="C252" s="49"/>
      <c r="D252" s="59"/>
      <c r="E252" s="45">
        <v>45716</v>
      </c>
      <c r="F252" s="45">
        <v>45681</v>
      </c>
      <c r="G252" s="46">
        <v>45681</v>
      </c>
      <c r="H252" s="47">
        <v>0</v>
      </c>
      <c r="I252" s="60">
        <v>100</v>
      </c>
      <c r="J252" s="49">
        <v>14000</v>
      </c>
      <c r="K252" s="47">
        <v>14020</v>
      </c>
      <c r="L252" s="63">
        <f t="shared" si="15"/>
        <v>258150</v>
      </c>
      <c r="Q252" s="75">
        <v>45616</v>
      </c>
      <c r="R252" s="41">
        <f t="shared" si="12"/>
        <v>0</v>
      </c>
      <c r="S252" s="41">
        <f t="shared" si="13"/>
        <v>13950</v>
      </c>
      <c r="T252" s="41">
        <f t="shared" si="14"/>
        <v>298080</v>
      </c>
    </row>
    <row r="253" spans="1:20" x14ac:dyDescent="0.25">
      <c r="A253" s="43">
        <v>45643</v>
      </c>
      <c r="B253" s="44" t="s">
        <v>25</v>
      </c>
      <c r="C253" s="49"/>
      <c r="D253" s="59"/>
      <c r="E253" s="45">
        <v>45716</v>
      </c>
      <c r="F253" s="45">
        <v>45687</v>
      </c>
      <c r="G253" s="46">
        <v>45687</v>
      </c>
      <c r="H253" s="47">
        <v>0</v>
      </c>
      <c r="I253" s="60">
        <v>100</v>
      </c>
      <c r="J253" s="49">
        <v>14000</v>
      </c>
      <c r="K253" s="47">
        <v>14030</v>
      </c>
      <c r="L253" s="63">
        <f t="shared" si="15"/>
        <v>244120</v>
      </c>
      <c r="Q253" s="75">
        <v>45617</v>
      </c>
      <c r="R253" s="41">
        <f t="shared" si="12"/>
        <v>0</v>
      </c>
      <c r="S253" s="41">
        <f t="shared" si="13"/>
        <v>13950</v>
      </c>
      <c r="T253" s="41">
        <f t="shared" si="14"/>
        <v>284130</v>
      </c>
    </row>
    <row r="254" spans="1:20" x14ac:dyDescent="0.25">
      <c r="A254" s="43">
        <v>45643</v>
      </c>
      <c r="B254" s="44" t="s">
        <v>25</v>
      </c>
      <c r="C254" s="49"/>
      <c r="D254" s="59"/>
      <c r="E254" s="45">
        <v>45716</v>
      </c>
      <c r="F254" s="45">
        <v>45688</v>
      </c>
      <c r="G254" s="46">
        <v>45688</v>
      </c>
      <c r="H254" s="47">
        <v>0</v>
      </c>
      <c r="I254" s="60">
        <v>100</v>
      </c>
      <c r="J254" s="49">
        <v>14000</v>
      </c>
      <c r="K254" s="47">
        <v>14010</v>
      </c>
      <c r="L254" s="63">
        <f t="shared" si="15"/>
        <v>230110</v>
      </c>
      <c r="Q254" s="75">
        <v>45618</v>
      </c>
      <c r="R254" s="41">
        <f t="shared" si="12"/>
        <v>0</v>
      </c>
      <c r="S254" s="41">
        <f t="shared" si="13"/>
        <v>13830</v>
      </c>
      <c r="T254" s="41">
        <f t="shared" si="14"/>
        <v>270300</v>
      </c>
    </row>
    <row r="255" spans="1:20" x14ac:dyDescent="0.25">
      <c r="A255" s="43">
        <v>45643</v>
      </c>
      <c r="B255" s="44" t="s">
        <v>25</v>
      </c>
      <c r="C255" s="49"/>
      <c r="D255" s="59"/>
      <c r="E255" s="45">
        <v>45716</v>
      </c>
      <c r="F255" s="45">
        <v>45691</v>
      </c>
      <c r="G255" s="46">
        <v>45691</v>
      </c>
      <c r="H255" s="47">
        <v>0</v>
      </c>
      <c r="I255" s="60">
        <v>100</v>
      </c>
      <c r="J255" s="49">
        <v>14000</v>
      </c>
      <c r="K255" s="47">
        <v>14030</v>
      </c>
      <c r="L255" s="63">
        <f t="shared" si="15"/>
        <v>216080</v>
      </c>
      <c r="Q255" s="75">
        <v>45619</v>
      </c>
      <c r="R255" s="41">
        <f t="shared" si="12"/>
        <v>0</v>
      </c>
      <c r="S255" s="41">
        <f t="shared" si="13"/>
        <v>0</v>
      </c>
      <c r="T255" s="41">
        <f t="shared" si="14"/>
        <v>270300</v>
      </c>
    </row>
    <row r="256" spans="1:20" x14ac:dyDescent="0.25">
      <c r="A256" s="43">
        <v>45643</v>
      </c>
      <c r="B256" s="44" t="s">
        <v>25</v>
      </c>
      <c r="C256" s="49"/>
      <c r="D256" s="59"/>
      <c r="E256" s="45">
        <v>45716</v>
      </c>
      <c r="F256" s="45">
        <v>45691</v>
      </c>
      <c r="G256" s="46">
        <v>45691</v>
      </c>
      <c r="H256" s="47">
        <v>0</v>
      </c>
      <c r="I256" s="60">
        <v>100</v>
      </c>
      <c r="J256" s="49">
        <v>14000</v>
      </c>
      <c r="K256" s="47">
        <v>14030</v>
      </c>
      <c r="L256" s="63">
        <f t="shared" si="15"/>
        <v>202050</v>
      </c>
      <c r="Q256" s="75">
        <v>45620</v>
      </c>
      <c r="R256" s="41">
        <f t="shared" si="12"/>
        <v>0</v>
      </c>
      <c r="S256" s="41">
        <f t="shared" si="13"/>
        <v>0</v>
      </c>
      <c r="T256" s="41">
        <f t="shared" si="14"/>
        <v>270300</v>
      </c>
    </row>
    <row r="257" spans="1:20" x14ac:dyDescent="0.25">
      <c r="A257" s="43">
        <v>45643</v>
      </c>
      <c r="B257" s="44" t="s">
        <v>25</v>
      </c>
      <c r="C257" s="49"/>
      <c r="D257" s="59"/>
      <c r="E257" s="45">
        <v>45716</v>
      </c>
      <c r="F257" s="45">
        <v>45692</v>
      </c>
      <c r="G257" s="46">
        <v>45692</v>
      </c>
      <c r="H257" s="47">
        <v>0</v>
      </c>
      <c r="I257" s="60">
        <v>100</v>
      </c>
      <c r="J257" s="49">
        <v>14000</v>
      </c>
      <c r="K257" s="47">
        <v>14030</v>
      </c>
      <c r="L257" s="63">
        <f t="shared" si="15"/>
        <v>188020</v>
      </c>
      <c r="Q257" s="75">
        <v>45621</v>
      </c>
      <c r="R257" s="41">
        <f t="shared" si="12"/>
        <v>280000</v>
      </c>
      <c r="S257" s="41">
        <f t="shared" si="13"/>
        <v>27970</v>
      </c>
      <c r="T257" s="41">
        <f t="shared" si="14"/>
        <v>522330</v>
      </c>
    </row>
    <row r="258" spans="1:20" x14ac:dyDescent="0.25">
      <c r="A258" s="43">
        <v>45643</v>
      </c>
      <c r="B258" s="44" t="s">
        <v>25</v>
      </c>
      <c r="C258" s="49"/>
      <c r="D258" s="59"/>
      <c r="E258" s="45">
        <v>45716</v>
      </c>
      <c r="F258" s="46">
        <v>45693</v>
      </c>
      <c r="G258" s="46">
        <v>45693</v>
      </c>
      <c r="H258" s="47">
        <v>0</v>
      </c>
      <c r="I258" s="60">
        <v>100</v>
      </c>
      <c r="J258" s="49">
        <v>14000</v>
      </c>
      <c r="K258" s="47">
        <v>14030</v>
      </c>
      <c r="L258" s="63">
        <f t="shared" si="15"/>
        <v>173990</v>
      </c>
      <c r="Q258" s="75">
        <v>45622</v>
      </c>
      <c r="R258" s="41">
        <f t="shared" si="12"/>
        <v>0</v>
      </c>
      <c r="S258" s="41">
        <f t="shared" si="13"/>
        <v>27850</v>
      </c>
      <c r="T258" s="41">
        <f t="shared" si="14"/>
        <v>494480</v>
      </c>
    </row>
    <row r="259" spans="1:20" x14ac:dyDescent="0.25">
      <c r="A259" s="43">
        <v>45643</v>
      </c>
      <c r="B259" s="44" t="s">
        <v>25</v>
      </c>
      <c r="C259" s="49"/>
      <c r="D259" s="59"/>
      <c r="E259" s="45">
        <v>45716</v>
      </c>
      <c r="F259" s="46">
        <v>45693</v>
      </c>
      <c r="G259" s="46">
        <v>45693</v>
      </c>
      <c r="H259" s="47">
        <v>0</v>
      </c>
      <c r="I259" s="60">
        <v>100</v>
      </c>
      <c r="J259" s="49">
        <v>14000</v>
      </c>
      <c r="K259" s="47">
        <v>14030</v>
      </c>
      <c r="L259" s="63">
        <f t="shared" si="15"/>
        <v>159960</v>
      </c>
      <c r="Q259" s="75">
        <v>45623</v>
      </c>
      <c r="R259" s="41">
        <f t="shared" ref="R259:R322" si="16">SUMIF($A$2:$A$306,Q259,$C$2:$C$306)</f>
        <v>0</v>
      </c>
      <c r="S259" s="41">
        <f t="shared" ref="S259:S322" si="17">SUMIF($G$2:$G$306,Q259,$K$2:$K$306)</f>
        <v>0</v>
      </c>
      <c r="T259" s="41">
        <f t="shared" si="14"/>
        <v>494480</v>
      </c>
    </row>
    <row r="260" spans="1:20" x14ac:dyDescent="0.25">
      <c r="A260" s="43">
        <v>45643</v>
      </c>
      <c r="B260" s="44" t="s">
        <v>25</v>
      </c>
      <c r="C260" s="49"/>
      <c r="D260" s="59"/>
      <c r="E260" s="45">
        <v>45716</v>
      </c>
      <c r="F260" s="45">
        <v>45694</v>
      </c>
      <c r="G260" s="46">
        <v>45694</v>
      </c>
      <c r="H260" s="47">
        <v>0</v>
      </c>
      <c r="I260" s="60">
        <v>100</v>
      </c>
      <c r="J260" s="49">
        <v>14000</v>
      </c>
      <c r="K260" s="47">
        <v>14040</v>
      </c>
      <c r="L260" s="63">
        <f t="shared" si="15"/>
        <v>145920</v>
      </c>
      <c r="Q260" s="75">
        <v>45624</v>
      </c>
      <c r="R260" s="41">
        <f t="shared" si="16"/>
        <v>0</v>
      </c>
      <c r="S260" s="41">
        <f t="shared" si="17"/>
        <v>13930</v>
      </c>
      <c r="T260" s="41">
        <f t="shared" ref="T260:T323" si="18">T259+R260-S260</f>
        <v>480550</v>
      </c>
    </row>
    <row r="261" spans="1:20" x14ac:dyDescent="0.25">
      <c r="A261" s="64">
        <v>45660</v>
      </c>
      <c r="B261" s="65" t="s">
        <v>25</v>
      </c>
      <c r="C261" s="67">
        <v>140000</v>
      </c>
      <c r="G261" s="69">
        <v>45695</v>
      </c>
      <c r="K261" s="67">
        <v>14010</v>
      </c>
      <c r="L261" s="63">
        <f t="shared" si="15"/>
        <v>271910</v>
      </c>
      <c r="Q261" s="75">
        <v>45625</v>
      </c>
      <c r="R261" s="41">
        <f t="shared" si="16"/>
        <v>0</v>
      </c>
      <c r="S261" s="41">
        <f t="shared" si="17"/>
        <v>27970</v>
      </c>
      <c r="T261" s="41">
        <f t="shared" si="18"/>
        <v>452580</v>
      </c>
    </row>
    <row r="262" spans="1:20" x14ac:dyDescent="0.25">
      <c r="A262" s="64">
        <v>45660</v>
      </c>
      <c r="B262" s="65" t="s">
        <v>25</v>
      </c>
      <c r="C262" s="67"/>
      <c r="G262" s="69">
        <v>45698</v>
      </c>
      <c r="K262" s="67">
        <v>14030</v>
      </c>
      <c r="L262" s="63">
        <f t="shared" si="15"/>
        <v>257880</v>
      </c>
      <c r="Q262" s="75">
        <v>45626</v>
      </c>
      <c r="R262" s="41">
        <f t="shared" si="16"/>
        <v>0</v>
      </c>
      <c r="S262" s="41">
        <f t="shared" si="17"/>
        <v>0</v>
      </c>
      <c r="T262" s="41">
        <f t="shared" si="18"/>
        <v>452580</v>
      </c>
    </row>
    <row r="263" spans="1:20" x14ac:dyDescent="0.25">
      <c r="A263" s="64">
        <v>45660</v>
      </c>
      <c r="B263" s="65" t="s">
        <v>25</v>
      </c>
      <c r="C263" s="67"/>
      <c r="G263" s="69">
        <v>45699</v>
      </c>
      <c r="K263" s="67">
        <v>14040</v>
      </c>
      <c r="L263" s="63">
        <f t="shared" si="15"/>
        <v>243840</v>
      </c>
      <c r="Q263" s="75">
        <v>45627</v>
      </c>
      <c r="R263" s="41">
        <f t="shared" si="16"/>
        <v>0</v>
      </c>
      <c r="S263" s="41">
        <f t="shared" si="17"/>
        <v>0</v>
      </c>
      <c r="T263" s="41">
        <f t="shared" si="18"/>
        <v>452580</v>
      </c>
    </row>
    <row r="264" spans="1:20" x14ac:dyDescent="0.25">
      <c r="A264" s="64">
        <v>45660</v>
      </c>
      <c r="B264" s="65" t="s">
        <v>25</v>
      </c>
      <c r="C264" s="67"/>
      <c r="G264" s="69">
        <v>45701</v>
      </c>
      <c r="K264" s="67">
        <v>14010</v>
      </c>
      <c r="L264" s="63">
        <f t="shared" si="15"/>
        <v>229830</v>
      </c>
      <c r="Q264" s="75">
        <v>45628</v>
      </c>
      <c r="R264" s="41">
        <f t="shared" si="16"/>
        <v>0</v>
      </c>
      <c r="S264" s="41">
        <f t="shared" si="17"/>
        <v>13880</v>
      </c>
      <c r="T264" s="41">
        <f t="shared" si="18"/>
        <v>438700</v>
      </c>
    </row>
    <row r="265" spans="1:20" x14ac:dyDescent="0.25">
      <c r="A265" s="64">
        <v>45660</v>
      </c>
      <c r="B265" s="65" t="s">
        <v>25</v>
      </c>
      <c r="C265" s="67"/>
      <c r="G265" s="69">
        <v>45709</v>
      </c>
      <c r="K265" s="67">
        <v>14050</v>
      </c>
      <c r="L265" s="63">
        <f t="shared" si="15"/>
        <v>215780</v>
      </c>
      <c r="Q265" s="75">
        <v>45629</v>
      </c>
      <c r="R265" s="41">
        <f t="shared" si="16"/>
        <v>0</v>
      </c>
      <c r="S265" s="41">
        <f t="shared" si="17"/>
        <v>0</v>
      </c>
      <c r="T265" s="41">
        <f t="shared" si="18"/>
        <v>438700</v>
      </c>
    </row>
    <row r="266" spans="1:20" x14ac:dyDescent="0.25">
      <c r="A266" s="64">
        <v>45660</v>
      </c>
      <c r="B266" s="65" t="s">
        <v>25</v>
      </c>
      <c r="C266" s="67"/>
      <c r="G266" s="69">
        <v>45714</v>
      </c>
      <c r="K266" s="67">
        <v>14020</v>
      </c>
      <c r="L266" s="63">
        <f t="shared" si="15"/>
        <v>201760</v>
      </c>
      <c r="Q266" s="75">
        <v>45630</v>
      </c>
      <c r="R266" s="41">
        <f t="shared" si="16"/>
        <v>0</v>
      </c>
      <c r="S266" s="41">
        <f t="shared" si="17"/>
        <v>13920</v>
      </c>
      <c r="T266" s="41">
        <f t="shared" si="18"/>
        <v>424780</v>
      </c>
    </row>
    <row r="267" spans="1:20" x14ac:dyDescent="0.25">
      <c r="A267" s="64">
        <v>45660</v>
      </c>
      <c r="B267" s="65" t="s">
        <v>25</v>
      </c>
      <c r="C267" s="67"/>
      <c r="G267" s="69">
        <v>45723</v>
      </c>
      <c r="K267" s="67">
        <v>14020</v>
      </c>
      <c r="L267" s="63">
        <f t="shared" si="15"/>
        <v>187740</v>
      </c>
      <c r="Q267" s="75">
        <v>45631</v>
      </c>
      <c r="R267" s="41">
        <f t="shared" si="16"/>
        <v>0</v>
      </c>
      <c r="S267" s="41">
        <f t="shared" si="17"/>
        <v>13980</v>
      </c>
      <c r="T267" s="41">
        <f t="shared" si="18"/>
        <v>410800</v>
      </c>
    </row>
    <row r="268" spans="1:20" x14ac:dyDescent="0.25">
      <c r="A268" s="64">
        <v>45660</v>
      </c>
      <c r="B268" s="65" t="s">
        <v>25</v>
      </c>
      <c r="C268" s="67"/>
      <c r="G268" s="69">
        <v>45734</v>
      </c>
      <c r="K268" s="67">
        <v>14030</v>
      </c>
      <c r="L268" s="63">
        <f t="shared" si="15"/>
        <v>173710</v>
      </c>
      <c r="Q268" s="75">
        <v>45632</v>
      </c>
      <c r="R268" s="41">
        <f t="shared" si="16"/>
        <v>0</v>
      </c>
      <c r="S268" s="41">
        <f t="shared" si="17"/>
        <v>13930</v>
      </c>
      <c r="T268" s="41">
        <f t="shared" si="18"/>
        <v>396870</v>
      </c>
    </row>
    <row r="269" spans="1:20" x14ac:dyDescent="0.25">
      <c r="A269" s="64">
        <v>45660</v>
      </c>
      <c r="B269" s="65" t="s">
        <v>25</v>
      </c>
      <c r="C269" s="67"/>
      <c r="G269" s="69">
        <v>45735</v>
      </c>
      <c r="K269" s="67">
        <v>14030</v>
      </c>
      <c r="L269" s="63">
        <f t="shared" si="15"/>
        <v>159680</v>
      </c>
      <c r="Q269" s="75">
        <v>45633</v>
      </c>
      <c r="R269" s="41">
        <f t="shared" si="16"/>
        <v>0</v>
      </c>
      <c r="S269" s="41">
        <f t="shared" si="17"/>
        <v>0</v>
      </c>
      <c r="T269" s="41">
        <f t="shared" si="18"/>
        <v>396870</v>
      </c>
    </row>
    <row r="270" spans="1:20" x14ac:dyDescent="0.25">
      <c r="A270" s="64">
        <v>45660</v>
      </c>
      <c r="B270" s="65" t="s">
        <v>25</v>
      </c>
      <c r="C270" s="67"/>
      <c r="G270" s="69">
        <v>45735</v>
      </c>
      <c r="K270" s="67">
        <v>14030</v>
      </c>
      <c r="L270" s="63">
        <f t="shared" si="15"/>
        <v>145650</v>
      </c>
      <c r="Q270" s="75">
        <v>45634</v>
      </c>
      <c r="R270" s="41">
        <f t="shared" si="16"/>
        <v>0</v>
      </c>
      <c r="S270" s="41">
        <f t="shared" si="17"/>
        <v>0</v>
      </c>
      <c r="T270" s="41">
        <f t="shared" si="18"/>
        <v>396870</v>
      </c>
    </row>
    <row r="271" spans="1:20" x14ac:dyDescent="0.25">
      <c r="A271" s="64">
        <v>45667</v>
      </c>
      <c r="B271" s="65" t="s">
        <v>25</v>
      </c>
      <c r="C271" s="67">
        <v>70000</v>
      </c>
      <c r="G271" s="69">
        <v>45736</v>
      </c>
      <c r="K271" s="67">
        <v>14000</v>
      </c>
      <c r="L271" s="63">
        <f t="shared" si="15"/>
        <v>201650</v>
      </c>
      <c r="Q271" s="75">
        <v>45635</v>
      </c>
      <c r="R271" s="41">
        <f t="shared" si="16"/>
        <v>0</v>
      </c>
      <c r="S271" s="41">
        <f t="shared" si="17"/>
        <v>13910</v>
      </c>
      <c r="T271" s="41">
        <f t="shared" si="18"/>
        <v>382960</v>
      </c>
    </row>
    <row r="272" spans="1:20" x14ac:dyDescent="0.25">
      <c r="A272" s="64">
        <v>45667</v>
      </c>
      <c r="B272" s="65" t="s">
        <v>25</v>
      </c>
      <c r="C272" s="67"/>
      <c r="G272" s="69">
        <v>45737</v>
      </c>
      <c r="K272" s="67">
        <v>13990</v>
      </c>
      <c r="L272" s="63">
        <f t="shared" si="15"/>
        <v>187660</v>
      </c>
      <c r="Q272" s="75">
        <v>45636</v>
      </c>
      <c r="R272" s="41">
        <f t="shared" si="16"/>
        <v>0</v>
      </c>
      <c r="S272" s="41">
        <f t="shared" si="17"/>
        <v>13960</v>
      </c>
      <c r="T272" s="41">
        <f t="shared" si="18"/>
        <v>369000</v>
      </c>
    </row>
    <row r="273" spans="1:20" x14ac:dyDescent="0.25">
      <c r="A273" s="64">
        <v>45667</v>
      </c>
      <c r="B273" s="65" t="s">
        <v>25</v>
      </c>
      <c r="C273" s="67"/>
      <c r="G273" s="69">
        <v>45737</v>
      </c>
      <c r="K273" s="67">
        <v>14010</v>
      </c>
      <c r="L273" s="63">
        <f t="shared" si="15"/>
        <v>173650</v>
      </c>
      <c r="Q273" s="75">
        <v>45637</v>
      </c>
      <c r="R273" s="41">
        <f t="shared" si="16"/>
        <v>0</v>
      </c>
      <c r="S273" s="41">
        <f t="shared" si="17"/>
        <v>27950</v>
      </c>
      <c r="T273" s="41">
        <f t="shared" si="18"/>
        <v>341050</v>
      </c>
    </row>
    <row r="274" spans="1:20" x14ac:dyDescent="0.25">
      <c r="A274" s="64">
        <v>45667</v>
      </c>
      <c r="B274" s="65" t="s">
        <v>25</v>
      </c>
      <c r="C274" s="67"/>
      <c r="G274" s="69">
        <v>45737</v>
      </c>
      <c r="K274" s="67">
        <v>14030</v>
      </c>
      <c r="L274" s="63">
        <f t="shared" si="15"/>
        <v>159620</v>
      </c>
      <c r="Q274" s="75">
        <v>45638</v>
      </c>
      <c r="R274" s="41">
        <f t="shared" si="16"/>
        <v>0</v>
      </c>
      <c r="S274" s="41">
        <f t="shared" si="17"/>
        <v>13960</v>
      </c>
      <c r="T274" s="41">
        <f t="shared" si="18"/>
        <v>327090</v>
      </c>
    </row>
    <row r="275" spans="1:20" x14ac:dyDescent="0.25">
      <c r="A275" s="64">
        <v>45667</v>
      </c>
      <c r="B275" s="65" t="s">
        <v>25</v>
      </c>
      <c r="C275" s="67"/>
      <c r="G275" s="69">
        <v>45740</v>
      </c>
      <c r="K275" s="67">
        <v>14010</v>
      </c>
      <c r="L275" s="63">
        <f t="shared" si="15"/>
        <v>145610</v>
      </c>
      <c r="Q275" s="75">
        <v>45639</v>
      </c>
      <c r="R275" s="41">
        <f t="shared" si="16"/>
        <v>70000</v>
      </c>
      <c r="S275" s="41">
        <f t="shared" si="17"/>
        <v>13970</v>
      </c>
      <c r="T275" s="41">
        <f t="shared" si="18"/>
        <v>383120</v>
      </c>
    </row>
    <row r="276" spans="1:20" x14ac:dyDescent="0.25">
      <c r="A276" s="64">
        <v>45678</v>
      </c>
      <c r="B276" s="65" t="s">
        <v>25</v>
      </c>
      <c r="C276" s="67">
        <v>140000</v>
      </c>
      <c r="G276" s="69">
        <v>45700</v>
      </c>
      <c r="K276" s="67">
        <v>14020</v>
      </c>
      <c r="L276" s="63">
        <f t="shared" si="15"/>
        <v>271590</v>
      </c>
      <c r="Q276" s="75">
        <v>45640</v>
      </c>
      <c r="R276" s="41">
        <f t="shared" si="16"/>
        <v>0</v>
      </c>
      <c r="S276" s="41">
        <f t="shared" si="17"/>
        <v>0</v>
      </c>
      <c r="T276" s="41">
        <f t="shared" si="18"/>
        <v>383120</v>
      </c>
    </row>
    <row r="277" spans="1:20" x14ac:dyDescent="0.25">
      <c r="A277" s="64">
        <v>45678</v>
      </c>
      <c r="B277" s="65" t="s">
        <v>25</v>
      </c>
      <c r="C277" s="67"/>
      <c r="G277" s="69">
        <v>45702</v>
      </c>
      <c r="K277" s="67">
        <v>14010</v>
      </c>
      <c r="L277" s="63">
        <f t="shared" si="15"/>
        <v>257580</v>
      </c>
      <c r="Q277" s="75">
        <v>45641</v>
      </c>
      <c r="R277" s="41">
        <f t="shared" si="16"/>
        <v>0</v>
      </c>
      <c r="S277" s="41">
        <f t="shared" si="17"/>
        <v>0</v>
      </c>
      <c r="T277" s="41">
        <f t="shared" si="18"/>
        <v>383120</v>
      </c>
    </row>
    <row r="278" spans="1:20" x14ac:dyDescent="0.25">
      <c r="A278" s="64">
        <v>45678</v>
      </c>
      <c r="B278" s="65" t="s">
        <v>25</v>
      </c>
      <c r="C278" s="67"/>
      <c r="G278" s="69">
        <v>45705</v>
      </c>
      <c r="K278" s="67">
        <v>13940</v>
      </c>
      <c r="L278" s="63">
        <f t="shared" si="15"/>
        <v>243640</v>
      </c>
      <c r="Q278" s="75">
        <v>45642</v>
      </c>
      <c r="R278" s="41">
        <f t="shared" si="16"/>
        <v>0</v>
      </c>
      <c r="S278" s="41">
        <f t="shared" si="17"/>
        <v>13830</v>
      </c>
      <c r="T278" s="41">
        <f t="shared" si="18"/>
        <v>369290</v>
      </c>
    </row>
    <row r="279" spans="1:20" x14ac:dyDescent="0.25">
      <c r="A279" s="64">
        <v>45678</v>
      </c>
      <c r="B279" s="65" t="s">
        <v>25</v>
      </c>
      <c r="C279" s="67"/>
      <c r="G279" s="69">
        <v>45706</v>
      </c>
      <c r="K279" s="67">
        <v>13980</v>
      </c>
      <c r="L279" s="63">
        <f t="shared" si="15"/>
        <v>229660</v>
      </c>
      <c r="Q279" s="75">
        <v>45643</v>
      </c>
      <c r="R279" s="41">
        <f t="shared" si="16"/>
        <v>140000</v>
      </c>
      <c r="S279" s="41">
        <f t="shared" si="17"/>
        <v>13900</v>
      </c>
      <c r="T279" s="41">
        <f t="shared" si="18"/>
        <v>495390</v>
      </c>
    </row>
    <row r="280" spans="1:20" x14ac:dyDescent="0.25">
      <c r="A280" s="64">
        <v>45678</v>
      </c>
      <c r="B280" s="65" t="s">
        <v>25</v>
      </c>
      <c r="C280" s="67"/>
      <c r="G280" s="69">
        <v>45707</v>
      </c>
      <c r="K280" s="67">
        <v>13930</v>
      </c>
      <c r="L280" s="63">
        <f t="shared" si="15"/>
        <v>215730</v>
      </c>
      <c r="Q280" s="75">
        <v>45644</v>
      </c>
      <c r="R280" s="41">
        <f t="shared" si="16"/>
        <v>0</v>
      </c>
      <c r="S280" s="41">
        <f t="shared" si="17"/>
        <v>14000</v>
      </c>
      <c r="T280" s="41">
        <f t="shared" si="18"/>
        <v>481390</v>
      </c>
    </row>
    <row r="281" spans="1:20" x14ac:dyDescent="0.25">
      <c r="A281" s="64">
        <v>45678</v>
      </c>
      <c r="B281" s="65" t="s">
        <v>25</v>
      </c>
      <c r="C281" s="67"/>
      <c r="G281" s="69">
        <v>45708</v>
      </c>
      <c r="K281" s="67">
        <v>13980</v>
      </c>
      <c r="L281" s="63">
        <f t="shared" si="15"/>
        <v>201750</v>
      </c>
      <c r="Q281" s="75">
        <v>45645</v>
      </c>
      <c r="R281" s="41">
        <f t="shared" si="16"/>
        <v>0</v>
      </c>
      <c r="S281" s="41">
        <f t="shared" si="17"/>
        <v>13940</v>
      </c>
      <c r="T281" s="41">
        <f t="shared" si="18"/>
        <v>467450</v>
      </c>
    </row>
    <row r="282" spans="1:20" x14ac:dyDescent="0.25">
      <c r="A282" s="64">
        <v>45678</v>
      </c>
      <c r="B282" s="65" t="s">
        <v>25</v>
      </c>
      <c r="C282" s="67"/>
      <c r="G282" s="69">
        <v>45709</v>
      </c>
      <c r="K282" s="67">
        <v>13940</v>
      </c>
      <c r="L282" s="63">
        <f t="shared" si="15"/>
        <v>187810</v>
      </c>
      <c r="Q282" s="75">
        <v>45646</v>
      </c>
      <c r="R282" s="41">
        <f t="shared" si="16"/>
        <v>0</v>
      </c>
      <c r="S282" s="41">
        <f t="shared" si="17"/>
        <v>27820</v>
      </c>
      <c r="T282" s="41">
        <f t="shared" si="18"/>
        <v>439630</v>
      </c>
    </row>
    <row r="283" spans="1:20" x14ac:dyDescent="0.25">
      <c r="A283" s="64">
        <v>45678</v>
      </c>
      <c r="B283" s="65" t="s">
        <v>25</v>
      </c>
      <c r="C283" s="67"/>
      <c r="G283" s="69">
        <v>45712</v>
      </c>
      <c r="K283" s="67">
        <v>13930</v>
      </c>
      <c r="L283" s="63">
        <f t="shared" si="15"/>
        <v>173880</v>
      </c>
      <c r="Q283" s="75">
        <v>45647</v>
      </c>
      <c r="R283" s="41">
        <f t="shared" si="16"/>
        <v>0</v>
      </c>
      <c r="S283" s="41">
        <f t="shared" si="17"/>
        <v>13960</v>
      </c>
      <c r="T283" s="41">
        <f t="shared" si="18"/>
        <v>425670</v>
      </c>
    </row>
    <row r="284" spans="1:20" x14ac:dyDescent="0.25">
      <c r="A284" s="64">
        <v>45678</v>
      </c>
      <c r="B284" s="65" t="s">
        <v>25</v>
      </c>
      <c r="C284" s="67"/>
      <c r="G284" s="69">
        <v>45713</v>
      </c>
      <c r="K284" s="67">
        <v>13990</v>
      </c>
      <c r="L284" s="63">
        <f t="shared" si="15"/>
        <v>159890</v>
      </c>
      <c r="Q284" s="75">
        <v>45648</v>
      </c>
      <c r="R284" s="41">
        <f t="shared" si="16"/>
        <v>0</v>
      </c>
      <c r="S284" s="41">
        <f t="shared" si="17"/>
        <v>0</v>
      </c>
      <c r="T284" s="41">
        <f t="shared" si="18"/>
        <v>425670</v>
      </c>
    </row>
    <row r="285" spans="1:20" x14ac:dyDescent="0.25">
      <c r="A285" s="64">
        <v>45678</v>
      </c>
      <c r="B285" s="65" t="s">
        <v>25</v>
      </c>
      <c r="C285" s="67"/>
      <c r="G285" s="69">
        <v>45714</v>
      </c>
      <c r="K285" s="67">
        <v>13930</v>
      </c>
      <c r="L285" s="63">
        <f t="shared" si="15"/>
        <v>145960</v>
      </c>
      <c r="Q285" s="75">
        <v>45649</v>
      </c>
      <c r="R285" s="41">
        <f t="shared" si="16"/>
        <v>140000</v>
      </c>
      <c r="S285" s="41">
        <f t="shared" si="17"/>
        <v>27970</v>
      </c>
      <c r="T285" s="41">
        <f t="shared" si="18"/>
        <v>537700</v>
      </c>
    </row>
    <row r="286" spans="1:20" x14ac:dyDescent="0.25">
      <c r="A286" s="64">
        <v>45691</v>
      </c>
      <c r="B286" s="65" t="s">
        <v>25</v>
      </c>
      <c r="C286" s="68">
        <v>224000</v>
      </c>
      <c r="G286" s="69">
        <v>45715</v>
      </c>
      <c r="K286" s="67">
        <v>13900</v>
      </c>
      <c r="L286" s="63">
        <f t="shared" si="15"/>
        <v>356060</v>
      </c>
      <c r="Q286" s="75">
        <v>45650</v>
      </c>
      <c r="R286" s="41">
        <f t="shared" si="16"/>
        <v>0</v>
      </c>
      <c r="S286" s="41">
        <f t="shared" si="17"/>
        <v>0</v>
      </c>
      <c r="T286" s="41">
        <f t="shared" si="18"/>
        <v>537700</v>
      </c>
    </row>
    <row r="287" spans="1:20" x14ac:dyDescent="0.25">
      <c r="A287" s="64">
        <v>45691</v>
      </c>
      <c r="B287" s="65" t="s">
        <v>25</v>
      </c>
      <c r="C287" s="68"/>
      <c r="G287" s="69">
        <v>45716</v>
      </c>
      <c r="K287" s="67">
        <v>13930</v>
      </c>
      <c r="L287" s="63">
        <f t="shared" si="15"/>
        <v>342130</v>
      </c>
      <c r="Q287" s="75">
        <v>45651</v>
      </c>
      <c r="R287" s="41">
        <f t="shared" si="16"/>
        <v>0</v>
      </c>
      <c r="S287" s="41">
        <f t="shared" si="17"/>
        <v>0</v>
      </c>
      <c r="T287" s="41">
        <f t="shared" si="18"/>
        <v>537700</v>
      </c>
    </row>
    <row r="288" spans="1:20" x14ac:dyDescent="0.25">
      <c r="A288" s="64">
        <v>45691</v>
      </c>
      <c r="B288" s="65" t="s">
        <v>25</v>
      </c>
      <c r="C288" s="68"/>
      <c r="G288" s="69">
        <v>45719</v>
      </c>
      <c r="K288" s="67">
        <v>14020</v>
      </c>
      <c r="L288" s="63">
        <f t="shared" si="15"/>
        <v>328110</v>
      </c>
      <c r="Q288" s="75">
        <v>45652</v>
      </c>
      <c r="R288" s="41">
        <f t="shared" si="16"/>
        <v>0</v>
      </c>
      <c r="S288" s="41">
        <f t="shared" si="17"/>
        <v>27950</v>
      </c>
      <c r="T288" s="41">
        <f t="shared" si="18"/>
        <v>509750</v>
      </c>
    </row>
    <row r="289" spans="1:20" x14ac:dyDescent="0.25">
      <c r="A289" s="64">
        <v>45691</v>
      </c>
      <c r="B289" s="65" t="s">
        <v>25</v>
      </c>
      <c r="C289" s="68"/>
      <c r="G289" s="69">
        <v>45720</v>
      </c>
      <c r="K289" s="67">
        <v>13900</v>
      </c>
      <c r="L289" s="63">
        <f t="shared" si="15"/>
        <v>314210</v>
      </c>
      <c r="Q289" s="75">
        <v>45653</v>
      </c>
      <c r="R289" s="41">
        <f t="shared" si="16"/>
        <v>0</v>
      </c>
      <c r="S289" s="41">
        <f t="shared" si="17"/>
        <v>28020</v>
      </c>
      <c r="T289" s="41">
        <f t="shared" si="18"/>
        <v>481730</v>
      </c>
    </row>
    <row r="290" spans="1:20" x14ac:dyDescent="0.25">
      <c r="A290" s="64">
        <v>45691</v>
      </c>
      <c r="B290" s="65" t="s">
        <v>25</v>
      </c>
      <c r="C290" s="68"/>
      <c r="G290" s="69">
        <v>45721</v>
      </c>
      <c r="K290" s="67">
        <v>27800</v>
      </c>
      <c r="L290" s="63">
        <f t="shared" si="15"/>
        <v>286410</v>
      </c>
      <c r="Q290" s="75">
        <v>45654</v>
      </c>
      <c r="R290" s="41">
        <f t="shared" si="16"/>
        <v>0</v>
      </c>
      <c r="S290" s="41">
        <f t="shared" si="17"/>
        <v>0</v>
      </c>
      <c r="T290" s="41">
        <f t="shared" si="18"/>
        <v>481730</v>
      </c>
    </row>
    <row r="291" spans="1:20" x14ac:dyDescent="0.25">
      <c r="A291" s="64">
        <v>45691</v>
      </c>
      <c r="B291" s="65" t="s">
        <v>25</v>
      </c>
      <c r="C291" s="68"/>
      <c r="G291" s="69">
        <v>45722</v>
      </c>
      <c r="K291" s="67">
        <v>13890</v>
      </c>
      <c r="L291" s="63">
        <f t="shared" si="15"/>
        <v>272520</v>
      </c>
      <c r="Q291" s="75">
        <v>45655</v>
      </c>
      <c r="R291" s="41">
        <f t="shared" si="16"/>
        <v>0</v>
      </c>
      <c r="S291" s="41">
        <f t="shared" si="17"/>
        <v>0</v>
      </c>
      <c r="T291" s="41">
        <f t="shared" si="18"/>
        <v>481730</v>
      </c>
    </row>
    <row r="292" spans="1:20" x14ac:dyDescent="0.25">
      <c r="A292" s="64">
        <v>45691</v>
      </c>
      <c r="B292" s="65" t="s">
        <v>25</v>
      </c>
      <c r="C292" s="68"/>
      <c r="G292" s="69">
        <v>45723</v>
      </c>
      <c r="K292" s="67">
        <v>13840</v>
      </c>
      <c r="L292" s="63">
        <f t="shared" si="15"/>
        <v>258680</v>
      </c>
      <c r="Q292" s="75">
        <v>45656</v>
      </c>
      <c r="R292" s="41">
        <f t="shared" si="16"/>
        <v>0</v>
      </c>
      <c r="S292" s="41">
        <f t="shared" si="17"/>
        <v>27900</v>
      </c>
      <c r="T292" s="41">
        <f t="shared" si="18"/>
        <v>453830</v>
      </c>
    </row>
    <row r="293" spans="1:20" x14ac:dyDescent="0.25">
      <c r="A293" s="64">
        <v>45691</v>
      </c>
      <c r="B293" s="65" t="s">
        <v>25</v>
      </c>
      <c r="C293" s="68"/>
      <c r="G293" s="69">
        <v>45726</v>
      </c>
      <c r="K293" s="67">
        <v>13880</v>
      </c>
      <c r="L293" s="63">
        <f t="shared" si="15"/>
        <v>244800</v>
      </c>
      <c r="Q293" s="75">
        <v>45657</v>
      </c>
      <c r="R293" s="41">
        <f t="shared" si="16"/>
        <v>0</v>
      </c>
      <c r="S293" s="41">
        <f t="shared" si="17"/>
        <v>13860</v>
      </c>
      <c r="T293" s="41">
        <f t="shared" si="18"/>
        <v>439970</v>
      </c>
    </row>
    <row r="294" spans="1:20" x14ac:dyDescent="0.25">
      <c r="A294" s="64">
        <v>45691</v>
      </c>
      <c r="B294" s="65" t="s">
        <v>25</v>
      </c>
      <c r="C294" s="68"/>
      <c r="G294" s="69">
        <v>45727</v>
      </c>
      <c r="K294" s="67">
        <v>13950</v>
      </c>
      <c r="L294" s="63">
        <f t="shared" si="15"/>
        <v>230850</v>
      </c>
      <c r="Q294" s="75">
        <v>45658</v>
      </c>
      <c r="R294" s="41">
        <f t="shared" si="16"/>
        <v>0</v>
      </c>
      <c r="S294" s="41">
        <f t="shared" si="17"/>
        <v>0</v>
      </c>
      <c r="T294" s="41">
        <f t="shared" si="18"/>
        <v>439970</v>
      </c>
    </row>
    <row r="295" spans="1:20" x14ac:dyDescent="0.25">
      <c r="A295" s="64">
        <v>45691</v>
      </c>
      <c r="B295" s="65" t="s">
        <v>25</v>
      </c>
      <c r="C295" s="68"/>
      <c r="G295" s="69">
        <v>45728</v>
      </c>
      <c r="K295" s="67">
        <v>13970</v>
      </c>
      <c r="L295" s="63">
        <f t="shared" si="15"/>
        <v>216880</v>
      </c>
      <c r="Q295" s="75">
        <v>45659</v>
      </c>
      <c r="R295" s="41">
        <f t="shared" si="16"/>
        <v>0</v>
      </c>
      <c r="S295" s="41">
        <f t="shared" si="17"/>
        <v>13960</v>
      </c>
      <c r="T295" s="41">
        <f t="shared" si="18"/>
        <v>426010</v>
      </c>
    </row>
    <row r="296" spans="1:20" x14ac:dyDescent="0.25">
      <c r="A296" s="64">
        <v>45691</v>
      </c>
      <c r="B296" s="65" t="s">
        <v>25</v>
      </c>
      <c r="C296" s="68"/>
      <c r="G296" s="69">
        <v>45728</v>
      </c>
      <c r="K296" s="67">
        <v>13970</v>
      </c>
      <c r="L296" s="63">
        <f t="shared" ref="L296:L306" si="19">L295+C296-K296</f>
        <v>202910</v>
      </c>
      <c r="Q296" s="75">
        <v>45660</v>
      </c>
      <c r="R296" s="41">
        <f t="shared" si="16"/>
        <v>140000</v>
      </c>
      <c r="S296" s="41">
        <f t="shared" si="17"/>
        <v>14010</v>
      </c>
      <c r="T296" s="41">
        <f t="shared" si="18"/>
        <v>552000</v>
      </c>
    </row>
    <row r="297" spans="1:20" x14ac:dyDescent="0.25">
      <c r="A297" s="64">
        <v>45691</v>
      </c>
      <c r="B297" s="65" t="s">
        <v>25</v>
      </c>
      <c r="C297" s="68"/>
      <c r="G297" s="69">
        <v>45729</v>
      </c>
      <c r="K297" s="67">
        <v>13940</v>
      </c>
      <c r="L297" s="63">
        <f t="shared" si="19"/>
        <v>188970</v>
      </c>
      <c r="Q297" s="75">
        <v>45661</v>
      </c>
      <c r="R297" s="41">
        <f t="shared" si="16"/>
        <v>0</v>
      </c>
      <c r="S297" s="41">
        <f t="shared" si="17"/>
        <v>0</v>
      </c>
      <c r="T297" s="41">
        <f t="shared" si="18"/>
        <v>552000</v>
      </c>
    </row>
    <row r="298" spans="1:20" x14ac:dyDescent="0.25">
      <c r="A298" s="64">
        <v>45691</v>
      </c>
      <c r="B298" s="65" t="s">
        <v>25</v>
      </c>
      <c r="C298" s="68"/>
      <c r="G298" s="69">
        <v>45730</v>
      </c>
      <c r="K298" s="67">
        <v>14000</v>
      </c>
      <c r="L298" s="63">
        <f t="shared" si="19"/>
        <v>174970</v>
      </c>
      <c r="Q298" s="75">
        <v>45662</v>
      </c>
      <c r="R298" s="41">
        <f t="shared" si="16"/>
        <v>0</v>
      </c>
      <c r="S298" s="41">
        <f t="shared" si="17"/>
        <v>0</v>
      </c>
      <c r="T298" s="41">
        <f t="shared" si="18"/>
        <v>552000</v>
      </c>
    </row>
    <row r="299" spans="1:20" x14ac:dyDescent="0.25">
      <c r="A299" s="64">
        <v>45691</v>
      </c>
      <c r="B299" s="66" t="s">
        <v>25</v>
      </c>
      <c r="C299" s="68"/>
      <c r="G299" s="69">
        <v>45730</v>
      </c>
      <c r="K299" s="67">
        <v>13940</v>
      </c>
      <c r="L299" s="63">
        <f t="shared" si="19"/>
        <v>161030</v>
      </c>
      <c r="Q299" s="75">
        <v>45663</v>
      </c>
      <c r="R299" s="41">
        <f t="shared" si="16"/>
        <v>0</v>
      </c>
      <c r="S299" s="41">
        <f t="shared" si="17"/>
        <v>13920</v>
      </c>
      <c r="T299" s="41">
        <f t="shared" si="18"/>
        <v>538080</v>
      </c>
    </row>
    <row r="300" spans="1:20" x14ac:dyDescent="0.25">
      <c r="A300" s="64">
        <v>45691</v>
      </c>
      <c r="B300" s="66" t="s">
        <v>25</v>
      </c>
      <c r="C300" s="68"/>
      <c r="G300" s="69">
        <v>45733</v>
      </c>
      <c r="K300" s="67">
        <v>13850</v>
      </c>
      <c r="L300" s="63">
        <f t="shared" si="19"/>
        <v>147180</v>
      </c>
      <c r="Q300" s="75">
        <v>45664</v>
      </c>
      <c r="R300" s="41">
        <f t="shared" si="16"/>
        <v>0</v>
      </c>
      <c r="S300" s="41">
        <f t="shared" si="17"/>
        <v>13850</v>
      </c>
      <c r="T300" s="41">
        <f t="shared" si="18"/>
        <v>524230</v>
      </c>
    </row>
    <row r="301" spans="1:20" x14ac:dyDescent="0.25">
      <c r="A301" s="64">
        <v>45722</v>
      </c>
      <c r="B301" s="66" t="s">
        <v>25</v>
      </c>
      <c r="C301" s="68">
        <v>140000</v>
      </c>
      <c r="G301" s="69">
        <v>45740</v>
      </c>
      <c r="K301" s="67">
        <v>13980</v>
      </c>
      <c r="L301" s="63">
        <f t="shared" si="19"/>
        <v>273200</v>
      </c>
      <c r="Q301" s="75">
        <v>45665</v>
      </c>
      <c r="R301" s="41">
        <f t="shared" si="16"/>
        <v>0</v>
      </c>
      <c r="S301" s="41">
        <f t="shared" si="17"/>
        <v>27880</v>
      </c>
      <c r="T301" s="41">
        <f t="shared" si="18"/>
        <v>496350</v>
      </c>
    </row>
    <row r="302" spans="1:20" x14ac:dyDescent="0.25">
      <c r="A302" s="64">
        <v>45722</v>
      </c>
      <c r="B302" s="66" t="s">
        <v>25</v>
      </c>
      <c r="C302" s="68"/>
      <c r="G302" s="69">
        <v>45741</v>
      </c>
      <c r="K302" s="67">
        <v>13940</v>
      </c>
      <c r="L302" s="63">
        <f t="shared" si="19"/>
        <v>259260</v>
      </c>
      <c r="Q302" s="75">
        <v>45666</v>
      </c>
      <c r="R302" s="41">
        <f t="shared" si="16"/>
        <v>0</v>
      </c>
      <c r="S302" s="41">
        <f t="shared" si="17"/>
        <v>0</v>
      </c>
      <c r="T302" s="41">
        <f t="shared" si="18"/>
        <v>496350</v>
      </c>
    </row>
    <row r="303" spans="1:20" x14ac:dyDescent="0.25">
      <c r="A303" s="64">
        <v>45722</v>
      </c>
      <c r="B303" s="66" t="s">
        <v>25</v>
      </c>
      <c r="C303" s="68"/>
      <c r="G303" s="69">
        <v>45742</v>
      </c>
      <c r="K303" s="67">
        <v>13900</v>
      </c>
      <c r="L303" s="63">
        <f t="shared" si="19"/>
        <v>245360</v>
      </c>
      <c r="Q303" s="75">
        <v>45667</v>
      </c>
      <c r="R303" s="41">
        <f t="shared" si="16"/>
        <v>70000</v>
      </c>
      <c r="S303" s="41">
        <f t="shared" si="17"/>
        <v>55870</v>
      </c>
      <c r="T303" s="41">
        <f t="shared" si="18"/>
        <v>510480</v>
      </c>
    </row>
    <row r="304" spans="1:20" x14ac:dyDescent="0.25">
      <c r="A304" s="71">
        <v>45755</v>
      </c>
      <c r="G304" s="71">
        <v>45755</v>
      </c>
      <c r="K304" s="72">
        <v>28000</v>
      </c>
      <c r="L304" s="63"/>
      <c r="Q304" s="75">
        <v>45668</v>
      </c>
      <c r="R304" s="41">
        <f t="shared" si="16"/>
        <v>0</v>
      </c>
      <c r="S304" s="41">
        <f t="shared" si="17"/>
        <v>0</v>
      </c>
      <c r="T304" s="41">
        <f t="shared" si="18"/>
        <v>510480</v>
      </c>
    </row>
    <row r="305" spans="1:20" x14ac:dyDescent="0.25">
      <c r="A305" s="71">
        <v>45756</v>
      </c>
      <c r="C305" s="73">
        <v>140000</v>
      </c>
      <c r="G305" s="71">
        <v>45756</v>
      </c>
      <c r="K305" s="72">
        <v>14000</v>
      </c>
      <c r="L305" s="63"/>
      <c r="Q305" s="75">
        <v>45669</v>
      </c>
      <c r="R305" s="41">
        <f t="shared" si="16"/>
        <v>0</v>
      </c>
      <c r="S305" s="41">
        <f t="shared" si="17"/>
        <v>0</v>
      </c>
      <c r="T305" s="41">
        <f t="shared" si="18"/>
        <v>510480</v>
      </c>
    </row>
    <row r="306" spans="1:20" x14ac:dyDescent="0.25">
      <c r="A306" s="71">
        <v>45757</v>
      </c>
      <c r="G306" s="71">
        <v>45757</v>
      </c>
      <c r="K306" s="72">
        <v>14000</v>
      </c>
      <c r="L306" s="63"/>
      <c r="Q306" s="75">
        <v>45670</v>
      </c>
      <c r="R306" s="41">
        <f t="shared" si="16"/>
        <v>0</v>
      </c>
      <c r="S306" s="41">
        <f t="shared" si="17"/>
        <v>27930</v>
      </c>
      <c r="T306" s="41">
        <f t="shared" si="18"/>
        <v>482550</v>
      </c>
    </row>
    <row r="307" spans="1:20" x14ac:dyDescent="0.25">
      <c r="A307"/>
      <c r="B307"/>
      <c r="C307"/>
      <c r="D307"/>
      <c r="E307"/>
      <c r="F307"/>
      <c r="G307"/>
      <c r="H307"/>
      <c r="I307"/>
      <c r="J307"/>
      <c r="K307"/>
      <c r="Q307" s="75">
        <v>45671</v>
      </c>
      <c r="R307" s="41">
        <f t="shared" si="16"/>
        <v>0</v>
      </c>
      <c r="S307" s="41">
        <f t="shared" si="17"/>
        <v>14030</v>
      </c>
      <c r="T307" s="41">
        <f t="shared" si="18"/>
        <v>468520</v>
      </c>
    </row>
    <row r="308" spans="1:20" x14ac:dyDescent="0.25">
      <c r="A308"/>
      <c r="B308"/>
      <c r="C308"/>
      <c r="D308"/>
      <c r="E308"/>
      <c r="F308"/>
      <c r="G308"/>
      <c r="H308"/>
      <c r="I308"/>
      <c r="J308"/>
      <c r="K308"/>
      <c r="Q308" s="75">
        <v>45672</v>
      </c>
      <c r="R308" s="41">
        <f t="shared" si="16"/>
        <v>0</v>
      </c>
      <c r="S308" s="41">
        <f t="shared" si="17"/>
        <v>14030</v>
      </c>
      <c r="T308" s="41">
        <f t="shared" si="18"/>
        <v>454490</v>
      </c>
    </row>
    <row r="309" spans="1:20" x14ac:dyDescent="0.25">
      <c r="A309"/>
      <c r="B309"/>
      <c r="C309"/>
      <c r="D309"/>
      <c r="E309"/>
      <c r="F309"/>
      <c r="G309"/>
      <c r="H309"/>
      <c r="I309"/>
      <c r="J309"/>
      <c r="K309"/>
      <c r="Q309" s="75">
        <v>45673</v>
      </c>
      <c r="R309" s="41">
        <f t="shared" si="16"/>
        <v>0</v>
      </c>
      <c r="S309" s="41">
        <f t="shared" si="17"/>
        <v>14040</v>
      </c>
      <c r="T309" s="41">
        <f t="shared" si="18"/>
        <v>440450</v>
      </c>
    </row>
    <row r="310" spans="1:20" x14ac:dyDescent="0.25">
      <c r="A310"/>
      <c r="B310"/>
      <c r="C310"/>
      <c r="D310"/>
      <c r="E310"/>
      <c r="F310"/>
      <c r="G310"/>
      <c r="H310"/>
      <c r="I310"/>
      <c r="J310"/>
      <c r="K310"/>
      <c r="Q310" s="75">
        <v>45674</v>
      </c>
      <c r="R310" s="41">
        <f t="shared" si="16"/>
        <v>0</v>
      </c>
      <c r="S310" s="41">
        <f t="shared" si="17"/>
        <v>26660</v>
      </c>
      <c r="T310" s="41">
        <f t="shared" si="18"/>
        <v>413790</v>
      </c>
    </row>
    <row r="311" spans="1:20" x14ac:dyDescent="0.25">
      <c r="A311"/>
      <c r="B311"/>
      <c r="C311"/>
      <c r="D311"/>
      <c r="E311"/>
      <c r="F311"/>
      <c r="G311"/>
      <c r="H311"/>
      <c r="I311"/>
      <c r="J311"/>
      <c r="K311"/>
      <c r="Q311" s="75">
        <v>45675</v>
      </c>
      <c r="R311" s="41">
        <f t="shared" si="16"/>
        <v>0</v>
      </c>
      <c r="S311" s="41">
        <f t="shared" si="17"/>
        <v>0</v>
      </c>
      <c r="T311" s="41">
        <f t="shared" si="18"/>
        <v>413790</v>
      </c>
    </row>
    <row r="312" spans="1:20" x14ac:dyDescent="0.25">
      <c r="A312"/>
      <c r="B312"/>
      <c r="C312"/>
      <c r="D312"/>
      <c r="E312"/>
      <c r="F312"/>
      <c r="G312"/>
      <c r="H312"/>
      <c r="I312"/>
      <c r="J312"/>
      <c r="K312"/>
      <c r="Q312" s="75">
        <v>45676</v>
      </c>
      <c r="R312" s="41">
        <f t="shared" si="16"/>
        <v>0</v>
      </c>
      <c r="S312" s="41">
        <f t="shared" si="17"/>
        <v>0</v>
      </c>
      <c r="T312" s="41">
        <f t="shared" si="18"/>
        <v>413790</v>
      </c>
    </row>
    <row r="313" spans="1:20" x14ac:dyDescent="0.25">
      <c r="Q313" s="75">
        <v>45677</v>
      </c>
      <c r="R313" s="41">
        <f t="shared" si="16"/>
        <v>0</v>
      </c>
      <c r="S313" s="41">
        <f t="shared" si="17"/>
        <v>14010</v>
      </c>
      <c r="T313" s="41">
        <f t="shared" si="18"/>
        <v>399780</v>
      </c>
    </row>
    <row r="314" spans="1:20" x14ac:dyDescent="0.25">
      <c r="Q314" s="75">
        <v>45678</v>
      </c>
      <c r="R314" s="41">
        <f t="shared" si="16"/>
        <v>140000</v>
      </c>
      <c r="S314" s="41">
        <f t="shared" si="17"/>
        <v>14020</v>
      </c>
      <c r="T314" s="41">
        <f t="shared" si="18"/>
        <v>525760</v>
      </c>
    </row>
    <row r="315" spans="1:20" x14ac:dyDescent="0.25">
      <c r="Q315" s="75">
        <v>45679</v>
      </c>
      <c r="R315" s="41">
        <f t="shared" si="16"/>
        <v>0</v>
      </c>
      <c r="S315" s="41">
        <f t="shared" si="17"/>
        <v>29550</v>
      </c>
      <c r="T315" s="41">
        <f t="shared" si="18"/>
        <v>496210</v>
      </c>
    </row>
    <row r="316" spans="1:20" x14ac:dyDescent="0.25">
      <c r="Q316" s="75">
        <v>45680</v>
      </c>
      <c r="R316" s="41">
        <f t="shared" si="16"/>
        <v>0</v>
      </c>
      <c r="S316" s="41">
        <f t="shared" si="17"/>
        <v>14040</v>
      </c>
      <c r="T316" s="41">
        <f t="shared" si="18"/>
        <v>482170</v>
      </c>
    </row>
    <row r="317" spans="1:20" x14ac:dyDescent="0.25">
      <c r="Q317" s="75">
        <v>45681</v>
      </c>
      <c r="R317" s="41">
        <f t="shared" si="16"/>
        <v>0</v>
      </c>
      <c r="S317" s="41">
        <f t="shared" si="17"/>
        <v>14020</v>
      </c>
      <c r="T317" s="41">
        <f t="shared" si="18"/>
        <v>468150</v>
      </c>
    </row>
    <row r="318" spans="1:20" x14ac:dyDescent="0.25">
      <c r="Q318" s="75">
        <v>45682</v>
      </c>
      <c r="R318" s="41">
        <f t="shared" si="16"/>
        <v>0</v>
      </c>
      <c r="S318" s="41">
        <f t="shared" si="17"/>
        <v>0</v>
      </c>
      <c r="T318" s="41">
        <f t="shared" si="18"/>
        <v>468150</v>
      </c>
    </row>
    <row r="319" spans="1:20" x14ac:dyDescent="0.25">
      <c r="Q319" s="75">
        <v>45683</v>
      </c>
      <c r="R319" s="41">
        <f t="shared" si="16"/>
        <v>0</v>
      </c>
      <c r="S319" s="41">
        <f t="shared" si="17"/>
        <v>0</v>
      </c>
      <c r="T319" s="41">
        <f t="shared" si="18"/>
        <v>468150</v>
      </c>
    </row>
    <row r="320" spans="1:20" x14ac:dyDescent="0.25">
      <c r="Q320" s="75">
        <v>45684</v>
      </c>
      <c r="R320" s="41">
        <f t="shared" si="16"/>
        <v>0</v>
      </c>
      <c r="S320" s="41">
        <f t="shared" si="17"/>
        <v>0</v>
      </c>
      <c r="T320" s="41">
        <f t="shared" si="18"/>
        <v>468150</v>
      </c>
    </row>
    <row r="321" spans="17:20" x14ac:dyDescent="0.25">
      <c r="Q321" s="75">
        <v>45685</v>
      </c>
      <c r="R321" s="41">
        <f t="shared" si="16"/>
        <v>0</v>
      </c>
      <c r="S321" s="41">
        <f t="shared" si="17"/>
        <v>0</v>
      </c>
      <c r="T321" s="41">
        <f t="shared" si="18"/>
        <v>468150</v>
      </c>
    </row>
    <row r="322" spans="17:20" x14ac:dyDescent="0.25">
      <c r="Q322" s="75">
        <v>45686</v>
      </c>
      <c r="R322" s="41">
        <f t="shared" si="16"/>
        <v>0</v>
      </c>
      <c r="S322" s="41">
        <f t="shared" si="17"/>
        <v>0</v>
      </c>
      <c r="T322" s="41">
        <f t="shared" si="18"/>
        <v>468150</v>
      </c>
    </row>
    <row r="323" spans="17:20" x14ac:dyDescent="0.25">
      <c r="Q323" s="75">
        <v>45687</v>
      </c>
      <c r="R323" s="41">
        <f t="shared" ref="R323:R386" si="20">SUMIF($A$2:$A$306,Q323,$C$2:$C$306)</f>
        <v>0</v>
      </c>
      <c r="S323" s="41">
        <f t="shared" ref="S323:S386" si="21">SUMIF($G$2:$G$306,Q323,$K$2:$K$306)</f>
        <v>14030</v>
      </c>
      <c r="T323" s="41">
        <f t="shared" si="18"/>
        <v>454120</v>
      </c>
    </row>
    <row r="324" spans="17:20" x14ac:dyDescent="0.25">
      <c r="Q324" s="75">
        <v>45688</v>
      </c>
      <c r="R324" s="41">
        <f t="shared" si="20"/>
        <v>0</v>
      </c>
      <c r="S324" s="41">
        <f t="shared" si="21"/>
        <v>14010</v>
      </c>
      <c r="T324" s="41">
        <f t="shared" ref="T324:T387" si="22">T323+R324-S324</f>
        <v>440110</v>
      </c>
    </row>
    <row r="325" spans="17:20" x14ac:dyDescent="0.25">
      <c r="Q325" s="75">
        <v>45689</v>
      </c>
      <c r="R325" s="41">
        <f t="shared" si="20"/>
        <v>0</v>
      </c>
      <c r="S325" s="41">
        <f t="shared" si="21"/>
        <v>0</v>
      </c>
      <c r="T325" s="41">
        <f t="shared" si="22"/>
        <v>440110</v>
      </c>
    </row>
    <row r="326" spans="17:20" x14ac:dyDescent="0.25">
      <c r="Q326" s="75">
        <v>45690</v>
      </c>
      <c r="R326" s="41">
        <f t="shared" si="20"/>
        <v>0</v>
      </c>
      <c r="S326" s="41">
        <f t="shared" si="21"/>
        <v>0</v>
      </c>
      <c r="T326" s="41">
        <f t="shared" si="22"/>
        <v>440110</v>
      </c>
    </row>
    <row r="327" spans="17:20" x14ac:dyDescent="0.25">
      <c r="Q327" s="75">
        <v>45691</v>
      </c>
      <c r="R327" s="41">
        <f t="shared" si="20"/>
        <v>224000</v>
      </c>
      <c r="S327" s="41">
        <f t="shared" si="21"/>
        <v>28060</v>
      </c>
      <c r="T327" s="41">
        <f t="shared" si="22"/>
        <v>636050</v>
      </c>
    </row>
    <row r="328" spans="17:20" x14ac:dyDescent="0.25">
      <c r="Q328" s="75">
        <v>45692</v>
      </c>
      <c r="R328" s="41">
        <f t="shared" si="20"/>
        <v>0</v>
      </c>
      <c r="S328" s="41">
        <f t="shared" si="21"/>
        <v>14030</v>
      </c>
      <c r="T328" s="41">
        <f t="shared" si="22"/>
        <v>622020</v>
      </c>
    </row>
    <row r="329" spans="17:20" x14ac:dyDescent="0.25">
      <c r="Q329" s="75">
        <v>45693</v>
      </c>
      <c r="R329" s="41">
        <f t="shared" si="20"/>
        <v>0</v>
      </c>
      <c r="S329" s="41">
        <f t="shared" si="21"/>
        <v>28060</v>
      </c>
      <c r="T329" s="41">
        <f t="shared" si="22"/>
        <v>593960</v>
      </c>
    </row>
    <row r="330" spans="17:20" x14ac:dyDescent="0.25">
      <c r="Q330" s="75">
        <v>45694</v>
      </c>
      <c r="R330" s="41">
        <f t="shared" si="20"/>
        <v>0</v>
      </c>
      <c r="S330" s="41">
        <f t="shared" si="21"/>
        <v>14040</v>
      </c>
      <c r="T330" s="41">
        <f t="shared" si="22"/>
        <v>579920</v>
      </c>
    </row>
    <row r="331" spans="17:20" x14ac:dyDescent="0.25">
      <c r="Q331" s="75">
        <v>45695</v>
      </c>
      <c r="R331" s="41">
        <f t="shared" si="20"/>
        <v>0</v>
      </c>
      <c r="S331" s="41">
        <f t="shared" si="21"/>
        <v>14010</v>
      </c>
      <c r="T331" s="41">
        <f t="shared" si="22"/>
        <v>565910</v>
      </c>
    </row>
    <row r="332" spans="17:20" x14ac:dyDescent="0.25">
      <c r="Q332" s="75">
        <v>45696</v>
      </c>
      <c r="R332" s="41">
        <f t="shared" si="20"/>
        <v>0</v>
      </c>
      <c r="S332" s="41">
        <f t="shared" si="21"/>
        <v>0</v>
      </c>
      <c r="T332" s="41">
        <f t="shared" si="22"/>
        <v>565910</v>
      </c>
    </row>
    <row r="333" spans="17:20" x14ac:dyDescent="0.25">
      <c r="Q333" s="75">
        <v>45697</v>
      </c>
      <c r="R333" s="41">
        <f t="shared" si="20"/>
        <v>0</v>
      </c>
      <c r="S333" s="41">
        <f t="shared" si="21"/>
        <v>0</v>
      </c>
      <c r="T333" s="41">
        <f t="shared" si="22"/>
        <v>565910</v>
      </c>
    </row>
    <row r="334" spans="17:20" x14ac:dyDescent="0.25">
      <c r="Q334" s="75">
        <v>45698</v>
      </c>
      <c r="R334" s="41">
        <f t="shared" si="20"/>
        <v>0</v>
      </c>
      <c r="S334" s="41">
        <f t="shared" si="21"/>
        <v>14030</v>
      </c>
      <c r="T334" s="41">
        <f t="shared" si="22"/>
        <v>551880</v>
      </c>
    </row>
    <row r="335" spans="17:20" x14ac:dyDescent="0.25">
      <c r="Q335" s="75">
        <v>45699</v>
      </c>
      <c r="R335" s="41">
        <f t="shared" si="20"/>
        <v>0</v>
      </c>
      <c r="S335" s="41">
        <f t="shared" si="21"/>
        <v>14040</v>
      </c>
      <c r="T335" s="41">
        <f t="shared" si="22"/>
        <v>537840</v>
      </c>
    </row>
    <row r="336" spans="17:20" x14ac:dyDescent="0.25">
      <c r="Q336" s="75">
        <v>45700</v>
      </c>
      <c r="R336" s="41">
        <f t="shared" si="20"/>
        <v>0</v>
      </c>
      <c r="S336" s="41">
        <f t="shared" si="21"/>
        <v>14020</v>
      </c>
      <c r="T336" s="41">
        <f t="shared" si="22"/>
        <v>523820</v>
      </c>
    </row>
    <row r="337" spans="17:20" x14ac:dyDescent="0.25">
      <c r="Q337" s="75">
        <v>45701</v>
      </c>
      <c r="R337" s="41">
        <f t="shared" si="20"/>
        <v>0</v>
      </c>
      <c r="S337" s="41">
        <f t="shared" si="21"/>
        <v>14010</v>
      </c>
      <c r="T337" s="41">
        <f t="shared" si="22"/>
        <v>509810</v>
      </c>
    </row>
    <row r="338" spans="17:20" x14ac:dyDescent="0.25">
      <c r="Q338" s="75">
        <v>45702</v>
      </c>
      <c r="R338" s="41">
        <f t="shared" si="20"/>
        <v>0</v>
      </c>
      <c r="S338" s="41">
        <f t="shared" si="21"/>
        <v>14010</v>
      </c>
      <c r="T338" s="41">
        <f t="shared" si="22"/>
        <v>495800</v>
      </c>
    </row>
    <row r="339" spans="17:20" x14ac:dyDescent="0.25">
      <c r="Q339" s="75">
        <v>45703</v>
      </c>
      <c r="R339" s="41">
        <f t="shared" si="20"/>
        <v>0</v>
      </c>
      <c r="S339" s="41">
        <f t="shared" si="21"/>
        <v>0</v>
      </c>
      <c r="T339" s="41">
        <f t="shared" si="22"/>
        <v>495800</v>
      </c>
    </row>
    <row r="340" spans="17:20" x14ac:dyDescent="0.25">
      <c r="Q340" s="75">
        <v>45704</v>
      </c>
      <c r="R340" s="41">
        <f t="shared" si="20"/>
        <v>0</v>
      </c>
      <c r="S340" s="41">
        <f t="shared" si="21"/>
        <v>0</v>
      </c>
      <c r="T340" s="41">
        <f t="shared" si="22"/>
        <v>495800</v>
      </c>
    </row>
    <row r="341" spans="17:20" x14ac:dyDescent="0.25">
      <c r="Q341" s="75">
        <v>45705</v>
      </c>
      <c r="R341" s="41">
        <f t="shared" si="20"/>
        <v>0</v>
      </c>
      <c r="S341" s="41">
        <f t="shared" si="21"/>
        <v>13940</v>
      </c>
      <c r="T341" s="41">
        <f t="shared" si="22"/>
        <v>481860</v>
      </c>
    </row>
    <row r="342" spans="17:20" x14ac:dyDescent="0.25">
      <c r="Q342" s="75">
        <v>45706</v>
      </c>
      <c r="R342" s="41">
        <f t="shared" si="20"/>
        <v>0</v>
      </c>
      <c r="S342" s="41">
        <f t="shared" si="21"/>
        <v>13980</v>
      </c>
      <c r="T342" s="41">
        <f t="shared" si="22"/>
        <v>467880</v>
      </c>
    </row>
    <row r="343" spans="17:20" x14ac:dyDescent="0.25">
      <c r="Q343" s="75">
        <v>45707</v>
      </c>
      <c r="R343" s="41">
        <f t="shared" si="20"/>
        <v>0</v>
      </c>
      <c r="S343" s="41">
        <f t="shared" si="21"/>
        <v>13930</v>
      </c>
      <c r="T343" s="41">
        <f t="shared" si="22"/>
        <v>453950</v>
      </c>
    </row>
    <row r="344" spans="17:20" x14ac:dyDescent="0.25">
      <c r="Q344" s="75">
        <v>45708</v>
      </c>
      <c r="R344" s="41">
        <f t="shared" si="20"/>
        <v>0</v>
      </c>
      <c r="S344" s="41">
        <f t="shared" si="21"/>
        <v>13980</v>
      </c>
      <c r="T344" s="41">
        <f t="shared" si="22"/>
        <v>439970</v>
      </c>
    </row>
    <row r="345" spans="17:20" x14ac:dyDescent="0.25">
      <c r="Q345" s="75">
        <v>45709</v>
      </c>
      <c r="R345" s="41">
        <f t="shared" si="20"/>
        <v>0</v>
      </c>
      <c r="S345" s="41">
        <f t="shared" si="21"/>
        <v>27990</v>
      </c>
      <c r="T345" s="41">
        <f t="shared" si="22"/>
        <v>411980</v>
      </c>
    </row>
    <row r="346" spans="17:20" x14ac:dyDescent="0.25">
      <c r="Q346" s="75">
        <v>45710</v>
      </c>
      <c r="R346" s="41">
        <f t="shared" si="20"/>
        <v>0</v>
      </c>
      <c r="S346" s="41">
        <f t="shared" si="21"/>
        <v>0</v>
      </c>
      <c r="T346" s="41">
        <f t="shared" si="22"/>
        <v>411980</v>
      </c>
    </row>
    <row r="347" spans="17:20" x14ac:dyDescent="0.25">
      <c r="Q347" s="75">
        <v>45711</v>
      </c>
      <c r="R347" s="41">
        <f t="shared" si="20"/>
        <v>0</v>
      </c>
      <c r="S347" s="41">
        <f t="shared" si="21"/>
        <v>0</v>
      </c>
      <c r="T347" s="41">
        <f t="shared" si="22"/>
        <v>411980</v>
      </c>
    </row>
    <row r="348" spans="17:20" x14ac:dyDescent="0.25">
      <c r="Q348" s="75">
        <v>45712</v>
      </c>
      <c r="R348" s="41">
        <f t="shared" si="20"/>
        <v>0</v>
      </c>
      <c r="S348" s="41">
        <f t="shared" si="21"/>
        <v>13930</v>
      </c>
      <c r="T348" s="41">
        <f t="shared" si="22"/>
        <v>398050</v>
      </c>
    </row>
    <row r="349" spans="17:20" x14ac:dyDescent="0.25">
      <c r="Q349" s="75">
        <v>45713</v>
      </c>
      <c r="R349" s="41">
        <f t="shared" si="20"/>
        <v>0</v>
      </c>
      <c r="S349" s="41">
        <f t="shared" si="21"/>
        <v>13990</v>
      </c>
      <c r="T349" s="41">
        <f t="shared" si="22"/>
        <v>384060</v>
      </c>
    </row>
    <row r="350" spans="17:20" x14ac:dyDescent="0.25">
      <c r="Q350" s="75">
        <v>45714</v>
      </c>
      <c r="R350" s="41">
        <f t="shared" si="20"/>
        <v>0</v>
      </c>
      <c r="S350" s="41">
        <f t="shared" si="21"/>
        <v>27950</v>
      </c>
      <c r="T350" s="41">
        <f t="shared" si="22"/>
        <v>356110</v>
      </c>
    </row>
    <row r="351" spans="17:20" x14ac:dyDescent="0.25">
      <c r="Q351" s="75">
        <v>45715</v>
      </c>
      <c r="R351" s="41">
        <f t="shared" si="20"/>
        <v>0</v>
      </c>
      <c r="S351" s="41">
        <f t="shared" si="21"/>
        <v>13900</v>
      </c>
      <c r="T351" s="41">
        <f t="shared" si="22"/>
        <v>342210</v>
      </c>
    </row>
    <row r="352" spans="17:20" x14ac:dyDescent="0.25">
      <c r="Q352" s="75">
        <v>45716</v>
      </c>
      <c r="R352" s="41">
        <f t="shared" si="20"/>
        <v>0</v>
      </c>
      <c r="S352" s="41">
        <f t="shared" si="21"/>
        <v>13930</v>
      </c>
      <c r="T352" s="41">
        <f t="shared" si="22"/>
        <v>328280</v>
      </c>
    </row>
    <row r="353" spans="17:20" x14ac:dyDescent="0.25">
      <c r="Q353" s="75">
        <v>45717</v>
      </c>
      <c r="R353" s="41">
        <f t="shared" si="20"/>
        <v>0</v>
      </c>
      <c r="S353" s="41">
        <f t="shared" si="21"/>
        <v>0</v>
      </c>
      <c r="T353" s="41">
        <f t="shared" si="22"/>
        <v>328280</v>
      </c>
    </row>
    <row r="354" spans="17:20" x14ac:dyDescent="0.25">
      <c r="Q354" s="75">
        <v>45718</v>
      </c>
      <c r="R354" s="41">
        <f t="shared" si="20"/>
        <v>0</v>
      </c>
      <c r="S354" s="41">
        <f t="shared" si="21"/>
        <v>0</v>
      </c>
      <c r="T354" s="41">
        <f t="shared" si="22"/>
        <v>328280</v>
      </c>
    </row>
    <row r="355" spans="17:20" x14ac:dyDescent="0.25">
      <c r="Q355" s="75">
        <v>45719</v>
      </c>
      <c r="R355" s="41">
        <f t="shared" si="20"/>
        <v>0</v>
      </c>
      <c r="S355" s="41">
        <f t="shared" si="21"/>
        <v>14020</v>
      </c>
      <c r="T355" s="41">
        <f t="shared" si="22"/>
        <v>314260</v>
      </c>
    </row>
    <row r="356" spans="17:20" x14ac:dyDescent="0.25">
      <c r="Q356" s="75">
        <v>45720</v>
      </c>
      <c r="R356" s="41">
        <f t="shared" si="20"/>
        <v>0</v>
      </c>
      <c r="S356" s="41">
        <f t="shared" si="21"/>
        <v>13900</v>
      </c>
      <c r="T356" s="41">
        <f t="shared" si="22"/>
        <v>300360</v>
      </c>
    </row>
    <row r="357" spans="17:20" x14ac:dyDescent="0.25">
      <c r="Q357" s="75">
        <v>45721</v>
      </c>
      <c r="R357" s="41">
        <f t="shared" si="20"/>
        <v>0</v>
      </c>
      <c r="S357" s="41">
        <f t="shared" si="21"/>
        <v>27800</v>
      </c>
      <c r="T357" s="41">
        <f t="shared" si="22"/>
        <v>272560</v>
      </c>
    </row>
    <row r="358" spans="17:20" x14ac:dyDescent="0.25">
      <c r="Q358" s="75">
        <v>45722</v>
      </c>
      <c r="R358" s="41">
        <f t="shared" si="20"/>
        <v>140000</v>
      </c>
      <c r="S358" s="41">
        <f t="shared" si="21"/>
        <v>13890</v>
      </c>
      <c r="T358" s="41">
        <f t="shared" si="22"/>
        <v>398670</v>
      </c>
    </row>
    <row r="359" spans="17:20" x14ac:dyDescent="0.25">
      <c r="Q359" s="75">
        <v>45723</v>
      </c>
      <c r="R359" s="41">
        <f t="shared" si="20"/>
        <v>0</v>
      </c>
      <c r="S359" s="41">
        <f t="shared" si="21"/>
        <v>27860</v>
      </c>
      <c r="T359" s="41">
        <f t="shared" si="22"/>
        <v>370810</v>
      </c>
    </row>
    <row r="360" spans="17:20" x14ac:dyDescent="0.25">
      <c r="Q360" s="75">
        <v>45724</v>
      </c>
      <c r="R360" s="41">
        <f t="shared" si="20"/>
        <v>0</v>
      </c>
      <c r="S360" s="41">
        <f t="shared" si="21"/>
        <v>0</v>
      </c>
      <c r="T360" s="41">
        <f t="shared" si="22"/>
        <v>370810</v>
      </c>
    </row>
    <row r="361" spans="17:20" x14ac:dyDescent="0.25">
      <c r="Q361" s="75">
        <v>45725</v>
      </c>
      <c r="R361" s="41">
        <f t="shared" si="20"/>
        <v>0</v>
      </c>
      <c r="S361" s="41">
        <f t="shared" si="21"/>
        <v>0</v>
      </c>
      <c r="T361" s="41">
        <f t="shared" si="22"/>
        <v>370810</v>
      </c>
    </row>
    <row r="362" spans="17:20" x14ac:dyDescent="0.25">
      <c r="Q362" s="75">
        <v>45726</v>
      </c>
      <c r="R362" s="41">
        <f t="shared" si="20"/>
        <v>0</v>
      </c>
      <c r="S362" s="41">
        <f t="shared" si="21"/>
        <v>13880</v>
      </c>
      <c r="T362" s="41">
        <f t="shared" si="22"/>
        <v>356930</v>
      </c>
    </row>
    <row r="363" spans="17:20" x14ac:dyDescent="0.25">
      <c r="Q363" s="75">
        <v>45727</v>
      </c>
      <c r="R363" s="41">
        <f t="shared" si="20"/>
        <v>0</v>
      </c>
      <c r="S363" s="41">
        <f t="shared" si="21"/>
        <v>13950</v>
      </c>
      <c r="T363" s="41">
        <f t="shared" si="22"/>
        <v>342980</v>
      </c>
    </row>
    <row r="364" spans="17:20" x14ac:dyDescent="0.25">
      <c r="Q364" s="75">
        <v>45728</v>
      </c>
      <c r="R364" s="41">
        <f t="shared" si="20"/>
        <v>0</v>
      </c>
      <c r="S364" s="41">
        <f t="shared" si="21"/>
        <v>27940</v>
      </c>
      <c r="T364" s="41">
        <f t="shared" si="22"/>
        <v>315040</v>
      </c>
    </row>
    <row r="365" spans="17:20" x14ac:dyDescent="0.25">
      <c r="Q365" s="75">
        <v>45729</v>
      </c>
      <c r="R365" s="41">
        <f t="shared" si="20"/>
        <v>0</v>
      </c>
      <c r="S365" s="41">
        <f t="shared" si="21"/>
        <v>13940</v>
      </c>
      <c r="T365" s="41">
        <f t="shared" si="22"/>
        <v>301100</v>
      </c>
    </row>
    <row r="366" spans="17:20" x14ac:dyDescent="0.25">
      <c r="Q366" s="75">
        <v>45730</v>
      </c>
      <c r="R366" s="41">
        <f t="shared" si="20"/>
        <v>0</v>
      </c>
      <c r="S366" s="41">
        <f t="shared" si="21"/>
        <v>27940</v>
      </c>
      <c r="T366" s="41">
        <f t="shared" si="22"/>
        <v>273160</v>
      </c>
    </row>
    <row r="367" spans="17:20" x14ac:dyDescent="0.25">
      <c r="Q367" s="75">
        <v>45731</v>
      </c>
      <c r="R367" s="41">
        <f t="shared" si="20"/>
        <v>0</v>
      </c>
      <c r="S367" s="41">
        <f t="shared" si="21"/>
        <v>0</v>
      </c>
      <c r="T367" s="41">
        <f t="shared" si="22"/>
        <v>273160</v>
      </c>
    </row>
    <row r="368" spans="17:20" x14ac:dyDescent="0.25">
      <c r="Q368" s="75">
        <v>45732</v>
      </c>
      <c r="R368" s="41">
        <f t="shared" si="20"/>
        <v>0</v>
      </c>
      <c r="S368" s="41">
        <f t="shared" si="21"/>
        <v>0</v>
      </c>
      <c r="T368" s="41">
        <f t="shared" si="22"/>
        <v>273160</v>
      </c>
    </row>
    <row r="369" spans="17:20" x14ac:dyDescent="0.25">
      <c r="Q369" s="75">
        <v>45733</v>
      </c>
      <c r="R369" s="41">
        <f t="shared" si="20"/>
        <v>0</v>
      </c>
      <c r="S369" s="41">
        <f t="shared" si="21"/>
        <v>13850</v>
      </c>
      <c r="T369" s="41">
        <f t="shared" si="22"/>
        <v>259310</v>
      </c>
    </row>
    <row r="370" spans="17:20" x14ac:dyDescent="0.25">
      <c r="Q370" s="75">
        <v>45734</v>
      </c>
      <c r="R370" s="41">
        <f t="shared" si="20"/>
        <v>0</v>
      </c>
      <c r="S370" s="41">
        <f t="shared" si="21"/>
        <v>14030</v>
      </c>
      <c r="T370" s="41">
        <f t="shared" si="22"/>
        <v>245280</v>
      </c>
    </row>
    <row r="371" spans="17:20" x14ac:dyDescent="0.25">
      <c r="Q371" s="75">
        <v>45735</v>
      </c>
      <c r="R371" s="41">
        <f t="shared" si="20"/>
        <v>0</v>
      </c>
      <c r="S371" s="41">
        <f t="shared" si="21"/>
        <v>28060</v>
      </c>
      <c r="T371" s="41">
        <f t="shared" si="22"/>
        <v>217220</v>
      </c>
    </row>
    <row r="372" spans="17:20" x14ac:dyDescent="0.25">
      <c r="Q372" s="75">
        <v>45736</v>
      </c>
      <c r="R372" s="41">
        <f t="shared" si="20"/>
        <v>0</v>
      </c>
      <c r="S372" s="41">
        <f t="shared" si="21"/>
        <v>14000</v>
      </c>
      <c r="T372" s="41">
        <f t="shared" si="22"/>
        <v>203220</v>
      </c>
    </row>
    <row r="373" spans="17:20" x14ac:dyDescent="0.25">
      <c r="Q373" s="75">
        <v>45737</v>
      </c>
      <c r="R373" s="41">
        <f t="shared" si="20"/>
        <v>0</v>
      </c>
      <c r="S373" s="41">
        <f t="shared" si="21"/>
        <v>42030</v>
      </c>
      <c r="T373" s="41">
        <f t="shared" si="22"/>
        <v>161190</v>
      </c>
    </row>
    <row r="374" spans="17:20" x14ac:dyDescent="0.25">
      <c r="Q374" s="75">
        <v>45738</v>
      </c>
      <c r="R374" s="41">
        <f t="shared" si="20"/>
        <v>0</v>
      </c>
      <c r="S374" s="41">
        <f t="shared" si="21"/>
        <v>0</v>
      </c>
      <c r="T374" s="41">
        <f t="shared" si="22"/>
        <v>161190</v>
      </c>
    </row>
    <row r="375" spans="17:20" x14ac:dyDescent="0.25">
      <c r="Q375" s="75">
        <v>45739</v>
      </c>
      <c r="R375" s="41">
        <f t="shared" si="20"/>
        <v>0</v>
      </c>
      <c r="S375" s="41">
        <f t="shared" si="21"/>
        <v>0</v>
      </c>
      <c r="T375" s="41">
        <f t="shared" si="22"/>
        <v>161190</v>
      </c>
    </row>
    <row r="376" spans="17:20" x14ac:dyDescent="0.25">
      <c r="Q376" s="75">
        <v>45740</v>
      </c>
      <c r="R376" s="41">
        <f t="shared" si="20"/>
        <v>0</v>
      </c>
      <c r="S376" s="41">
        <f t="shared" si="21"/>
        <v>27990</v>
      </c>
      <c r="T376" s="41">
        <f t="shared" si="22"/>
        <v>133200</v>
      </c>
    </row>
    <row r="377" spans="17:20" x14ac:dyDescent="0.25">
      <c r="Q377" s="75">
        <v>45741</v>
      </c>
      <c r="R377" s="41">
        <f t="shared" si="20"/>
        <v>0</v>
      </c>
      <c r="S377" s="41">
        <f t="shared" si="21"/>
        <v>13940</v>
      </c>
      <c r="T377" s="41">
        <f t="shared" si="22"/>
        <v>119260</v>
      </c>
    </row>
    <row r="378" spans="17:20" x14ac:dyDescent="0.25">
      <c r="Q378" s="75">
        <v>45742</v>
      </c>
      <c r="R378" s="41">
        <f t="shared" si="20"/>
        <v>0</v>
      </c>
      <c r="S378" s="41">
        <f t="shared" si="21"/>
        <v>13900</v>
      </c>
      <c r="T378" s="41">
        <f t="shared" si="22"/>
        <v>105360</v>
      </c>
    </row>
    <row r="379" spans="17:20" x14ac:dyDescent="0.25">
      <c r="Q379" s="75">
        <v>45743</v>
      </c>
      <c r="R379" s="41">
        <f t="shared" si="20"/>
        <v>0</v>
      </c>
      <c r="S379" s="41">
        <f t="shared" si="21"/>
        <v>0</v>
      </c>
      <c r="T379" s="41">
        <f t="shared" si="22"/>
        <v>105360</v>
      </c>
    </row>
    <row r="380" spans="17:20" x14ac:dyDescent="0.25">
      <c r="Q380" s="75">
        <v>45744</v>
      </c>
      <c r="R380" s="41">
        <f t="shared" si="20"/>
        <v>0</v>
      </c>
      <c r="S380" s="41">
        <f t="shared" si="21"/>
        <v>0</v>
      </c>
      <c r="T380" s="41">
        <f t="shared" si="22"/>
        <v>105360</v>
      </c>
    </row>
    <row r="381" spans="17:20" x14ac:dyDescent="0.25">
      <c r="Q381" s="75">
        <v>45745</v>
      </c>
      <c r="R381" s="41">
        <f t="shared" si="20"/>
        <v>0</v>
      </c>
      <c r="S381" s="41">
        <f t="shared" si="21"/>
        <v>0</v>
      </c>
      <c r="T381" s="41">
        <f t="shared" si="22"/>
        <v>105360</v>
      </c>
    </row>
    <row r="382" spans="17:20" x14ac:dyDescent="0.25">
      <c r="Q382" s="75">
        <v>45746</v>
      </c>
      <c r="R382" s="41">
        <f t="shared" si="20"/>
        <v>0</v>
      </c>
      <c r="S382" s="41">
        <f t="shared" si="21"/>
        <v>0</v>
      </c>
      <c r="T382" s="41">
        <f t="shared" si="22"/>
        <v>105360</v>
      </c>
    </row>
    <row r="383" spans="17:20" x14ac:dyDescent="0.25">
      <c r="Q383" s="75">
        <v>45747</v>
      </c>
      <c r="R383" s="41">
        <f t="shared" si="20"/>
        <v>0</v>
      </c>
      <c r="S383" s="41">
        <f t="shared" si="21"/>
        <v>0</v>
      </c>
      <c r="T383" s="41">
        <f t="shared" si="22"/>
        <v>105360</v>
      </c>
    </row>
    <row r="384" spans="17:20" x14ac:dyDescent="0.25">
      <c r="Q384" s="75">
        <v>45748</v>
      </c>
      <c r="R384" s="41">
        <f t="shared" si="20"/>
        <v>0</v>
      </c>
      <c r="S384" s="41">
        <f t="shared" si="21"/>
        <v>0</v>
      </c>
      <c r="T384" s="41">
        <f t="shared" si="22"/>
        <v>105360</v>
      </c>
    </row>
    <row r="385" spans="17:20" x14ac:dyDescent="0.25">
      <c r="Q385" s="75">
        <v>45749</v>
      </c>
      <c r="R385" s="41">
        <f t="shared" si="20"/>
        <v>0</v>
      </c>
      <c r="S385" s="41">
        <f t="shared" si="21"/>
        <v>0</v>
      </c>
      <c r="T385" s="41">
        <f t="shared" si="22"/>
        <v>105360</v>
      </c>
    </row>
    <row r="386" spans="17:20" x14ac:dyDescent="0.25">
      <c r="Q386" s="75">
        <v>45750</v>
      </c>
      <c r="R386" s="41">
        <f t="shared" si="20"/>
        <v>0</v>
      </c>
      <c r="S386" s="41">
        <f t="shared" si="21"/>
        <v>0</v>
      </c>
      <c r="T386" s="41">
        <f t="shared" si="22"/>
        <v>105360</v>
      </c>
    </row>
    <row r="387" spans="17:20" x14ac:dyDescent="0.25">
      <c r="Q387" s="75">
        <v>45751</v>
      </c>
      <c r="R387" s="41">
        <f t="shared" ref="R387:R403" si="23">SUMIF($A$2:$A$306,Q387,$C$2:$C$306)</f>
        <v>0</v>
      </c>
      <c r="S387" s="41">
        <f t="shared" ref="S387:S403" si="24">SUMIF($G$2:$G$306,Q387,$K$2:$K$306)</f>
        <v>0</v>
      </c>
      <c r="T387" s="41">
        <f t="shared" si="22"/>
        <v>105360</v>
      </c>
    </row>
    <row r="388" spans="17:20" x14ac:dyDescent="0.25">
      <c r="Q388" s="75">
        <v>45752</v>
      </c>
      <c r="R388" s="41">
        <f t="shared" si="23"/>
        <v>0</v>
      </c>
      <c r="S388" s="41">
        <f t="shared" si="24"/>
        <v>0</v>
      </c>
      <c r="T388" s="41">
        <f t="shared" ref="T388:T403" si="25">T387+R388-S388</f>
        <v>105360</v>
      </c>
    </row>
    <row r="389" spans="17:20" x14ac:dyDescent="0.25">
      <c r="Q389" s="75">
        <v>45753</v>
      </c>
      <c r="R389" s="41">
        <f t="shared" si="23"/>
        <v>0</v>
      </c>
      <c r="S389" s="41">
        <f t="shared" si="24"/>
        <v>0</v>
      </c>
      <c r="T389" s="41">
        <f t="shared" si="25"/>
        <v>105360</v>
      </c>
    </row>
    <row r="390" spans="17:20" x14ac:dyDescent="0.25">
      <c r="Q390" s="75">
        <v>45754</v>
      </c>
      <c r="R390" s="41">
        <f t="shared" si="23"/>
        <v>0</v>
      </c>
      <c r="S390" s="41">
        <f t="shared" si="24"/>
        <v>0</v>
      </c>
      <c r="T390" s="41">
        <f t="shared" si="25"/>
        <v>105360</v>
      </c>
    </row>
    <row r="391" spans="17:20" x14ac:dyDescent="0.25">
      <c r="Q391" s="75">
        <v>45755</v>
      </c>
      <c r="R391" s="41">
        <f t="shared" si="23"/>
        <v>0</v>
      </c>
      <c r="S391" s="41">
        <f t="shared" si="24"/>
        <v>28000</v>
      </c>
      <c r="T391" s="41">
        <f t="shared" si="25"/>
        <v>77360</v>
      </c>
    </row>
    <row r="392" spans="17:20" x14ac:dyDescent="0.25">
      <c r="Q392" s="75">
        <v>45756</v>
      </c>
      <c r="R392" s="41">
        <f t="shared" si="23"/>
        <v>140000</v>
      </c>
      <c r="S392" s="41">
        <f t="shared" si="24"/>
        <v>14000</v>
      </c>
      <c r="T392" s="41">
        <f t="shared" si="25"/>
        <v>203360</v>
      </c>
    </row>
    <row r="393" spans="17:20" x14ac:dyDescent="0.25">
      <c r="Q393" s="75">
        <v>45757</v>
      </c>
      <c r="R393" s="41">
        <f t="shared" si="23"/>
        <v>0</v>
      </c>
      <c r="S393" s="41">
        <f t="shared" si="24"/>
        <v>14000</v>
      </c>
      <c r="T393" s="41">
        <f t="shared" si="25"/>
        <v>189360</v>
      </c>
    </row>
    <row r="394" spans="17:20" ht="15.75" thickBot="1" x14ac:dyDescent="0.3">
      <c r="Q394" s="76">
        <v>45758</v>
      </c>
      <c r="R394" s="77">
        <f t="shared" si="23"/>
        <v>0</v>
      </c>
      <c r="S394" s="77">
        <f t="shared" si="24"/>
        <v>0</v>
      </c>
      <c r="T394" s="77">
        <f t="shared" si="25"/>
        <v>189360</v>
      </c>
    </row>
    <row r="395" spans="17:20" ht="15.75" thickTop="1" x14ac:dyDescent="0.25">
      <c r="Q395" s="70"/>
    </row>
    <row r="396" spans="17:20" x14ac:dyDescent="0.25">
      <c r="Q396" s="70"/>
    </row>
    <row r="397" spans="17:20" x14ac:dyDescent="0.25">
      <c r="Q397" s="70"/>
    </row>
    <row r="398" spans="17:20" x14ac:dyDescent="0.25">
      <c r="Q398" s="70"/>
    </row>
    <row r="399" spans="17:20" x14ac:dyDescent="0.25">
      <c r="Q399" s="70"/>
    </row>
    <row r="400" spans="17:20" x14ac:dyDescent="0.25">
      <c r="Q400" s="70"/>
    </row>
    <row r="401" spans="17:17" x14ac:dyDescent="0.25">
      <c r="Q401" s="70"/>
    </row>
    <row r="402" spans="17:17" x14ac:dyDescent="0.25">
      <c r="Q402" s="70"/>
    </row>
    <row r="403" spans="17:17" x14ac:dyDescent="0.25">
      <c r="Q403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OEM</vt:lpstr>
      <vt:lpstr>Sheet1</vt:lpstr>
      <vt:lpstr>Sheet3</vt:lpstr>
      <vt:lpstr>Sisa OEM</vt:lpstr>
      <vt:lpstr>Sisa INA</vt:lpstr>
      <vt:lpstr>OEM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Whinar Kukuh Rizky Ardana</dc:creator>
  <cp:lastModifiedBy>Whinar Kukuh Rizky Ardana</cp:lastModifiedBy>
  <dcterms:created xsi:type="dcterms:W3CDTF">2025-04-09T07:14:11Z</dcterms:created>
  <dcterms:modified xsi:type="dcterms:W3CDTF">2025-04-11T10:30:13Z</dcterms:modified>
</cp:coreProperties>
</file>