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hedgepointglobal-my.sharepoint.com/personal/victor_arduin_hedgepointglobal_com/Documents/Documents/03. Reports/06. Size Policy Buffer/data/raw/"/>
    </mc:Choice>
  </mc:AlternateContent>
  <xr:revisionPtr revIDLastSave="367" documentId="11_F25DC773A252ABDACC104859815963165ADE58F7" xr6:coauthVersionLast="47" xr6:coauthVersionMax="47" xr10:uidLastSave="{B8200AF7-BAE5-4B13-A951-3ED627CD6855}"/>
  <bookViews>
    <workbookView xWindow="25974" yWindow="-109" windowWidth="46950" windowHeight="19060" xr2:uid="{00000000-000D-0000-FFFF-FFFF00000000}"/>
  </bookViews>
  <sheets>
    <sheet name="MacroDataset" sheetId="6" r:id="rId1"/>
    <sheet name="BR Selic" sheetId="1" r:id="rId2"/>
    <sheet name="BR Inflation" sheetId="2" r:id="rId3"/>
    <sheet name="US Fed Funds" sheetId="4" r:id="rId4"/>
    <sheet name="US Inflation" sheetId="5" r:id="rId5"/>
    <sheet name="BR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7" i="6" l="1"/>
  <c r="AI48" i="6"/>
  <c r="AJ48" i="6" s="1"/>
  <c r="AK48" i="6" s="1"/>
  <c r="AL48" i="6" s="1"/>
  <c r="AM48" i="6" s="1"/>
  <c r="AN48" i="6" s="1"/>
  <c r="AO48" i="6" s="1"/>
  <c r="AP48" i="6" s="1"/>
  <c r="AQ48" i="6" s="1"/>
  <c r="AR48" i="6" s="1"/>
  <c r="AS48" i="6" s="1"/>
  <c r="AH32" i="6"/>
  <c r="AI33" i="6"/>
  <c r="AJ33" i="6" s="1"/>
  <c r="AK33" i="6" s="1"/>
  <c r="AL33" i="6" s="1"/>
  <c r="AM33" i="6" s="1"/>
  <c r="AN33" i="6" s="1"/>
  <c r="AO33" i="6" s="1"/>
  <c r="AP33" i="6" s="1"/>
  <c r="AQ33" i="6" s="1"/>
  <c r="AR33" i="6" s="1"/>
  <c r="AS33" i="6" s="1"/>
  <c r="AH17" i="6"/>
  <c r="AH2" i="6"/>
  <c r="AI18" i="6"/>
  <c r="AJ18" i="6" s="1"/>
  <c r="AK18" i="6" s="1"/>
  <c r="AL18" i="6" s="1"/>
  <c r="AM18" i="6" s="1"/>
  <c r="AN18" i="6" s="1"/>
  <c r="AO18" i="6" s="1"/>
  <c r="AP18" i="6" s="1"/>
  <c r="AQ18" i="6" s="1"/>
  <c r="AR18" i="6" s="1"/>
  <c r="AS18" i="6" s="1"/>
  <c r="AI3" i="6"/>
  <c r="AJ3" i="6" s="1"/>
  <c r="AK3" i="6" s="1"/>
  <c r="AL3" i="6" s="1"/>
  <c r="AM3" i="6" s="1"/>
  <c r="AN3" i="6" s="1"/>
  <c r="AO3" i="6" s="1"/>
  <c r="AP3" i="6" s="1"/>
  <c r="AQ3" i="6" s="1"/>
  <c r="AR3" i="6" s="1"/>
  <c r="AS3" i="6" s="1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2" i="7"/>
  <c r="B1" i="7" s="1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C2" i="6"/>
  <c r="A2" i="6" s="1"/>
  <c r="B2" i="5"/>
  <c r="B1" i="5" s="1"/>
  <c r="B2" i="4"/>
  <c r="B1" i="4" s="1"/>
  <c r="B2" i="2"/>
  <c r="B1" i="2" s="1"/>
  <c r="B2" i="1"/>
  <c r="B1" i="1" s="1"/>
  <c r="B5" i="7"/>
  <c r="B4" i="7"/>
  <c r="B4" i="5"/>
  <c r="B5" i="5"/>
  <c r="B4" i="4"/>
  <c r="B5" i="4"/>
  <c r="B5" i="2"/>
  <c r="B4" i="2"/>
  <c r="B4" i="1"/>
  <c r="B5" i="1"/>
  <c r="AH49" i="6" l="1"/>
  <c r="AH34" i="6"/>
  <c r="AH19" i="6"/>
  <c r="AH4" i="6"/>
  <c r="L3" i="6"/>
  <c r="AC3" i="6" s="1"/>
  <c r="C3" i="6"/>
  <c r="B2" i="6"/>
  <c r="AH50" i="6" l="1"/>
  <c r="AH51" i="6" s="1"/>
  <c r="AH35" i="6"/>
  <c r="AH36" i="6" s="1"/>
  <c r="AH20" i="6"/>
  <c r="AH5" i="6"/>
  <c r="R3" i="6"/>
  <c r="J3" i="6"/>
  <c r="D2" i="6"/>
  <c r="H2" i="6"/>
  <c r="AE3" i="6" s="1"/>
  <c r="C4" i="6"/>
  <c r="L5" i="6" s="1"/>
  <c r="AC5" i="6" s="1"/>
  <c r="L4" i="6"/>
  <c r="AC4" i="6" s="1"/>
  <c r="B3" i="6"/>
  <c r="A3" i="6"/>
  <c r="AH52" i="6" l="1"/>
  <c r="AH37" i="6"/>
  <c r="AH21" i="6"/>
  <c r="AH6" i="6"/>
  <c r="R4" i="6"/>
  <c r="J4" i="6"/>
  <c r="R5" i="6"/>
  <c r="J5" i="6"/>
  <c r="H3" i="6"/>
  <c r="AE4" i="6" s="1"/>
  <c r="B4" i="6"/>
  <c r="A4" i="6"/>
  <c r="C5" i="6"/>
  <c r="L6" i="6" s="1"/>
  <c r="AC6" i="6" s="1"/>
  <c r="F3" i="6"/>
  <c r="F2" i="6" s="1"/>
  <c r="N3" i="6" s="1"/>
  <c r="D3" i="6"/>
  <c r="AH53" i="6" l="1"/>
  <c r="AH38" i="6"/>
  <c r="AH22" i="6"/>
  <c r="AH7" i="6"/>
  <c r="R6" i="6"/>
  <c r="J6" i="6"/>
  <c r="H4" i="6"/>
  <c r="AE5" i="6" s="1"/>
  <c r="A5" i="6"/>
  <c r="C6" i="6"/>
  <c r="L7" i="6" s="1"/>
  <c r="AC7" i="6" s="1"/>
  <c r="G4" i="6"/>
  <c r="G3" i="6" s="1"/>
  <c r="G2" i="6" s="1"/>
  <c r="N4" i="6"/>
  <c r="E4" i="6"/>
  <c r="B5" i="6"/>
  <c r="AH54" i="6" l="1"/>
  <c r="AH39" i="6"/>
  <c r="AH23" i="6"/>
  <c r="AH8" i="6"/>
  <c r="R7" i="6"/>
  <c r="J7" i="6"/>
  <c r="H5" i="6"/>
  <c r="AE6" i="6" s="1"/>
  <c r="E3" i="6"/>
  <c r="P5" i="6"/>
  <c r="G5" i="6"/>
  <c r="B6" i="6"/>
  <c r="A6" i="6"/>
  <c r="C7" i="6"/>
  <c r="L8" i="6" s="1"/>
  <c r="AC8" i="6" s="1"/>
  <c r="D5" i="6"/>
  <c r="D4" i="6" s="1"/>
  <c r="E5" i="6"/>
  <c r="F5" i="6"/>
  <c r="F4" i="6" s="1"/>
  <c r="AH55" i="6" l="1"/>
  <c r="AH40" i="6"/>
  <c r="AH24" i="6"/>
  <c r="AH9" i="6"/>
  <c r="R8" i="6"/>
  <c r="J8" i="6"/>
  <c r="H6" i="6"/>
  <c r="AE7" i="6" s="1"/>
  <c r="P6" i="6"/>
  <c r="E2" i="6"/>
  <c r="M3" i="6" s="1"/>
  <c r="P4" i="6"/>
  <c r="O4" i="6"/>
  <c r="M4" i="6"/>
  <c r="C8" i="6"/>
  <c r="L9" i="6" s="1"/>
  <c r="AC9" i="6" s="1"/>
  <c r="G6" i="6"/>
  <c r="O6" i="6"/>
  <c r="M6" i="6"/>
  <c r="D6" i="6"/>
  <c r="E6" i="6"/>
  <c r="F6" i="6"/>
  <c r="O5" i="6"/>
  <c r="B7" i="6"/>
  <c r="A7" i="6"/>
  <c r="N6" i="6"/>
  <c r="M5" i="6"/>
  <c r="N5" i="6"/>
  <c r="AH56" i="6" l="1"/>
  <c r="AH41" i="6"/>
  <c r="AH25" i="6"/>
  <c r="AH10" i="6"/>
  <c r="R9" i="6"/>
  <c r="J9" i="6"/>
  <c r="H7" i="6"/>
  <c r="AE8" i="6" s="1"/>
  <c r="P7" i="6"/>
  <c r="P3" i="6"/>
  <c r="O3" i="6"/>
  <c r="A8" i="6"/>
  <c r="B8" i="6"/>
  <c r="C9" i="6"/>
  <c r="L10" i="6" s="1"/>
  <c r="AC10" i="6" s="1"/>
  <c r="O7" i="6"/>
  <c r="M7" i="6"/>
  <c r="N7" i="6"/>
  <c r="G7" i="6"/>
  <c r="E7" i="6"/>
  <c r="AH57" i="6" l="1"/>
  <c r="AH42" i="6"/>
  <c r="AH26" i="6"/>
  <c r="AH11" i="6"/>
  <c r="R10" i="6"/>
  <c r="J10" i="6"/>
  <c r="H8" i="6"/>
  <c r="AE9" i="6" s="1"/>
  <c r="P8" i="6"/>
  <c r="D8" i="6"/>
  <c r="D7" i="6" s="1"/>
  <c r="G8" i="6"/>
  <c r="E8" i="6"/>
  <c r="F8" i="6"/>
  <c r="F7" i="6" s="1"/>
  <c r="B9" i="6"/>
  <c r="A9" i="6"/>
  <c r="C10" i="6"/>
  <c r="L11" i="6" s="1"/>
  <c r="AC11" i="6" s="1"/>
  <c r="AI57" i="6" l="1"/>
  <c r="AH58" i="6"/>
  <c r="AH43" i="6"/>
  <c r="AH27" i="6"/>
  <c r="AH12" i="6"/>
  <c r="R11" i="6"/>
  <c r="J11" i="6"/>
  <c r="H9" i="6"/>
  <c r="AE10" i="6" s="1"/>
  <c r="P9" i="6"/>
  <c r="AI56" i="6" s="1"/>
  <c r="F9" i="6"/>
  <c r="O8" i="6"/>
  <c r="AI42" i="6" s="1"/>
  <c r="M9" i="6"/>
  <c r="AI11" i="6" s="1"/>
  <c r="G9" i="6"/>
  <c r="D9" i="6"/>
  <c r="O9" i="6"/>
  <c r="N9" i="6"/>
  <c r="E9" i="6"/>
  <c r="C11" i="6"/>
  <c r="L12" i="6" s="1"/>
  <c r="AC12" i="6" s="1"/>
  <c r="B10" i="6"/>
  <c r="A10" i="6"/>
  <c r="M8" i="6"/>
  <c r="N8" i="6"/>
  <c r="AI58" i="6" l="1"/>
  <c r="AI41" i="6"/>
  <c r="AH59" i="6"/>
  <c r="AI43" i="6"/>
  <c r="AH44" i="6"/>
  <c r="AI26" i="6"/>
  <c r="AI27" i="6"/>
  <c r="AH28" i="6"/>
  <c r="AI12" i="6"/>
  <c r="AH13" i="6"/>
  <c r="R12" i="6"/>
  <c r="J12" i="6"/>
  <c r="H10" i="6"/>
  <c r="AE11" i="6" s="1"/>
  <c r="P10" i="6"/>
  <c r="AI55" i="6" s="1"/>
  <c r="N10" i="6"/>
  <c r="A11" i="6"/>
  <c r="M10" i="6"/>
  <c r="O10" i="6"/>
  <c r="B11" i="6"/>
  <c r="C12" i="6"/>
  <c r="L13" i="6" s="1"/>
  <c r="AC13" i="6" s="1"/>
  <c r="G10" i="6"/>
  <c r="E10" i="6"/>
  <c r="AI59" i="6" l="1"/>
  <c r="AH60" i="6"/>
  <c r="AI40" i="6"/>
  <c r="AI44" i="6"/>
  <c r="AH45" i="6"/>
  <c r="AI25" i="6"/>
  <c r="AI28" i="6"/>
  <c r="AI10" i="6"/>
  <c r="AH29" i="6"/>
  <c r="AI13" i="6"/>
  <c r="AH14" i="6"/>
  <c r="H11" i="6"/>
  <c r="AE12" i="6" s="1"/>
  <c r="R13" i="6"/>
  <c r="J13" i="6"/>
  <c r="P11" i="6"/>
  <c r="F11" i="6"/>
  <c r="F10" i="6" s="1"/>
  <c r="E11" i="6"/>
  <c r="C13" i="6"/>
  <c r="L14" i="6" s="1"/>
  <c r="AC14" i="6" s="1"/>
  <c r="G11" i="6"/>
  <c r="A12" i="6"/>
  <c r="D11" i="6"/>
  <c r="B12" i="6"/>
  <c r="AI60" i="6" l="1"/>
  <c r="AI45" i="6"/>
  <c r="AI29" i="6"/>
  <c r="AH30" i="6"/>
  <c r="AI14" i="6"/>
  <c r="AH15" i="6"/>
  <c r="R14" i="6"/>
  <c r="J14" i="6"/>
  <c r="H12" i="6"/>
  <c r="AE13" i="6" s="1"/>
  <c r="P12" i="6"/>
  <c r="C14" i="6"/>
  <c r="L15" i="6" s="1"/>
  <c r="AC15" i="6" s="1"/>
  <c r="B13" i="6"/>
  <c r="G12" i="6"/>
  <c r="A13" i="6"/>
  <c r="O12" i="6"/>
  <c r="E12" i="6"/>
  <c r="D10" i="6"/>
  <c r="O11" i="6" s="1"/>
  <c r="D12" i="6"/>
  <c r="F12" i="6"/>
  <c r="M12" i="6"/>
  <c r="N12" i="6"/>
  <c r="AI39" i="6" l="1"/>
  <c r="AI30" i="6"/>
  <c r="AI15" i="6"/>
  <c r="R15" i="6"/>
  <c r="J15" i="6"/>
  <c r="H13" i="6"/>
  <c r="AE14" i="6" s="1"/>
  <c r="P13" i="6"/>
  <c r="A14" i="6"/>
  <c r="B14" i="6"/>
  <c r="C15" i="6"/>
  <c r="L16" i="6" s="1"/>
  <c r="AC16" i="6" s="1"/>
  <c r="G13" i="6"/>
  <c r="E13" i="6"/>
  <c r="N13" i="6"/>
  <c r="M13" i="6"/>
  <c r="O13" i="6"/>
  <c r="N11" i="6"/>
  <c r="M11" i="6"/>
  <c r="AI24" i="6" l="1"/>
  <c r="AI9" i="6"/>
  <c r="R16" i="6"/>
  <c r="J16" i="6"/>
  <c r="H14" i="6"/>
  <c r="AE15" i="6" s="1"/>
  <c r="P14" i="6"/>
  <c r="E14" i="6"/>
  <c r="F14" i="6"/>
  <c r="F13" i="6" s="1"/>
  <c r="G14" i="6"/>
  <c r="C16" i="6"/>
  <c r="L17" i="6" s="1"/>
  <c r="AC17" i="6" s="1"/>
  <c r="B15" i="6"/>
  <c r="A15" i="6"/>
  <c r="D14" i="6"/>
  <c r="D13" i="6" s="1"/>
  <c r="R17" i="6" l="1"/>
  <c r="J17" i="6"/>
  <c r="H15" i="6"/>
  <c r="AE16" i="6" s="1"/>
  <c r="P15" i="6"/>
  <c r="M15" i="6"/>
  <c r="O14" i="6"/>
  <c r="F15" i="6"/>
  <c r="O15" i="6"/>
  <c r="N15" i="6"/>
  <c r="E15" i="6"/>
  <c r="C17" i="6"/>
  <c r="L18" i="6" s="1"/>
  <c r="AC18" i="6" s="1"/>
  <c r="G15" i="6"/>
  <c r="D15" i="6"/>
  <c r="B16" i="6"/>
  <c r="A16" i="6"/>
  <c r="M14" i="6"/>
  <c r="N14" i="6"/>
  <c r="R18" i="6" l="1"/>
  <c r="J18" i="6"/>
  <c r="H16" i="6"/>
  <c r="AE17" i="6" s="1"/>
  <c r="P16" i="6"/>
  <c r="N16" i="6"/>
  <c r="E16" i="6"/>
  <c r="O16" i="6"/>
  <c r="M16" i="6"/>
  <c r="G16" i="6"/>
  <c r="A17" i="6"/>
  <c r="B17" i="6"/>
  <c r="C18" i="6"/>
  <c r="L19" i="6" s="1"/>
  <c r="AC19" i="6" s="1"/>
  <c r="R19" i="6" l="1"/>
  <c r="J19" i="6"/>
  <c r="H17" i="6"/>
  <c r="AE18" i="6" s="1"/>
  <c r="P17" i="6"/>
  <c r="AJ60" i="6" s="1"/>
  <c r="G17" i="6"/>
  <c r="C19" i="6"/>
  <c r="L20" i="6" s="1"/>
  <c r="AC20" i="6" s="1"/>
  <c r="A18" i="6"/>
  <c r="B18" i="6"/>
  <c r="D17" i="6"/>
  <c r="D16" i="6" s="1"/>
  <c r="E17" i="6"/>
  <c r="F17" i="6"/>
  <c r="F16" i="6" s="1"/>
  <c r="R20" i="6" l="1"/>
  <c r="J20" i="6"/>
  <c r="H18" i="6"/>
  <c r="AE19" i="6" s="1"/>
  <c r="P18" i="6"/>
  <c r="E18" i="6"/>
  <c r="B19" i="6"/>
  <c r="G18" i="6"/>
  <c r="D18" i="6"/>
  <c r="M18" i="6"/>
  <c r="C20" i="6"/>
  <c r="L21" i="6" s="1"/>
  <c r="AC21" i="6" s="1"/>
  <c r="A19" i="6"/>
  <c r="O18" i="6"/>
  <c r="N18" i="6"/>
  <c r="AJ29" i="6" s="1"/>
  <c r="O17" i="6"/>
  <c r="M17" i="6"/>
  <c r="N17" i="6"/>
  <c r="AJ45" i="6" l="1"/>
  <c r="AJ30" i="6"/>
  <c r="AJ14" i="6"/>
  <c r="AJ15" i="6"/>
  <c r="R21" i="6"/>
  <c r="J21" i="6"/>
  <c r="H19" i="6"/>
  <c r="AE20" i="6" s="1"/>
  <c r="G19" i="6"/>
  <c r="P19" i="6"/>
  <c r="M19" i="6"/>
  <c r="E19" i="6"/>
  <c r="B20" i="6"/>
  <c r="C21" i="6"/>
  <c r="L22" i="6" s="1"/>
  <c r="AC22" i="6" s="1"/>
  <c r="F19" i="6"/>
  <c r="F18" i="6" s="1"/>
  <c r="N19" i="6" s="1"/>
  <c r="A20" i="6"/>
  <c r="R22" i="6" l="1"/>
  <c r="J22" i="6"/>
  <c r="H20" i="6"/>
  <c r="AE21" i="6" s="1"/>
  <c r="P20" i="6"/>
  <c r="F20" i="6"/>
  <c r="A21" i="6"/>
  <c r="C22" i="6"/>
  <c r="L23" i="6" s="1"/>
  <c r="AC23" i="6" s="1"/>
  <c r="B21" i="6"/>
  <c r="G20" i="6"/>
  <c r="D20" i="6"/>
  <c r="E20" i="6"/>
  <c r="O19" i="6"/>
  <c r="H21" i="6" l="1"/>
  <c r="AE22" i="6" s="1"/>
  <c r="R23" i="6"/>
  <c r="J23" i="6"/>
  <c r="P21" i="6"/>
  <c r="N21" i="6"/>
  <c r="F21" i="6"/>
  <c r="O21" i="6"/>
  <c r="A22" i="6"/>
  <c r="B22" i="6"/>
  <c r="C23" i="6"/>
  <c r="L24" i="6" s="1"/>
  <c r="AC24" i="6" s="1"/>
  <c r="M21" i="6"/>
  <c r="D21" i="6"/>
  <c r="E21" i="6"/>
  <c r="D19" i="6"/>
  <c r="O20" i="6" s="1"/>
  <c r="G21" i="6"/>
  <c r="R24" i="6" l="1"/>
  <c r="J24" i="6"/>
  <c r="H22" i="6"/>
  <c r="AE23" i="6" s="1"/>
  <c r="P22" i="6"/>
  <c r="C24" i="6"/>
  <c r="L25" i="6" s="1"/>
  <c r="AC25" i="6" s="1"/>
  <c r="B23" i="6"/>
  <c r="E22" i="6"/>
  <c r="G22" i="6"/>
  <c r="A23" i="6"/>
  <c r="M22" i="6"/>
  <c r="N22" i="6"/>
  <c r="O22" i="6"/>
  <c r="M20" i="6"/>
  <c r="N20" i="6"/>
  <c r="R25" i="6" l="1"/>
  <c r="J25" i="6"/>
  <c r="H23" i="6"/>
  <c r="AE24" i="6" s="1"/>
  <c r="P23" i="6"/>
  <c r="D23" i="6"/>
  <c r="D22" i="6" s="1"/>
  <c r="A24" i="6"/>
  <c r="C25" i="6"/>
  <c r="L26" i="6" s="1"/>
  <c r="AC26" i="6" s="1"/>
  <c r="B24" i="6"/>
  <c r="E23" i="6"/>
  <c r="F23" i="6"/>
  <c r="F22" i="6" s="1"/>
  <c r="G23" i="6"/>
  <c r="R26" i="6" l="1"/>
  <c r="J26" i="6"/>
  <c r="H24" i="6"/>
  <c r="AE25" i="6" s="1"/>
  <c r="P24" i="6"/>
  <c r="G24" i="6"/>
  <c r="A25" i="6"/>
  <c r="B25" i="6"/>
  <c r="C26" i="6"/>
  <c r="L27" i="6" s="1"/>
  <c r="AC27" i="6" s="1"/>
  <c r="M24" i="6"/>
  <c r="D24" i="6"/>
  <c r="F24" i="6"/>
  <c r="E24" i="6"/>
  <c r="N24" i="6"/>
  <c r="O23" i="6"/>
  <c r="O24" i="6"/>
  <c r="M23" i="6"/>
  <c r="N23" i="6"/>
  <c r="R27" i="6" l="1"/>
  <c r="J27" i="6"/>
  <c r="H25" i="6"/>
  <c r="AE26" i="6" s="1"/>
  <c r="A26" i="6"/>
  <c r="P25" i="6"/>
  <c r="E25" i="6"/>
  <c r="M25" i="6"/>
  <c r="G25" i="6"/>
  <c r="N25" i="6"/>
  <c r="C27" i="6"/>
  <c r="L28" i="6" s="1"/>
  <c r="AC28" i="6" s="1"/>
  <c r="B26" i="6"/>
  <c r="O25" i="6"/>
  <c r="R28" i="6" l="1"/>
  <c r="J28" i="6"/>
  <c r="H26" i="6"/>
  <c r="AE27" i="6" s="1"/>
  <c r="F26" i="6"/>
  <c r="F25" i="6" s="1"/>
  <c r="P26" i="6"/>
  <c r="B27" i="6"/>
  <c r="G26" i="6"/>
  <c r="D26" i="6"/>
  <c r="D25" i="6" s="1"/>
  <c r="C28" i="6"/>
  <c r="L29" i="6" s="1"/>
  <c r="AC29" i="6" s="1"/>
  <c r="A27" i="6"/>
  <c r="E26" i="6"/>
  <c r="R29" i="6" l="1"/>
  <c r="J29" i="6"/>
  <c r="H27" i="6"/>
  <c r="AE28" i="6" s="1"/>
  <c r="O26" i="6"/>
  <c r="N27" i="6"/>
  <c r="G27" i="6"/>
  <c r="P27" i="6"/>
  <c r="A28" i="6"/>
  <c r="E27" i="6"/>
  <c r="M27" i="6"/>
  <c r="F27" i="6"/>
  <c r="C29" i="6"/>
  <c r="L30" i="6" s="1"/>
  <c r="AC30" i="6" s="1"/>
  <c r="O27" i="6"/>
  <c r="B28" i="6"/>
  <c r="M26" i="6"/>
  <c r="N26" i="6"/>
  <c r="R30" i="6" l="1"/>
  <c r="J30" i="6"/>
  <c r="H28" i="6"/>
  <c r="AE29" i="6" s="1"/>
  <c r="E28" i="6"/>
  <c r="P28" i="6"/>
  <c r="B29" i="6"/>
  <c r="D28" i="6"/>
  <c r="D27" i="6" s="1"/>
  <c r="O28" i="6" s="1"/>
  <c r="G28" i="6"/>
  <c r="A29" i="6"/>
  <c r="C30" i="6"/>
  <c r="L31" i="6" s="1"/>
  <c r="AC31" i="6" s="1"/>
  <c r="R31" i="6" l="1"/>
  <c r="J31" i="6"/>
  <c r="H29" i="6"/>
  <c r="AE30" i="6" s="1"/>
  <c r="P29" i="6"/>
  <c r="E29" i="6"/>
  <c r="D29" i="6"/>
  <c r="F29" i="6"/>
  <c r="F28" i="6" s="1"/>
  <c r="N29" i="6" s="1"/>
  <c r="G29" i="6"/>
  <c r="C31" i="6"/>
  <c r="L32" i="6" s="1"/>
  <c r="AC32" i="6" s="1"/>
  <c r="M29" i="6"/>
  <c r="A30" i="6"/>
  <c r="B30" i="6"/>
  <c r="M28" i="6"/>
  <c r="N28" i="6"/>
  <c r="R32" i="6" l="1"/>
  <c r="J32" i="6"/>
  <c r="H30" i="6"/>
  <c r="AE31" i="6" s="1"/>
  <c r="P30" i="6"/>
  <c r="N30" i="6"/>
  <c r="M30" i="6"/>
  <c r="A31" i="6"/>
  <c r="C32" i="6"/>
  <c r="L33" i="6" s="1"/>
  <c r="AC33" i="6" s="1"/>
  <c r="B31" i="6"/>
  <c r="O29" i="6"/>
  <c r="O30" i="6"/>
  <c r="G30" i="6"/>
  <c r="D30" i="6"/>
  <c r="E30" i="6"/>
  <c r="R33" i="6" l="1"/>
  <c r="J33" i="6"/>
  <c r="H31" i="6"/>
  <c r="AE32" i="6" s="1"/>
  <c r="E31" i="6"/>
  <c r="G31" i="6"/>
  <c r="F31" i="6"/>
  <c r="F30" i="6" s="1"/>
  <c r="N31" i="6" s="1"/>
  <c r="A32" i="6"/>
  <c r="B32" i="6"/>
  <c r="C33" i="6"/>
  <c r="L34" i="6" s="1"/>
  <c r="AC34" i="6" s="1"/>
  <c r="M31" i="6"/>
  <c r="P31" i="6"/>
  <c r="R34" i="6" l="1"/>
  <c r="J34" i="6"/>
  <c r="H32" i="6"/>
  <c r="AE33" i="6" s="1"/>
  <c r="P32" i="6"/>
  <c r="G32" i="6"/>
  <c r="F32" i="6"/>
  <c r="A33" i="6"/>
  <c r="O31" i="6"/>
  <c r="B33" i="6"/>
  <c r="C34" i="6"/>
  <c r="L35" i="6" s="1"/>
  <c r="AC35" i="6" s="1"/>
  <c r="D32" i="6"/>
  <c r="E32" i="6"/>
  <c r="R35" i="6" l="1"/>
  <c r="J35" i="6"/>
  <c r="H33" i="6"/>
  <c r="AE34" i="6" s="1"/>
  <c r="F33" i="6"/>
  <c r="P33" i="6"/>
  <c r="N33" i="6"/>
  <c r="G33" i="6"/>
  <c r="D31" i="6"/>
  <c r="O32" i="6" s="1"/>
  <c r="C35" i="6"/>
  <c r="L36" i="6" s="1"/>
  <c r="AC36" i="6" s="1"/>
  <c r="A34" i="6"/>
  <c r="B34" i="6"/>
  <c r="D33" i="6"/>
  <c r="E33" i="6"/>
  <c r="M33" i="6"/>
  <c r="O33" i="6"/>
  <c r="R36" i="6" l="1"/>
  <c r="J36" i="6"/>
  <c r="H34" i="6"/>
  <c r="AE35" i="6" s="1"/>
  <c r="N34" i="6"/>
  <c r="B35" i="6"/>
  <c r="G34" i="6"/>
  <c r="C36" i="6"/>
  <c r="L37" i="6" s="1"/>
  <c r="AC37" i="6" s="1"/>
  <c r="M32" i="6"/>
  <c r="O34" i="6"/>
  <c r="A35" i="6"/>
  <c r="N32" i="6"/>
  <c r="E34" i="6"/>
  <c r="M34" i="6"/>
  <c r="P34" i="6"/>
  <c r="R37" i="6" l="1"/>
  <c r="J37" i="6"/>
  <c r="H35" i="6"/>
  <c r="AE36" i="6" s="1"/>
  <c r="F35" i="6"/>
  <c r="F34" i="6" s="1"/>
  <c r="P35" i="6"/>
  <c r="D35" i="6"/>
  <c r="D34" i="6" s="1"/>
  <c r="G35" i="6"/>
  <c r="E35" i="6"/>
  <c r="A36" i="6"/>
  <c r="C37" i="6"/>
  <c r="L38" i="6" s="1"/>
  <c r="AC38" i="6" s="1"/>
  <c r="B36" i="6"/>
  <c r="R38" i="6" l="1"/>
  <c r="J38" i="6"/>
  <c r="H36" i="6"/>
  <c r="AE37" i="6" s="1"/>
  <c r="G36" i="6"/>
  <c r="N36" i="6"/>
  <c r="O35" i="6"/>
  <c r="P36" i="6"/>
  <c r="M36" i="6"/>
  <c r="B37" i="6"/>
  <c r="O36" i="6"/>
  <c r="D36" i="6"/>
  <c r="E36" i="6"/>
  <c r="A37" i="6"/>
  <c r="C38" i="6"/>
  <c r="L39" i="6" s="1"/>
  <c r="AC39" i="6" s="1"/>
  <c r="M35" i="6"/>
  <c r="N35" i="6"/>
  <c r="R39" i="6" l="1"/>
  <c r="J39" i="6"/>
  <c r="H37" i="6"/>
  <c r="AE38" i="6" s="1"/>
  <c r="P37" i="6"/>
  <c r="G37" i="6"/>
  <c r="M37" i="6"/>
  <c r="E37" i="6"/>
  <c r="F37" i="6"/>
  <c r="F36" i="6" s="1"/>
  <c r="N37" i="6" s="1"/>
  <c r="C39" i="6"/>
  <c r="L40" i="6" s="1"/>
  <c r="AC40" i="6" s="1"/>
  <c r="A38" i="6"/>
  <c r="B38" i="6"/>
  <c r="R40" i="6" l="1"/>
  <c r="J40" i="6"/>
  <c r="H38" i="6"/>
  <c r="AE39" i="6" s="1"/>
  <c r="P38" i="6"/>
  <c r="C40" i="6"/>
  <c r="L41" i="6" s="1"/>
  <c r="AC41" i="6" s="1"/>
  <c r="G38" i="6"/>
  <c r="O37" i="6"/>
  <c r="B39" i="6"/>
  <c r="F38" i="6"/>
  <c r="A39" i="6"/>
  <c r="D38" i="6"/>
  <c r="D37" i="6" s="1"/>
  <c r="O38" i="6" s="1"/>
  <c r="E38" i="6"/>
  <c r="R41" i="6" l="1"/>
  <c r="J41" i="6"/>
  <c r="H39" i="6"/>
  <c r="AE40" i="6" s="1"/>
  <c r="C41" i="6"/>
  <c r="L42" i="6" s="1"/>
  <c r="AC42" i="6" s="1"/>
  <c r="G39" i="6"/>
  <c r="A40" i="6"/>
  <c r="B40" i="6"/>
  <c r="P39" i="6"/>
  <c r="M39" i="6"/>
  <c r="N39" i="6"/>
  <c r="O39" i="6"/>
  <c r="E39" i="6"/>
  <c r="F39" i="6"/>
  <c r="M38" i="6"/>
  <c r="N38" i="6"/>
  <c r="R42" i="6" l="1"/>
  <c r="J42" i="6"/>
  <c r="H40" i="6"/>
  <c r="AE41" i="6" s="1"/>
  <c r="A41" i="6"/>
  <c r="B41" i="6"/>
  <c r="C42" i="6"/>
  <c r="L43" i="6" s="1"/>
  <c r="AC43" i="6" s="1"/>
  <c r="P40" i="6"/>
  <c r="G40" i="6"/>
  <c r="D40" i="6"/>
  <c r="D39" i="6" s="1"/>
  <c r="O40" i="6" s="1"/>
  <c r="E40" i="6"/>
  <c r="R43" i="6" l="1"/>
  <c r="J43" i="6"/>
  <c r="H41" i="6"/>
  <c r="AE42" i="6" s="1"/>
  <c r="F41" i="6"/>
  <c r="F40" i="6" s="1"/>
  <c r="O41" i="6" s="1"/>
  <c r="D41" i="6"/>
  <c r="C43" i="6"/>
  <c r="L44" i="6" s="1"/>
  <c r="AC44" i="6" s="1"/>
  <c r="A42" i="6"/>
  <c r="E41" i="6"/>
  <c r="G41" i="6"/>
  <c r="B42" i="6"/>
  <c r="P41" i="6"/>
  <c r="M41" i="6"/>
  <c r="M40" i="6"/>
  <c r="N40" i="6"/>
  <c r="R44" i="6" l="1"/>
  <c r="J44" i="6"/>
  <c r="N42" i="6"/>
  <c r="G42" i="6"/>
  <c r="H42" i="6"/>
  <c r="AE43" i="6" s="1"/>
  <c r="N41" i="6"/>
  <c r="C44" i="6"/>
  <c r="L45" i="6" s="1"/>
  <c r="AC45" i="6" s="1"/>
  <c r="A43" i="6"/>
  <c r="P42" i="6"/>
  <c r="D42" i="6"/>
  <c r="E42" i="6"/>
  <c r="M42" i="6"/>
  <c r="O42" i="6"/>
  <c r="B43" i="6"/>
  <c r="R45" i="6" l="1"/>
  <c r="J45" i="6"/>
  <c r="P43" i="6"/>
  <c r="H43" i="6"/>
  <c r="AE44" i="6" s="1"/>
  <c r="A44" i="6"/>
  <c r="B44" i="6"/>
  <c r="G43" i="6"/>
  <c r="C45" i="6"/>
  <c r="L46" i="6" s="1"/>
  <c r="AC46" i="6" s="1"/>
  <c r="M43" i="6"/>
  <c r="E43" i="6"/>
  <c r="F43" i="6"/>
  <c r="F42" i="6" s="1"/>
  <c r="N43" i="6" s="1"/>
  <c r="D44" i="6" l="1"/>
  <c r="D43" i="6" s="1"/>
  <c r="O44" i="6" s="1"/>
  <c r="R46" i="6"/>
  <c r="J46" i="6"/>
  <c r="H44" i="6"/>
  <c r="AE45" i="6" s="1"/>
  <c r="B45" i="6"/>
  <c r="F44" i="6"/>
  <c r="E44" i="6"/>
  <c r="G44" i="6"/>
  <c r="C46" i="6"/>
  <c r="L47" i="6" s="1"/>
  <c r="AC47" i="6" s="1"/>
  <c r="A45" i="6"/>
  <c r="P44" i="6"/>
  <c r="O43" i="6"/>
  <c r="M45" i="6" l="1"/>
  <c r="N45" i="6"/>
  <c r="R47" i="6"/>
  <c r="J47" i="6"/>
  <c r="H45" i="6"/>
  <c r="AE46" i="6" s="1"/>
  <c r="D45" i="6"/>
  <c r="E45" i="6"/>
  <c r="G45" i="6"/>
  <c r="P45" i="6"/>
  <c r="C47" i="6"/>
  <c r="L48" i="6" s="1"/>
  <c r="AC48" i="6" s="1"/>
  <c r="A46" i="6"/>
  <c r="O45" i="6"/>
  <c r="B46" i="6"/>
  <c r="M44" i="6"/>
  <c r="N44" i="6"/>
  <c r="R48" i="6" l="1"/>
  <c r="J48" i="6"/>
  <c r="H46" i="6"/>
  <c r="AE47" i="6" s="1"/>
  <c r="M46" i="6"/>
  <c r="A47" i="6"/>
  <c r="C48" i="6"/>
  <c r="L49" i="6" s="1"/>
  <c r="AC49" i="6" s="1"/>
  <c r="B47" i="6"/>
  <c r="P46" i="6"/>
  <c r="E46" i="6"/>
  <c r="F46" i="6"/>
  <c r="F45" i="6" s="1"/>
  <c r="N46" i="6" s="1"/>
  <c r="G46" i="6"/>
  <c r="R49" i="6" l="1"/>
  <c r="J49" i="6"/>
  <c r="P47" i="6"/>
  <c r="A48" i="6"/>
  <c r="H47" i="6"/>
  <c r="AE48" i="6" s="1"/>
  <c r="B48" i="6"/>
  <c r="C49" i="6"/>
  <c r="C50" i="6" s="1"/>
  <c r="L51" i="6" s="1"/>
  <c r="AC51" i="6" s="1"/>
  <c r="D47" i="6"/>
  <c r="D46" i="6" s="1"/>
  <c r="O47" i="6" s="1"/>
  <c r="G47" i="6"/>
  <c r="E47" i="6"/>
  <c r="F47" i="6"/>
  <c r="O46" i="6"/>
  <c r="H48" i="6" l="1"/>
  <c r="AE49" i="6" s="1"/>
  <c r="R51" i="6"/>
  <c r="J51" i="6"/>
  <c r="A49" i="6"/>
  <c r="B49" i="6"/>
  <c r="G48" i="6"/>
  <c r="N48" i="6"/>
  <c r="M48" i="6"/>
  <c r="E48" i="6"/>
  <c r="P48" i="6"/>
  <c r="L50" i="6"/>
  <c r="AC50" i="6" s="1"/>
  <c r="O48" i="6"/>
  <c r="M47" i="6"/>
  <c r="N47" i="6"/>
  <c r="B50" i="6"/>
  <c r="A50" i="6"/>
  <c r="C51" i="6"/>
  <c r="L52" i="6" s="1"/>
  <c r="AC52" i="6" s="1"/>
  <c r="F49" i="6" l="1"/>
  <c r="F48" i="6" s="1"/>
  <c r="R52" i="6"/>
  <c r="J52" i="6"/>
  <c r="R50" i="6"/>
  <c r="J50" i="6"/>
  <c r="D49" i="6"/>
  <c r="G49" i="6"/>
  <c r="P49" i="6"/>
  <c r="E49" i="6"/>
  <c r="H49" i="6"/>
  <c r="AE50" i="6" s="1"/>
  <c r="H50" i="6"/>
  <c r="AE51" i="6" s="1"/>
  <c r="E50" i="6"/>
  <c r="A51" i="6"/>
  <c r="D50" i="6"/>
  <c r="C52" i="6"/>
  <c r="L53" i="6" s="1"/>
  <c r="AC53" i="6" s="1"/>
  <c r="F50" i="6"/>
  <c r="G50" i="6"/>
  <c r="B51" i="6"/>
  <c r="N50" i="6" l="1"/>
  <c r="R53" i="6"/>
  <c r="J53" i="6"/>
  <c r="D48" i="6"/>
  <c r="O49" i="6" s="1"/>
  <c r="P50" i="6"/>
  <c r="O50" i="6"/>
  <c r="M50" i="6"/>
  <c r="H51" i="6"/>
  <c r="AE52" i="6" s="1"/>
  <c r="P51" i="6"/>
  <c r="O51" i="6"/>
  <c r="M51" i="6"/>
  <c r="N51" i="6"/>
  <c r="A52" i="6"/>
  <c r="B52" i="6"/>
  <c r="E51" i="6"/>
  <c r="F51" i="6"/>
  <c r="G51" i="6"/>
  <c r="C53" i="6"/>
  <c r="L54" i="6" s="1"/>
  <c r="AC54" i="6" s="1"/>
  <c r="N49" i="6" l="1"/>
  <c r="R54" i="6"/>
  <c r="J54" i="6"/>
  <c r="M49" i="6"/>
  <c r="H52" i="6"/>
  <c r="AE53" i="6" s="1"/>
  <c r="P52" i="6"/>
  <c r="D52" i="6"/>
  <c r="D51" i="6" s="1"/>
  <c r="O52" i="6" s="1"/>
  <c r="E52" i="6"/>
  <c r="G52" i="6"/>
  <c r="C54" i="6"/>
  <c r="L55" i="6" s="1"/>
  <c r="AC55" i="6" s="1"/>
  <c r="B53" i="6"/>
  <c r="A53" i="6"/>
  <c r="R55" i="6" l="1"/>
  <c r="J55" i="6"/>
  <c r="H53" i="6"/>
  <c r="AE54" i="6" s="1"/>
  <c r="P53" i="6"/>
  <c r="M53" i="6"/>
  <c r="D53" i="6"/>
  <c r="B54" i="6"/>
  <c r="C55" i="6"/>
  <c r="L56" i="6" s="1"/>
  <c r="AC56" i="6" s="1"/>
  <c r="M52" i="6"/>
  <c r="N52" i="6"/>
  <c r="A54" i="6"/>
  <c r="G53" i="6"/>
  <c r="E53" i="6"/>
  <c r="F53" i="6"/>
  <c r="F52" i="6" s="1"/>
  <c r="R56" i="6" l="1"/>
  <c r="J56" i="6"/>
  <c r="H54" i="6"/>
  <c r="AE55" i="6" s="1"/>
  <c r="P54" i="6"/>
  <c r="G54" i="6"/>
  <c r="N53" i="6"/>
  <c r="O53" i="6"/>
  <c r="O54" i="6"/>
  <c r="M54" i="6"/>
  <c r="B55" i="6"/>
  <c r="C56" i="6"/>
  <c r="L57" i="6" s="1"/>
  <c r="AC57" i="6" s="1"/>
  <c r="A55" i="6"/>
  <c r="E54" i="6"/>
  <c r="N54" i="6"/>
  <c r="D54" i="6"/>
  <c r="R57" i="6" l="1"/>
  <c r="J57" i="6"/>
  <c r="H55" i="6"/>
  <c r="AE56" i="6" s="1"/>
  <c r="P55" i="6"/>
  <c r="E55" i="6"/>
  <c r="C57" i="6"/>
  <c r="L58" i="6" s="1"/>
  <c r="AC58" i="6" s="1"/>
  <c r="G55" i="6"/>
  <c r="F55" i="6"/>
  <c r="F54" i="6" s="1"/>
  <c r="N55" i="6" s="1"/>
  <c r="A56" i="6"/>
  <c r="B56" i="6"/>
  <c r="M55" i="6"/>
  <c r="R58" i="6" l="1"/>
  <c r="J58" i="6"/>
  <c r="H56" i="6"/>
  <c r="AE57" i="6" s="1"/>
  <c r="P56" i="6"/>
  <c r="G56" i="6"/>
  <c r="B57" i="6"/>
  <c r="A57" i="6"/>
  <c r="C58" i="6"/>
  <c r="L59" i="6" s="1"/>
  <c r="AC59" i="6" s="1"/>
  <c r="O55" i="6"/>
  <c r="D56" i="6"/>
  <c r="D55" i="6" s="1"/>
  <c r="O56" i="6" s="1"/>
  <c r="F56" i="6"/>
  <c r="E56" i="6"/>
  <c r="R59" i="6" l="1"/>
  <c r="J59" i="6"/>
  <c r="H57" i="6"/>
  <c r="AE58" i="6" s="1"/>
  <c r="P57" i="6"/>
  <c r="G57" i="6"/>
  <c r="D57" i="6"/>
  <c r="E57" i="6"/>
  <c r="A58" i="6"/>
  <c r="B58" i="6"/>
  <c r="C59" i="6"/>
  <c r="L60" i="6" s="1"/>
  <c r="AC60" i="6" s="1"/>
  <c r="N57" i="6"/>
  <c r="O57" i="6"/>
  <c r="M57" i="6"/>
  <c r="M56" i="6"/>
  <c r="N56" i="6"/>
  <c r="R60" i="6" l="1"/>
  <c r="J60" i="6"/>
  <c r="H58" i="6"/>
  <c r="AE59" i="6" s="1"/>
  <c r="P58" i="6"/>
  <c r="M58" i="6"/>
  <c r="F58" i="6"/>
  <c r="F57" i="6" s="1"/>
  <c r="N58" i="6" s="1"/>
  <c r="E58" i="6"/>
  <c r="G58" i="6"/>
  <c r="B59" i="6"/>
  <c r="A59" i="6"/>
  <c r="C60" i="6"/>
  <c r="L61" i="6" s="1"/>
  <c r="AC61" i="6" s="1"/>
  <c r="R61" i="6" l="1"/>
  <c r="J61" i="6"/>
  <c r="H59" i="6"/>
  <c r="AE60" i="6" s="1"/>
  <c r="P59" i="6"/>
  <c r="O58" i="6"/>
  <c r="C61" i="6"/>
  <c r="L62" i="6" s="1"/>
  <c r="AC62" i="6" s="1"/>
  <c r="D59" i="6"/>
  <c r="D58" i="6" s="1"/>
  <c r="O59" i="6" s="1"/>
  <c r="B60" i="6"/>
  <c r="A60" i="6"/>
  <c r="E59" i="6"/>
  <c r="F59" i="6"/>
  <c r="G59" i="6"/>
  <c r="R62" i="6" l="1"/>
  <c r="J62" i="6"/>
  <c r="H60" i="6"/>
  <c r="AE61" i="6" s="1"/>
  <c r="P60" i="6"/>
  <c r="D60" i="6"/>
  <c r="G60" i="6"/>
  <c r="E60" i="6"/>
  <c r="N60" i="6"/>
  <c r="A61" i="6"/>
  <c r="C62" i="6"/>
  <c r="L63" i="6" s="1"/>
  <c r="AC63" i="6" s="1"/>
  <c r="B61" i="6"/>
  <c r="O60" i="6"/>
  <c r="M60" i="6"/>
  <c r="M59" i="6"/>
  <c r="N59" i="6"/>
  <c r="R63" i="6" l="1"/>
  <c r="J63" i="6"/>
  <c r="H61" i="6"/>
  <c r="AE62" i="6" s="1"/>
  <c r="P61" i="6"/>
  <c r="F61" i="6"/>
  <c r="F60" i="6" s="1"/>
  <c r="N61" i="6" s="1"/>
  <c r="M61" i="6"/>
  <c r="E61" i="6"/>
  <c r="C63" i="6"/>
  <c r="L64" i="6" s="1"/>
  <c r="AC64" i="6" s="1"/>
  <c r="B62" i="6"/>
  <c r="G61" i="6"/>
  <c r="A62" i="6"/>
  <c r="R64" i="6" l="1"/>
  <c r="J64" i="6"/>
  <c r="H62" i="6"/>
  <c r="AE63" i="6" s="1"/>
  <c r="P62" i="6"/>
  <c r="O61" i="6"/>
  <c r="D62" i="6"/>
  <c r="D61" i="6" s="1"/>
  <c r="O62" i="6" s="1"/>
  <c r="F62" i="6"/>
  <c r="A63" i="6"/>
  <c r="G62" i="6"/>
  <c r="B63" i="6"/>
  <c r="E62" i="6"/>
  <c r="C64" i="6"/>
  <c r="L65" i="6" s="1"/>
  <c r="AC65" i="6" s="1"/>
  <c r="R65" i="6" l="1"/>
  <c r="J65" i="6"/>
  <c r="H63" i="6"/>
  <c r="AE64" i="6" s="1"/>
  <c r="P63" i="6"/>
  <c r="N63" i="6"/>
  <c r="M63" i="6"/>
  <c r="G63" i="6"/>
  <c r="A64" i="6"/>
  <c r="B64" i="6"/>
  <c r="C65" i="6"/>
  <c r="L66" i="6" s="1"/>
  <c r="AC66" i="6" s="1"/>
  <c r="E63" i="6"/>
  <c r="O63" i="6"/>
  <c r="M62" i="6"/>
  <c r="N62" i="6"/>
  <c r="R66" i="6" l="1"/>
  <c r="J66" i="6"/>
  <c r="H64" i="6"/>
  <c r="AE65" i="6" s="1"/>
  <c r="P64" i="6"/>
  <c r="E64" i="6"/>
  <c r="F64" i="6"/>
  <c r="F63" i="6" s="1"/>
  <c r="G64" i="6"/>
  <c r="D64" i="6"/>
  <c r="A65" i="6"/>
  <c r="B65" i="6"/>
  <c r="C66" i="6"/>
  <c r="L67" i="6" s="1"/>
  <c r="AC67" i="6" s="1"/>
  <c r="R67" i="6" l="1"/>
  <c r="J67" i="6"/>
  <c r="H65" i="6"/>
  <c r="AE66" i="6" s="1"/>
  <c r="P65" i="6"/>
  <c r="F65" i="6"/>
  <c r="N65" i="6"/>
  <c r="D63" i="6"/>
  <c r="O64" i="6" s="1"/>
  <c r="A66" i="6"/>
  <c r="C67" i="6"/>
  <c r="L68" i="6" s="1"/>
  <c r="AC68" i="6" s="1"/>
  <c r="M65" i="6"/>
  <c r="G65" i="6"/>
  <c r="O65" i="6"/>
  <c r="B66" i="6"/>
  <c r="D65" i="6"/>
  <c r="E65" i="6"/>
  <c r="R68" i="6" l="1"/>
  <c r="J68" i="6"/>
  <c r="H66" i="6"/>
  <c r="AE67" i="6" s="1"/>
  <c r="P66" i="6"/>
  <c r="N66" i="6"/>
  <c r="G66" i="6"/>
  <c r="B67" i="6"/>
  <c r="A67" i="6"/>
  <c r="C68" i="6"/>
  <c r="L69" i="6" s="1"/>
  <c r="AC69" i="6" s="1"/>
  <c r="N64" i="6"/>
  <c r="M64" i="6"/>
  <c r="M66" i="6"/>
  <c r="D66" i="6"/>
  <c r="E66" i="6"/>
  <c r="F66" i="6"/>
  <c r="O66" i="6"/>
  <c r="R69" i="6" l="1"/>
  <c r="J69" i="6"/>
  <c r="H67" i="6"/>
  <c r="AE68" i="6" s="1"/>
  <c r="P67" i="6"/>
  <c r="E67" i="6"/>
  <c r="G67" i="6"/>
  <c r="A68" i="6"/>
  <c r="C69" i="6"/>
  <c r="L70" i="6" s="1"/>
  <c r="AC70" i="6" s="1"/>
  <c r="B68" i="6"/>
  <c r="O67" i="6"/>
  <c r="M67" i="6"/>
  <c r="N67" i="6"/>
  <c r="R70" i="6" l="1"/>
  <c r="J70" i="6"/>
  <c r="H68" i="6"/>
  <c r="AE69" i="6" s="1"/>
  <c r="P68" i="6"/>
  <c r="C70" i="6"/>
  <c r="L71" i="6" s="1"/>
  <c r="AC71" i="6" s="1"/>
  <c r="B69" i="6"/>
  <c r="A69" i="6"/>
  <c r="G68" i="6"/>
  <c r="D68" i="6"/>
  <c r="D67" i="6" s="1"/>
  <c r="E68" i="6"/>
  <c r="F68" i="6"/>
  <c r="F67" i="6" s="1"/>
  <c r="R71" i="6" l="1"/>
  <c r="J71" i="6"/>
  <c r="H69" i="6"/>
  <c r="AE70" i="6" s="1"/>
  <c r="P69" i="6"/>
  <c r="M69" i="6"/>
  <c r="D69" i="6"/>
  <c r="E69" i="6"/>
  <c r="F69" i="6"/>
  <c r="B70" i="6"/>
  <c r="G69" i="6"/>
  <c r="A70" i="6"/>
  <c r="C71" i="6"/>
  <c r="L72" i="6" s="1"/>
  <c r="AC72" i="6" s="1"/>
  <c r="O69" i="6"/>
  <c r="O68" i="6"/>
  <c r="N69" i="6"/>
  <c r="M68" i="6"/>
  <c r="N68" i="6"/>
  <c r="R72" i="6" l="1"/>
  <c r="J72" i="6"/>
  <c r="H70" i="6"/>
  <c r="AE71" i="6" s="1"/>
  <c r="P70" i="6"/>
  <c r="M70" i="6"/>
  <c r="C72" i="6"/>
  <c r="L73" i="6" s="1"/>
  <c r="AC73" i="6" s="1"/>
  <c r="E70" i="6"/>
  <c r="O70" i="6"/>
  <c r="N70" i="6"/>
  <c r="G70" i="6"/>
  <c r="B71" i="6"/>
  <c r="A71" i="6"/>
  <c r="R73" i="6" l="1"/>
  <c r="J73" i="6"/>
  <c r="H71" i="6"/>
  <c r="AE72" i="6" s="1"/>
  <c r="P71" i="6"/>
  <c r="B72" i="6"/>
  <c r="C73" i="6"/>
  <c r="L74" i="6" s="1"/>
  <c r="AC74" i="6" s="1"/>
  <c r="A72" i="6"/>
  <c r="G71" i="6"/>
  <c r="D71" i="6"/>
  <c r="D70" i="6" s="1"/>
  <c r="E71" i="6"/>
  <c r="F71" i="6"/>
  <c r="F70" i="6" s="1"/>
  <c r="R74" i="6" l="1"/>
  <c r="J74" i="6"/>
  <c r="H72" i="6"/>
  <c r="AE73" i="6" s="1"/>
  <c r="P72" i="6"/>
  <c r="G72" i="6"/>
  <c r="C74" i="6"/>
  <c r="L75" i="6" s="1"/>
  <c r="AC75" i="6" s="1"/>
  <c r="B73" i="6"/>
  <c r="E72" i="6"/>
  <c r="A73" i="6"/>
  <c r="D72" i="6"/>
  <c r="O72" i="6"/>
  <c r="M72" i="6"/>
  <c r="N72" i="6"/>
  <c r="O71" i="6"/>
  <c r="M71" i="6"/>
  <c r="N71" i="6"/>
  <c r="R75" i="6" l="1"/>
  <c r="J75" i="6"/>
  <c r="H73" i="6"/>
  <c r="AE74" i="6" s="1"/>
  <c r="P73" i="6"/>
  <c r="M73" i="6"/>
  <c r="C75" i="6"/>
  <c r="L76" i="6" s="1"/>
  <c r="AC76" i="6" s="1"/>
  <c r="G73" i="6"/>
  <c r="F73" i="6"/>
  <c r="F72" i="6" s="1"/>
  <c r="N73" i="6" s="1"/>
  <c r="A74" i="6"/>
  <c r="B74" i="6"/>
  <c r="E73" i="6"/>
  <c r="R76" i="6" l="1"/>
  <c r="J76" i="6"/>
  <c r="H74" i="6"/>
  <c r="AE75" i="6" s="1"/>
  <c r="P74" i="6"/>
  <c r="G74" i="6"/>
  <c r="C76" i="6"/>
  <c r="L77" i="6" s="1"/>
  <c r="AC77" i="6" s="1"/>
  <c r="B75" i="6"/>
  <c r="A75" i="6"/>
  <c r="O73" i="6"/>
  <c r="D74" i="6"/>
  <c r="D73" i="6" s="1"/>
  <c r="O74" i="6" s="1"/>
  <c r="E74" i="6"/>
  <c r="F74" i="6"/>
  <c r="R77" i="6" l="1"/>
  <c r="J77" i="6"/>
  <c r="H75" i="6"/>
  <c r="AE76" i="6" s="1"/>
  <c r="G75" i="6"/>
  <c r="P75" i="6"/>
  <c r="E75" i="6"/>
  <c r="A76" i="6"/>
  <c r="C77" i="6"/>
  <c r="L78" i="6" s="1"/>
  <c r="AC78" i="6" s="1"/>
  <c r="B76" i="6"/>
  <c r="F75" i="6"/>
  <c r="D75" i="6"/>
  <c r="M75" i="6"/>
  <c r="N75" i="6"/>
  <c r="O75" i="6"/>
  <c r="M74" i="6"/>
  <c r="N74" i="6"/>
  <c r="R78" i="6" l="1"/>
  <c r="J78" i="6"/>
  <c r="H76" i="6"/>
  <c r="AE77" i="6" s="1"/>
  <c r="E76" i="6"/>
  <c r="C78" i="6"/>
  <c r="L79" i="6" s="1"/>
  <c r="AC79" i="6" s="1"/>
  <c r="B77" i="6"/>
  <c r="P76" i="6"/>
  <c r="M76" i="6"/>
  <c r="A77" i="6"/>
  <c r="G76" i="6"/>
  <c r="O76" i="6"/>
  <c r="N76" i="6"/>
  <c r="R79" i="6" l="1"/>
  <c r="J79" i="6"/>
  <c r="H77" i="6"/>
  <c r="AE78" i="6" s="1"/>
  <c r="P77" i="6"/>
  <c r="C79" i="6"/>
  <c r="L80" i="6" s="1"/>
  <c r="AC80" i="6" s="1"/>
  <c r="A78" i="6"/>
  <c r="B78" i="6"/>
  <c r="G77" i="6"/>
  <c r="D77" i="6"/>
  <c r="D76" i="6" s="1"/>
  <c r="E77" i="6"/>
  <c r="F77" i="6"/>
  <c r="F76" i="6" s="1"/>
  <c r="R80" i="6" l="1"/>
  <c r="J80" i="6"/>
  <c r="H78" i="6"/>
  <c r="AE79" i="6" s="1"/>
  <c r="C80" i="6"/>
  <c r="L81" i="6" s="1"/>
  <c r="AC81" i="6" s="1"/>
  <c r="B79" i="6"/>
  <c r="A79" i="6"/>
  <c r="E78" i="6"/>
  <c r="G78" i="6"/>
  <c r="D78" i="6"/>
  <c r="F78" i="6"/>
  <c r="P78" i="6"/>
  <c r="O77" i="6"/>
  <c r="O78" i="6"/>
  <c r="M78" i="6"/>
  <c r="N78" i="6"/>
  <c r="M77" i="6"/>
  <c r="N77" i="6"/>
  <c r="R81" i="6" l="1"/>
  <c r="J81" i="6"/>
  <c r="H79" i="6"/>
  <c r="AE80" i="6" s="1"/>
  <c r="M79" i="6"/>
  <c r="B80" i="6"/>
  <c r="A80" i="6"/>
  <c r="C81" i="6"/>
  <c r="L82" i="6" s="1"/>
  <c r="AC82" i="6" s="1"/>
  <c r="G79" i="6"/>
  <c r="P79" i="6"/>
  <c r="E79" i="6"/>
  <c r="N79" i="6"/>
  <c r="O79" i="6"/>
  <c r="R82" i="6" l="1"/>
  <c r="J82" i="6"/>
  <c r="H80" i="6"/>
  <c r="AE81" i="6" s="1"/>
  <c r="C82" i="6"/>
  <c r="L83" i="6" s="1"/>
  <c r="AC83" i="6" s="1"/>
  <c r="B81" i="6"/>
  <c r="F80" i="6"/>
  <c r="F79" i="6" s="1"/>
  <c r="A81" i="6"/>
  <c r="D80" i="6"/>
  <c r="D79" i="6" s="1"/>
  <c r="P80" i="6"/>
  <c r="E80" i="6"/>
  <c r="G80" i="6"/>
  <c r="R83" i="6" l="1"/>
  <c r="J83" i="6"/>
  <c r="H81" i="6"/>
  <c r="AE82" i="6" s="1"/>
  <c r="F81" i="6"/>
  <c r="E81" i="6"/>
  <c r="O80" i="6"/>
  <c r="N81" i="6"/>
  <c r="B82" i="6"/>
  <c r="A82" i="6"/>
  <c r="C83" i="6"/>
  <c r="L84" i="6" s="1"/>
  <c r="AC84" i="6" s="1"/>
  <c r="D81" i="6"/>
  <c r="G81" i="6"/>
  <c r="O81" i="6"/>
  <c r="P81" i="6"/>
  <c r="M81" i="6"/>
  <c r="M80" i="6"/>
  <c r="N80" i="6"/>
  <c r="R84" i="6" l="1"/>
  <c r="J84" i="6"/>
  <c r="H82" i="6"/>
  <c r="AE83" i="6" s="1"/>
  <c r="A83" i="6"/>
  <c r="B83" i="6"/>
  <c r="O82" i="6"/>
  <c r="E82" i="6"/>
  <c r="P82" i="6"/>
  <c r="G82" i="6"/>
  <c r="M82" i="6"/>
  <c r="N82" i="6"/>
  <c r="C84" i="6"/>
  <c r="L85" i="6" s="1"/>
  <c r="AC85" i="6" s="1"/>
  <c r="R85" i="6" l="1"/>
  <c r="J85" i="6"/>
  <c r="H83" i="6"/>
  <c r="AE84" i="6" s="1"/>
  <c r="G83" i="6"/>
  <c r="P83" i="6"/>
  <c r="F83" i="6"/>
  <c r="F82" i="6" s="1"/>
  <c r="D83" i="6"/>
  <c r="D82" i="6" s="1"/>
  <c r="C85" i="6"/>
  <c r="L86" i="6" s="1"/>
  <c r="AC86" i="6" s="1"/>
  <c r="E83" i="6"/>
  <c r="A84" i="6"/>
  <c r="B84" i="6"/>
  <c r="R86" i="6" l="1"/>
  <c r="J86" i="6"/>
  <c r="H84" i="6"/>
  <c r="AE85" i="6" s="1"/>
  <c r="F84" i="6"/>
  <c r="P84" i="6"/>
  <c r="O83" i="6"/>
  <c r="M84" i="6"/>
  <c r="C86" i="6"/>
  <c r="L87" i="6" s="1"/>
  <c r="AC87" i="6" s="1"/>
  <c r="A85" i="6"/>
  <c r="B85" i="6"/>
  <c r="N84" i="6"/>
  <c r="O84" i="6"/>
  <c r="G84" i="6"/>
  <c r="D84" i="6"/>
  <c r="E84" i="6"/>
  <c r="M83" i="6"/>
  <c r="N83" i="6"/>
  <c r="R87" i="6" l="1"/>
  <c r="J87" i="6"/>
  <c r="H85" i="6"/>
  <c r="AE86" i="6" s="1"/>
  <c r="N85" i="6"/>
  <c r="E85" i="6"/>
  <c r="C87" i="6"/>
  <c r="L88" i="6" s="1"/>
  <c r="AC88" i="6" s="1"/>
  <c r="A86" i="6"/>
  <c r="B86" i="6"/>
  <c r="G85" i="6"/>
  <c r="P85" i="6"/>
  <c r="M85" i="6"/>
  <c r="O85" i="6"/>
  <c r="R88" i="6" l="1"/>
  <c r="J88" i="6"/>
  <c r="H86" i="6"/>
  <c r="AE87" i="6" s="1"/>
  <c r="D86" i="6"/>
  <c r="D85" i="6" s="1"/>
  <c r="P86" i="6"/>
  <c r="B87" i="6"/>
  <c r="C88" i="6"/>
  <c r="L89" i="6" s="1"/>
  <c r="AC89" i="6" s="1"/>
  <c r="G86" i="6"/>
  <c r="E86" i="6"/>
  <c r="F86" i="6"/>
  <c r="F85" i="6" s="1"/>
  <c r="A87" i="6"/>
  <c r="R89" i="6" l="1"/>
  <c r="J89" i="6"/>
  <c r="H87" i="6"/>
  <c r="AE88" i="6" s="1"/>
  <c r="B88" i="6"/>
  <c r="E87" i="6"/>
  <c r="C89" i="6"/>
  <c r="L90" i="6" s="1"/>
  <c r="AC90" i="6" s="1"/>
  <c r="F87" i="6"/>
  <c r="P87" i="6"/>
  <c r="A88" i="6"/>
  <c r="G87" i="6"/>
  <c r="O86" i="6"/>
  <c r="N87" i="6"/>
  <c r="M87" i="6"/>
  <c r="O87" i="6"/>
  <c r="M86" i="6"/>
  <c r="N86" i="6"/>
  <c r="R90" i="6" l="1"/>
  <c r="J90" i="6"/>
  <c r="C90" i="6"/>
  <c r="L91" i="6" s="1"/>
  <c r="AC91" i="6" s="1"/>
  <c r="P88" i="6"/>
  <c r="H88" i="6"/>
  <c r="AE89" i="6" s="1"/>
  <c r="B89" i="6"/>
  <c r="A89" i="6"/>
  <c r="E88" i="6"/>
  <c r="D88" i="6"/>
  <c r="D87" i="6" s="1"/>
  <c r="O88" i="6" s="1"/>
  <c r="G88" i="6"/>
  <c r="E89" i="6" l="1"/>
  <c r="R91" i="6"/>
  <c r="J91" i="6"/>
  <c r="P89" i="6"/>
  <c r="D89" i="6"/>
  <c r="G89" i="6"/>
  <c r="A90" i="6"/>
  <c r="B90" i="6"/>
  <c r="C91" i="6"/>
  <c r="L92" i="6" s="1"/>
  <c r="AC92" i="6" s="1"/>
  <c r="H89" i="6"/>
  <c r="AE90" i="6" s="1"/>
  <c r="F89" i="6"/>
  <c r="F88" i="6" s="1"/>
  <c r="N89" i="6" s="1"/>
  <c r="M89" i="6"/>
  <c r="M88" i="6"/>
  <c r="N88" i="6"/>
  <c r="P90" i="6" l="1"/>
  <c r="M90" i="6"/>
  <c r="R92" i="6"/>
  <c r="J92" i="6"/>
  <c r="A91" i="6"/>
  <c r="G90" i="6"/>
  <c r="C92" i="6"/>
  <c r="L93" i="6" s="1"/>
  <c r="AC93" i="6" s="1"/>
  <c r="E90" i="6"/>
  <c r="H90" i="6"/>
  <c r="AE91" i="6" s="1"/>
  <c r="B91" i="6"/>
  <c r="N90" i="6"/>
  <c r="O90" i="6"/>
  <c r="O89" i="6"/>
  <c r="H91" i="6" l="1"/>
  <c r="AE92" i="6" s="1"/>
  <c r="R93" i="6"/>
  <c r="J93" i="6"/>
  <c r="P91" i="6"/>
  <c r="A92" i="6"/>
  <c r="C93" i="6"/>
  <c r="L94" i="6" s="1"/>
  <c r="AC94" i="6" s="1"/>
  <c r="B92" i="6"/>
  <c r="D91" i="6"/>
  <c r="F91" i="6"/>
  <c r="F90" i="6" s="1"/>
  <c r="G91" i="6"/>
  <c r="E91" i="6"/>
  <c r="R94" i="6" l="1"/>
  <c r="J94" i="6"/>
  <c r="H92" i="6"/>
  <c r="AE93" i="6" s="1"/>
  <c r="A93" i="6"/>
  <c r="B93" i="6"/>
  <c r="D92" i="6"/>
  <c r="E92" i="6"/>
  <c r="P92" i="6"/>
  <c r="C94" i="6"/>
  <c r="L95" i="6" s="1"/>
  <c r="AC95" i="6" s="1"/>
  <c r="F92" i="6"/>
  <c r="G92" i="6"/>
  <c r="N92" i="6"/>
  <c r="D90" i="6"/>
  <c r="M91" i="6" s="1"/>
  <c r="M92" i="6"/>
  <c r="O92" i="6"/>
  <c r="E93" i="6" l="1"/>
  <c r="H93" i="6"/>
  <c r="AE94" i="6" s="1"/>
  <c r="G93" i="6"/>
  <c r="R95" i="6"/>
  <c r="J95" i="6"/>
  <c r="C95" i="6"/>
  <c r="L96" i="6" s="1"/>
  <c r="AC96" i="6" s="1"/>
  <c r="F93" i="6"/>
  <c r="B94" i="6"/>
  <c r="N93" i="6"/>
  <c r="A94" i="6"/>
  <c r="O91" i="6"/>
  <c r="M93" i="6"/>
  <c r="N91" i="6"/>
  <c r="P93" i="6"/>
  <c r="O93" i="6"/>
  <c r="P94" i="6" l="1"/>
  <c r="C96" i="6"/>
  <c r="L97" i="6" s="1"/>
  <c r="B95" i="6"/>
  <c r="R96" i="6"/>
  <c r="J96" i="6"/>
  <c r="G94" i="6"/>
  <c r="A95" i="6"/>
  <c r="D94" i="6"/>
  <c r="E94" i="6"/>
  <c r="H94" i="6"/>
  <c r="AE95" i="6" s="1"/>
  <c r="J97" i="6" l="1"/>
  <c r="AC97" i="6"/>
  <c r="H95" i="6"/>
  <c r="AE96" i="6" s="1"/>
  <c r="M95" i="6"/>
  <c r="A96" i="6"/>
  <c r="B96" i="6"/>
  <c r="R97" i="6"/>
  <c r="C97" i="6"/>
  <c r="L98" i="6" s="1"/>
  <c r="P95" i="6"/>
  <c r="E95" i="6"/>
  <c r="F95" i="6"/>
  <c r="F94" i="6" s="1"/>
  <c r="N95" i="6" s="1"/>
  <c r="D93" i="6"/>
  <c r="O94" i="6" s="1"/>
  <c r="G95" i="6"/>
  <c r="J98" i="6" l="1"/>
  <c r="AC98" i="6"/>
  <c r="A97" i="6"/>
  <c r="R98" i="6"/>
  <c r="B97" i="6"/>
  <c r="H96" i="6"/>
  <c r="AE97" i="6" s="1"/>
  <c r="E96" i="6"/>
  <c r="D96" i="6"/>
  <c r="F96" i="6"/>
  <c r="G96" i="6"/>
  <c r="C98" i="6"/>
  <c r="L99" i="6" s="1"/>
  <c r="P96" i="6"/>
  <c r="N94" i="6"/>
  <c r="M94" i="6"/>
  <c r="O95" i="6"/>
  <c r="R99" i="6" l="1"/>
  <c r="AC99" i="6"/>
  <c r="H97" i="6"/>
  <c r="AE98" i="6" s="1"/>
  <c r="G97" i="6"/>
  <c r="C99" i="6"/>
  <c r="L100" i="6" s="1"/>
  <c r="E97" i="6"/>
  <c r="J99" i="6"/>
  <c r="B98" i="6"/>
  <c r="N97" i="6"/>
  <c r="D97" i="6"/>
  <c r="P97" i="6"/>
  <c r="M97" i="6"/>
  <c r="D95" i="6"/>
  <c r="O96" i="6" s="1"/>
  <c r="A98" i="6"/>
  <c r="O97" i="6"/>
  <c r="R100" i="6" l="1"/>
  <c r="AC100" i="6"/>
  <c r="D98" i="6"/>
  <c r="P98" i="6"/>
  <c r="C100" i="6"/>
  <c r="L101" i="6" s="1"/>
  <c r="A99" i="6"/>
  <c r="J100" i="6"/>
  <c r="B99" i="6"/>
  <c r="E98" i="6"/>
  <c r="G98" i="6"/>
  <c r="F98" i="6"/>
  <c r="F97" i="6" s="1"/>
  <c r="N98" i="6" s="1"/>
  <c r="H98" i="6"/>
  <c r="AE99" i="6" s="1"/>
  <c r="M98" i="6"/>
  <c r="N96" i="6"/>
  <c r="M96" i="6"/>
  <c r="R101" i="6" l="1"/>
  <c r="AC101" i="6"/>
  <c r="M99" i="6"/>
  <c r="B100" i="6"/>
  <c r="P99" i="6"/>
  <c r="A100" i="6"/>
  <c r="J101" i="6"/>
  <c r="C101" i="6"/>
  <c r="L102" i="6" s="1"/>
  <c r="G99" i="6"/>
  <c r="N99" i="6"/>
  <c r="O99" i="6"/>
  <c r="H99" i="6"/>
  <c r="AE100" i="6" s="1"/>
  <c r="F99" i="6"/>
  <c r="E99" i="6"/>
  <c r="O98" i="6"/>
  <c r="R102" i="6" l="1"/>
  <c r="AC102" i="6"/>
  <c r="E100" i="6"/>
  <c r="A101" i="6"/>
  <c r="P100" i="6"/>
  <c r="J102" i="6"/>
  <c r="B101" i="6"/>
  <c r="D100" i="6"/>
  <c r="C102" i="6"/>
  <c r="L103" i="6" s="1"/>
  <c r="H100" i="6"/>
  <c r="AE101" i="6" s="1"/>
  <c r="G100" i="6"/>
  <c r="R103" i="6" l="1"/>
  <c r="AC103" i="6"/>
  <c r="P101" i="6"/>
  <c r="M101" i="6"/>
  <c r="D101" i="6"/>
  <c r="F101" i="6"/>
  <c r="F100" i="6" s="1"/>
  <c r="N101" i="6" s="1"/>
  <c r="G101" i="6"/>
  <c r="E101" i="6"/>
  <c r="H101" i="6"/>
  <c r="AE102" i="6" s="1"/>
  <c r="A102" i="6"/>
  <c r="D99" i="6"/>
  <c r="O100" i="6" s="1"/>
  <c r="C103" i="6"/>
  <c r="L104" i="6" s="1"/>
  <c r="B102" i="6"/>
  <c r="J103" i="6"/>
  <c r="R104" i="6" l="1"/>
  <c r="AC104" i="6"/>
  <c r="P102" i="6"/>
  <c r="M102" i="6"/>
  <c r="A103" i="6"/>
  <c r="O101" i="6"/>
  <c r="N102" i="6"/>
  <c r="H102" i="6"/>
  <c r="AE103" i="6" s="1"/>
  <c r="O102" i="6"/>
  <c r="B103" i="6"/>
  <c r="G102" i="6"/>
  <c r="E102" i="6"/>
  <c r="J104" i="6"/>
  <c r="N100" i="6"/>
  <c r="C104" i="6"/>
  <c r="L105" i="6" s="1"/>
  <c r="M100" i="6"/>
  <c r="R105" i="6" l="1"/>
  <c r="AC105" i="6"/>
  <c r="C105" i="6"/>
  <c r="L106" i="6" s="1"/>
  <c r="J105" i="6"/>
  <c r="B104" i="6"/>
  <c r="H103" i="6"/>
  <c r="AE104" i="6" s="1"/>
  <c r="P103" i="6"/>
  <c r="G103" i="6"/>
  <c r="A104" i="6"/>
  <c r="D103" i="6"/>
  <c r="D102" i="6" s="1"/>
  <c r="E103" i="6"/>
  <c r="F103" i="6"/>
  <c r="F102" i="6" s="1"/>
  <c r="J106" i="6" l="1"/>
  <c r="AC106" i="6"/>
  <c r="R106" i="6"/>
  <c r="C106" i="6"/>
  <c r="L107" i="6" s="1"/>
  <c r="B105" i="6"/>
  <c r="A105" i="6"/>
  <c r="D104" i="6"/>
  <c r="H104" i="6"/>
  <c r="AE105" i="6" s="1"/>
  <c r="E104" i="6"/>
  <c r="F104" i="6"/>
  <c r="G104" i="6"/>
  <c r="M104" i="6"/>
  <c r="P104" i="6"/>
  <c r="N104" i="6"/>
  <c r="O104" i="6"/>
  <c r="O103" i="6"/>
  <c r="M103" i="6"/>
  <c r="N103" i="6"/>
  <c r="R107" i="6" l="1"/>
  <c r="AC107" i="6"/>
  <c r="N105" i="6"/>
  <c r="G105" i="6"/>
  <c r="E105" i="6"/>
  <c r="A106" i="6"/>
  <c r="J107" i="6"/>
  <c r="B106" i="6"/>
  <c r="H105" i="6"/>
  <c r="AE106" i="6" s="1"/>
  <c r="C107" i="6"/>
  <c r="L108" i="6" s="1"/>
  <c r="P105" i="6"/>
  <c r="M105" i="6"/>
  <c r="O105" i="6"/>
  <c r="R108" i="6" l="1"/>
  <c r="AC108" i="6"/>
  <c r="P106" i="6"/>
  <c r="C108" i="6"/>
  <c r="L109" i="6" s="1"/>
  <c r="A107" i="6"/>
  <c r="G106" i="6"/>
  <c r="B107" i="6"/>
  <c r="H106" i="6"/>
  <c r="AE107" i="6" s="1"/>
  <c r="J108" i="6"/>
  <c r="D106" i="6"/>
  <c r="E106" i="6"/>
  <c r="F106" i="6"/>
  <c r="F105" i="6" s="1"/>
  <c r="R109" i="6" l="1"/>
  <c r="AC109" i="6"/>
  <c r="B108" i="6"/>
  <c r="A108" i="6"/>
  <c r="C109" i="6"/>
  <c r="L110" i="6" s="1"/>
  <c r="J109" i="6"/>
  <c r="H107" i="6"/>
  <c r="AE108" i="6" s="1"/>
  <c r="E107" i="6"/>
  <c r="P107" i="6"/>
  <c r="F107" i="6"/>
  <c r="O107" i="6"/>
  <c r="G107" i="6"/>
  <c r="D107" i="6"/>
  <c r="M107" i="6"/>
  <c r="D105" i="6"/>
  <c r="O106" i="6" s="1"/>
  <c r="N107" i="6"/>
  <c r="R110" i="6" l="1"/>
  <c r="AC110" i="6"/>
  <c r="H108" i="6"/>
  <c r="AE109" i="6" s="1"/>
  <c r="E108" i="6"/>
  <c r="C110" i="6"/>
  <c r="L111" i="6" s="1"/>
  <c r="G108" i="6"/>
  <c r="J110" i="6"/>
  <c r="A109" i="6"/>
  <c r="B109" i="6"/>
  <c r="P108" i="6"/>
  <c r="O108" i="6"/>
  <c r="M108" i="6"/>
  <c r="N106" i="6"/>
  <c r="M106" i="6"/>
  <c r="N108" i="6"/>
  <c r="J111" i="6" l="1"/>
  <c r="AC111" i="6"/>
  <c r="P109" i="6"/>
  <c r="G109" i="6"/>
  <c r="C111" i="6"/>
  <c r="L112" i="6" s="1"/>
  <c r="A110" i="6"/>
  <c r="B110" i="6"/>
  <c r="R111" i="6"/>
  <c r="D109" i="6"/>
  <c r="D108" i="6" s="1"/>
  <c r="H109" i="6"/>
  <c r="AE110" i="6" s="1"/>
  <c r="E109" i="6"/>
  <c r="F109" i="6"/>
  <c r="F108" i="6" s="1"/>
  <c r="J112" i="6" l="1"/>
  <c r="AC112" i="6"/>
  <c r="G110" i="6"/>
  <c r="F110" i="6"/>
  <c r="P110" i="6"/>
  <c r="A111" i="6"/>
  <c r="H110" i="6"/>
  <c r="AE111" i="6" s="1"/>
  <c r="R112" i="6"/>
  <c r="E110" i="6"/>
  <c r="C112" i="6"/>
  <c r="L113" i="6" s="1"/>
  <c r="B111" i="6"/>
  <c r="O109" i="6"/>
  <c r="M110" i="6"/>
  <c r="O110" i="6"/>
  <c r="N110" i="6"/>
  <c r="M109" i="6"/>
  <c r="N109" i="6"/>
  <c r="R113" i="6" l="1"/>
  <c r="AC113" i="6"/>
  <c r="P111" i="6"/>
  <c r="C113" i="6"/>
  <c r="L114" i="6" s="1"/>
  <c r="H111" i="6"/>
  <c r="AE112" i="6" s="1"/>
  <c r="D111" i="6"/>
  <c r="D110" i="6" s="1"/>
  <c r="O111" i="6" s="1"/>
  <c r="G111" i="6"/>
  <c r="E111" i="6"/>
  <c r="B112" i="6"/>
  <c r="J113" i="6"/>
  <c r="A112" i="6"/>
  <c r="R114" i="6" l="1"/>
  <c r="AC114" i="6"/>
  <c r="P112" i="6"/>
  <c r="J114" i="6"/>
  <c r="C114" i="6"/>
  <c r="L115" i="6" s="1"/>
  <c r="B113" i="6"/>
  <c r="A113" i="6"/>
  <c r="M112" i="6"/>
  <c r="G112" i="6"/>
  <c r="H112" i="6"/>
  <c r="AE113" i="6" s="1"/>
  <c r="E112" i="6"/>
  <c r="D112" i="6"/>
  <c r="F112" i="6"/>
  <c r="F111" i="6" s="1"/>
  <c r="N112" i="6" s="1"/>
  <c r="M111" i="6"/>
  <c r="N111" i="6"/>
  <c r="R115" i="6" l="1"/>
  <c r="AC115" i="6"/>
  <c r="A114" i="6"/>
  <c r="H113" i="6"/>
  <c r="AE114" i="6" s="1"/>
  <c r="F113" i="6"/>
  <c r="G113" i="6"/>
  <c r="C115" i="6"/>
  <c r="L116" i="6" s="1"/>
  <c r="J115" i="6"/>
  <c r="B114" i="6"/>
  <c r="D113" i="6"/>
  <c r="E113" i="6"/>
  <c r="M113" i="6"/>
  <c r="P113" i="6"/>
  <c r="O112" i="6"/>
  <c r="O113" i="6"/>
  <c r="N113" i="6"/>
  <c r="R116" i="6" l="1"/>
  <c r="AC116" i="6"/>
  <c r="N114" i="6"/>
  <c r="G114" i="6"/>
  <c r="H114" i="6"/>
  <c r="AE115" i="6" s="1"/>
  <c r="J116" i="6"/>
  <c r="A115" i="6"/>
  <c r="C116" i="6"/>
  <c r="L117" i="6" s="1"/>
  <c r="B115" i="6"/>
  <c r="P114" i="6"/>
  <c r="E114" i="6"/>
  <c r="M114" i="6"/>
  <c r="O114" i="6"/>
  <c r="P115" i="6" l="1"/>
  <c r="J117" i="6"/>
  <c r="AC117" i="6"/>
  <c r="H115" i="6"/>
  <c r="AE116" i="6" s="1"/>
  <c r="E115" i="6"/>
  <c r="R117" i="6"/>
  <c r="A116" i="6"/>
  <c r="F115" i="6"/>
  <c r="F114" i="6" s="1"/>
  <c r="G115" i="6"/>
  <c r="B116" i="6"/>
  <c r="D115" i="6"/>
  <c r="C117" i="6"/>
  <c r="L118" i="6" s="1"/>
  <c r="J118" i="6" l="1"/>
  <c r="AC118" i="6"/>
  <c r="H116" i="6"/>
  <c r="AE117" i="6" s="1"/>
  <c r="N116" i="6"/>
  <c r="B117" i="6"/>
  <c r="C118" i="6"/>
  <c r="L119" i="6" s="1"/>
  <c r="D116" i="6"/>
  <c r="E116" i="6"/>
  <c r="A117" i="6"/>
  <c r="R118" i="6"/>
  <c r="F116" i="6"/>
  <c r="P116" i="6"/>
  <c r="G116" i="6"/>
  <c r="O116" i="6"/>
  <c r="M116" i="6"/>
  <c r="D114" i="6"/>
  <c r="O115" i="6" s="1"/>
  <c r="C119" i="6" l="1"/>
  <c r="L120" i="6" s="1"/>
  <c r="AC120" i="6" s="1"/>
  <c r="B118" i="6"/>
  <c r="H117" i="6"/>
  <c r="AE118" i="6" s="1"/>
  <c r="R119" i="6"/>
  <c r="AC119" i="6"/>
  <c r="A118" i="6"/>
  <c r="E118" i="6" s="1"/>
  <c r="M117" i="6"/>
  <c r="J119" i="6"/>
  <c r="G117" i="6"/>
  <c r="O117" i="6"/>
  <c r="E117" i="6"/>
  <c r="P118" i="6" s="1"/>
  <c r="P117" i="6"/>
  <c r="N115" i="6"/>
  <c r="N117" i="6"/>
  <c r="M115" i="6"/>
  <c r="J120" i="6"/>
  <c r="G118" i="6"/>
  <c r="D118" i="6" l="1"/>
  <c r="M119" i="6" s="1"/>
  <c r="R120" i="6"/>
  <c r="A119" i="6"/>
  <c r="B119" i="6"/>
  <c r="F119" i="6" s="1"/>
  <c r="H118" i="6"/>
  <c r="AE119" i="6" s="1"/>
  <c r="C120" i="6"/>
  <c r="L121" i="6" s="1"/>
  <c r="AC121" i="6" s="1"/>
  <c r="F118" i="6"/>
  <c r="F117" i="6" s="1"/>
  <c r="P119" i="6"/>
  <c r="D117" i="6"/>
  <c r="R121" i="6" l="1"/>
  <c r="G119" i="6"/>
  <c r="A120" i="6"/>
  <c r="B120" i="6"/>
  <c r="N119" i="6"/>
  <c r="C121" i="6"/>
  <c r="L122" i="6" s="1"/>
  <c r="AC122" i="6" s="1"/>
  <c r="O119" i="6"/>
  <c r="D119" i="6"/>
  <c r="E119" i="6"/>
  <c r="P120" i="6" s="1"/>
  <c r="H119" i="6"/>
  <c r="AE120" i="6" s="1"/>
  <c r="J121" i="6"/>
  <c r="O118" i="6"/>
  <c r="M118" i="6"/>
  <c r="N118" i="6"/>
  <c r="G120" i="6"/>
  <c r="O120" i="6" l="1"/>
  <c r="M120" i="6"/>
  <c r="N120" i="6"/>
  <c r="J122" i="6"/>
  <c r="C122" i="6"/>
  <c r="L123" i="6" s="1"/>
  <c r="J123" i="6" s="1"/>
  <c r="H120" i="6"/>
  <c r="AE121" i="6" s="1"/>
  <c r="B121" i="6"/>
  <c r="R122" i="6"/>
  <c r="A121" i="6"/>
  <c r="E120" i="6"/>
  <c r="P121" i="6" s="1"/>
  <c r="A122" i="6" l="1"/>
  <c r="H121" i="6"/>
  <c r="AE122" i="6" s="1"/>
  <c r="B122" i="6"/>
  <c r="H122" i="6" s="1"/>
  <c r="C123" i="6"/>
  <c r="L124" i="6" s="1"/>
  <c r="J124" i="6" s="1"/>
  <c r="D121" i="6"/>
  <c r="D120" i="6" s="1"/>
  <c r="E121" i="6"/>
  <c r="F121" i="6"/>
  <c r="F120" i="6" s="1"/>
  <c r="G121" i="6"/>
  <c r="P122" i="6" s="1"/>
  <c r="G122" i="6"/>
  <c r="F122" i="6"/>
  <c r="E122" i="6"/>
  <c r="D122" i="6"/>
  <c r="C124" i="6"/>
  <c r="L125" i="6" s="1"/>
  <c r="J125" i="6" s="1"/>
  <c r="B123" i="6"/>
  <c r="A123" i="6" l="1"/>
  <c r="G123" i="6" s="1"/>
  <c r="N122" i="6"/>
  <c r="M122" i="6"/>
  <c r="O121" i="6"/>
  <c r="O122" i="6"/>
  <c r="P123" i="6"/>
  <c r="V3" i="6" s="1"/>
  <c r="AA3" i="6" s="1"/>
  <c r="N123" i="6"/>
  <c r="O123" i="6"/>
  <c r="U3" i="6" s="1"/>
  <c r="Z3" i="6" s="1"/>
  <c r="M121" i="6"/>
  <c r="N121" i="6"/>
  <c r="M123" i="6"/>
  <c r="B124" i="6"/>
  <c r="A124" i="6"/>
  <c r="C125" i="6"/>
  <c r="L126" i="6" s="1"/>
  <c r="J126" i="6" s="1"/>
  <c r="H123" i="6" l="1"/>
  <c r="E123" i="6"/>
  <c r="P124" i="6" s="1"/>
  <c r="V4" i="6" s="1"/>
  <c r="AA4" i="6" s="1"/>
  <c r="H124" i="6"/>
  <c r="T3" i="6"/>
  <c r="Y3" i="6" s="1"/>
  <c r="S3" i="6"/>
  <c r="X3" i="6" s="1"/>
  <c r="G124" i="6"/>
  <c r="F124" i="6"/>
  <c r="F123" i="6" s="1"/>
  <c r="E124" i="6"/>
  <c r="D124" i="6"/>
  <c r="B125" i="6"/>
  <c r="A125" i="6"/>
  <c r="C126" i="6"/>
  <c r="L127" i="6" s="1"/>
  <c r="J127" i="6" s="1"/>
  <c r="H125" i="6" l="1"/>
  <c r="AD3" i="6"/>
  <c r="P125" i="6"/>
  <c r="V5" i="6" s="1"/>
  <c r="AA5" i="6" s="1"/>
  <c r="O125" i="6"/>
  <c r="N125" i="6"/>
  <c r="D123" i="6"/>
  <c r="O124" i="6" s="1"/>
  <c r="M125" i="6"/>
  <c r="G125" i="6"/>
  <c r="F125" i="6"/>
  <c r="E125" i="6"/>
  <c r="D125" i="6"/>
  <c r="B126" i="6"/>
  <c r="C127" i="6"/>
  <c r="L128" i="6" s="1"/>
  <c r="J128" i="6" s="1"/>
  <c r="A126" i="6"/>
  <c r="H126" i="6" l="1"/>
  <c r="P126" i="6"/>
  <c r="V6" i="6" s="1"/>
  <c r="AA6" i="6" s="1"/>
  <c r="U4" i="6"/>
  <c r="Z4" i="6" s="1"/>
  <c r="U5" i="6"/>
  <c r="Z5" i="6" s="1"/>
  <c r="O126" i="6"/>
  <c r="U6" i="6" s="1"/>
  <c r="Z6" i="6" s="1"/>
  <c r="N126" i="6"/>
  <c r="M124" i="6"/>
  <c r="N124" i="6"/>
  <c r="M126" i="6"/>
  <c r="G126" i="6"/>
  <c r="E126" i="6"/>
  <c r="B127" i="6"/>
  <c r="A127" i="6"/>
  <c r="C128" i="6"/>
  <c r="L129" i="6" s="1"/>
  <c r="J129" i="6" s="1"/>
  <c r="H127" i="6" l="1"/>
  <c r="P127" i="6"/>
  <c r="V7" i="6" s="1"/>
  <c r="AA7" i="6" s="1"/>
  <c r="T6" i="6"/>
  <c r="Y6" i="6" s="1"/>
  <c r="T4" i="6"/>
  <c r="Y4" i="6" s="1"/>
  <c r="T5" i="6"/>
  <c r="Y5" i="6" s="1"/>
  <c r="S5" i="6"/>
  <c r="X5" i="6" s="1"/>
  <c r="S6" i="6"/>
  <c r="X6" i="6" s="1"/>
  <c r="S4" i="6"/>
  <c r="X4" i="6" s="1"/>
  <c r="G127" i="6"/>
  <c r="F127" i="6"/>
  <c r="F126" i="6" s="1"/>
  <c r="E127" i="6"/>
  <c r="D127" i="6"/>
  <c r="A128" i="6"/>
  <c r="C129" i="6"/>
  <c r="L130" i="6" s="1"/>
  <c r="J130" i="6" s="1"/>
  <c r="B128" i="6"/>
  <c r="H128" i="6" l="1"/>
  <c r="AD5" i="6"/>
  <c r="AD6" i="6"/>
  <c r="AD4" i="6"/>
  <c r="P128" i="6"/>
  <c r="V8" i="6" s="1"/>
  <c r="AA8" i="6" s="1"/>
  <c r="N128" i="6"/>
  <c r="O128" i="6"/>
  <c r="D126" i="6"/>
  <c r="O127" i="6" s="1"/>
  <c r="M128" i="6"/>
  <c r="G128" i="6"/>
  <c r="F128" i="6"/>
  <c r="E128" i="6"/>
  <c r="A129" i="6"/>
  <c r="C130" i="6"/>
  <c r="L131" i="6" s="1"/>
  <c r="J131" i="6" s="1"/>
  <c r="B129" i="6"/>
  <c r="H129" i="6" l="1"/>
  <c r="P129" i="6"/>
  <c r="V9" i="6" s="1"/>
  <c r="AA9" i="6" s="1"/>
  <c r="U8" i="6"/>
  <c r="Z8" i="6" s="1"/>
  <c r="U7" i="6"/>
  <c r="Z7" i="6" s="1"/>
  <c r="M127" i="6"/>
  <c r="S8" i="6" s="1"/>
  <c r="X8" i="6" s="1"/>
  <c r="N127" i="6"/>
  <c r="T8" i="6" s="1"/>
  <c r="Y8" i="6" s="1"/>
  <c r="G129" i="6"/>
  <c r="E129" i="6"/>
  <c r="D129" i="6"/>
  <c r="C131" i="6"/>
  <c r="L132" i="6" s="1"/>
  <c r="J132" i="6" s="1"/>
  <c r="B130" i="6"/>
  <c r="A130" i="6"/>
  <c r="H130" i="6" l="1"/>
  <c r="AD8" i="6"/>
  <c r="P130" i="6"/>
  <c r="V10" i="6" s="1"/>
  <c r="AA10" i="6" s="1"/>
  <c r="T7" i="6"/>
  <c r="Y7" i="6" s="1"/>
  <c r="S7" i="6"/>
  <c r="X7" i="6" s="1"/>
  <c r="D128" i="6"/>
  <c r="O129" i="6" s="1"/>
  <c r="U9" i="6" s="1"/>
  <c r="Z9" i="6" s="1"/>
  <c r="M130" i="6"/>
  <c r="G130" i="6"/>
  <c r="F130" i="6"/>
  <c r="F129" i="6" s="1"/>
  <c r="N130" i="6" s="1"/>
  <c r="E130" i="6"/>
  <c r="D130" i="6"/>
  <c r="B131" i="6"/>
  <c r="A131" i="6"/>
  <c r="C132" i="6"/>
  <c r="L133" i="6" s="1"/>
  <c r="J133" i="6" s="1"/>
  <c r="H131" i="6" l="1"/>
  <c r="AD7" i="6"/>
  <c r="P131" i="6"/>
  <c r="V11" i="6" s="1"/>
  <c r="AA11" i="6" s="1"/>
  <c r="N131" i="6"/>
  <c r="O131" i="6"/>
  <c r="O130" i="6"/>
  <c r="U10" i="6" s="1"/>
  <c r="Z10" i="6" s="1"/>
  <c r="M129" i="6"/>
  <c r="N129" i="6"/>
  <c r="M131" i="6"/>
  <c r="G131" i="6"/>
  <c r="F131" i="6"/>
  <c r="E131" i="6"/>
  <c r="C133" i="6"/>
  <c r="L134" i="6" s="1"/>
  <c r="J134" i="6" s="1"/>
  <c r="B132" i="6"/>
  <c r="A132" i="6"/>
  <c r="H132" i="6" l="1"/>
  <c r="P132" i="6"/>
  <c r="V12" i="6" s="1"/>
  <c r="AA12" i="6" s="1"/>
  <c r="U11" i="6"/>
  <c r="Z11" i="6" s="1"/>
  <c r="T9" i="6"/>
  <c r="Y9" i="6" s="1"/>
  <c r="T11" i="6"/>
  <c r="Y11" i="6" s="1"/>
  <c r="T10" i="6"/>
  <c r="Y10" i="6" s="1"/>
  <c r="S11" i="6"/>
  <c r="X11" i="6" s="1"/>
  <c r="S9" i="6"/>
  <c r="X9" i="6" s="1"/>
  <c r="S10" i="6"/>
  <c r="X10" i="6" s="1"/>
  <c r="G132" i="6"/>
  <c r="E132" i="6"/>
  <c r="D132" i="6"/>
  <c r="C134" i="6"/>
  <c r="L135" i="6" s="1"/>
  <c r="J135" i="6" s="1"/>
  <c r="B133" i="6"/>
  <c r="A133" i="6"/>
  <c r="H133" i="6" l="1"/>
  <c r="AD10" i="6"/>
  <c r="AD9" i="6"/>
  <c r="AD11" i="6"/>
  <c r="P133" i="6"/>
  <c r="V13" i="6" s="1"/>
  <c r="AA13" i="6" s="1"/>
  <c r="D131" i="6"/>
  <c r="O132" i="6" s="1"/>
  <c r="U12" i="6" s="1"/>
  <c r="Z12" i="6" s="1"/>
  <c r="M133" i="6"/>
  <c r="G133" i="6"/>
  <c r="F133" i="6"/>
  <c r="F132" i="6" s="1"/>
  <c r="N133" i="6" s="1"/>
  <c r="E133" i="6"/>
  <c r="D133" i="6"/>
  <c r="B134" i="6"/>
  <c r="A134" i="6"/>
  <c r="C135" i="6"/>
  <c r="L136" i="6" s="1"/>
  <c r="J136" i="6" s="1"/>
  <c r="H134" i="6" l="1"/>
  <c r="P134" i="6"/>
  <c r="V14" i="6" s="1"/>
  <c r="AA14" i="6" s="1"/>
  <c r="O134" i="6"/>
  <c r="O133" i="6"/>
  <c r="U13" i="6" s="1"/>
  <c r="Z13" i="6" s="1"/>
  <c r="M132" i="6"/>
  <c r="N132" i="6"/>
  <c r="N134" i="6"/>
  <c r="M134" i="6"/>
  <c r="G134" i="6"/>
  <c r="F134" i="6"/>
  <c r="E134" i="6"/>
  <c r="C136" i="6"/>
  <c r="L137" i="6" s="1"/>
  <c r="J137" i="6" s="1"/>
  <c r="A135" i="6"/>
  <c r="B135" i="6"/>
  <c r="T14" i="6" l="1"/>
  <c r="Y14" i="6" s="1"/>
  <c r="H135" i="6"/>
  <c r="P135" i="6"/>
  <c r="V15" i="6" s="1"/>
  <c r="AA15" i="6" s="1"/>
  <c r="U14" i="6"/>
  <c r="Z14" i="6" s="1"/>
  <c r="T12" i="6"/>
  <c r="Y12" i="6" s="1"/>
  <c r="T13" i="6"/>
  <c r="Y13" i="6" s="1"/>
  <c r="S13" i="6"/>
  <c r="X13" i="6" s="1"/>
  <c r="S14" i="6"/>
  <c r="X14" i="6" s="1"/>
  <c r="S12" i="6"/>
  <c r="X12" i="6" s="1"/>
  <c r="G135" i="6"/>
  <c r="E135" i="6"/>
  <c r="D135" i="6"/>
  <c r="C137" i="6"/>
  <c r="L138" i="6" s="1"/>
  <c r="J138" i="6" s="1"/>
  <c r="A136" i="6"/>
  <c r="B136" i="6"/>
  <c r="H136" i="6" l="1"/>
  <c r="AD14" i="6"/>
  <c r="AD13" i="6"/>
  <c r="AD12" i="6"/>
  <c r="P136" i="6"/>
  <c r="V16" i="6" s="1"/>
  <c r="AA16" i="6" s="1"/>
  <c r="D134" i="6"/>
  <c r="O135" i="6" s="1"/>
  <c r="U15" i="6" s="1"/>
  <c r="Z15" i="6" s="1"/>
  <c r="M136" i="6"/>
  <c r="G136" i="6"/>
  <c r="F136" i="6"/>
  <c r="F135" i="6" s="1"/>
  <c r="N136" i="6" s="1"/>
  <c r="E136" i="6"/>
  <c r="D136" i="6"/>
  <c r="A137" i="6"/>
  <c r="B137" i="6"/>
  <c r="C138" i="6"/>
  <c r="L139" i="6" s="1"/>
  <c r="J139" i="6" s="1"/>
  <c r="H137" i="6" l="1"/>
  <c r="P137" i="6"/>
  <c r="V17" i="6" s="1"/>
  <c r="AA17" i="6" s="1"/>
  <c r="O137" i="6"/>
  <c r="O136" i="6"/>
  <c r="U16" i="6" s="1"/>
  <c r="Z16" i="6" s="1"/>
  <c r="N137" i="6"/>
  <c r="M135" i="6"/>
  <c r="N135" i="6"/>
  <c r="T15" i="6" s="1"/>
  <c r="Y15" i="6" s="1"/>
  <c r="M137" i="6"/>
  <c r="G137" i="6"/>
  <c r="F137" i="6"/>
  <c r="E137" i="6"/>
  <c r="C139" i="6"/>
  <c r="L140" i="6" s="1"/>
  <c r="J140" i="6" s="1"/>
  <c r="B138" i="6"/>
  <c r="A138" i="6"/>
  <c r="H138" i="6" l="1"/>
  <c r="P138" i="6"/>
  <c r="V18" i="6" s="1"/>
  <c r="AA18" i="6" s="1"/>
  <c r="U17" i="6"/>
  <c r="Z17" i="6" s="1"/>
  <c r="T17" i="6"/>
  <c r="Y17" i="6" s="1"/>
  <c r="T16" i="6"/>
  <c r="Y16" i="6" s="1"/>
  <c r="S17" i="6"/>
  <c r="X17" i="6" s="1"/>
  <c r="S15" i="6"/>
  <c r="X15" i="6" s="1"/>
  <c r="AD15" i="6" s="1"/>
  <c r="S16" i="6"/>
  <c r="X16" i="6" s="1"/>
  <c r="G138" i="6"/>
  <c r="E138" i="6"/>
  <c r="D138" i="6"/>
  <c r="C140" i="6"/>
  <c r="L141" i="6" s="1"/>
  <c r="J141" i="6" s="1"/>
  <c r="B139" i="6"/>
  <c r="A139" i="6"/>
  <c r="H139" i="6" l="1"/>
  <c r="AD16" i="6"/>
  <c r="AD17" i="6"/>
  <c r="P139" i="6"/>
  <c r="V19" i="6" s="1"/>
  <c r="AA19" i="6" s="1"/>
  <c r="D137" i="6"/>
  <c r="O138" i="6" s="1"/>
  <c r="U18" i="6" s="1"/>
  <c r="Z18" i="6" s="1"/>
  <c r="M139" i="6"/>
  <c r="G139" i="6"/>
  <c r="F139" i="6"/>
  <c r="F138" i="6" s="1"/>
  <c r="N139" i="6" s="1"/>
  <c r="E139" i="6"/>
  <c r="D139" i="6"/>
  <c r="A140" i="6"/>
  <c r="C141" i="6"/>
  <c r="L142" i="6" s="1"/>
  <c r="J142" i="6" s="1"/>
  <c r="B140" i="6"/>
  <c r="H140" i="6" l="1"/>
  <c r="P140" i="6"/>
  <c r="V20" i="6" s="1"/>
  <c r="AA20" i="6" s="1"/>
  <c r="O140" i="6"/>
  <c r="O139" i="6"/>
  <c r="U19" i="6" s="1"/>
  <c r="Z19" i="6" s="1"/>
  <c r="M138" i="6"/>
  <c r="S19" i="6" s="1"/>
  <c r="X19" i="6" s="1"/>
  <c r="N138" i="6"/>
  <c r="T18" i="6" s="1"/>
  <c r="Y18" i="6" s="1"/>
  <c r="N140" i="6"/>
  <c r="M140" i="6"/>
  <c r="G140" i="6"/>
  <c r="F140" i="6"/>
  <c r="E140" i="6"/>
  <c r="B141" i="6"/>
  <c r="A141" i="6"/>
  <c r="C142" i="6"/>
  <c r="L143" i="6" s="1"/>
  <c r="J143" i="6" s="1"/>
  <c r="H141" i="6" l="1"/>
  <c r="P141" i="6"/>
  <c r="V21" i="6" s="1"/>
  <c r="AA21" i="6" s="1"/>
  <c r="T20" i="6"/>
  <c r="Y20" i="6" s="1"/>
  <c r="U20" i="6"/>
  <c r="Z20" i="6" s="1"/>
  <c r="T19" i="6"/>
  <c r="Y19" i="6" s="1"/>
  <c r="AD19" i="6" s="1"/>
  <c r="S20" i="6"/>
  <c r="X20" i="6" s="1"/>
  <c r="S18" i="6"/>
  <c r="X18" i="6" s="1"/>
  <c r="AD18" i="6" s="1"/>
  <c r="G141" i="6"/>
  <c r="F141" i="6"/>
  <c r="E141" i="6"/>
  <c r="D141" i="6"/>
  <c r="B142" i="6"/>
  <c r="A142" i="6"/>
  <c r="C143" i="6"/>
  <c r="L144" i="6" s="1"/>
  <c r="J144" i="6" s="1"/>
  <c r="H142" i="6" l="1"/>
  <c r="AD20" i="6"/>
  <c r="P142" i="6"/>
  <c r="V22" i="6" s="1"/>
  <c r="AA22" i="6" s="1"/>
  <c r="O142" i="6"/>
  <c r="N142" i="6"/>
  <c r="D140" i="6"/>
  <c r="O141" i="6" s="1"/>
  <c r="U21" i="6" s="1"/>
  <c r="Z21" i="6" s="1"/>
  <c r="M142" i="6"/>
  <c r="G142" i="6"/>
  <c r="E142" i="6"/>
  <c r="D142" i="6"/>
  <c r="A143" i="6"/>
  <c r="C144" i="6"/>
  <c r="L145" i="6" s="1"/>
  <c r="J145" i="6" s="1"/>
  <c r="B143" i="6"/>
  <c r="H143" i="6" l="1"/>
  <c r="P143" i="6"/>
  <c r="V23" i="6" s="1"/>
  <c r="AA23" i="6" s="1"/>
  <c r="U22" i="6"/>
  <c r="Z22" i="6" s="1"/>
  <c r="M141" i="6"/>
  <c r="S22" i="6" s="1"/>
  <c r="X22" i="6" s="1"/>
  <c r="N141" i="6"/>
  <c r="T21" i="6" s="1"/>
  <c r="Y21" i="6" s="1"/>
  <c r="M143" i="6"/>
  <c r="G143" i="6"/>
  <c r="F143" i="6"/>
  <c r="F142" i="6" s="1"/>
  <c r="N143" i="6" s="1"/>
  <c r="E143" i="6"/>
  <c r="D143" i="6"/>
  <c r="B144" i="6"/>
  <c r="C145" i="6"/>
  <c r="L146" i="6" s="1"/>
  <c r="J146" i="6" s="1"/>
  <c r="A144" i="6"/>
  <c r="T23" i="6" l="1"/>
  <c r="Y23" i="6" s="1"/>
  <c r="H144" i="6"/>
  <c r="P144" i="6"/>
  <c r="V24" i="6" s="1"/>
  <c r="AA24" i="6" s="1"/>
  <c r="T22" i="6"/>
  <c r="Y22" i="6" s="1"/>
  <c r="AD22" i="6" s="1"/>
  <c r="S23" i="6"/>
  <c r="X23" i="6" s="1"/>
  <c r="S21" i="6"/>
  <c r="X21" i="6" s="1"/>
  <c r="AD21" i="6" s="1"/>
  <c r="N144" i="6"/>
  <c r="T24" i="6" s="1"/>
  <c r="Y24" i="6" s="1"/>
  <c r="O144" i="6"/>
  <c r="O143" i="6"/>
  <c r="U23" i="6" s="1"/>
  <c r="Z23" i="6" s="1"/>
  <c r="M144" i="6"/>
  <c r="G144" i="6"/>
  <c r="E144" i="6"/>
  <c r="A145" i="6"/>
  <c r="B145" i="6"/>
  <c r="C146" i="6"/>
  <c r="L147" i="6" s="1"/>
  <c r="J147" i="6" s="1"/>
  <c r="H145" i="6" l="1"/>
  <c r="AD23" i="6"/>
  <c r="U24" i="6"/>
  <c r="Z24" i="6" s="1"/>
  <c r="P145" i="6"/>
  <c r="V25" i="6" s="1"/>
  <c r="AA25" i="6" s="1"/>
  <c r="S24" i="6"/>
  <c r="X24" i="6" s="1"/>
  <c r="G145" i="6"/>
  <c r="F145" i="6"/>
  <c r="F144" i="6" s="1"/>
  <c r="E145" i="6"/>
  <c r="D145" i="6"/>
  <c r="C147" i="6"/>
  <c r="L148" i="6" s="1"/>
  <c r="J148" i="6" s="1"/>
  <c r="A146" i="6"/>
  <c r="B146" i="6"/>
  <c r="H146" i="6" l="1"/>
  <c r="AD24" i="6"/>
  <c r="P146" i="6"/>
  <c r="V26" i="6" s="1"/>
  <c r="AA26" i="6" s="1"/>
  <c r="O146" i="6"/>
  <c r="N146" i="6"/>
  <c r="D144" i="6"/>
  <c r="O145" i="6" s="1"/>
  <c r="U25" i="6" s="1"/>
  <c r="Z25" i="6" s="1"/>
  <c r="M146" i="6"/>
  <c r="G146" i="6"/>
  <c r="F146" i="6"/>
  <c r="E146" i="6"/>
  <c r="C148" i="6"/>
  <c r="L149" i="6" s="1"/>
  <c r="J149" i="6" s="1"/>
  <c r="A147" i="6"/>
  <c r="B147" i="6"/>
  <c r="H147" i="6" l="1"/>
  <c r="P147" i="6"/>
  <c r="V27" i="6" s="1"/>
  <c r="AA27" i="6" s="1"/>
  <c r="U26" i="6"/>
  <c r="Z26" i="6" s="1"/>
  <c r="M145" i="6"/>
  <c r="N145" i="6"/>
  <c r="T25" i="6" s="1"/>
  <c r="Y25" i="6" s="1"/>
  <c r="G147" i="6"/>
  <c r="E147" i="6"/>
  <c r="D147" i="6"/>
  <c r="B148" i="6"/>
  <c r="A148" i="6"/>
  <c r="C149" i="6"/>
  <c r="L150" i="6" s="1"/>
  <c r="J150" i="6" s="1"/>
  <c r="H148" i="6" l="1"/>
  <c r="P148" i="6"/>
  <c r="V28" i="6" s="1"/>
  <c r="AA28" i="6" s="1"/>
  <c r="T26" i="6"/>
  <c r="Y26" i="6" s="1"/>
  <c r="S25" i="6"/>
  <c r="X25" i="6" s="1"/>
  <c r="AD25" i="6" s="1"/>
  <c r="S26" i="6"/>
  <c r="X26" i="6" s="1"/>
  <c r="D146" i="6"/>
  <c r="O147" i="6" s="1"/>
  <c r="U27" i="6" s="1"/>
  <c r="Z27" i="6" s="1"/>
  <c r="M148" i="6"/>
  <c r="G148" i="6"/>
  <c r="F148" i="6"/>
  <c r="F147" i="6" s="1"/>
  <c r="N148" i="6" s="1"/>
  <c r="E148" i="6"/>
  <c r="D148" i="6"/>
  <c r="A149" i="6"/>
  <c r="B149" i="6"/>
  <c r="C150" i="6"/>
  <c r="L151" i="6" s="1"/>
  <c r="J151" i="6" s="1"/>
  <c r="H149" i="6" l="1"/>
  <c r="AD26" i="6"/>
  <c r="P149" i="6"/>
  <c r="V29" i="6" s="1"/>
  <c r="AA29" i="6" s="1"/>
  <c r="O149" i="6"/>
  <c r="O148" i="6"/>
  <c r="U28" i="6" s="1"/>
  <c r="Z28" i="6" s="1"/>
  <c r="N149" i="6"/>
  <c r="M147" i="6"/>
  <c r="S28" i="6" s="1"/>
  <c r="X28" i="6" s="1"/>
  <c r="N147" i="6"/>
  <c r="T27" i="6" s="1"/>
  <c r="Y27" i="6" s="1"/>
  <c r="M149" i="6"/>
  <c r="G149" i="6"/>
  <c r="F149" i="6"/>
  <c r="E149" i="6"/>
  <c r="B150" i="6"/>
  <c r="C151" i="6"/>
  <c r="L152" i="6" s="1"/>
  <c r="J152" i="6" s="1"/>
  <c r="A150" i="6"/>
  <c r="H150" i="6" l="1"/>
  <c r="P150" i="6"/>
  <c r="V30" i="6" s="1"/>
  <c r="AA30" i="6" s="1"/>
  <c r="U29" i="6"/>
  <c r="Z29" i="6" s="1"/>
  <c r="T29" i="6"/>
  <c r="Y29" i="6" s="1"/>
  <c r="T28" i="6"/>
  <c r="Y28" i="6" s="1"/>
  <c r="AD28" i="6" s="1"/>
  <c r="S29" i="6"/>
  <c r="X29" i="6" s="1"/>
  <c r="S27" i="6"/>
  <c r="X27" i="6" s="1"/>
  <c r="AD27" i="6" s="1"/>
  <c r="G150" i="6"/>
  <c r="F150" i="6"/>
  <c r="E150" i="6"/>
  <c r="D150" i="6"/>
  <c r="B151" i="6"/>
  <c r="C152" i="6"/>
  <c r="L153" i="6" s="1"/>
  <c r="J153" i="6" s="1"/>
  <c r="A151" i="6"/>
  <c r="H151" i="6" l="1"/>
  <c r="AD29" i="6"/>
  <c r="P151" i="6"/>
  <c r="V31" i="6" s="1"/>
  <c r="AA31" i="6" s="1"/>
  <c r="O151" i="6"/>
  <c r="N151" i="6"/>
  <c r="D149" i="6"/>
  <c r="O150" i="6" s="1"/>
  <c r="U30" i="6" s="1"/>
  <c r="Z30" i="6" s="1"/>
  <c r="M151" i="6"/>
  <c r="G151" i="6"/>
  <c r="E151" i="6"/>
  <c r="D151" i="6"/>
  <c r="A152" i="6"/>
  <c r="B152" i="6"/>
  <c r="C153" i="6"/>
  <c r="L154" i="6" s="1"/>
  <c r="J154" i="6" s="1"/>
  <c r="H152" i="6" l="1"/>
  <c r="P152" i="6"/>
  <c r="V32" i="6" s="1"/>
  <c r="AA32" i="6" s="1"/>
  <c r="U31" i="6"/>
  <c r="Z31" i="6" s="1"/>
  <c r="M150" i="6"/>
  <c r="S31" i="6" s="1"/>
  <c r="X31" i="6" s="1"/>
  <c r="N150" i="6"/>
  <c r="T30" i="6" s="1"/>
  <c r="Y30" i="6" s="1"/>
  <c r="M152" i="6"/>
  <c r="G152" i="6"/>
  <c r="F152" i="6"/>
  <c r="F151" i="6" s="1"/>
  <c r="N152" i="6" s="1"/>
  <c r="T32" i="6" s="1"/>
  <c r="Y32" i="6" s="1"/>
  <c r="E152" i="6"/>
  <c r="A153" i="6"/>
  <c r="C154" i="6"/>
  <c r="L155" i="6" s="1"/>
  <c r="J155" i="6" s="1"/>
  <c r="B153" i="6"/>
  <c r="H153" i="6" l="1"/>
  <c r="P153" i="6"/>
  <c r="V33" i="6" s="1"/>
  <c r="AA33" i="6" s="1"/>
  <c r="T31" i="6"/>
  <c r="Y31" i="6" s="1"/>
  <c r="AD31" i="6" s="1"/>
  <c r="S32" i="6"/>
  <c r="X32" i="6" s="1"/>
  <c r="S30" i="6"/>
  <c r="X30" i="6" s="1"/>
  <c r="AD30" i="6" s="1"/>
  <c r="O152" i="6"/>
  <c r="U32" i="6" s="1"/>
  <c r="Z32" i="6" s="1"/>
  <c r="G153" i="6"/>
  <c r="E153" i="6"/>
  <c r="D153" i="6"/>
  <c r="C155" i="6"/>
  <c r="L156" i="6" s="1"/>
  <c r="J156" i="6" s="1"/>
  <c r="A154" i="6"/>
  <c r="B154" i="6"/>
  <c r="H154" i="6" l="1"/>
  <c r="AD32" i="6"/>
  <c r="P154" i="6"/>
  <c r="V34" i="6" s="1"/>
  <c r="AA34" i="6" s="1"/>
  <c r="D152" i="6"/>
  <c r="O153" i="6" s="1"/>
  <c r="U33" i="6" s="1"/>
  <c r="Z33" i="6" s="1"/>
  <c r="M154" i="6"/>
  <c r="G154" i="6"/>
  <c r="F154" i="6"/>
  <c r="F153" i="6" s="1"/>
  <c r="N154" i="6" s="1"/>
  <c r="E154" i="6"/>
  <c r="D154" i="6"/>
  <c r="A155" i="6"/>
  <c r="B155" i="6"/>
  <c r="C156" i="6"/>
  <c r="L157" i="6" s="1"/>
  <c r="J157" i="6" s="1"/>
  <c r="H155" i="6" l="1"/>
  <c r="P155" i="6"/>
  <c r="V35" i="6" s="1"/>
  <c r="AA35" i="6" s="1"/>
  <c r="O155" i="6"/>
  <c r="O154" i="6"/>
  <c r="U34" i="6" s="1"/>
  <c r="Z34" i="6" s="1"/>
  <c r="N155" i="6"/>
  <c r="M153" i="6"/>
  <c r="S34" i="6" s="1"/>
  <c r="X34" i="6" s="1"/>
  <c r="N153" i="6"/>
  <c r="T33" i="6" s="1"/>
  <c r="Y33" i="6" s="1"/>
  <c r="M155" i="6"/>
  <c r="G155" i="6"/>
  <c r="F155" i="6"/>
  <c r="E155" i="6"/>
  <c r="D155" i="6"/>
  <c r="A156" i="6"/>
  <c r="C157" i="6"/>
  <c r="L158" i="6" s="1"/>
  <c r="J158" i="6" s="1"/>
  <c r="B156" i="6"/>
  <c r="H156" i="6" l="1"/>
  <c r="P156" i="6"/>
  <c r="V36" i="6" s="1"/>
  <c r="AA36" i="6" s="1"/>
  <c r="T35" i="6"/>
  <c r="Y35" i="6" s="1"/>
  <c r="U35" i="6"/>
  <c r="Z35" i="6" s="1"/>
  <c r="T34" i="6"/>
  <c r="Y34" i="6" s="1"/>
  <c r="AD34" i="6" s="1"/>
  <c r="S35" i="6"/>
  <c r="X35" i="6" s="1"/>
  <c r="S33" i="6"/>
  <c r="X33" i="6" s="1"/>
  <c r="AD33" i="6" s="1"/>
  <c r="O156" i="6"/>
  <c r="U36" i="6" s="1"/>
  <c r="Z36" i="6" s="1"/>
  <c r="N156" i="6"/>
  <c r="T36" i="6" s="1"/>
  <c r="Y36" i="6" s="1"/>
  <c r="M156" i="6"/>
  <c r="G156" i="6"/>
  <c r="E156" i="6"/>
  <c r="C158" i="6"/>
  <c r="L159" i="6" s="1"/>
  <c r="J159" i="6" s="1"/>
  <c r="B157" i="6"/>
  <c r="A157" i="6"/>
  <c r="H157" i="6" l="1"/>
  <c r="AD35" i="6"/>
  <c r="P157" i="6"/>
  <c r="V37" i="6" s="1"/>
  <c r="AA37" i="6" s="1"/>
  <c r="S36" i="6"/>
  <c r="X36" i="6" s="1"/>
  <c r="AD36" i="6" s="1"/>
  <c r="G157" i="6"/>
  <c r="F157" i="6"/>
  <c r="F156" i="6" s="1"/>
  <c r="E157" i="6"/>
  <c r="D157" i="6"/>
  <c r="B158" i="6"/>
  <c r="A158" i="6"/>
  <c r="C159" i="6"/>
  <c r="L160" i="6" s="1"/>
  <c r="J160" i="6" s="1"/>
  <c r="H158" i="6" l="1"/>
  <c r="P158" i="6"/>
  <c r="V38" i="6" s="1"/>
  <c r="AA38" i="6" s="1"/>
  <c r="N158" i="6"/>
  <c r="O158" i="6"/>
  <c r="D156" i="6"/>
  <c r="O157" i="6" s="1"/>
  <c r="U37" i="6" s="1"/>
  <c r="Z37" i="6" s="1"/>
  <c r="M158" i="6"/>
  <c r="G158" i="6"/>
  <c r="F158" i="6"/>
  <c r="E158" i="6"/>
  <c r="D158" i="6"/>
  <c r="B159" i="6"/>
  <c r="A159" i="6"/>
  <c r="C160" i="6"/>
  <c r="L161" i="6" s="1"/>
  <c r="J161" i="6" s="1"/>
  <c r="H159" i="6" l="1"/>
  <c r="P159" i="6"/>
  <c r="V39" i="6" s="1"/>
  <c r="AA39" i="6" s="1"/>
  <c r="U38" i="6"/>
  <c r="Z38" i="6" s="1"/>
  <c r="N159" i="6"/>
  <c r="O159" i="6"/>
  <c r="U39" i="6" s="1"/>
  <c r="Z39" i="6" s="1"/>
  <c r="M157" i="6"/>
  <c r="S38" i="6" s="1"/>
  <c r="X38" i="6" s="1"/>
  <c r="N157" i="6"/>
  <c r="T37" i="6" s="1"/>
  <c r="Y37" i="6" s="1"/>
  <c r="M159" i="6"/>
  <c r="G159" i="6"/>
  <c r="F159" i="6"/>
  <c r="E159" i="6"/>
  <c r="A160" i="6"/>
  <c r="C161" i="6"/>
  <c r="L162" i="6" s="1"/>
  <c r="J162" i="6" s="1"/>
  <c r="B160" i="6"/>
  <c r="H160" i="6" l="1"/>
  <c r="P160" i="6"/>
  <c r="V40" i="6" s="1"/>
  <c r="AA40" i="6" s="1"/>
  <c r="T38" i="6"/>
  <c r="Y38" i="6" s="1"/>
  <c r="AD38" i="6" s="1"/>
  <c r="T39" i="6"/>
  <c r="Y39" i="6" s="1"/>
  <c r="S39" i="6"/>
  <c r="X39" i="6" s="1"/>
  <c r="S37" i="6"/>
  <c r="X37" i="6" s="1"/>
  <c r="AD37" i="6" s="1"/>
  <c r="G160" i="6"/>
  <c r="E160" i="6"/>
  <c r="D160" i="6"/>
  <c r="A161" i="6"/>
  <c r="B161" i="6"/>
  <c r="C162" i="6"/>
  <c r="L163" i="6" s="1"/>
  <c r="J163" i="6" s="1"/>
  <c r="H161" i="6" l="1"/>
  <c r="AD39" i="6"/>
  <c r="P161" i="6"/>
  <c r="V41" i="6" s="1"/>
  <c r="AA41" i="6" s="1"/>
  <c r="D159" i="6"/>
  <c r="O160" i="6" s="1"/>
  <c r="U40" i="6" s="1"/>
  <c r="Z40" i="6" s="1"/>
  <c r="M161" i="6"/>
  <c r="G161" i="6"/>
  <c r="F161" i="6"/>
  <c r="F160" i="6" s="1"/>
  <c r="N161" i="6" s="1"/>
  <c r="E161" i="6"/>
  <c r="D161" i="6"/>
  <c r="C163" i="6"/>
  <c r="L164" i="6" s="1"/>
  <c r="J164" i="6" s="1"/>
  <c r="B162" i="6"/>
  <c r="A162" i="6"/>
  <c r="H162" i="6" l="1"/>
  <c r="P162" i="6"/>
  <c r="V42" i="6" s="1"/>
  <c r="AA42" i="6" s="1"/>
  <c r="O162" i="6"/>
  <c r="O161" i="6"/>
  <c r="U41" i="6" s="1"/>
  <c r="Z41" i="6" s="1"/>
  <c r="N162" i="6"/>
  <c r="M160" i="6"/>
  <c r="N160" i="6"/>
  <c r="T40" i="6" s="1"/>
  <c r="Y40" i="6" s="1"/>
  <c r="M162" i="6"/>
  <c r="G162" i="6"/>
  <c r="F162" i="6"/>
  <c r="E162" i="6"/>
  <c r="C164" i="6"/>
  <c r="L165" i="6" s="1"/>
  <c r="J165" i="6" s="1"/>
  <c r="B163" i="6"/>
  <c r="A163" i="6"/>
  <c r="H163" i="6" l="1"/>
  <c r="P163" i="6"/>
  <c r="V43" i="6" s="1"/>
  <c r="AA43" i="6" s="1"/>
  <c r="U42" i="6"/>
  <c r="Z42" i="6" s="1"/>
  <c r="T41" i="6"/>
  <c r="Y41" i="6" s="1"/>
  <c r="T42" i="6"/>
  <c r="Y42" i="6" s="1"/>
  <c r="S40" i="6"/>
  <c r="X40" i="6" s="1"/>
  <c r="AD40" i="6" s="1"/>
  <c r="S42" i="6"/>
  <c r="X42" i="6" s="1"/>
  <c r="S41" i="6"/>
  <c r="X41" i="6" s="1"/>
  <c r="G163" i="6"/>
  <c r="E163" i="6"/>
  <c r="D163" i="6"/>
  <c r="B164" i="6"/>
  <c r="C165" i="6"/>
  <c r="L166" i="6" s="1"/>
  <c r="J166" i="6" s="1"/>
  <c r="A164" i="6"/>
  <c r="H164" i="6" l="1"/>
  <c r="AD41" i="6"/>
  <c r="AD42" i="6"/>
  <c r="P164" i="6"/>
  <c r="V44" i="6" s="1"/>
  <c r="AA44" i="6" s="1"/>
  <c r="D162" i="6"/>
  <c r="O163" i="6" s="1"/>
  <c r="U43" i="6" s="1"/>
  <c r="Z43" i="6" s="1"/>
  <c r="M164" i="6"/>
  <c r="G164" i="6"/>
  <c r="F164" i="6"/>
  <c r="F163" i="6" s="1"/>
  <c r="N164" i="6" s="1"/>
  <c r="E164" i="6"/>
  <c r="D164" i="6"/>
  <c r="B165" i="6"/>
  <c r="A165" i="6"/>
  <c r="C166" i="6"/>
  <c r="L167" i="6" s="1"/>
  <c r="J167" i="6" s="1"/>
  <c r="H165" i="6" l="1"/>
  <c r="P165" i="6"/>
  <c r="V45" i="6" s="1"/>
  <c r="AA45" i="6" s="1"/>
  <c r="O165" i="6"/>
  <c r="O164" i="6"/>
  <c r="U44" i="6" s="1"/>
  <c r="Z44" i="6" s="1"/>
  <c r="N165" i="6"/>
  <c r="M163" i="6"/>
  <c r="N163" i="6"/>
  <c r="T43" i="6" s="1"/>
  <c r="Y43" i="6" s="1"/>
  <c r="M165" i="6"/>
  <c r="G165" i="6"/>
  <c r="E165" i="6"/>
  <c r="B166" i="6"/>
  <c r="A166" i="6"/>
  <c r="C167" i="6"/>
  <c r="L168" i="6" s="1"/>
  <c r="J168" i="6" s="1"/>
  <c r="H166" i="6" l="1"/>
  <c r="P166" i="6"/>
  <c r="V46" i="6" s="1"/>
  <c r="AA46" i="6" s="1"/>
  <c r="U45" i="6"/>
  <c r="Z45" i="6" s="1"/>
  <c r="T44" i="6"/>
  <c r="Y44" i="6" s="1"/>
  <c r="T45" i="6"/>
  <c r="Y45" i="6" s="1"/>
  <c r="S43" i="6"/>
  <c r="X43" i="6" s="1"/>
  <c r="AD43" i="6" s="1"/>
  <c r="S44" i="6"/>
  <c r="X44" i="6" s="1"/>
  <c r="S45" i="6"/>
  <c r="X45" i="6" s="1"/>
  <c r="G166" i="6"/>
  <c r="F166" i="6"/>
  <c r="F165" i="6" s="1"/>
  <c r="E166" i="6"/>
  <c r="D166" i="6"/>
  <c r="B167" i="6"/>
  <c r="C168" i="6"/>
  <c r="L169" i="6" s="1"/>
  <c r="J169" i="6" s="1"/>
  <c r="A167" i="6"/>
  <c r="H167" i="6" l="1"/>
  <c r="AD45" i="6"/>
  <c r="AD44" i="6"/>
  <c r="P167" i="6"/>
  <c r="V47" i="6" s="1"/>
  <c r="AA47" i="6" s="1"/>
  <c r="O167" i="6"/>
  <c r="N167" i="6"/>
  <c r="D165" i="6"/>
  <c r="O166" i="6" s="1"/>
  <c r="U46" i="6" s="1"/>
  <c r="Z46" i="6" s="1"/>
  <c r="M167" i="6"/>
  <c r="G167" i="6"/>
  <c r="F167" i="6"/>
  <c r="E167" i="6"/>
  <c r="D167" i="6"/>
  <c r="C169" i="6"/>
  <c r="L170" i="6" s="1"/>
  <c r="J170" i="6" s="1"/>
  <c r="B168" i="6"/>
  <c r="A168" i="6"/>
  <c r="H168" i="6" l="1"/>
  <c r="P168" i="6"/>
  <c r="V48" i="6" s="1"/>
  <c r="AA48" i="6" s="1"/>
  <c r="U47" i="6"/>
  <c r="Z47" i="6" s="1"/>
  <c r="O168" i="6"/>
  <c r="U48" i="6" s="1"/>
  <c r="Z48" i="6" s="1"/>
  <c r="N168" i="6"/>
  <c r="M166" i="6"/>
  <c r="S47" i="6" s="1"/>
  <c r="X47" i="6" s="1"/>
  <c r="N166" i="6"/>
  <c r="T46" i="6" s="1"/>
  <c r="Y46" i="6" s="1"/>
  <c r="M168" i="6"/>
  <c r="G168" i="6"/>
  <c r="E168" i="6"/>
  <c r="A169" i="6"/>
  <c r="B169" i="6"/>
  <c r="C170" i="6"/>
  <c r="L171" i="6" s="1"/>
  <c r="J171" i="6" s="1"/>
  <c r="H169" i="6" l="1"/>
  <c r="P169" i="6"/>
  <c r="V49" i="6" s="1"/>
  <c r="AA49" i="6" s="1"/>
  <c r="T48" i="6"/>
  <c r="Y48" i="6" s="1"/>
  <c r="T47" i="6"/>
  <c r="Y47" i="6" s="1"/>
  <c r="AD47" i="6" s="1"/>
  <c r="S48" i="6"/>
  <c r="X48" i="6" s="1"/>
  <c r="S46" i="6"/>
  <c r="X46" i="6" s="1"/>
  <c r="AD46" i="6" s="1"/>
  <c r="G169" i="6"/>
  <c r="F169" i="6"/>
  <c r="F168" i="6" s="1"/>
  <c r="E169" i="6"/>
  <c r="D169" i="6"/>
  <c r="C171" i="6"/>
  <c r="L172" i="6" s="1"/>
  <c r="J172" i="6" s="1"/>
  <c r="B170" i="6"/>
  <c r="A170" i="6"/>
  <c r="H170" i="6" l="1"/>
  <c r="AD48" i="6"/>
  <c r="P170" i="6"/>
  <c r="V50" i="6" s="1"/>
  <c r="AA50" i="6" s="1"/>
  <c r="N170" i="6"/>
  <c r="O170" i="6"/>
  <c r="D168" i="6"/>
  <c r="O169" i="6" s="1"/>
  <c r="U49" i="6" s="1"/>
  <c r="Z49" i="6" s="1"/>
  <c r="M170" i="6"/>
  <c r="G170" i="6"/>
  <c r="F170" i="6"/>
  <c r="E170" i="6"/>
  <c r="D170" i="6"/>
  <c r="C172" i="6"/>
  <c r="L173" i="6" s="1"/>
  <c r="J173" i="6" s="1"/>
  <c r="A171" i="6"/>
  <c r="B171" i="6"/>
  <c r="H171" i="6" l="1"/>
  <c r="P171" i="6"/>
  <c r="V51" i="6" s="1"/>
  <c r="AA51" i="6" s="1"/>
  <c r="U50" i="6"/>
  <c r="Z50" i="6" s="1"/>
  <c r="N171" i="6"/>
  <c r="O171" i="6"/>
  <c r="U51" i="6" s="1"/>
  <c r="Z51" i="6" s="1"/>
  <c r="M169" i="6"/>
  <c r="N169" i="6"/>
  <c r="T49" i="6" s="1"/>
  <c r="Y49" i="6" s="1"/>
  <c r="M171" i="6"/>
  <c r="G171" i="6"/>
  <c r="F171" i="6"/>
  <c r="E171" i="6"/>
  <c r="B172" i="6"/>
  <c r="C173" i="6"/>
  <c r="L174" i="6" s="1"/>
  <c r="J174" i="6" s="1"/>
  <c r="A172" i="6"/>
  <c r="H172" i="6" l="1"/>
  <c r="P172" i="6"/>
  <c r="V52" i="6" s="1"/>
  <c r="AA52" i="6" s="1"/>
  <c r="T51" i="6"/>
  <c r="Y51" i="6" s="1"/>
  <c r="T50" i="6"/>
  <c r="Y50" i="6" s="1"/>
  <c r="S51" i="6"/>
  <c r="X51" i="6" s="1"/>
  <c r="S49" i="6"/>
  <c r="X49" i="6" s="1"/>
  <c r="AD49" i="6" s="1"/>
  <c r="S50" i="6"/>
  <c r="X50" i="6" s="1"/>
  <c r="G172" i="6"/>
  <c r="F172" i="6"/>
  <c r="E172" i="6"/>
  <c r="D172" i="6"/>
  <c r="B173" i="6"/>
  <c r="A173" i="6"/>
  <c r="C174" i="6"/>
  <c r="L175" i="6" s="1"/>
  <c r="J175" i="6" s="1"/>
  <c r="H173" i="6" l="1"/>
  <c r="AD50" i="6"/>
  <c r="AD51" i="6"/>
  <c r="P173" i="6"/>
  <c r="V53" i="6" s="1"/>
  <c r="AA53" i="6" s="1"/>
  <c r="N173" i="6"/>
  <c r="O173" i="6"/>
  <c r="D171" i="6"/>
  <c r="O172" i="6" s="1"/>
  <c r="U52" i="6" s="1"/>
  <c r="Z52" i="6" s="1"/>
  <c r="M173" i="6"/>
  <c r="G173" i="6"/>
  <c r="F173" i="6"/>
  <c r="E173" i="6"/>
  <c r="D173" i="6"/>
  <c r="B174" i="6"/>
  <c r="C175" i="6"/>
  <c r="L176" i="6" s="1"/>
  <c r="J176" i="6" s="1"/>
  <c r="A174" i="6"/>
  <c r="H174" i="6" l="1"/>
  <c r="P174" i="6"/>
  <c r="V54" i="6" s="1"/>
  <c r="AA54" i="6" s="1"/>
  <c r="U53" i="6"/>
  <c r="Z53" i="6" s="1"/>
  <c r="N174" i="6"/>
  <c r="O174" i="6"/>
  <c r="U54" i="6" s="1"/>
  <c r="Z54" i="6" s="1"/>
  <c r="M172" i="6"/>
  <c r="S53" i="6" s="1"/>
  <c r="X53" i="6" s="1"/>
  <c r="N172" i="6"/>
  <c r="T52" i="6" s="1"/>
  <c r="Y52" i="6" s="1"/>
  <c r="M174" i="6"/>
  <c r="G174" i="6"/>
  <c r="F174" i="6"/>
  <c r="E174" i="6"/>
  <c r="C176" i="6"/>
  <c r="L177" i="6" s="1"/>
  <c r="J177" i="6" s="1"/>
  <c r="B175" i="6"/>
  <c r="A175" i="6"/>
  <c r="H175" i="6" l="1"/>
  <c r="P175" i="6"/>
  <c r="V55" i="6" s="1"/>
  <c r="AA55" i="6" s="1"/>
  <c r="T54" i="6"/>
  <c r="Y54" i="6" s="1"/>
  <c r="T53" i="6"/>
  <c r="Y53" i="6" s="1"/>
  <c r="AD53" i="6" s="1"/>
  <c r="S54" i="6"/>
  <c r="X54" i="6" s="1"/>
  <c r="S52" i="6"/>
  <c r="X52" i="6" s="1"/>
  <c r="AD52" i="6" s="1"/>
  <c r="G175" i="6"/>
  <c r="E175" i="6"/>
  <c r="D175" i="6"/>
  <c r="B176" i="6"/>
  <c r="A176" i="6"/>
  <c r="C177" i="6"/>
  <c r="L178" i="6" s="1"/>
  <c r="J178" i="6" s="1"/>
  <c r="H176" i="6" l="1"/>
  <c r="AD54" i="6"/>
  <c r="P176" i="6"/>
  <c r="V56" i="6" s="1"/>
  <c r="AA56" i="6" s="1"/>
  <c r="D174" i="6"/>
  <c r="O175" i="6" s="1"/>
  <c r="U55" i="6" s="1"/>
  <c r="Z55" i="6" s="1"/>
  <c r="M176" i="6"/>
  <c r="G176" i="6"/>
  <c r="F176" i="6"/>
  <c r="F175" i="6" s="1"/>
  <c r="N176" i="6" s="1"/>
  <c r="E176" i="6"/>
  <c r="D176" i="6"/>
  <c r="A177" i="6"/>
  <c r="B177" i="6"/>
  <c r="C178" i="6"/>
  <c r="L179" i="6" s="1"/>
  <c r="J179" i="6" s="1"/>
  <c r="H177" i="6" l="1"/>
  <c r="P177" i="6"/>
  <c r="V57" i="6" s="1"/>
  <c r="AA57" i="6" s="1"/>
  <c r="N177" i="6"/>
  <c r="O177" i="6"/>
  <c r="O176" i="6"/>
  <c r="U56" i="6" s="1"/>
  <c r="Z56" i="6" s="1"/>
  <c r="M175" i="6"/>
  <c r="N175" i="6"/>
  <c r="T55" i="6" s="1"/>
  <c r="Y55" i="6" s="1"/>
  <c r="M177" i="6"/>
  <c r="G177" i="6"/>
  <c r="E177" i="6"/>
  <c r="C179" i="6"/>
  <c r="L180" i="6" s="1"/>
  <c r="J180" i="6" s="1"/>
  <c r="B178" i="6"/>
  <c r="A178" i="6"/>
  <c r="H178" i="6" l="1"/>
  <c r="P178" i="6"/>
  <c r="V58" i="6" s="1"/>
  <c r="AA58" i="6" s="1"/>
  <c r="U57" i="6"/>
  <c r="Z57" i="6" s="1"/>
  <c r="T57" i="6"/>
  <c r="Y57" i="6" s="1"/>
  <c r="T56" i="6"/>
  <c r="Y56" i="6" s="1"/>
  <c r="S57" i="6"/>
  <c r="X57" i="6" s="1"/>
  <c r="S55" i="6"/>
  <c r="X55" i="6" s="1"/>
  <c r="AD55" i="6" s="1"/>
  <c r="S56" i="6"/>
  <c r="X56" i="6" s="1"/>
  <c r="G178" i="6"/>
  <c r="F178" i="6"/>
  <c r="F177" i="6" s="1"/>
  <c r="E178" i="6"/>
  <c r="D178" i="6"/>
  <c r="B179" i="6"/>
  <c r="A179" i="6"/>
  <c r="C180" i="6"/>
  <c r="L181" i="6" s="1"/>
  <c r="J181" i="6" s="1"/>
  <c r="H179" i="6" l="1"/>
  <c r="AD56" i="6"/>
  <c r="AD57" i="6"/>
  <c r="P179" i="6"/>
  <c r="V59" i="6" s="1"/>
  <c r="AA59" i="6" s="1"/>
  <c r="N179" i="6"/>
  <c r="O179" i="6"/>
  <c r="D177" i="6"/>
  <c r="O178" i="6" s="1"/>
  <c r="U58" i="6" s="1"/>
  <c r="Z58" i="6" s="1"/>
  <c r="M179" i="6"/>
  <c r="G179" i="6"/>
  <c r="F179" i="6"/>
  <c r="E179" i="6"/>
  <c r="D179" i="6"/>
  <c r="B180" i="6"/>
  <c r="A180" i="6"/>
  <c r="C181" i="6"/>
  <c r="L182" i="6" s="1"/>
  <c r="J182" i="6" s="1"/>
  <c r="H180" i="6" l="1"/>
  <c r="P180" i="6"/>
  <c r="V60" i="6" s="1"/>
  <c r="AA60" i="6" s="1"/>
  <c r="U59" i="6"/>
  <c r="Z59" i="6" s="1"/>
  <c r="O180" i="6"/>
  <c r="U60" i="6" s="1"/>
  <c r="Z60" i="6" s="1"/>
  <c r="N180" i="6"/>
  <c r="M178" i="6"/>
  <c r="N178" i="6"/>
  <c r="T58" i="6" s="1"/>
  <c r="Y58" i="6" s="1"/>
  <c r="M180" i="6"/>
  <c r="G180" i="6"/>
  <c r="E180" i="6"/>
  <c r="C182" i="6"/>
  <c r="L183" i="6" s="1"/>
  <c r="J183" i="6" s="1"/>
  <c r="B181" i="6"/>
  <c r="A181" i="6"/>
  <c r="H181" i="6" l="1"/>
  <c r="P181" i="6"/>
  <c r="V61" i="6" s="1"/>
  <c r="AA61" i="6" s="1"/>
  <c r="T60" i="6"/>
  <c r="Y60" i="6" s="1"/>
  <c r="T59" i="6"/>
  <c r="Y59" i="6" s="1"/>
  <c r="S60" i="6"/>
  <c r="X60" i="6" s="1"/>
  <c r="S58" i="6"/>
  <c r="X58" i="6" s="1"/>
  <c r="AD58" i="6" s="1"/>
  <c r="S59" i="6"/>
  <c r="X59" i="6" s="1"/>
  <c r="G181" i="6"/>
  <c r="F181" i="6"/>
  <c r="F180" i="6" s="1"/>
  <c r="E181" i="6"/>
  <c r="D181" i="6"/>
  <c r="B182" i="6"/>
  <c r="C183" i="6"/>
  <c r="L184" i="6" s="1"/>
  <c r="J184" i="6" s="1"/>
  <c r="A182" i="6"/>
  <c r="H182" i="6" l="1"/>
  <c r="AD60" i="6"/>
  <c r="AD59" i="6"/>
  <c r="P182" i="6"/>
  <c r="V62" i="6" s="1"/>
  <c r="AA62" i="6" s="1"/>
  <c r="N182" i="6"/>
  <c r="O182" i="6"/>
  <c r="D180" i="6"/>
  <c r="O181" i="6" s="1"/>
  <c r="U61" i="6" s="1"/>
  <c r="Z61" i="6" s="1"/>
  <c r="M182" i="6"/>
  <c r="G182" i="6"/>
  <c r="F182" i="6"/>
  <c r="E182" i="6"/>
  <c r="D182" i="6"/>
  <c r="B183" i="6"/>
  <c r="A183" i="6"/>
  <c r="C184" i="6"/>
  <c r="L185" i="6" s="1"/>
  <c r="J185" i="6" s="1"/>
  <c r="H183" i="6" l="1"/>
  <c r="P183" i="6"/>
  <c r="V63" i="6" s="1"/>
  <c r="AA63" i="6" s="1"/>
  <c r="U62" i="6"/>
  <c r="Z62" i="6" s="1"/>
  <c r="O183" i="6"/>
  <c r="U63" i="6" s="1"/>
  <c r="Z63" i="6" s="1"/>
  <c r="N183" i="6"/>
  <c r="M181" i="6"/>
  <c r="S62" i="6" s="1"/>
  <c r="X62" i="6" s="1"/>
  <c r="N181" i="6"/>
  <c r="T61" i="6" s="1"/>
  <c r="Y61" i="6" s="1"/>
  <c r="M183" i="6"/>
  <c r="G183" i="6"/>
  <c r="F183" i="6"/>
  <c r="E183" i="6"/>
  <c r="C185" i="6"/>
  <c r="L186" i="6" s="1"/>
  <c r="J186" i="6" s="1"/>
  <c r="B184" i="6"/>
  <c r="A184" i="6"/>
  <c r="H184" i="6" l="1"/>
  <c r="P184" i="6"/>
  <c r="V64" i="6" s="1"/>
  <c r="AA64" i="6" s="1"/>
  <c r="T63" i="6"/>
  <c r="Y63" i="6" s="1"/>
  <c r="T62" i="6"/>
  <c r="Y62" i="6" s="1"/>
  <c r="AD62" i="6" s="1"/>
  <c r="S63" i="6"/>
  <c r="X63" i="6" s="1"/>
  <c r="S61" i="6"/>
  <c r="X61" i="6" s="1"/>
  <c r="AD61" i="6" s="1"/>
  <c r="G184" i="6"/>
  <c r="E184" i="6"/>
  <c r="D184" i="6"/>
  <c r="A185" i="6"/>
  <c r="C186" i="6"/>
  <c r="L187" i="6" s="1"/>
  <c r="J187" i="6" s="1"/>
  <c r="B185" i="6"/>
  <c r="H185" i="6" l="1"/>
  <c r="AD63" i="6"/>
  <c r="P185" i="6"/>
  <c r="V65" i="6" s="1"/>
  <c r="AA65" i="6" s="1"/>
  <c r="D183" i="6"/>
  <c r="O184" i="6" s="1"/>
  <c r="U64" i="6" s="1"/>
  <c r="Z64" i="6" s="1"/>
  <c r="M185" i="6"/>
  <c r="G185" i="6"/>
  <c r="F185" i="6"/>
  <c r="F184" i="6" s="1"/>
  <c r="N185" i="6" s="1"/>
  <c r="E185" i="6"/>
  <c r="D185" i="6"/>
  <c r="C187" i="6"/>
  <c r="L188" i="6" s="1"/>
  <c r="J188" i="6" s="1"/>
  <c r="B186" i="6"/>
  <c r="A186" i="6"/>
  <c r="H186" i="6" l="1"/>
  <c r="P186" i="6"/>
  <c r="V66" i="6" s="1"/>
  <c r="AA66" i="6" s="1"/>
  <c r="N186" i="6"/>
  <c r="O186" i="6"/>
  <c r="O185" i="6"/>
  <c r="U65" i="6" s="1"/>
  <c r="Z65" i="6" s="1"/>
  <c r="M184" i="6"/>
  <c r="N184" i="6"/>
  <c r="T64" i="6" s="1"/>
  <c r="Y64" i="6" s="1"/>
  <c r="M186" i="6"/>
  <c r="G186" i="6"/>
  <c r="F186" i="6"/>
  <c r="E186" i="6"/>
  <c r="C188" i="6"/>
  <c r="L189" i="6" s="1"/>
  <c r="J189" i="6" s="1"/>
  <c r="A187" i="6"/>
  <c r="B187" i="6"/>
  <c r="H187" i="6" l="1"/>
  <c r="P187" i="6"/>
  <c r="V67" i="6" s="1"/>
  <c r="AA67" i="6" s="1"/>
  <c r="U66" i="6"/>
  <c r="Z66" i="6" s="1"/>
  <c r="T66" i="6"/>
  <c r="Y66" i="6" s="1"/>
  <c r="T65" i="6"/>
  <c r="Y65" i="6" s="1"/>
  <c r="S66" i="6"/>
  <c r="X66" i="6" s="1"/>
  <c r="S64" i="6"/>
  <c r="X64" i="6" s="1"/>
  <c r="AD64" i="6" s="1"/>
  <c r="S65" i="6"/>
  <c r="X65" i="6" s="1"/>
  <c r="G187" i="6"/>
  <c r="E187" i="6"/>
  <c r="D187" i="6"/>
  <c r="C189" i="6"/>
  <c r="L190" i="6" s="1"/>
  <c r="J190" i="6" s="1"/>
  <c r="A188" i="6"/>
  <c r="B188" i="6"/>
  <c r="H188" i="6" l="1"/>
  <c r="AD66" i="6"/>
  <c r="AD65" i="6"/>
  <c r="P188" i="6"/>
  <c r="V68" i="6" s="1"/>
  <c r="AA68" i="6" s="1"/>
  <c r="D186" i="6"/>
  <c r="O187" i="6" s="1"/>
  <c r="U67" i="6" s="1"/>
  <c r="Z67" i="6" s="1"/>
  <c r="M188" i="6"/>
  <c r="G188" i="6"/>
  <c r="F188" i="6"/>
  <c r="F187" i="6" s="1"/>
  <c r="N188" i="6" s="1"/>
  <c r="E188" i="6"/>
  <c r="D188" i="6"/>
  <c r="C190" i="6"/>
  <c r="L191" i="6" s="1"/>
  <c r="J191" i="6" s="1"/>
  <c r="B189" i="6"/>
  <c r="A189" i="6"/>
  <c r="H189" i="6" l="1"/>
  <c r="P189" i="6"/>
  <c r="V69" i="6" s="1"/>
  <c r="AA69" i="6" s="1"/>
  <c r="N189" i="6"/>
  <c r="O189" i="6"/>
  <c r="O188" i="6"/>
  <c r="U68" i="6" s="1"/>
  <c r="Z68" i="6" s="1"/>
  <c r="M187" i="6"/>
  <c r="S68" i="6" s="1"/>
  <c r="X68" i="6" s="1"/>
  <c r="N187" i="6"/>
  <c r="T67" i="6" s="1"/>
  <c r="Y67" i="6" s="1"/>
  <c r="M189" i="6"/>
  <c r="G189" i="6"/>
  <c r="E189" i="6"/>
  <c r="B190" i="6"/>
  <c r="C191" i="6"/>
  <c r="L192" i="6" s="1"/>
  <c r="J192" i="6" s="1"/>
  <c r="A190" i="6"/>
  <c r="H190" i="6" l="1"/>
  <c r="P190" i="6"/>
  <c r="V70" i="6" s="1"/>
  <c r="AA70" i="6" s="1"/>
  <c r="U69" i="6"/>
  <c r="Z69" i="6" s="1"/>
  <c r="T68" i="6"/>
  <c r="Y68" i="6" s="1"/>
  <c r="AD68" i="6" s="1"/>
  <c r="T69" i="6"/>
  <c r="Y69" i="6" s="1"/>
  <c r="S67" i="6"/>
  <c r="X67" i="6" s="1"/>
  <c r="AD67" i="6" s="1"/>
  <c r="S69" i="6"/>
  <c r="X69" i="6" s="1"/>
  <c r="G190" i="6"/>
  <c r="F190" i="6"/>
  <c r="F189" i="6" s="1"/>
  <c r="E190" i="6"/>
  <c r="D190" i="6"/>
  <c r="C192" i="6"/>
  <c r="L193" i="6" s="1"/>
  <c r="J193" i="6" s="1"/>
  <c r="B191" i="6"/>
  <c r="A191" i="6"/>
  <c r="H191" i="6" l="1"/>
  <c r="AD69" i="6"/>
  <c r="P191" i="6"/>
  <c r="V71" i="6" s="1"/>
  <c r="AA71" i="6" s="1"/>
  <c r="O191" i="6"/>
  <c r="N191" i="6"/>
  <c r="D189" i="6"/>
  <c r="O190" i="6" s="1"/>
  <c r="U70" i="6" s="1"/>
  <c r="Z70" i="6" s="1"/>
  <c r="M191" i="6"/>
  <c r="G191" i="6"/>
  <c r="F191" i="6"/>
  <c r="E191" i="6"/>
  <c r="D191" i="6"/>
  <c r="C193" i="6"/>
  <c r="L194" i="6" s="1"/>
  <c r="J194" i="6" s="1"/>
  <c r="B192" i="6"/>
  <c r="A192" i="6"/>
  <c r="H192" i="6" l="1"/>
  <c r="P192" i="6"/>
  <c r="V72" i="6" s="1"/>
  <c r="AA72" i="6" s="1"/>
  <c r="U71" i="6"/>
  <c r="Z71" i="6" s="1"/>
  <c r="O192" i="6"/>
  <c r="U72" i="6" s="1"/>
  <c r="Z72" i="6" s="1"/>
  <c r="N192" i="6"/>
  <c r="M190" i="6"/>
  <c r="S71" i="6" s="1"/>
  <c r="X71" i="6" s="1"/>
  <c r="N190" i="6"/>
  <c r="T70" i="6" s="1"/>
  <c r="Y70" i="6" s="1"/>
  <c r="M192" i="6"/>
  <c r="G192" i="6"/>
  <c r="E192" i="6"/>
  <c r="A193" i="6"/>
  <c r="C194" i="6"/>
  <c r="L195" i="6" s="1"/>
  <c r="J195" i="6" s="1"/>
  <c r="B193" i="6"/>
  <c r="H193" i="6" l="1"/>
  <c r="P193" i="6"/>
  <c r="V73" i="6" s="1"/>
  <c r="AA73" i="6" s="1"/>
  <c r="T72" i="6"/>
  <c r="Y72" i="6" s="1"/>
  <c r="T71" i="6"/>
  <c r="Y71" i="6" s="1"/>
  <c r="AD71" i="6" s="1"/>
  <c r="S72" i="6"/>
  <c r="X72" i="6" s="1"/>
  <c r="S70" i="6"/>
  <c r="X70" i="6" s="1"/>
  <c r="AD70" i="6" s="1"/>
  <c r="G193" i="6"/>
  <c r="F193" i="6"/>
  <c r="F192" i="6" s="1"/>
  <c r="E193" i="6"/>
  <c r="D193" i="6"/>
  <c r="C195" i="6"/>
  <c r="L196" i="6" s="1"/>
  <c r="J196" i="6" s="1"/>
  <c r="A194" i="6"/>
  <c r="B194" i="6"/>
  <c r="H194" i="6" l="1"/>
  <c r="AD72" i="6"/>
  <c r="P194" i="6"/>
  <c r="V74" i="6" s="1"/>
  <c r="AA74" i="6" s="1"/>
  <c r="N194" i="6"/>
  <c r="O194" i="6"/>
  <c r="D192" i="6"/>
  <c r="O193" i="6" s="1"/>
  <c r="U73" i="6" s="1"/>
  <c r="Z73" i="6" s="1"/>
  <c r="M194" i="6"/>
  <c r="G194" i="6"/>
  <c r="F194" i="6"/>
  <c r="E194" i="6"/>
  <c r="D194" i="6"/>
  <c r="C196" i="6"/>
  <c r="L197" i="6" s="1"/>
  <c r="J197" i="6" s="1"/>
  <c r="A195" i="6"/>
  <c r="B195" i="6"/>
  <c r="H195" i="6" l="1"/>
  <c r="P195" i="6"/>
  <c r="V75" i="6" s="1"/>
  <c r="AA75" i="6" s="1"/>
  <c r="U74" i="6"/>
  <c r="Z74" i="6" s="1"/>
  <c r="O195" i="6"/>
  <c r="U75" i="6" s="1"/>
  <c r="Z75" i="6" s="1"/>
  <c r="N195" i="6"/>
  <c r="M193" i="6"/>
  <c r="N193" i="6"/>
  <c r="T73" i="6" s="1"/>
  <c r="Y73" i="6" s="1"/>
  <c r="M195" i="6"/>
  <c r="G195" i="6"/>
  <c r="E195" i="6"/>
  <c r="C197" i="6"/>
  <c r="L198" i="6" s="1"/>
  <c r="J198" i="6" s="1"/>
  <c r="B196" i="6"/>
  <c r="A196" i="6"/>
  <c r="H196" i="6" l="1"/>
  <c r="P196" i="6"/>
  <c r="V76" i="6" s="1"/>
  <c r="AA76" i="6" s="1"/>
  <c r="T75" i="6"/>
  <c r="Y75" i="6" s="1"/>
  <c r="T74" i="6"/>
  <c r="Y74" i="6" s="1"/>
  <c r="S75" i="6"/>
  <c r="X75" i="6" s="1"/>
  <c r="S73" i="6"/>
  <c r="X73" i="6" s="1"/>
  <c r="AD73" i="6" s="1"/>
  <c r="S74" i="6"/>
  <c r="X74" i="6" s="1"/>
  <c r="G196" i="6"/>
  <c r="F196" i="6"/>
  <c r="F195" i="6" s="1"/>
  <c r="E196" i="6"/>
  <c r="D196" i="6"/>
  <c r="B197" i="6"/>
  <c r="A197" i="6"/>
  <c r="C198" i="6"/>
  <c r="L199" i="6" s="1"/>
  <c r="J199" i="6" s="1"/>
  <c r="H197" i="6" l="1"/>
  <c r="AD74" i="6"/>
  <c r="AD75" i="6"/>
  <c r="P197" i="6"/>
  <c r="V77" i="6" s="1"/>
  <c r="AA77" i="6" s="1"/>
  <c r="O197" i="6"/>
  <c r="N197" i="6"/>
  <c r="D195" i="6"/>
  <c r="O196" i="6" s="1"/>
  <c r="U76" i="6" s="1"/>
  <c r="Z76" i="6" s="1"/>
  <c r="M197" i="6"/>
  <c r="G197" i="6"/>
  <c r="F197" i="6"/>
  <c r="E197" i="6"/>
  <c r="D197" i="6"/>
  <c r="B198" i="6"/>
  <c r="A198" i="6"/>
  <c r="C199" i="6"/>
  <c r="L200" i="6" s="1"/>
  <c r="J200" i="6" s="1"/>
  <c r="H198" i="6" l="1"/>
  <c r="P198" i="6"/>
  <c r="V78" i="6" s="1"/>
  <c r="AA78" i="6" s="1"/>
  <c r="U77" i="6"/>
  <c r="Z77" i="6" s="1"/>
  <c r="O198" i="6"/>
  <c r="U78" i="6" s="1"/>
  <c r="Z78" i="6" s="1"/>
  <c r="N198" i="6"/>
  <c r="M196" i="6"/>
  <c r="S77" i="6" s="1"/>
  <c r="X77" i="6" s="1"/>
  <c r="N196" i="6"/>
  <c r="T76" i="6" s="1"/>
  <c r="Y76" i="6" s="1"/>
  <c r="M198" i="6"/>
  <c r="G198" i="6"/>
  <c r="F198" i="6"/>
  <c r="E198" i="6"/>
  <c r="C200" i="6"/>
  <c r="L201" i="6" s="1"/>
  <c r="J201" i="6" s="1"/>
  <c r="A199" i="6"/>
  <c r="B199" i="6"/>
  <c r="H199" i="6" l="1"/>
  <c r="P199" i="6"/>
  <c r="V79" i="6" s="1"/>
  <c r="AA79" i="6" s="1"/>
  <c r="T77" i="6"/>
  <c r="Y77" i="6" s="1"/>
  <c r="AD77" i="6" s="1"/>
  <c r="T78" i="6"/>
  <c r="Y78" i="6" s="1"/>
  <c r="S78" i="6"/>
  <c r="X78" i="6" s="1"/>
  <c r="S76" i="6"/>
  <c r="X76" i="6" s="1"/>
  <c r="AD76" i="6" s="1"/>
  <c r="G199" i="6"/>
  <c r="F199" i="6"/>
  <c r="E199" i="6"/>
  <c r="D199" i="6"/>
  <c r="A200" i="6"/>
  <c r="B200" i="6"/>
  <c r="C201" i="6"/>
  <c r="L202" i="6" s="1"/>
  <c r="J202" i="6" s="1"/>
  <c r="H200" i="6" l="1"/>
  <c r="AD78" i="6"/>
  <c r="P200" i="6"/>
  <c r="V80" i="6" s="1"/>
  <c r="AA80" i="6" s="1"/>
  <c r="O200" i="6"/>
  <c r="N200" i="6"/>
  <c r="D198" i="6"/>
  <c r="O199" i="6" s="1"/>
  <c r="U79" i="6" s="1"/>
  <c r="Z79" i="6" s="1"/>
  <c r="M200" i="6"/>
  <c r="G200" i="6"/>
  <c r="F200" i="6"/>
  <c r="E200" i="6"/>
  <c r="D200" i="6"/>
  <c r="A201" i="6"/>
  <c r="B201" i="6"/>
  <c r="C202" i="6"/>
  <c r="L203" i="6" s="1"/>
  <c r="J203" i="6" s="1"/>
  <c r="H201" i="6" l="1"/>
  <c r="P201" i="6"/>
  <c r="V81" i="6" s="1"/>
  <c r="AA81" i="6" s="1"/>
  <c r="U80" i="6"/>
  <c r="Z80" i="6" s="1"/>
  <c r="N201" i="6"/>
  <c r="O201" i="6"/>
  <c r="U81" i="6" s="1"/>
  <c r="Z81" i="6" s="1"/>
  <c r="M199" i="6"/>
  <c r="N199" i="6"/>
  <c r="T79" i="6" s="1"/>
  <c r="Y79" i="6" s="1"/>
  <c r="M201" i="6"/>
  <c r="G201" i="6"/>
  <c r="E201" i="6"/>
  <c r="C203" i="6"/>
  <c r="L204" i="6" s="1"/>
  <c r="J204" i="6" s="1"/>
  <c r="B202" i="6"/>
  <c r="A202" i="6"/>
  <c r="H202" i="6" l="1"/>
  <c r="P202" i="6"/>
  <c r="V82" i="6" s="1"/>
  <c r="AA82" i="6" s="1"/>
  <c r="T81" i="6"/>
  <c r="Y81" i="6" s="1"/>
  <c r="T80" i="6"/>
  <c r="Y80" i="6" s="1"/>
  <c r="S81" i="6"/>
  <c r="X81" i="6" s="1"/>
  <c r="S79" i="6"/>
  <c r="X79" i="6" s="1"/>
  <c r="AD79" i="6" s="1"/>
  <c r="S80" i="6"/>
  <c r="X80" i="6" s="1"/>
  <c r="G202" i="6"/>
  <c r="F202" i="6"/>
  <c r="F201" i="6" s="1"/>
  <c r="E202" i="6"/>
  <c r="D202" i="6"/>
  <c r="C204" i="6"/>
  <c r="L205" i="6" s="1"/>
  <c r="J205" i="6" s="1"/>
  <c r="B203" i="6"/>
  <c r="A203" i="6"/>
  <c r="AD80" i="6" l="1"/>
  <c r="H203" i="6"/>
  <c r="AD81" i="6"/>
  <c r="P203" i="6"/>
  <c r="V83" i="6" s="1"/>
  <c r="AA83" i="6" s="1"/>
  <c r="N203" i="6"/>
  <c r="O203" i="6"/>
  <c r="D201" i="6"/>
  <c r="O202" i="6" s="1"/>
  <c r="U82" i="6" s="1"/>
  <c r="Z82" i="6" s="1"/>
  <c r="M203" i="6"/>
  <c r="G203" i="6"/>
  <c r="F203" i="6"/>
  <c r="E203" i="6"/>
  <c r="D203" i="6"/>
  <c r="A204" i="6"/>
  <c r="B204" i="6"/>
  <c r="C205" i="6"/>
  <c r="L206" i="6" s="1"/>
  <c r="J206" i="6" s="1"/>
  <c r="H204" i="6" l="1"/>
  <c r="P204" i="6"/>
  <c r="V84" i="6" s="1"/>
  <c r="AA84" i="6" s="1"/>
  <c r="U83" i="6"/>
  <c r="Z83" i="6" s="1"/>
  <c r="O204" i="6"/>
  <c r="U84" i="6" s="1"/>
  <c r="Z84" i="6" s="1"/>
  <c r="N204" i="6"/>
  <c r="M202" i="6"/>
  <c r="S83" i="6" s="1"/>
  <c r="X83" i="6" s="1"/>
  <c r="N202" i="6"/>
  <c r="T82" i="6" s="1"/>
  <c r="Y82" i="6" s="1"/>
  <c r="M204" i="6"/>
  <c r="G204" i="6"/>
  <c r="E204" i="6"/>
  <c r="C206" i="6"/>
  <c r="L207" i="6" s="1"/>
  <c r="J207" i="6" s="1"/>
  <c r="A205" i="6"/>
  <c r="B205" i="6"/>
  <c r="H205" i="6" l="1"/>
  <c r="P205" i="6"/>
  <c r="V85" i="6" s="1"/>
  <c r="AA85" i="6" s="1"/>
  <c r="T84" i="6"/>
  <c r="Y84" i="6" s="1"/>
  <c r="T83" i="6"/>
  <c r="Y83" i="6" s="1"/>
  <c r="AD83" i="6" s="1"/>
  <c r="S84" i="6"/>
  <c r="X84" i="6" s="1"/>
  <c r="S82" i="6"/>
  <c r="X82" i="6" s="1"/>
  <c r="AD82" i="6" s="1"/>
  <c r="G205" i="6"/>
  <c r="F205" i="6"/>
  <c r="F204" i="6" s="1"/>
  <c r="E205" i="6"/>
  <c r="D205" i="6"/>
  <c r="B206" i="6"/>
  <c r="C207" i="6"/>
  <c r="L208" i="6" s="1"/>
  <c r="J208" i="6" s="1"/>
  <c r="A206" i="6"/>
  <c r="H206" i="6" l="1"/>
  <c r="AD84" i="6"/>
  <c r="P206" i="6"/>
  <c r="V86" i="6" s="1"/>
  <c r="AA86" i="6" s="1"/>
  <c r="O206" i="6"/>
  <c r="N206" i="6"/>
  <c r="D204" i="6"/>
  <c r="O205" i="6" s="1"/>
  <c r="U85" i="6" s="1"/>
  <c r="Z85" i="6" s="1"/>
  <c r="M206" i="6"/>
  <c r="G206" i="6"/>
  <c r="F206" i="6"/>
  <c r="E206" i="6"/>
  <c r="D206" i="6"/>
  <c r="A207" i="6"/>
  <c r="C208" i="6"/>
  <c r="L209" i="6" s="1"/>
  <c r="J209" i="6" s="1"/>
  <c r="B207" i="6"/>
  <c r="H207" i="6" l="1"/>
  <c r="P207" i="6"/>
  <c r="V87" i="6" s="1"/>
  <c r="AA87" i="6" s="1"/>
  <c r="U86" i="6"/>
  <c r="Z86" i="6" s="1"/>
  <c r="O207" i="6"/>
  <c r="U87" i="6" s="1"/>
  <c r="Z87" i="6" s="1"/>
  <c r="N207" i="6"/>
  <c r="M205" i="6"/>
  <c r="N205" i="6"/>
  <c r="T85" i="6" s="1"/>
  <c r="Y85" i="6" s="1"/>
  <c r="M207" i="6"/>
  <c r="G207" i="6"/>
  <c r="E207" i="6"/>
  <c r="C209" i="6"/>
  <c r="L210" i="6" s="1"/>
  <c r="J210" i="6" s="1"/>
  <c r="B208" i="6"/>
  <c r="A208" i="6"/>
  <c r="H208" i="6" l="1"/>
  <c r="P208" i="6"/>
  <c r="V88" i="6" s="1"/>
  <c r="AA88" i="6" s="1"/>
  <c r="T87" i="6"/>
  <c r="Y87" i="6" s="1"/>
  <c r="T86" i="6"/>
  <c r="Y86" i="6" s="1"/>
  <c r="S87" i="6"/>
  <c r="X87" i="6" s="1"/>
  <c r="S85" i="6"/>
  <c r="X85" i="6" s="1"/>
  <c r="AD85" i="6" s="1"/>
  <c r="S86" i="6"/>
  <c r="X86" i="6" s="1"/>
  <c r="G208" i="6"/>
  <c r="F208" i="6"/>
  <c r="F207" i="6" s="1"/>
  <c r="E208" i="6"/>
  <c r="D208" i="6"/>
  <c r="A209" i="6"/>
  <c r="C210" i="6"/>
  <c r="L211" i="6" s="1"/>
  <c r="J211" i="6" s="1"/>
  <c r="B209" i="6"/>
  <c r="H209" i="6" l="1"/>
  <c r="AD86" i="6"/>
  <c r="AD87" i="6"/>
  <c r="P209" i="6"/>
  <c r="V89" i="6" s="1"/>
  <c r="AA89" i="6" s="1"/>
  <c r="O209" i="6"/>
  <c r="N209" i="6"/>
  <c r="G209" i="6"/>
  <c r="D207" i="6"/>
  <c r="O208" i="6" s="1"/>
  <c r="U88" i="6" s="1"/>
  <c r="Z88" i="6" s="1"/>
  <c r="M209" i="6"/>
  <c r="F209" i="6"/>
  <c r="E209" i="6"/>
  <c r="D209" i="6"/>
  <c r="C211" i="6"/>
  <c r="L212" i="6" s="1"/>
  <c r="J212" i="6" s="1"/>
  <c r="A210" i="6"/>
  <c r="B210" i="6"/>
  <c r="H210" i="6" l="1"/>
  <c r="P210" i="6"/>
  <c r="V90" i="6" s="1"/>
  <c r="AA90" i="6" s="1"/>
  <c r="U89" i="6"/>
  <c r="Z89" i="6" s="1"/>
  <c r="O210" i="6"/>
  <c r="U90" i="6" s="1"/>
  <c r="Z90" i="6" s="1"/>
  <c r="N210" i="6"/>
  <c r="M208" i="6"/>
  <c r="N208" i="6"/>
  <c r="T88" i="6" s="1"/>
  <c r="Y88" i="6" s="1"/>
  <c r="G210" i="6"/>
  <c r="M210" i="6"/>
  <c r="F210" i="6"/>
  <c r="E210" i="6"/>
  <c r="C212" i="6"/>
  <c r="L213" i="6" s="1"/>
  <c r="J213" i="6" s="1"/>
  <c r="B211" i="6"/>
  <c r="A211" i="6"/>
  <c r="H211" i="6" l="1"/>
  <c r="P211" i="6"/>
  <c r="V91" i="6" s="1"/>
  <c r="AA91" i="6" s="1"/>
  <c r="T90" i="6"/>
  <c r="Y90" i="6" s="1"/>
  <c r="T89" i="6"/>
  <c r="Y89" i="6" s="1"/>
  <c r="S88" i="6"/>
  <c r="X88" i="6" s="1"/>
  <c r="AD88" i="6" s="1"/>
  <c r="S90" i="6"/>
  <c r="X90" i="6" s="1"/>
  <c r="S89" i="6"/>
  <c r="X89" i="6" s="1"/>
  <c r="G211" i="6"/>
  <c r="E211" i="6"/>
  <c r="D211" i="6"/>
  <c r="B212" i="6"/>
  <c r="A212" i="6"/>
  <c r="C213" i="6"/>
  <c r="L214" i="6" s="1"/>
  <c r="J214" i="6" s="1"/>
  <c r="H212" i="6" l="1"/>
  <c r="AD90" i="6"/>
  <c r="AD89" i="6"/>
  <c r="P212" i="6"/>
  <c r="V92" i="6" s="1"/>
  <c r="AA92" i="6" s="1"/>
  <c r="D210" i="6"/>
  <c r="O211" i="6" s="1"/>
  <c r="U91" i="6" s="1"/>
  <c r="Z91" i="6" s="1"/>
  <c r="M212" i="6"/>
  <c r="G212" i="6"/>
  <c r="F212" i="6"/>
  <c r="F211" i="6" s="1"/>
  <c r="N212" i="6" s="1"/>
  <c r="E212" i="6"/>
  <c r="D212" i="6"/>
  <c r="A213" i="6"/>
  <c r="C214" i="6"/>
  <c r="L215" i="6" s="1"/>
  <c r="J215" i="6" s="1"/>
  <c r="B213" i="6"/>
  <c r="H213" i="6" l="1"/>
  <c r="P213" i="6"/>
  <c r="V93" i="6" s="1"/>
  <c r="AA93" i="6" s="1"/>
  <c r="N213" i="6"/>
  <c r="O213" i="6"/>
  <c r="O212" i="6"/>
  <c r="U92" i="6" s="1"/>
  <c r="Z92" i="6" s="1"/>
  <c r="M211" i="6"/>
  <c r="N211" i="6"/>
  <c r="T91" i="6" s="1"/>
  <c r="Y91" i="6" s="1"/>
  <c r="M213" i="6"/>
  <c r="G213" i="6"/>
  <c r="F213" i="6"/>
  <c r="E213" i="6"/>
  <c r="B214" i="6"/>
  <c r="C215" i="6"/>
  <c r="L216" i="6" s="1"/>
  <c r="J216" i="6" s="1"/>
  <c r="A214" i="6"/>
  <c r="H214" i="6" l="1"/>
  <c r="P214" i="6"/>
  <c r="V94" i="6" s="1"/>
  <c r="AA94" i="6" s="1"/>
  <c r="U93" i="6"/>
  <c r="Z93" i="6" s="1"/>
  <c r="T93" i="6"/>
  <c r="Y93" i="6" s="1"/>
  <c r="T92" i="6"/>
  <c r="Y92" i="6" s="1"/>
  <c r="S93" i="6"/>
  <c r="X93" i="6" s="1"/>
  <c r="S91" i="6"/>
  <c r="X91" i="6" s="1"/>
  <c r="AD91" i="6" s="1"/>
  <c r="S92" i="6"/>
  <c r="X92" i="6" s="1"/>
  <c r="G214" i="6"/>
  <c r="E214" i="6"/>
  <c r="D214" i="6"/>
  <c r="C216" i="6"/>
  <c r="L217" i="6" s="1"/>
  <c r="J217" i="6" s="1"/>
  <c r="B215" i="6"/>
  <c r="A215" i="6"/>
  <c r="H215" i="6" l="1"/>
  <c r="AD92" i="6"/>
  <c r="AD93" i="6"/>
  <c r="P215" i="6"/>
  <c r="V95" i="6" s="1"/>
  <c r="AA95" i="6" s="1"/>
  <c r="D213" i="6"/>
  <c r="O214" i="6" s="1"/>
  <c r="U94" i="6" s="1"/>
  <c r="Z94" i="6" s="1"/>
  <c r="M215" i="6"/>
  <c r="G215" i="6"/>
  <c r="F215" i="6"/>
  <c r="F214" i="6" s="1"/>
  <c r="N215" i="6" s="1"/>
  <c r="E215" i="6"/>
  <c r="D215" i="6"/>
  <c r="A216" i="6"/>
  <c r="B216" i="6"/>
  <c r="C217" i="6"/>
  <c r="L218" i="6" s="1"/>
  <c r="J218" i="6" s="1"/>
  <c r="H216" i="6" l="1"/>
  <c r="P216" i="6"/>
  <c r="V96" i="6" s="1"/>
  <c r="AA96" i="6" s="1"/>
  <c r="O215" i="6"/>
  <c r="U95" i="6" s="1"/>
  <c r="Z95" i="6" s="1"/>
  <c r="N216" i="6"/>
  <c r="O216" i="6"/>
  <c r="M214" i="6"/>
  <c r="N214" i="6"/>
  <c r="T94" i="6" s="1"/>
  <c r="Y94" i="6" s="1"/>
  <c r="G216" i="6"/>
  <c r="M216" i="6"/>
  <c r="E216" i="6"/>
  <c r="A217" i="6"/>
  <c r="C218" i="6"/>
  <c r="L219" i="6" s="1"/>
  <c r="J219" i="6" s="1"/>
  <c r="B217" i="6"/>
  <c r="H217" i="6" l="1"/>
  <c r="U96" i="6"/>
  <c r="Z96" i="6" s="1"/>
  <c r="P217" i="6"/>
  <c r="V97" i="6" s="1"/>
  <c r="AA97" i="6" s="1"/>
  <c r="T96" i="6"/>
  <c r="Y96" i="6" s="1"/>
  <c r="T95" i="6"/>
  <c r="Y95" i="6" s="1"/>
  <c r="S94" i="6"/>
  <c r="X94" i="6" s="1"/>
  <c r="AD94" i="6" s="1"/>
  <c r="S95" i="6"/>
  <c r="X95" i="6" s="1"/>
  <c r="S96" i="6"/>
  <c r="X96" i="6" s="1"/>
  <c r="G217" i="6"/>
  <c r="F217" i="6"/>
  <c r="F216" i="6" s="1"/>
  <c r="E217" i="6"/>
  <c r="D217" i="6"/>
  <c r="C219" i="6"/>
  <c r="L220" i="6" s="1"/>
  <c r="J220" i="6" s="1"/>
  <c r="B218" i="6"/>
  <c r="A218" i="6"/>
  <c r="H218" i="6" l="1"/>
  <c r="AD96" i="6"/>
  <c r="AD95" i="6"/>
  <c r="P218" i="6"/>
  <c r="V98" i="6" s="1"/>
  <c r="AA98" i="6" s="1"/>
  <c r="N218" i="6"/>
  <c r="O218" i="6"/>
  <c r="D216" i="6"/>
  <c r="O217" i="6" s="1"/>
  <c r="U97" i="6" s="1"/>
  <c r="Z97" i="6" s="1"/>
  <c r="M218" i="6"/>
  <c r="G218" i="6"/>
  <c r="F218" i="6"/>
  <c r="E218" i="6"/>
  <c r="A219" i="6"/>
  <c r="C220" i="6"/>
  <c r="L221" i="6" s="1"/>
  <c r="J221" i="6" s="1"/>
  <c r="B219" i="6"/>
  <c r="H219" i="6" l="1"/>
  <c r="P219" i="6"/>
  <c r="V99" i="6" s="1"/>
  <c r="AA99" i="6" s="1"/>
  <c r="U98" i="6"/>
  <c r="Z98" i="6" s="1"/>
  <c r="G219" i="6"/>
  <c r="M217" i="6"/>
  <c r="S98" i="6" s="1"/>
  <c r="X98" i="6" s="1"/>
  <c r="N217" i="6"/>
  <c r="T97" i="6" s="1"/>
  <c r="Y97" i="6" s="1"/>
  <c r="E219" i="6"/>
  <c r="D219" i="6"/>
  <c r="C221" i="6"/>
  <c r="L222" i="6" s="1"/>
  <c r="J222" i="6" s="1"/>
  <c r="A220" i="6"/>
  <c r="B220" i="6"/>
  <c r="H220" i="6" l="1"/>
  <c r="P220" i="6"/>
  <c r="V100" i="6" s="1"/>
  <c r="AA100" i="6" s="1"/>
  <c r="T98" i="6"/>
  <c r="Y98" i="6" s="1"/>
  <c r="AD98" i="6" s="1"/>
  <c r="S97" i="6"/>
  <c r="X97" i="6" s="1"/>
  <c r="AD97" i="6" s="1"/>
  <c r="D218" i="6"/>
  <c r="O219" i="6" s="1"/>
  <c r="U99" i="6" s="1"/>
  <c r="Z99" i="6" s="1"/>
  <c r="M220" i="6"/>
  <c r="G220" i="6"/>
  <c r="F220" i="6"/>
  <c r="F219" i="6" s="1"/>
  <c r="N220" i="6" s="1"/>
  <c r="E220" i="6"/>
  <c r="D220" i="6"/>
  <c r="C222" i="6"/>
  <c r="L223" i="6" s="1"/>
  <c r="J223" i="6" s="1"/>
  <c r="B221" i="6"/>
  <c r="A221" i="6"/>
  <c r="H221" i="6" l="1"/>
  <c r="P221" i="6"/>
  <c r="V101" i="6" s="1"/>
  <c r="AA101" i="6" s="1"/>
  <c r="O221" i="6"/>
  <c r="O220" i="6"/>
  <c r="U100" i="6" s="1"/>
  <c r="Z100" i="6" s="1"/>
  <c r="N221" i="6"/>
  <c r="M219" i="6"/>
  <c r="S99" i="6" s="1"/>
  <c r="X99" i="6" s="1"/>
  <c r="N219" i="6"/>
  <c r="T99" i="6" s="1"/>
  <c r="Y99" i="6" s="1"/>
  <c r="M221" i="6"/>
  <c r="G221" i="6"/>
  <c r="F221" i="6"/>
  <c r="E221" i="6"/>
  <c r="B222" i="6"/>
  <c r="A222" i="6"/>
  <c r="C223" i="6"/>
  <c r="L224" i="6" s="1"/>
  <c r="J224" i="6" s="1"/>
  <c r="S101" i="6" l="1"/>
  <c r="X101" i="6" s="1"/>
  <c r="H222" i="6"/>
  <c r="AD99" i="6"/>
  <c r="P222" i="6"/>
  <c r="V102" i="6" s="1"/>
  <c r="AA102" i="6" s="1"/>
  <c r="U101" i="6"/>
  <c r="Z101" i="6" s="1"/>
  <c r="T101" i="6"/>
  <c r="Y101" i="6" s="1"/>
  <c r="T100" i="6"/>
  <c r="Y100" i="6" s="1"/>
  <c r="S100" i="6"/>
  <c r="X100" i="6" s="1"/>
  <c r="G222" i="6"/>
  <c r="F222" i="6"/>
  <c r="E222" i="6"/>
  <c r="D222" i="6"/>
  <c r="C224" i="6"/>
  <c r="L225" i="6" s="1"/>
  <c r="J225" i="6" s="1"/>
  <c r="B223" i="6"/>
  <c r="A223" i="6"/>
  <c r="H223" i="6" l="1"/>
  <c r="AD100" i="6"/>
  <c r="AD101" i="6"/>
  <c r="P223" i="6"/>
  <c r="V103" i="6" s="1"/>
  <c r="AA103" i="6" s="1"/>
  <c r="N223" i="6"/>
  <c r="O223" i="6"/>
  <c r="D221" i="6"/>
  <c r="O222" i="6" s="1"/>
  <c r="U102" i="6" s="1"/>
  <c r="Z102" i="6" s="1"/>
  <c r="M223" i="6"/>
  <c r="G223" i="6"/>
  <c r="E223" i="6"/>
  <c r="D223" i="6"/>
  <c r="B224" i="6"/>
  <c r="A224" i="6"/>
  <c r="C225" i="6"/>
  <c r="L226" i="6" s="1"/>
  <c r="J226" i="6" s="1"/>
  <c r="H224" i="6" l="1"/>
  <c r="P224" i="6"/>
  <c r="V104" i="6" s="1"/>
  <c r="AA104" i="6" s="1"/>
  <c r="U103" i="6"/>
  <c r="Z103" i="6" s="1"/>
  <c r="M222" i="6"/>
  <c r="S102" i="6" s="1"/>
  <c r="X102" i="6" s="1"/>
  <c r="N222" i="6"/>
  <c r="T102" i="6" s="1"/>
  <c r="Y102" i="6" s="1"/>
  <c r="M224" i="6"/>
  <c r="G224" i="6"/>
  <c r="F224" i="6"/>
  <c r="F223" i="6" s="1"/>
  <c r="N224" i="6" s="1"/>
  <c r="T104" i="6" s="1"/>
  <c r="Y104" i="6" s="1"/>
  <c r="E224" i="6"/>
  <c r="D224" i="6"/>
  <c r="A225" i="6"/>
  <c r="B225" i="6"/>
  <c r="C226" i="6"/>
  <c r="L227" i="6" s="1"/>
  <c r="J227" i="6" s="1"/>
  <c r="H225" i="6" l="1"/>
  <c r="AD102" i="6"/>
  <c r="P225" i="6"/>
  <c r="V105" i="6" s="1"/>
  <c r="AA105" i="6" s="1"/>
  <c r="T103" i="6"/>
  <c r="Y103" i="6" s="1"/>
  <c r="S104" i="6"/>
  <c r="X104" i="6" s="1"/>
  <c r="S103" i="6"/>
  <c r="X103" i="6" s="1"/>
  <c r="N225" i="6"/>
  <c r="T105" i="6" s="1"/>
  <c r="Y105" i="6" s="1"/>
  <c r="O225" i="6"/>
  <c r="O224" i="6"/>
  <c r="U104" i="6" s="1"/>
  <c r="Z104" i="6" s="1"/>
  <c r="M225" i="6"/>
  <c r="S105" i="6" s="1"/>
  <c r="X105" i="6" s="1"/>
  <c r="G225" i="6"/>
  <c r="F225" i="6"/>
  <c r="E225" i="6"/>
  <c r="C227" i="6"/>
  <c r="L228" i="6" s="1"/>
  <c r="J228" i="6" s="1"/>
  <c r="B226" i="6"/>
  <c r="A226" i="6"/>
  <c r="H226" i="6" l="1"/>
  <c r="AD103" i="6"/>
  <c r="AD104" i="6"/>
  <c r="U105" i="6"/>
  <c r="Z105" i="6" s="1"/>
  <c r="AD105" i="6" s="1"/>
  <c r="P226" i="6"/>
  <c r="V106" i="6" s="1"/>
  <c r="AA106" i="6" s="1"/>
  <c r="G226" i="6"/>
  <c r="E226" i="6"/>
  <c r="D226" i="6"/>
  <c r="B227" i="6"/>
  <c r="C228" i="6"/>
  <c r="L229" i="6" s="1"/>
  <c r="J229" i="6" s="1"/>
  <c r="A227" i="6"/>
  <c r="H227" i="6" l="1"/>
  <c r="P227" i="6"/>
  <c r="V107" i="6" s="1"/>
  <c r="AA107" i="6" s="1"/>
  <c r="D225" i="6"/>
  <c r="O226" i="6" s="1"/>
  <c r="U106" i="6" s="1"/>
  <c r="Z106" i="6" s="1"/>
  <c r="M227" i="6"/>
  <c r="G227" i="6"/>
  <c r="F227" i="6"/>
  <c r="F226" i="6" s="1"/>
  <c r="N227" i="6" s="1"/>
  <c r="E227" i="6"/>
  <c r="D227" i="6"/>
  <c r="B228" i="6"/>
  <c r="A228" i="6"/>
  <c r="C229" i="6"/>
  <c r="L230" i="6" s="1"/>
  <c r="J230" i="6" s="1"/>
  <c r="H228" i="6" l="1"/>
  <c r="P228" i="6"/>
  <c r="V108" i="6" s="1"/>
  <c r="AA108" i="6" s="1"/>
  <c r="O227" i="6"/>
  <c r="U107" i="6" s="1"/>
  <c r="Z107" i="6" s="1"/>
  <c r="O228" i="6"/>
  <c r="N228" i="6"/>
  <c r="M226" i="6"/>
  <c r="S106" i="6" s="1"/>
  <c r="X106" i="6" s="1"/>
  <c r="N226" i="6"/>
  <c r="T106" i="6" s="1"/>
  <c r="Y106" i="6" s="1"/>
  <c r="M228" i="6"/>
  <c r="G228" i="6"/>
  <c r="E228" i="6"/>
  <c r="A229" i="6"/>
  <c r="B229" i="6"/>
  <c r="C230" i="6"/>
  <c r="L231" i="6" s="1"/>
  <c r="J231" i="6" s="1"/>
  <c r="S108" i="6" l="1"/>
  <c r="X108" i="6" s="1"/>
  <c r="H229" i="6"/>
  <c r="AD106" i="6"/>
  <c r="P229" i="6"/>
  <c r="V109" i="6" s="1"/>
  <c r="AA109" i="6" s="1"/>
  <c r="U108" i="6"/>
  <c r="Z108" i="6" s="1"/>
  <c r="T108" i="6"/>
  <c r="Y108" i="6" s="1"/>
  <c r="T107" i="6"/>
  <c r="Y107" i="6" s="1"/>
  <c r="S107" i="6"/>
  <c r="X107" i="6" s="1"/>
  <c r="G229" i="6"/>
  <c r="F229" i="6"/>
  <c r="F228" i="6" s="1"/>
  <c r="E229" i="6"/>
  <c r="D229" i="6"/>
  <c r="B230" i="6"/>
  <c r="A230" i="6"/>
  <c r="C231" i="6"/>
  <c r="L232" i="6" s="1"/>
  <c r="J232" i="6" s="1"/>
  <c r="H230" i="6" l="1"/>
  <c r="AD107" i="6"/>
  <c r="AD108" i="6"/>
  <c r="P230" i="6"/>
  <c r="V110" i="6" s="1"/>
  <c r="AA110" i="6" s="1"/>
  <c r="N230" i="6"/>
  <c r="O230" i="6"/>
  <c r="D228" i="6"/>
  <c r="O229" i="6" s="1"/>
  <c r="U109" i="6" s="1"/>
  <c r="Z109" i="6" s="1"/>
  <c r="M230" i="6"/>
  <c r="G230" i="6"/>
  <c r="F230" i="6"/>
  <c r="E230" i="6"/>
  <c r="D230" i="6"/>
  <c r="B231" i="6"/>
  <c r="A231" i="6"/>
  <c r="C232" i="6"/>
  <c r="L233" i="6" s="1"/>
  <c r="J233" i="6" s="1"/>
  <c r="H231" i="6" l="1"/>
  <c r="P231" i="6"/>
  <c r="V111" i="6" s="1"/>
  <c r="AA111" i="6" s="1"/>
  <c r="U110" i="6"/>
  <c r="Z110" i="6" s="1"/>
  <c r="N231" i="6"/>
  <c r="O231" i="6"/>
  <c r="U111" i="6" s="1"/>
  <c r="Z111" i="6" s="1"/>
  <c r="M229" i="6"/>
  <c r="S109" i="6" s="1"/>
  <c r="X109" i="6" s="1"/>
  <c r="N229" i="6"/>
  <c r="T109" i="6" s="1"/>
  <c r="Y109" i="6" s="1"/>
  <c r="M231" i="6"/>
  <c r="G231" i="6"/>
  <c r="F231" i="6"/>
  <c r="E231" i="6"/>
  <c r="D231" i="6"/>
  <c r="B232" i="6"/>
  <c r="A232" i="6"/>
  <c r="C233" i="6"/>
  <c r="L234" i="6" s="1"/>
  <c r="J234" i="6" s="1"/>
  <c r="H232" i="6" l="1"/>
  <c r="AD109" i="6"/>
  <c r="S111" i="6"/>
  <c r="X111" i="6" s="1"/>
  <c r="P232" i="6"/>
  <c r="V112" i="6" s="1"/>
  <c r="AA112" i="6" s="1"/>
  <c r="T111" i="6"/>
  <c r="Y111" i="6" s="1"/>
  <c r="T110" i="6"/>
  <c r="Y110" i="6" s="1"/>
  <c r="S110" i="6"/>
  <c r="X110" i="6" s="1"/>
  <c r="N232" i="6"/>
  <c r="T112" i="6" s="1"/>
  <c r="Y112" i="6" s="1"/>
  <c r="O232" i="6"/>
  <c r="U112" i="6" s="1"/>
  <c r="Z112" i="6" s="1"/>
  <c r="M232" i="6"/>
  <c r="S112" i="6" s="1"/>
  <c r="X112" i="6" s="1"/>
  <c r="G232" i="6"/>
  <c r="E232" i="6"/>
  <c r="D232" i="6"/>
  <c r="A233" i="6"/>
  <c r="C234" i="6"/>
  <c r="L235" i="6" s="1"/>
  <c r="J235" i="6" s="1"/>
  <c r="B233" i="6"/>
  <c r="H233" i="6" l="1"/>
  <c r="AD110" i="6"/>
  <c r="AD111" i="6"/>
  <c r="AD112" i="6"/>
  <c r="P233" i="6"/>
  <c r="V113" i="6" s="1"/>
  <c r="AA113" i="6" s="1"/>
  <c r="M233" i="6"/>
  <c r="S113" i="6" s="1"/>
  <c r="X113" i="6" s="1"/>
  <c r="G233" i="6"/>
  <c r="F233" i="6"/>
  <c r="F232" i="6" s="1"/>
  <c r="N233" i="6" s="1"/>
  <c r="T113" i="6" s="1"/>
  <c r="Y113" i="6" s="1"/>
  <c r="E233" i="6"/>
  <c r="D233" i="6"/>
  <c r="C235" i="6"/>
  <c r="L236" i="6" s="1"/>
  <c r="J236" i="6" s="1"/>
  <c r="B234" i="6"/>
  <c r="A234" i="6"/>
  <c r="H234" i="6" l="1"/>
  <c r="P234" i="6"/>
  <c r="V114" i="6" s="1"/>
  <c r="AA114" i="6" s="1"/>
  <c r="O233" i="6"/>
  <c r="U113" i="6" s="1"/>
  <c r="Z113" i="6" s="1"/>
  <c r="AD113" i="6" s="1"/>
  <c r="O234" i="6"/>
  <c r="N234" i="6"/>
  <c r="T114" i="6" s="1"/>
  <c r="Y114" i="6" s="1"/>
  <c r="M234" i="6"/>
  <c r="S114" i="6" s="1"/>
  <c r="X114" i="6" s="1"/>
  <c r="G234" i="6"/>
  <c r="F234" i="6"/>
  <c r="E234" i="6"/>
  <c r="D234" i="6"/>
  <c r="C236" i="6"/>
  <c r="L237" i="6" s="1"/>
  <c r="J237" i="6" s="1"/>
  <c r="B235" i="6"/>
  <c r="A235" i="6"/>
  <c r="H235" i="6" l="1"/>
  <c r="P235" i="6"/>
  <c r="V115" i="6" s="1"/>
  <c r="AA115" i="6" s="1"/>
  <c r="U114" i="6"/>
  <c r="Z114" i="6" s="1"/>
  <c r="AD114" i="6" s="1"/>
  <c r="N235" i="6"/>
  <c r="T115" i="6" s="1"/>
  <c r="Y115" i="6" s="1"/>
  <c r="O235" i="6"/>
  <c r="U115" i="6" s="1"/>
  <c r="Z115" i="6" s="1"/>
  <c r="M235" i="6"/>
  <c r="S115" i="6" s="1"/>
  <c r="X115" i="6" s="1"/>
  <c r="G235" i="6"/>
  <c r="E235" i="6"/>
  <c r="D235" i="6"/>
  <c r="B236" i="6"/>
  <c r="A236" i="6"/>
  <c r="C237" i="6"/>
  <c r="L238" i="6" s="1"/>
  <c r="J238" i="6" s="1"/>
  <c r="H236" i="6" l="1"/>
  <c r="AD115" i="6"/>
  <c r="P236" i="6"/>
  <c r="V116" i="6" s="1"/>
  <c r="AA116" i="6" s="1"/>
  <c r="M236" i="6"/>
  <c r="S116" i="6" s="1"/>
  <c r="X116" i="6" s="1"/>
  <c r="G236" i="6"/>
  <c r="F236" i="6"/>
  <c r="F235" i="6" s="1"/>
  <c r="N236" i="6" s="1"/>
  <c r="T116" i="6" s="1"/>
  <c r="Y116" i="6" s="1"/>
  <c r="E236" i="6"/>
  <c r="D236" i="6"/>
  <c r="B237" i="6"/>
  <c r="A237" i="6"/>
  <c r="C238" i="6"/>
  <c r="L239" i="6" s="1"/>
  <c r="J239" i="6" s="1"/>
  <c r="H237" i="6" l="1"/>
  <c r="P237" i="6"/>
  <c r="V117" i="6" s="1"/>
  <c r="AA117" i="6" s="1"/>
  <c r="O237" i="6"/>
  <c r="O236" i="6"/>
  <c r="U116" i="6" s="1"/>
  <c r="Z116" i="6" s="1"/>
  <c r="AD116" i="6" s="1"/>
  <c r="N237" i="6"/>
  <c r="T117" i="6" s="1"/>
  <c r="Y117" i="6" s="1"/>
  <c r="M237" i="6"/>
  <c r="S117" i="6" s="1"/>
  <c r="X117" i="6" s="1"/>
  <c r="G237" i="6"/>
  <c r="F237" i="6"/>
  <c r="E237" i="6"/>
  <c r="D237" i="6"/>
  <c r="B238" i="6"/>
  <c r="C239" i="6"/>
  <c r="L240" i="6" s="1"/>
  <c r="J240" i="6" s="1"/>
  <c r="A238" i="6"/>
  <c r="H238" i="6" l="1"/>
  <c r="P238" i="6"/>
  <c r="V118" i="6" s="1"/>
  <c r="AA118" i="6" s="1"/>
  <c r="U117" i="6"/>
  <c r="Z117" i="6" s="1"/>
  <c r="AD117" i="6" s="1"/>
  <c r="O238" i="6"/>
  <c r="U118" i="6" s="1"/>
  <c r="Z118" i="6" s="1"/>
  <c r="N238" i="6"/>
  <c r="T118" i="6" s="1"/>
  <c r="Y118" i="6" s="1"/>
  <c r="M238" i="6"/>
  <c r="S118" i="6" s="1"/>
  <c r="X118" i="6" s="1"/>
  <c r="G238" i="6"/>
  <c r="E238" i="6"/>
  <c r="D238" i="6"/>
  <c r="C240" i="6"/>
  <c r="L241" i="6" s="1"/>
  <c r="J241" i="6" s="1"/>
  <c r="B239" i="6"/>
  <c r="A239" i="6"/>
  <c r="AQ49" i="6" l="1"/>
  <c r="AK49" i="6"/>
  <c r="AP49" i="6"/>
  <c r="AJ49" i="6"/>
  <c r="AR49" i="6"/>
  <c r="AO49" i="6"/>
  <c r="AL51" i="6"/>
  <c r="AS51" i="6"/>
  <c r="AS50" i="6"/>
  <c r="AL49" i="6"/>
  <c r="AK52" i="6"/>
  <c r="AS49" i="6"/>
  <c r="AL50" i="6"/>
  <c r="AP51" i="6"/>
  <c r="AS52" i="6"/>
  <c r="AR51" i="6"/>
  <c r="AM51" i="6"/>
  <c r="AP50" i="6"/>
  <c r="AQ50" i="6"/>
  <c r="AJ53" i="6"/>
  <c r="AM49" i="6"/>
  <c r="AO50" i="6"/>
  <c r="AO51" i="6"/>
  <c r="AM52" i="6"/>
  <c r="AR50" i="6"/>
  <c r="AJ51" i="6"/>
  <c r="AM50" i="6"/>
  <c r="AN49" i="6"/>
  <c r="AP54" i="6"/>
  <c r="AK51" i="6"/>
  <c r="AR52" i="6"/>
  <c r="AN52" i="6"/>
  <c r="AN53" i="6"/>
  <c r="AK50" i="6"/>
  <c r="AP52" i="6"/>
  <c r="AQ51" i="6"/>
  <c r="AJ50" i="6"/>
  <c r="AN50" i="6"/>
  <c r="AQ52" i="6"/>
  <c r="AR53" i="6"/>
  <c r="AN51" i="6"/>
  <c r="AL52" i="6"/>
  <c r="AO52" i="6"/>
  <c r="AQ54" i="6"/>
  <c r="AL53" i="6"/>
  <c r="AS54" i="6"/>
  <c r="AQ53" i="6"/>
  <c r="AM53" i="6"/>
  <c r="AR54" i="6"/>
  <c r="AM54" i="6"/>
  <c r="AK53" i="6"/>
  <c r="AN54" i="6"/>
  <c r="AK56" i="6"/>
  <c r="AS53" i="6"/>
  <c r="AJ52" i="6"/>
  <c r="AJ54" i="6"/>
  <c r="AJ55" i="6"/>
  <c r="AJ56" i="6"/>
  <c r="AO54" i="6"/>
  <c r="AN55" i="6"/>
  <c r="AK54" i="6"/>
  <c r="AK55" i="6"/>
  <c r="AO53" i="6"/>
  <c r="AM56" i="6"/>
  <c r="AP55" i="6"/>
  <c r="AP56" i="6"/>
  <c r="AS56" i="6"/>
  <c r="AL54" i="6"/>
  <c r="AL55" i="6"/>
  <c r="AN56" i="6"/>
  <c r="AO55" i="6"/>
  <c r="AQ56" i="6"/>
  <c r="AP53" i="6"/>
  <c r="AM55" i="6"/>
  <c r="AQ55" i="6"/>
  <c r="AR58" i="6"/>
  <c r="AK57" i="6"/>
  <c r="AO56" i="6"/>
  <c r="AM57" i="6"/>
  <c r="AR56" i="6"/>
  <c r="AO58" i="6"/>
  <c r="AJ57" i="6"/>
  <c r="AQ57" i="6"/>
  <c r="AO57" i="6"/>
  <c r="AS55" i="6"/>
  <c r="AN57" i="6"/>
  <c r="AS57" i="6"/>
  <c r="AL56" i="6"/>
  <c r="AR55" i="6"/>
  <c r="AL57" i="6"/>
  <c r="AK58" i="6"/>
  <c r="AN58" i="6"/>
  <c r="AK60" i="6"/>
  <c r="AK59" i="6"/>
  <c r="AP57" i="6"/>
  <c r="AP58" i="6"/>
  <c r="AS58" i="6"/>
  <c r="AM60" i="6"/>
  <c r="AR57" i="6"/>
  <c r="AL58" i="6"/>
  <c r="AQ58" i="6"/>
  <c r="AL59" i="6"/>
  <c r="AO60" i="6"/>
  <c r="AN59" i="6"/>
  <c r="AM58" i="6"/>
  <c r="AO59" i="6"/>
  <c r="AM59" i="6"/>
  <c r="AR59" i="6"/>
  <c r="AS60" i="6"/>
  <c r="AP60" i="6"/>
  <c r="AP59" i="6"/>
  <c r="AN60" i="6"/>
  <c r="AQ59" i="6"/>
  <c r="AL60" i="6"/>
  <c r="AS59" i="6"/>
  <c r="AR60" i="6"/>
  <c r="AQ60" i="6"/>
  <c r="AI49" i="6"/>
  <c r="AI51" i="6"/>
  <c r="AI52" i="6"/>
  <c r="AI50" i="6"/>
  <c r="AS34" i="6"/>
  <c r="AM34" i="6"/>
  <c r="AQ34" i="6"/>
  <c r="AJ34" i="6"/>
  <c r="AN34" i="6"/>
  <c r="AP34" i="6"/>
  <c r="AJ36" i="6"/>
  <c r="AS35" i="6"/>
  <c r="AM36" i="6"/>
  <c r="AR34" i="6"/>
  <c r="AL36" i="6"/>
  <c r="AL34" i="6"/>
  <c r="AK34" i="6"/>
  <c r="AN36" i="6"/>
  <c r="AR36" i="6"/>
  <c r="AO34" i="6"/>
  <c r="AL37" i="6"/>
  <c r="AQ36" i="6"/>
  <c r="AM35" i="6"/>
  <c r="AK35" i="6"/>
  <c r="AR37" i="6"/>
  <c r="AP36" i="6"/>
  <c r="AK36" i="6"/>
  <c r="AO35" i="6"/>
  <c r="AR35" i="6"/>
  <c r="AQ35" i="6"/>
  <c r="AM38" i="6"/>
  <c r="AJ38" i="6"/>
  <c r="AO38" i="6"/>
  <c r="AJ35" i="6"/>
  <c r="AK37" i="6"/>
  <c r="AS37" i="6"/>
  <c r="AQ38" i="6"/>
  <c r="AL35" i="6"/>
  <c r="AJ37" i="6"/>
  <c r="AP35" i="6"/>
  <c r="AO36" i="6"/>
  <c r="AS36" i="6"/>
  <c r="AN37" i="6"/>
  <c r="AR38" i="6"/>
  <c r="AP39" i="6"/>
  <c r="AS39" i="6"/>
  <c r="AM37" i="6"/>
  <c r="AL39" i="6"/>
  <c r="AS38" i="6"/>
  <c r="AP38" i="6"/>
  <c r="AM39" i="6"/>
  <c r="AK39" i="6"/>
  <c r="AQ37" i="6"/>
  <c r="AJ39" i="6"/>
  <c r="AK38" i="6"/>
  <c r="AO40" i="6"/>
  <c r="AL38" i="6"/>
  <c r="AR39" i="6"/>
  <c r="AK40" i="6"/>
  <c r="AO37" i="6"/>
  <c r="AP40" i="6"/>
  <c r="AQ39" i="6"/>
  <c r="AM40" i="6"/>
  <c r="AN35" i="6"/>
  <c r="AO39" i="6"/>
  <c r="AN39" i="6"/>
  <c r="AN40" i="6"/>
  <c r="AP37" i="6"/>
  <c r="AS40" i="6"/>
  <c r="AN38" i="6"/>
  <c r="AR40" i="6"/>
  <c r="AS42" i="6"/>
  <c r="AJ41" i="6"/>
  <c r="AO41" i="6"/>
  <c r="AS41" i="6"/>
  <c r="AL41" i="6"/>
  <c r="AL40" i="6"/>
  <c r="AR41" i="6"/>
  <c r="AM41" i="6"/>
  <c r="AQ40" i="6"/>
  <c r="AP41" i="6"/>
  <c r="AN41" i="6"/>
  <c r="AP42" i="6"/>
  <c r="AQ42" i="6"/>
  <c r="AM42" i="6"/>
  <c r="AQ41" i="6"/>
  <c r="AR42" i="6"/>
  <c r="AJ40" i="6"/>
  <c r="AN43" i="6"/>
  <c r="AN42" i="6"/>
  <c r="AK42" i="6"/>
  <c r="AL43" i="6"/>
  <c r="AO43" i="6"/>
  <c r="AJ42" i="6"/>
  <c r="AO42" i="6"/>
  <c r="AN44" i="6"/>
  <c r="AK41" i="6"/>
  <c r="AQ43" i="6"/>
  <c r="AR43" i="6"/>
  <c r="AL42" i="6"/>
  <c r="AM44" i="6"/>
  <c r="AP43" i="6"/>
  <c r="AR44" i="6"/>
  <c r="AK43" i="6"/>
  <c r="AS44" i="6"/>
  <c r="AK44" i="6"/>
  <c r="AM43" i="6"/>
  <c r="AS43" i="6"/>
  <c r="AM45" i="6"/>
  <c r="AQ44" i="6"/>
  <c r="AL44" i="6"/>
  <c r="AS45" i="6"/>
  <c r="AO44" i="6"/>
  <c r="AR45" i="6"/>
  <c r="AP44" i="6"/>
  <c r="AN45" i="6"/>
  <c r="AP45" i="6"/>
  <c r="AO45" i="6"/>
  <c r="AL45" i="6"/>
  <c r="AQ45" i="6"/>
  <c r="AK45" i="6"/>
  <c r="AI34" i="6"/>
  <c r="AI35" i="6"/>
  <c r="AI36" i="6"/>
  <c r="AI38" i="6"/>
  <c r="AI37" i="6"/>
  <c r="AP19" i="6"/>
  <c r="AR19" i="6"/>
  <c r="AJ19" i="6"/>
  <c r="AO19" i="6"/>
  <c r="AM19" i="6"/>
  <c r="AQ20" i="6"/>
  <c r="AK19" i="6"/>
  <c r="AL21" i="6"/>
  <c r="AN19" i="6"/>
  <c r="AN20" i="6"/>
  <c r="AO20" i="6"/>
  <c r="AS19" i="6"/>
  <c r="AP20" i="6"/>
  <c r="AQ19" i="6"/>
  <c r="AL19" i="6"/>
  <c r="AS21" i="6"/>
  <c r="AS20" i="6"/>
  <c r="AO22" i="6"/>
  <c r="AJ20" i="6"/>
  <c r="AK20" i="6"/>
  <c r="AK21" i="6"/>
  <c r="AO21" i="6"/>
  <c r="AM20" i="6"/>
  <c r="AR21" i="6"/>
  <c r="AQ21" i="6"/>
  <c r="AN21" i="6"/>
  <c r="AR20" i="6"/>
  <c r="AL20" i="6"/>
  <c r="AM21" i="6"/>
  <c r="AN23" i="6"/>
  <c r="AP22" i="6"/>
  <c r="AJ21" i="6"/>
  <c r="AL22" i="6"/>
  <c r="AJ22" i="6"/>
  <c r="AP21" i="6"/>
  <c r="AR22" i="6"/>
  <c r="AS23" i="6"/>
  <c r="AM22" i="6"/>
  <c r="AQ22" i="6"/>
  <c r="AL23" i="6"/>
  <c r="AM23" i="6"/>
  <c r="AO23" i="6"/>
  <c r="AQ24" i="6"/>
  <c r="AS22" i="6"/>
  <c r="AP23" i="6"/>
  <c r="AK22" i="6"/>
  <c r="AN22" i="6"/>
  <c r="AJ24" i="6"/>
  <c r="AR23" i="6"/>
  <c r="AJ23" i="6"/>
  <c r="AQ23" i="6"/>
  <c r="AQ26" i="6"/>
  <c r="AK23" i="6"/>
  <c r="AP26" i="6"/>
  <c r="AP24" i="6"/>
  <c r="AK24" i="6"/>
  <c r="AK25" i="6"/>
  <c r="AN24" i="6"/>
  <c r="AL24" i="6"/>
  <c r="AQ25" i="6"/>
  <c r="AJ25" i="6"/>
  <c r="AO24" i="6"/>
  <c r="AR24" i="6"/>
  <c r="AM24" i="6"/>
  <c r="AN25" i="6"/>
  <c r="AN27" i="6"/>
  <c r="AK26" i="6"/>
  <c r="AR25" i="6"/>
  <c r="AL26" i="6"/>
  <c r="AN26" i="6"/>
  <c r="AS26" i="6"/>
  <c r="AM25" i="6"/>
  <c r="AO25" i="6"/>
  <c r="AR26" i="6"/>
  <c r="AJ26" i="6"/>
  <c r="AS24" i="6"/>
  <c r="AS25" i="6"/>
  <c r="AP25" i="6"/>
  <c r="AL25" i="6"/>
  <c r="AR27" i="6"/>
  <c r="AO26" i="6"/>
  <c r="AQ27" i="6"/>
  <c r="AS30" i="6"/>
  <c r="AP28" i="6"/>
  <c r="AS27" i="6"/>
  <c r="AL27" i="6"/>
  <c r="AM26" i="6"/>
  <c r="AQ28" i="6"/>
  <c r="AO28" i="6"/>
  <c r="AM27" i="6"/>
  <c r="AR29" i="6"/>
  <c r="AR28" i="6"/>
  <c r="AN28" i="6"/>
  <c r="AK27" i="6"/>
  <c r="AK29" i="6"/>
  <c r="AP27" i="6"/>
  <c r="AS28" i="6"/>
  <c r="AO27" i="6"/>
  <c r="AK28" i="6"/>
  <c r="AQ30" i="6"/>
  <c r="AN30" i="6"/>
  <c r="AP29" i="6"/>
  <c r="AN29" i="6"/>
  <c r="AR30" i="6"/>
  <c r="AL29" i="6"/>
  <c r="AM28" i="6"/>
  <c r="AM29" i="6"/>
  <c r="AP30" i="6"/>
  <c r="AK30" i="6"/>
  <c r="AO29" i="6"/>
  <c r="AL28" i="6"/>
  <c r="AL30" i="6"/>
  <c r="AS29" i="6"/>
  <c r="AO30" i="6"/>
  <c r="AM30" i="6"/>
  <c r="AQ29" i="6"/>
  <c r="AI19" i="6"/>
  <c r="AI20" i="6"/>
  <c r="AI22" i="6"/>
  <c r="AI21" i="6"/>
  <c r="AM4" i="6"/>
  <c r="AR4" i="6"/>
  <c r="AN4" i="6"/>
  <c r="AO4" i="6"/>
  <c r="AK4" i="6"/>
  <c r="AS4" i="6"/>
  <c r="AS5" i="6"/>
  <c r="AR5" i="6"/>
  <c r="AP4" i="6"/>
  <c r="AS6" i="6"/>
  <c r="AL4" i="6"/>
  <c r="AO5" i="6"/>
  <c r="AJ5" i="6"/>
  <c r="AQ4" i="6"/>
  <c r="AP5" i="6"/>
  <c r="AJ4" i="6"/>
  <c r="AM5" i="6"/>
  <c r="AN6" i="6"/>
  <c r="AQ6" i="6"/>
  <c r="AL6" i="6"/>
  <c r="AR6" i="6"/>
  <c r="AP6" i="6"/>
  <c r="AQ5" i="6"/>
  <c r="AL5" i="6"/>
  <c r="AL7" i="6"/>
  <c r="AJ6" i="6"/>
  <c r="AK6" i="6"/>
  <c r="AN5" i="6"/>
  <c r="AM8" i="6"/>
  <c r="AO8" i="6"/>
  <c r="AN7" i="6"/>
  <c r="AJ7" i="6"/>
  <c r="AP7" i="6"/>
  <c r="AM6" i="6"/>
  <c r="AQ7" i="6"/>
  <c r="AM7" i="6"/>
  <c r="AO6" i="6"/>
  <c r="AO7" i="6"/>
  <c r="AK5" i="6"/>
  <c r="AS7" i="6"/>
  <c r="AO9" i="6"/>
  <c r="AJ9" i="6"/>
  <c r="AL8" i="6"/>
  <c r="AP8" i="6"/>
  <c r="AK7" i="6"/>
  <c r="AK9" i="6"/>
  <c r="AJ8" i="6"/>
  <c r="AQ8" i="6"/>
  <c r="AS8" i="6"/>
  <c r="AR8" i="6"/>
  <c r="AN8" i="6"/>
  <c r="AR7" i="6"/>
  <c r="AM9" i="6"/>
  <c r="AN9" i="6"/>
  <c r="AK11" i="6"/>
  <c r="AR9" i="6"/>
  <c r="AS9" i="6"/>
  <c r="AR10" i="6"/>
  <c r="AQ10" i="6"/>
  <c r="AL10" i="6"/>
  <c r="AL11" i="6"/>
  <c r="AK8" i="6"/>
  <c r="AP9" i="6"/>
  <c r="AQ9" i="6"/>
  <c r="AL9" i="6"/>
  <c r="AM10" i="6"/>
  <c r="AJ10" i="6"/>
  <c r="AS10" i="6"/>
  <c r="AN10" i="6"/>
  <c r="AK10" i="6"/>
  <c r="AP10" i="6"/>
  <c r="AO10" i="6"/>
  <c r="AS11" i="6"/>
  <c r="AM11" i="6"/>
  <c r="AO11" i="6"/>
  <c r="AN11" i="6"/>
  <c r="AR11" i="6"/>
  <c r="AN12" i="6"/>
  <c r="AQ11" i="6"/>
  <c r="AJ11" i="6"/>
  <c r="AS13" i="6"/>
  <c r="AP11" i="6"/>
  <c r="AO13" i="6"/>
  <c r="AR12" i="6"/>
  <c r="AM12" i="6"/>
  <c r="AO12" i="6"/>
  <c r="AQ12" i="6"/>
  <c r="AK12" i="6"/>
  <c r="AL12" i="6"/>
  <c r="AP12" i="6"/>
  <c r="AN13" i="6"/>
  <c r="AS14" i="6"/>
  <c r="AS12" i="6"/>
  <c r="AO14" i="6"/>
  <c r="AP13" i="6"/>
  <c r="AL14" i="6"/>
  <c r="AL13" i="6"/>
  <c r="AK13" i="6"/>
  <c r="AQ13" i="6"/>
  <c r="AJ12" i="6"/>
  <c r="AN15" i="6"/>
  <c r="AN14" i="6"/>
  <c r="AR13" i="6"/>
  <c r="AK14" i="6"/>
  <c r="AR15" i="6"/>
  <c r="AP14" i="6"/>
  <c r="AK15" i="6"/>
  <c r="AQ14" i="6"/>
  <c r="AQ15" i="6"/>
  <c r="AL15" i="6"/>
  <c r="AM13" i="6"/>
  <c r="AO15" i="6"/>
  <c r="AR14" i="6"/>
  <c r="AM15" i="6"/>
  <c r="AM14" i="6"/>
  <c r="AP15" i="6"/>
  <c r="AS15" i="6"/>
  <c r="AI5" i="6"/>
  <c r="AI6" i="6"/>
  <c r="AI7" i="6"/>
  <c r="AI4" i="6"/>
  <c r="H239" i="6"/>
  <c r="AD118" i="6"/>
  <c r="P239" i="6"/>
  <c r="V119" i="6" s="1"/>
  <c r="AA119" i="6" s="1"/>
  <c r="M239" i="6"/>
  <c r="S119" i="6" s="1"/>
  <c r="X119" i="6" s="1"/>
  <c r="G239" i="6"/>
  <c r="F239" i="6"/>
  <c r="F238" i="6" s="1"/>
  <c r="N239" i="6" s="1"/>
  <c r="T119" i="6" s="1"/>
  <c r="Y119" i="6" s="1"/>
  <c r="E239" i="6"/>
  <c r="D239" i="6"/>
  <c r="B240" i="6"/>
  <c r="A240" i="6"/>
  <c r="C241" i="6"/>
  <c r="L242" i="6" s="1"/>
  <c r="AW52" i="6" l="1"/>
  <c r="AV52" i="6"/>
  <c r="AU52" i="6"/>
  <c r="AT52" i="6"/>
  <c r="AW54" i="6"/>
  <c r="AV54" i="6"/>
  <c r="AU54" i="6"/>
  <c r="AT54" i="6"/>
  <c r="AW51" i="6"/>
  <c r="AV51" i="6"/>
  <c r="AU51" i="6"/>
  <c r="AT51" i="6"/>
  <c r="AW55" i="6"/>
  <c r="AV55" i="6"/>
  <c r="AU55" i="6"/>
  <c r="AT55" i="6"/>
  <c r="AW56" i="6"/>
  <c r="AV56" i="6"/>
  <c r="AU56" i="6"/>
  <c r="AT56" i="6"/>
  <c r="AW53" i="6"/>
  <c r="AV53" i="6"/>
  <c r="AU53" i="6"/>
  <c r="AT53" i="6"/>
  <c r="AW60" i="6"/>
  <c r="AV60" i="6"/>
  <c r="AU60" i="6"/>
  <c r="AT60" i="6"/>
  <c r="AW57" i="6"/>
  <c r="AV57" i="6"/>
  <c r="AU57" i="6"/>
  <c r="AT57" i="6"/>
  <c r="AW50" i="6"/>
  <c r="AV50" i="6"/>
  <c r="AU50" i="6"/>
  <c r="AT50" i="6"/>
  <c r="AW49" i="6"/>
  <c r="AV49" i="6"/>
  <c r="AU49" i="6"/>
  <c r="AT49" i="6"/>
  <c r="AW36" i="6"/>
  <c r="AV36" i="6"/>
  <c r="AU36" i="6"/>
  <c r="AT36" i="6"/>
  <c r="AW37" i="6"/>
  <c r="AV37" i="6"/>
  <c r="AU37" i="6"/>
  <c r="AT37" i="6"/>
  <c r="AW41" i="6"/>
  <c r="AV41" i="6"/>
  <c r="AU41" i="6"/>
  <c r="AT41" i="6"/>
  <c r="AW40" i="6"/>
  <c r="AV40" i="6"/>
  <c r="AU40" i="6"/>
  <c r="AT40" i="6"/>
  <c r="AW34" i="6"/>
  <c r="AV34" i="6"/>
  <c r="AU34" i="6"/>
  <c r="AT34" i="6"/>
  <c r="AW42" i="6"/>
  <c r="AV42" i="6"/>
  <c r="AU42" i="6"/>
  <c r="AT42" i="6"/>
  <c r="AW35" i="6"/>
  <c r="AV35" i="6"/>
  <c r="AU35" i="6"/>
  <c r="AT35" i="6"/>
  <c r="AW45" i="6"/>
  <c r="AV45" i="6"/>
  <c r="AU45" i="6"/>
  <c r="AT45" i="6"/>
  <c r="AW38" i="6"/>
  <c r="AV38" i="6"/>
  <c r="AU38" i="6"/>
  <c r="AT38" i="6"/>
  <c r="AW39" i="6"/>
  <c r="AV39" i="6"/>
  <c r="AU39" i="6"/>
  <c r="AT39" i="6"/>
  <c r="AW4" i="6"/>
  <c r="AW26" i="6"/>
  <c r="AV26" i="6"/>
  <c r="AU26" i="6"/>
  <c r="AT26" i="6"/>
  <c r="AW19" i="6"/>
  <c r="AV19" i="6"/>
  <c r="AU19" i="6"/>
  <c r="AT19" i="6"/>
  <c r="AW21" i="6"/>
  <c r="AV21" i="6"/>
  <c r="AU21" i="6"/>
  <c r="AT21" i="6"/>
  <c r="AW30" i="6"/>
  <c r="AV30" i="6"/>
  <c r="AU30" i="6"/>
  <c r="AT30" i="6"/>
  <c r="AW20" i="6"/>
  <c r="AV20" i="6"/>
  <c r="AU20" i="6"/>
  <c r="AT20" i="6"/>
  <c r="AW29" i="6"/>
  <c r="AV29" i="6"/>
  <c r="AU29" i="6"/>
  <c r="AT29" i="6"/>
  <c r="AW25" i="6"/>
  <c r="AV25" i="6"/>
  <c r="AU25" i="6"/>
  <c r="AT25" i="6"/>
  <c r="AW24" i="6"/>
  <c r="AV24" i="6"/>
  <c r="AU24" i="6"/>
  <c r="AT24" i="6"/>
  <c r="AW23" i="6"/>
  <c r="AV23" i="6"/>
  <c r="AU23" i="6"/>
  <c r="AT23" i="6"/>
  <c r="AW22" i="6"/>
  <c r="AV22" i="6"/>
  <c r="AU22" i="6"/>
  <c r="AT22" i="6"/>
  <c r="AW14" i="6"/>
  <c r="AW11" i="6"/>
  <c r="AW7" i="6"/>
  <c r="AW8" i="6"/>
  <c r="AW5" i="6"/>
  <c r="AW12" i="6"/>
  <c r="AW15" i="6"/>
  <c r="AW10" i="6"/>
  <c r="AW9" i="6"/>
  <c r="AW6" i="6"/>
  <c r="AV8" i="6"/>
  <c r="AV12" i="6"/>
  <c r="AU11" i="6"/>
  <c r="AV11" i="6"/>
  <c r="AV5" i="6"/>
  <c r="AV15" i="6"/>
  <c r="AV10" i="6"/>
  <c r="AV7" i="6"/>
  <c r="AU4" i="6"/>
  <c r="AV4" i="6"/>
  <c r="AV9" i="6"/>
  <c r="AV6" i="6"/>
  <c r="AU14" i="6"/>
  <c r="AV14" i="6"/>
  <c r="AU8" i="6"/>
  <c r="AU7" i="6"/>
  <c r="AU5" i="6"/>
  <c r="AU12" i="6"/>
  <c r="AU15" i="6"/>
  <c r="AU10" i="6"/>
  <c r="AU9" i="6"/>
  <c r="AU6" i="6"/>
  <c r="AT14" i="6"/>
  <c r="AT11" i="6"/>
  <c r="AT7" i="6"/>
  <c r="AT4" i="6"/>
  <c r="AT8" i="6"/>
  <c r="AT5" i="6"/>
  <c r="AT12" i="6"/>
  <c r="AT15" i="6"/>
  <c r="AT10" i="6"/>
  <c r="AT9" i="6"/>
  <c r="AT6" i="6"/>
  <c r="H240" i="6"/>
  <c r="P240" i="6"/>
  <c r="V120" i="6" s="1"/>
  <c r="AA120" i="6" s="1"/>
  <c r="O240" i="6"/>
  <c r="O239" i="6"/>
  <c r="U119" i="6" s="1"/>
  <c r="Z119" i="6" s="1"/>
  <c r="AD119" i="6" s="1"/>
  <c r="N240" i="6"/>
  <c r="T120" i="6" s="1"/>
  <c r="Y120" i="6" s="1"/>
  <c r="M240" i="6"/>
  <c r="S120" i="6" s="1"/>
  <c r="X120" i="6" s="1"/>
  <c r="G240" i="6"/>
  <c r="F240" i="6"/>
  <c r="E240" i="6"/>
  <c r="D240" i="6"/>
  <c r="A241" i="6"/>
  <c r="B241" i="6"/>
  <c r="H241" i="6" l="1"/>
  <c r="P241" i="6"/>
  <c r="V121" i="6" s="1"/>
  <c r="AA121" i="6" s="1"/>
  <c r="U120" i="6"/>
  <c r="Z120" i="6" s="1"/>
  <c r="AD120" i="6" s="1"/>
  <c r="N241" i="6"/>
  <c r="T121" i="6" s="1"/>
  <c r="Y121" i="6" s="1"/>
  <c r="O241" i="6"/>
  <c r="U121" i="6" s="1"/>
  <c r="Z121" i="6" s="1"/>
  <c r="G241" i="6"/>
  <c r="M241" i="6"/>
  <c r="S121" i="6" s="1"/>
  <c r="X121" i="6" s="1"/>
  <c r="F241" i="6"/>
  <c r="E241" i="6"/>
  <c r="D241" i="6"/>
  <c r="AD121" i="6" l="1"/>
  <c r="P242" i="6"/>
  <c r="O242" i="6"/>
  <c r="N242" i="6"/>
  <c r="M242" i="6"/>
  <c r="AJ59" i="6" l="1"/>
  <c r="AJ58" i="6"/>
  <c r="V122" i="6"/>
  <c r="AA122" i="6" s="1"/>
  <c r="AI54" i="6"/>
  <c r="AI53" i="6"/>
  <c r="U122" i="6"/>
  <c r="Z122" i="6" s="1"/>
  <c r="AJ44" i="6"/>
  <c r="AJ43" i="6"/>
  <c r="AJ27" i="6"/>
  <c r="AJ28" i="6"/>
  <c r="T122" i="6"/>
  <c r="Y122" i="6" s="1"/>
  <c r="AI23" i="6"/>
  <c r="AI8" i="6"/>
  <c r="AJ13" i="6"/>
  <c r="S122" i="6"/>
  <c r="X122" i="6" s="1"/>
  <c r="AW58" i="6" l="1"/>
  <c r="AV58" i="6"/>
  <c r="AT58" i="6"/>
  <c r="AU58" i="6"/>
  <c r="AW59" i="6"/>
  <c r="AV59" i="6"/>
  <c r="AU59" i="6"/>
  <c r="AT59" i="6"/>
  <c r="AD122" i="6"/>
  <c r="AW44" i="6"/>
  <c r="AV44" i="6"/>
  <c r="AU44" i="6"/>
  <c r="AT44" i="6"/>
  <c r="AW43" i="6"/>
  <c r="AV43" i="6"/>
  <c r="AU43" i="6"/>
  <c r="AT43" i="6"/>
  <c r="AU28" i="6"/>
  <c r="AV28" i="6"/>
  <c r="AT28" i="6"/>
  <c r="AW28" i="6"/>
  <c r="AW27" i="6"/>
  <c r="AV27" i="6"/>
  <c r="AU27" i="6"/>
  <c r="AT27" i="6"/>
  <c r="AV13" i="6"/>
  <c r="AW13" i="6"/>
  <c r="AT13" i="6"/>
  <c r="AU13" i="6"/>
</calcChain>
</file>

<file path=xl/sharedStrings.xml><?xml version="1.0" encoding="utf-8"?>
<sst xmlns="http://schemas.openxmlformats.org/spreadsheetml/2006/main" count="67" uniqueCount="29">
  <si>
    <t>start</t>
  </si>
  <si>
    <t>end</t>
  </si>
  <si>
    <t>BRCBMP=ECI</t>
  </si>
  <si>
    <t>BRCPIY=ECI</t>
  </si>
  <si>
    <t>TIMESTAMP</t>
  </si>
  <si>
    <t>VALUE</t>
  </si>
  <si>
    <t>Date</t>
  </si>
  <si>
    <t>USFOMC=ECI</t>
  </si>
  <si>
    <t>USCPNY=ECI</t>
  </si>
  <si>
    <t>Year</t>
  </si>
  <si>
    <t>Month</t>
  </si>
  <si>
    <t>BR_Selic</t>
  </si>
  <si>
    <t>BR_Inflation</t>
  </si>
  <si>
    <t>US_Funds</t>
  </si>
  <si>
    <t>US_Inflation</t>
  </si>
  <si>
    <t>Real Interest Rate Differential</t>
  </si>
  <si>
    <t>BR Interest Rate</t>
  </si>
  <si>
    <t>Brazil Interest Diff. (Vs Fed)</t>
  </si>
  <si>
    <t>Historical</t>
  </si>
  <si>
    <t>10 Yrs Average</t>
  </si>
  <si>
    <t>Inflation Differential</t>
  </si>
  <si>
    <t>Delta</t>
  </si>
  <si>
    <t>Buffer</t>
  </si>
  <si>
    <t>BRL</t>
  </si>
  <si>
    <t>BRL=</t>
  </si>
  <si>
    <t>10Y Max/Min</t>
  </si>
  <si>
    <t>10Y Min</t>
  </si>
  <si>
    <t>10Y Avg.</t>
  </si>
  <si>
    <t>10Y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</si>
</sst>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Montserrat"/>
      <family val="3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Retrieving...</v>
        <stp/>
        <stp>{02416C8A-7715-46D2-895F-6AECD1B3BDD0}_x0000_</stp>
        <tr r="B5" s="7"/>
      </tp>
      <tp t="s">
        <v>Updated at 22:57:33</v>
        <stp/>
        <stp>{2397ED9D-6E56-4F7E-8234-3390C474FC02}_x0000_</stp>
        <tr r="B5" s="4"/>
      </tp>
      <tp t="s">
        <v>Updated at 22:53:03</v>
        <stp/>
        <stp>{17DAFA01-4700-468C-985F-3B1514729DAB}_x0000_</stp>
        <tr r="B5" s="1"/>
      </tp>
      <tp t="s">
        <v>Updated at 22:58:12</v>
        <stp/>
        <stp>{1790328D-7A67-42B1-8319-EF2CA530FC21}_x0000_</stp>
        <tr r="B5" s="5"/>
      </tp>
    </main>
    <main first="pldatasource.trrtdserver">
      <tp t="s">
        <v>BR Selic Interes</v>
        <stp/>
        <stp>{44C553ED-52C5-4557-A2BA-30AB2BE75A2B}_x0000_</stp>
        <tr r="B4" s="1"/>
      </tp>
      <tp t="s">
        <v>US CPI yy</v>
        <stp/>
        <stp>{2CBCD145-B607-4A86-8B2E-100EE5B57CB1}_x0000_</stp>
        <tr r="B4" s="5"/>
      </tp>
      <tp t="s">
        <v>BR IPCA Inflatio</v>
        <stp/>
        <stp>{B26143C9-88C8-4B3E-AAF0-254D3C6002EE}_x0000_</stp>
        <tr r="B4" s="2"/>
      </tp>
      <tp t="s">
        <v>US Fed rate</v>
        <stp/>
        <stp>{32D3F52B-DC99-463A-AFCF-B4B5D6A1BC46}_x0000_</stp>
        <tr r="B4" s="4"/>
      </tp>
      <tp t="s">
        <v>ING BANK     NYC</v>
        <stp/>
        <stp>{1E7B820C-AD08-4C99-AEF6-F2014E916F98}_x0000_</stp>
        <tr r="B4" s="7"/>
      </tp>
    </main>
    <main first="pldatasource.rhistoryrtdserver">
      <tp t="s">
        <v>Updated at 22:55:13</v>
        <stp/>
        <stp>{3D8B2AEA-DDF0-4076-AF92-CC0AA05AE33F}_x0000_</stp>
        <tr r="B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50" charset="0"/>
                <a:ea typeface="+mn-ea"/>
                <a:cs typeface="+mn-cs"/>
              </a:defRPr>
            </a:pPr>
            <a:r>
              <a:rPr lang="en-US"/>
              <a:t>BR Interest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1"/>
          <c:order val="11"/>
          <c:tx>
            <c:strRef>
              <c:f>MacroDataset!$AT$3</c:f>
              <c:strCache>
                <c:ptCount val="1"/>
                <c:pt idx="0">
                  <c:v>10Y Max/Min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MacroDataset!$AH$4:$AH$15</c:f>
              <c:numCache>
                <c:formatCode>m/d/yyyy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MacroDataset!$AT$4:$AT$15</c:f>
              <c:numCache>
                <c:formatCode>General</c:formatCode>
                <c:ptCount val="12"/>
                <c:pt idx="0">
                  <c:v>7.85</c:v>
                </c:pt>
                <c:pt idx="1">
                  <c:v>7.96</c:v>
                </c:pt>
                <c:pt idx="2">
                  <c:v>7.98</c:v>
                </c:pt>
                <c:pt idx="3">
                  <c:v>8.15</c:v>
                </c:pt>
                <c:pt idx="4">
                  <c:v>9.1</c:v>
                </c:pt>
                <c:pt idx="5">
                  <c:v>9.57</c:v>
                </c:pt>
                <c:pt idx="6">
                  <c:v>9.81</c:v>
                </c:pt>
                <c:pt idx="7">
                  <c:v>10.59</c:v>
                </c:pt>
                <c:pt idx="8">
                  <c:v>9.76</c:v>
                </c:pt>
                <c:pt idx="9">
                  <c:v>8.64</c:v>
                </c:pt>
                <c:pt idx="10">
                  <c:v>7.56</c:v>
                </c:pt>
                <c:pt idx="11">
                  <c:v>7.93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EA-438F-A3FE-F749BA0558FC}"/>
            </c:ext>
          </c:extLst>
        </c:ser>
        <c:ser>
          <c:idx val="12"/>
          <c:order val="12"/>
          <c:tx>
            <c:strRef>
              <c:f>MacroDataset!$AU$3</c:f>
              <c:strCache>
                <c:ptCount val="1"/>
                <c:pt idx="0">
                  <c:v>10Y Min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MacroDataset!$AH$4:$AH$15</c:f>
              <c:numCache>
                <c:formatCode>m/d/yyyy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MacroDataset!$AU$4:$AU$15</c:f>
              <c:numCache>
                <c:formatCode>General</c:formatCode>
                <c:ptCount val="12"/>
                <c:pt idx="0">
                  <c:v>-2.99</c:v>
                </c:pt>
                <c:pt idx="1">
                  <c:v>-2.5199999999999996</c:v>
                </c:pt>
                <c:pt idx="2">
                  <c:v>-2.5599999999999996</c:v>
                </c:pt>
                <c:pt idx="3">
                  <c:v>-3.2</c:v>
                </c:pt>
                <c:pt idx="4">
                  <c:v>-3.3499999999999996</c:v>
                </c:pt>
                <c:pt idx="5">
                  <c:v>-4.01</c:v>
                </c:pt>
                <c:pt idx="6">
                  <c:v>-4.5600000000000005</c:v>
                </c:pt>
                <c:pt idx="7">
                  <c:v>-4.0999999999999996</c:v>
                </c:pt>
                <c:pt idx="8">
                  <c:v>-4.74</c:v>
                </c:pt>
                <c:pt idx="9">
                  <c:v>-4.43</c:v>
                </c:pt>
                <c:pt idx="10">
                  <c:v>-4</c:v>
                </c:pt>
                <c:pt idx="11">
                  <c:v>-2.92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EA-438F-A3FE-F749BA055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000400"/>
        <c:axId val="1825998480"/>
      </c:areaChart>
      <c:lineChart>
        <c:grouping val="standard"/>
        <c:varyColors val="0"/>
        <c:ser>
          <c:idx val="0"/>
          <c:order val="0"/>
          <c:tx>
            <c:strRef>
              <c:f>MacroDataset!$AI$3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MacroDataset!$AH$4:$AH$15</c:f>
              <c:numCache>
                <c:formatCode>m/d/yyyy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MacroDataset!$AI$4:$AI$15</c:f>
              <c:numCache>
                <c:formatCode>General</c:formatCode>
                <c:ptCount val="12"/>
                <c:pt idx="0">
                  <c:v>7.57</c:v>
                </c:pt>
                <c:pt idx="1">
                  <c:v>7.13</c:v>
                </c:pt>
                <c:pt idx="2">
                  <c:v>7.24</c:v>
                </c:pt>
                <c:pt idx="3">
                  <c:v>6.75</c:v>
                </c:pt>
                <c:pt idx="4">
                  <c:v>6.82</c:v>
                </c:pt>
                <c:pt idx="5">
                  <c:v>7.0600000000000005</c:v>
                </c:pt>
                <c:pt idx="6">
                  <c:v>6.57</c:v>
                </c:pt>
                <c:pt idx="7">
                  <c:v>6.27</c:v>
                </c:pt>
                <c:pt idx="8">
                  <c:v>6</c:v>
                </c:pt>
                <c:pt idx="9">
                  <c:v>6.26</c:v>
                </c:pt>
                <c:pt idx="10">
                  <c:v>6.33</c:v>
                </c:pt>
                <c:pt idx="11">
                  <c:v>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A-438F-A3FE-F749BA0558FC}"/>
            </c:ext>
          </c:extLst>
        </c:ser>
        <c:ser>
          <c:idx val="1"/>
          <c:order val="1"/>
          <c:tx>
            <c:strRef>
              <c:f>MacroDataset!$AJ$3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MacroDataset!$AH$4:$AH$15</c:f>
              <c:numCache>
                <c:formatCode>m/d/yyyy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MacroDataset!$AJ$4:$AJ$15</c:f>
              <c:numCache>
                <c:formatCode>General</c:formatCode>
                <c:ptCount val="12"/>
                <c:pt idx="0">
                  <c:v>7.85</c:v>
                </c:pt>
                <c:pt idx="1">
                  <c:v>7.96</c:v>
                </c:pt>
                <c:pt idx="2">
                  <c:v>7.98</c:v>
                </c:pt>
                <c:pt idx="3">
                  <c:v>8.15</c:v>
                </c:pt>
                <c:pt idx="4">
                  <c:v>9.1</c:v>
                </c:pt>
                <c:pt idx="5">
                  <c:v>9.57</c:v>
                </c:pt>
                <c:pt idx="6">
                  <c:v>9.81</c:v>
                </c:pt>
                <c:pt idx="7">
                  <c:v>10.59</c:v>
                </c:pt>
                <c:pt idx="8">
                  <c:v>9.76</c:v>
                </c:pt>
                <c:pt idx="9">
                  <c:v>8.64</c:v>
                </c:pt>
                <c:pt idx="10">
                  <c:v>7.56</c:v>
                </c:pt>
                <c:pt idx="11">
                  <c:v>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A-438F-A3FE-F749BA0558FC}"/>
            </c:ext>
          </c:extLst>
        </c:ser>
        <c:ser>
          <c:idx val="2"/>
          <c:order val="2"/>
          <c:tx>
            <c:strRef>
              <c:f>MacroDataset!$AK$3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MacroDataset!$AH$4:$AH$15</c:f>
              <c:numCache>
                <c:formatCode>m/d/yyyy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MacroDataset!$AK$4:$AK$15</c:f>
              <c:numCache>
                <c:formatCode>General</c:formatCode>
                <c:ptCount val="12"/>
                <c:pt idx="0">
                  <c:v>-2.99</c:v>
                </c:pt>
                <c:pt idx="1">
                  <c:v>-0.8100000000000005</c:v>
                </c:pt>
                <c:pt idx="2">
                  <c:v>-1.1300000000000008</c:v>
                </c:pt>
                <c:pt idx="3">
                  <c:v>0.21000000000000085</c:v>
                </c:pt>
                <c:pt idx="4">
                  <c:v>0.44999999999999929</c:v>
                </c:pt>
                <c:pt idx="5">
                  <c:v>-0.38000000000000078</c:v>
                </c:pt>
                <c:pt idx="6">
                  <c:v>1.0199999999999996</c:v>
                </c:pt>
                <c:pt idx="7">
                  <c:v>1.3599999999999994</c:v>
                </c:pt>
                <c:pt idx="8">
                  <c:v>3.1799999999999997</c:v>
                </c:pt>
                <c:pt idx="9">
                  <c:v>5.0199999999999996</c:v>
                </c:pt>
                <c:pt idx="10">
                  <c:v>6.58</c:v>
                </c:pt>
                <c:pt idx="11">
                  <c:v>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A-438F-A3FE-F749BA0558FC}"/>
            </c:ext>
          </c:extLst>
        </c:ser>
        <c:ser>
          <c:idx val="13"/>
          <c:order val="13"/>
          <c:tx>
            <c:strRef>
              <c:f>MacroDataset!$AV$3</c:f>
              <c:strCache>
                <c:ptCount val="1"/>
                <c:pt idx="0">
                  <c:v>10Y Avg.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MacroDataset!$AH$4:$AH$15</c:f>
              <c:numCache>
                <c:formatCode>m/d/yyyy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MacroDataset!$AV$4:$AV$15</c:f>
              <c:numCache>
                <c:formatCode>General</c:formatCode>
                <c:ptCount val="12"/>
                <c:pt idx="0">
                  <c:v>3.113</c:v>
                </c:pt>
                <c:pt idx="1">
                  <c:v>3.2090000000000005</c:v>
                </c:pt>
                <c:pt idx="2">
                  <c:v>3.2670000000000003</c:v>
                </c:pt>
                <c:pt idx="3">
                  <c:v>3.2920000000000003</c:v>
                </c:pt>
                <c:pt idx="4">
                  <c:v>3.415</c:v>
                </c:pt>
                <c:pt idx="5">
                  <c:v>3.3769999999999998</c:v>
                </c:pt>
                <c:pt idx="6">
                  <c:v>3.4860000000000007</c:v>
                </c:pt>
                <c:pt idx="7">
                  <c:v>3.5209999999999999</c:v>
                </c:pt>
                <c:pt idx="8">
                  <c:v>3.4679999999999991</c:v>
                </c:pt>
                <c:pt idx="9">
                  <c:v>3.4950000000000001</c:v>
                </c:pt>
                <c:pt idx="10">
                  <c:v>3.407</c:v>
                </c:pt>
                <c:pt idx="11">
                  <c:v>3.4680000000000009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EA-438F-A3FE-F749BA055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000400"/>
        <c:axId val="182599848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MacroDataset!$AL$3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MacroDataset!$AH$4:$AH$15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45322</c:v>
                      </c:pt>
                      <c:pt idx="1">
                        <c:v>45351</c:v>
                      </c:pt>
                      <c:pt idx="2">
                        <c:v>45382</c:v>
                      </c:pt>
                      <c:pt idx="3">
                        <c:v>45412</c:v>
                      </c:pt>
                      <c:pt idx="4">
                        <c:v>45443</c:v>
                      </c:pt>
                      <c:pt idx="5">
                        <c:v>45473</c:v>
                      </c:pt>
                      <c:pt idx="6">
                        <c:v>45504</c:v>
                      </c:pt>
                      <c:pt idx="7">
                        <c:v>45535</c:v>
                      </c:pt>
                      <c:pt idx="8">
                        <c:v>45565</c:v>
                      </c:pt>
                      <c:pt idx="9">
                        <c:v>45596</c:v>
                      </c:pt>
                      <c:pt idx="10">
                        <c:v>45626</c:v>
                      </c:pt>
                      <c:pt idx="11">
                        <c:v>45657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MacroDataset!$AL$4:$AL$15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-2.3099999999999996</c:v>
                      </c:pt>
                      <c:pt idx="1">
                        <c:v>-2.5199999999999996</c:v>
                      </c:pt>
                      <c:pt idx="2">
                        <c:v>-2.5599999999999996</c:v>
                      </c:pt>
                      <c:pt idx="3">
                        <c:v>-3.2</c:v>
                      </c:pt>
                      <c:pt idx="4">
                        <c:v>-3.3499999999999996</c:v>
                      </c:pt>
                      <c:pt idx="5">
                        <c:v>-4.01</c:v>
                      </c:pt>
                      <c:pt idx="6">
                        <c:v>-4.5600000000000005</c:v>
                      </c:pt>
                      <c:pt idx="7">
                        <c:v>-4.0999999999999996</c:v>
                      </c:pt>
                      <c:pt idx="8">
                        <c:v>-4.74</c:v>
                      </c:pt>
                      <c:pt idx="9">
                        <c:v>-4.43</c:v>
                      </c:pt>
                      <c:pt idx="10">
                        <c:v>-4</c:v>
                      </c:pt>
                      <c:pt idx="11">
                        <c:v>-2.92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2EA-438F-A3FE-F749BA0558F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MacroDataset!$AM$3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MacroDataset!$AH$4:$AH$15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45322</c:v>
                      </c:pt>
                      <c:pt idx="1">
                        <c:v>45351</c:v>
                      </c:pt>
                      <c:pt idx="2">
                        <c:v>45382</c:v>
                      </c:pt>
                      <c:pt idx="3">
                        <c:v>45412</c:v>
                      </c:pt>
                      <c:pt idx="4">
                        <c:v>45443</c:v>
                      </c:pt>
                      <c:pt idx="5">
                        <c:v>45473</c:v>
                      </c:pt>
                      <c:pt idx="6">
                        <c:v>45504</c:v>
                      </c:pt>
                      <c:pt idx="7">
                        <c:v>45535</c:v>
                      </c:pt>
                      <c:pt idx="8">
                        <c:v>45565</c:v>
                      </c:pt>
                      <c:pt idx="9">
                        <c:v>45596</c:v>
                      </c:pt>
                      <c:pt idx="10">
                        <c:v>45626</c:v>
                      </c:pt>
                      <c:pt idx="11">
                        <c:v>45657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MacroDataset!$AM$4:$AM$15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1.73</c:v>
                      </c:pt>
                      <c:pt idx="1">
                        <c:v>0.19000000000000039</c:v>
                      </c:pt>
                      <c:pt idx="2">
                        <c:v>0.30999999999999961</c:v>
                      </c:pt>
                      <c:pt idx="3">
                        <c:v>0.24000000000000021</c:v>
                      </c:pt>
                      <c:pt idx="4">
                        <c:v>0.45000000000000018</c:v>
                      </c:pt>
                      <c:pt idx="5">
                        <c:v>1.35</c:v>
                      </c:pt>
                      <c:pt idx="6">
                        <c:v>1.1200000000000001</c:v>
                      </c:pt>
                      <c:pt idx="7">
                        <c:v>0.12000000000000011</c:v>
                      </c:pt>
                      <c:pt idx="8">
                        <c:v>-6.0000000000000053E-2</c:v>
                      </c:pt>
                      <c:pt idx="9">
                        <c:v>-0.43999999999999995</c:v>
                      </c:pt>
                      <c:pt idx="10">
                        <c:v>-1.1400000000000001</c:v>
                      </c:pt>
                      <c:pt idx="11">
                        <c:v>-1.92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2EA-438F-A3FE-F749BA0558F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MacroDataset!$AN$3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MacroDataset!$AH$4:$AH$15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45322</c:v>
                      </c:pt>
                      <c:pt idx="1">
                        <c:v>45351</c:v>
                      </c:pt>
                      <c:pt idx="2">
                        <c:v>45382</c:v>
                      </c:pt>
                      <c:pt idx="3">
                        <c:v>45412</c:v>
                      </c:pt>
                      <c:pt idx="4">
                        <c:v>45443</c:v>
                      </c:pt>
                      <c:pt idx="5">
                        <c:v>45473</c:v>
                      </c:pt>
                      <c:pt idx="6">
                        <c:v>45504</c:v>
                      </c:pt>
                      <c:pt idx="7">
                        <c:v>45535</c:v>
                      </c:pt>
                      <c:pt idx="8">
                        <c:v>45565</c:v>
                      </c:pt>
                      <c:pt idx="9">
                        <c:v>45596</c:v>
                      </c:pt>
                      <c:pt idx="10">
                        <c:v>45626</c:v>
                      </c:pt>
                      <c:pt idx="11">
                        <c:v>45657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MacroDataset!$AN$4:$AN$15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2.4500000000000002</c:v>
                      </c:pt>
                      <c:pt idx="1">
                        <c:v>2.75</c:v>
                      </c:pt>
                      <c:pt idx="2">
                        <c:v>2.72</c:v>
                      </c:pt>
                      <c:pt idx="3">
                        <c:v>2.61</c:v>
                      </c:pt>
                      <c:pt idx="4">
                        <c:v>1.92</c:v>
                      </c:pt>
                      <c:pt idx="5">
                        <c:v>1.5599999999999996</c:v>
                      </c:pt>
                      <c:pt idx="6">
                        <c:v>1.8399999999999999</c:v>
                      </c:pt>
                      <c:pt idx="7">
                        <c:v>3.13</c:v>
                      </c:pt>
                      <c:pt idx="8">
                        <c:v>3.28</c:v>
                      </c:pt>
                      <c:pt idx="9">
                        <c:v>2.57</c:v>
                      </c:pt>
                      <c:pt idx="10">
                        <c:v>2.61</c:v>
                      </c:pt>
                      <c:pt idx="11">
                        <c:v>2.46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2EA-438F-A3FE-F749BA0558F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MacroDataset!$AO$3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MacroDataset!$AH$4:$AH$15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45322</c:v>
                      </c:pt>
                      <c:pt idx="1">
                        <c:v>45351</c:v>
                      </c:pt>
                      <c:pt idx="2">
                        <c:v>45382</c:v>
                      </c:pt>
                      <c:pt idx="3">
                        <c:v>45412</c:v>
                      </c:pt>
                      <c:pt idx="4">
                        <c:v>45443</c:v>
                      </c:pt>
                      <c:pt idx="5">
                        <c:v>45473</c:v>
                      </c:pt>
                      <c:pt idx="6">
                        <c:v>45504</c:v>
                      </c:pt>
                      <c:pt idx="7">
                        <c:v>45535</c:v>
                      </c:pt>
                      <c:pt idx="8">
                        <c:v>45565</c:v>
                      </c:pt>
                      <c:pt idx="9">
                        <c:v>45596</c:v>
                      </c:pt>
                      <c:pt idx="10">
                        <c:v>45626</c:v>
                      </c:pt>
                      <c:pt idx="11">
                        <c:v>45657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MacroDataset!$AO$4:$AO$15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4.7</c:v>
                      </c:pt>
                      <c:pt idx="1">
                        <c:v>4.05</c:v>
                      </c:pt>
                      <c:pt idx="2">
                        <c:v>4.1400000000000006</c:v>
                      </c:pt>
                      <c:pt idx="3">
                        <c:v>3.91</c:v>
                      </c:pt>
                      <c:pt idx="4">
                        <c:v>3.82</c:v>
                      </c:pt>
                      <c:pt idx="5">
                        <c:v>3.74</c:v>
                      </c:pt>
                      <c:pt idx="6">
                        <c:v>3.64</c:v>
                      </c:pt>
                      <c:pt idx="7">
                        <c:v>2.1100000000000003</c:v>
                      </c:pt>
                      <c:pt idx="8">
                        <c:v>2.0199999999999996</c:v>
                      </c:pt>
                      <c:pt idx="9">
                        <c:v>2.3099999999999996</c:v>
                      </c:pt>
                      <c:pt idx="10">
                        <c:v>1.9699999999999998</c:v>
                      </c:pt>
                      <c:pt idx="11">
                        <c:v>1.9400000000000004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2EA-438F-A3FE-F749BA0558F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MacroDataset!$AP$3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MacroDataset!$AH$4:$AH$15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45322</c:v>
                      </c:pt>
                      <c:pt idx="1">
                        <c:v>45351</c:v>
                      </c:pt>
                      <c:pt idx="2">
                        <c:v>45382</c:v>
                      </c:pt>
                      <c:pt idx="3">
                        <c:v>45412</c:v>
                      </c:pt>
                      <c:pt idx="4">
                        <c:v>45443</c:v>
                      </c:pt>
                      <c:pt idx="5">
                        <c:v>45473</c:v>
                      </c:pt>
                      <c:pt idx="6">
                        <c:v>45504</c:v>
                      </c:pt>
                      <c:pt idx="7">
                        <c:v>45535</c:v>
                      </c:pt>
                      <c:pt idx="8">
                        <c:v>45565</c:v>
                      </c:pt>
                      <c:pt idx="9">
                        <c:v>45596</c:v>
                      </c:pt>
                      <c:pt idx="10">
                        <c:v>45626</c:v>
                      </c:pt>
                      <c:pt idx="11">
                        <c:v>45657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MacroDataset!$AP$4:$AP$15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7.01</c:v>
                      </c:pt>
                      <c:pt idx="1">
                        <c:v>7.46</c:v>
                      </c:pt>
                      <c:pt idx="2">
                        <c:v>7.65</c:v>
                      </c:pt>
                      <c:pt idx="3">
                        <c:v>7.49</c:v>
                      </c:pt>
                      <c:pt idx="4">
                        <c:v>7.68</c:v>
                      </c:pt>
                      <c:pt idx="5">
                        <c:v>7.17</c:v>
                      </c:pt>
                      <c:pt idx="6">
                        <c:v>7.65</c:v>
                      </c:pt>
                      <c:pt idx="7">
                        <c:v>7.25</c:v>
                      </c:pt>
                      <c:pt idx="8">
                        <c:v>6.54</c:v>
                      </c:pt>
                      <c:pt idx="9">
                        <c:v>6.79</c:v>
                      </c:pt>
                      <c:pt idx="10">
                        <c:v>5.71</c:v>
                      </c:pt>
                      <c:pt idx="11">
                        <c:v>4.8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2EA-438F-A3FE-F749BA0558F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MacroDataset!$AQ$3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MacroDataset!$AH$4:$AH$15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45322</c:v>
                      </c:pt>
                      <c:pt idx="1">
                        <c:v>45351</c:v>
                      </c:pt>
                      <c:pt idx="2">
                        <c:v>45382</c:v>
                      </c:pt>
                      <c:pt idx="3">
                        <c:v>45412</c:v>
                      </c:pt>
                      <c:pt idx="4">
                        <c:v>45443</c:v>
                      </c:pt>
                      <c:pt idx="5">
                        <c:v>45473</c:v>
                      </c:pt>
                      <c:pt idx="6">
                        <c:v>45504</c:v>
                      </c:pt>
                      <c:pt idx="7">
                        <c:v>45535</c:v>
                      </c:pt>
                      <c:pt idx="8">
                        <c:v>45565</c:v>
                      </c:pt>
                      <c:pt idx="9">
                        <c:v>45596</c:v>
                      </c:pt>
                      <c:pt idx="10">
                        <c:v>45626</c:v>
                      </c:pt>
                      <c:pt idx="11">
                        <c:v>45657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MacroDataset!$AQ$4:$AQ$15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3.7699999999999996</c:v>
                      </c:pt>
                      <c:pt idx="1">
                        <c:v>3.58</c:v>
                      </c:pt>
                      <c:pt idx="2">
                        <c:v>3.5399999999999991</c:v>
                      </c:pt>
                      <c:pt idx="3">
                        <c:v>3.8900000000000006</c:v>
                      </c:pt>
                      <c:pt idx="4">
                        <c:v>4.8599999999999994</c:v>
                      </c:pt>
                      <c:pt idx="5">
                        <c:v>4.9700000000000006</c:v>
                      </c:pt>
                      <c:pt idx="6">
                        <c:v>4.93</c:v>
                      </c:pt>
                      <c:pt idx="7">
                        <c:v>5.41</c:v>
                      </c:pt>
                      <c:pt idx="8">
                        <c:v>5.51</c:v>
                      </c:pt>
                      <c:pt idx="9">
                        <c:v>5.2799999999999994</c:v>
                      </c:pt>
                      <c:pt idx="10">
                        <c:v>5.77</c:v>
                      </c:pt>
                      <c:pt idx="11">
                        <c:v>6.13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2EA-438F-A3FE-F749BA0558F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MacroDataset!$AR$3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MacroDataset!$AH$4:$AH$15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45322</c:v>
                      </c:pt>
                      <c:pt idx="1">
                        <c:v>45351</c:v>
                      </c:pt>
                      <c:pt idx="2">
                        <c:v>45382</c:v>
                      </c:pt>
                      <c:pt idx="3">
                        <c:v>45412</c:v>
                      </c:pt>
                      <c:pt idx="4">
                        <c:v>45443</c:v>
                      </c:pt>
                      <c:pt idx="5">
                        <c:v>45473</c:v>
                      </c:pt>
                      <c:pt idx="6">
                        <c:v>45504</c:v>
                      </c:pt>
                      <c:pt idx="7">
                        <c:v>45535</c:v>
                      </c:pt>
                      <c:pt idx="8">
                        <c:v>45565</c:v>
                      </c:pt>
                      <c:pt idx="9">
                        <c:v>45596</c:v>
                      </c:pt>
                      <c:pt idx="10">
                        <c:v>45626</c:v>
                      </c:pt>
                      <c:pt idx="11">
                        <c:v>45657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MacroDataset!$AR$4:$AR$15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4.6900000000000004</c:v>
                      </c:pt>
                      <c:pt idx="1">
                        <c:v>5.34</c:v>
                      </c:pt>
                      <c:pt idx="2">
                        <c:v>5.1100000000000003</c:v>
                      </c:pt>
                      <c:pt idx="3">
                        <c:v>4.55</c:v>
                      </c:pt>
                      <c:pt idx="4">
                        <c:v>4.6199999999999992</c:v>
                      </c:pt>
                      <c:pt idx="5">
                        <c:v>5.08</c:v>
                      </c:pt>
                      <c:pt idx="6">
                        <c:v>4.7799999999999994</c:v>
                      </c:pt>
                      <c:pt idx="7">
                        <c:v>4.8599999999999994</c:v>
                      </c:pt>
                      <c:pt idx="8">
                        <c:v>4.6899999999999995</c:v>
                      </c:pt>
                      <c:pt idx="9">
                        <c:v>4.7200000000000006</c:v>
                      </c:pt>
                      <c:pt idx="10">
                        <c:v>4.76</c:v>
                      </c:pt>
                      <c:pt idx="11">
                        <c:v>4.32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2EA-438F-A3FE-F749BA0558F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MacroDataset!$AS$3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MacroDataset!$AH$4:$AH$15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45322</c:v>
                      </c:pt>
                      <c:pt idx="1">
                        <c:v>45351</c:v>
                      </c:pt>
                      <c:pt idx="2">
                        <c:v>45382</c:v>
                      </c:pt>
                      <c:pt idx="3">
                        <c:v>45412</c:v>
                      </c:pt>
                      <c:pt idx="4">
                        <c:v>45443</c:v>
                      </c:pt>
                      <c:pt idx="5">
                        <c:v>45473</c:v>
                      </c:pt>
                      <c:pt idx="6">
                        <c:v>45504</c:v>
                      </c:pt>
                      <c:pt idx="7">
                        <c:v>45535</c:v>
                      </c:pt>
                      <c:pt idx="8">
                        <c:v>45565</c:v>
                      </c:pt>
                      <c:pt idx="9">
                        <c:v>45596</c:v>
                      </c:pt>
                      <c:pt idx="10">
                        <c:v>45626</c:v>
                      </c:pt>
                      <c:pt idx="11">
                        <c:v>45657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MacroDataset!$AS$4:$AS$15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4.2300000000000004</c:v>
                      </c:pt>
                      <c:pt idx="1">
                        <c:v>4.09</c:v>
                      </c:pt>
                      <c:pt idx="2">
                        <c:v>4.91</c:v>
                      </c:pt>
                      <c:pt idx="3">
                        <c:v>5.07</c:v>
                      </c:pt>
                      <c:pt idx="4">
                        <c:v>4.5999999999999996</c:v>
                      </c:pt>
                      <c:pt idx="5">
                        <c:v>4.72</c:v>
                      </c:pt>
                      <c:pt idx="6">
                        <c:v>4.63</c:v>
                      </c:pt>
                      <c:pt idx="7">
                        <c:v>4.4800000000000004</c:v>
                      </c:pt>
                      <c:pt idx="8">
                        <c:v>4.5</c:v>
                      </c:pt>
                      <c:pt idx="9">
                        <c:v>4.49</c:v>
                      </c:pt>
                      <c:pt idx="10">
                        <c:v>4.25</c:v>
                      </c:pt>
                      <c:pt idx="11">
                        <c:v>4.66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A2EA-438F-A3FE-F749BA0558FC}"/>
                  </c:ext>
                </c:extLst>
              </c15:ser>
            </c15:filteredLineSeries>
          </c:ext>
        </c:extLst>
      </c:lineChart>
      <c:dateAx>
        <c:axId val="1826000400"/>
        <c:scaling>
          <c:orientation val="minMax"/>
        </c:scaling>
        <c:delete val="0"/>
        <c:axPos val="b"/>
        <c:numFmt formatCode="[$-409]mmm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825998480"/>
        <c:crosses val="autoZero"/>
        <c:auto val="1"/>
        <c:lblOffset val="100"/>
        <c:baseTimeUnit val="months"/>
      </c:dateAx>
      <c:valAx>
        <c:axId val="18259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82600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tserrat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MacroDataset!$AD$2</c:f>
              <c:strCache>
                <c:ptCount val="1"/>
                <c:pt idx="0">
                  <c:v>Buffer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MacroDataset!$AC$3:$AC$122</c:f>
              <c:numCache>
                <c:formatCode>m/d/yyyy</c:formatCode>
                <c:ptCount val="120"/>
                <c:pt idx="0">
                  <c:v>45657</c:v>
                </c:pt>
                <c:pt idx="1">
                  <c:v>45626</c:v>
                </c:pt>
                <c:pt idx="2">
                  <c:v>45596</c:v>
                </c:pt>
                <c:pt idx="3">
                  <c:v>45565</c:v>
                </c:pt>
                <c:pt idx="4">
                  <c:v>45535</c:v>
                </c:pt>
                <c:pt idx="5">
                  <c:v>45504</c:v>
                </c:pt>
                <c:pt idx="6">
                  <c:v>45473</c:v>
                </c:pt>
                <c:pt idx="7">
                  <c:v>45443</c:v>
                </c:pt>
                <c:pt idx="8">
                  <c:v>45412</c:v>
                </c:pt>
                <c:pt idx="9">
                  <c:v>45382</c:v>
                </c:pt>
                <c:pt idx="10">
                  <c:v>45351</c:v>
                </c:pt>
                <c:pt idx="11">
                  <c:v>45322</c:v>
                </c:pt>
                <c:pt idx="12">
                  <c:v>45291</c:v>
                </c:pt>
                <c:pt idx="13">
                  <c:v>45260</c:v>
                </c:pt>
                <c:pt idx="14">
                  <c:v>45230</c:v>
                </c:pt>
                <c:pt idx="15">
                  <c:v>45199</c:v>
                </c:pt>
                <c:pt idx="16">
                  <c:v>45169</c:v>
                </c:pt>
                <c:pt idx="17">
                  <c:v>45138</c:v>
                </c:pt>
                <c:pt idx="18">
                  <c:v>45107</c:v>
                </c:pt>
                <c:pt idx="19">
                  <c:v>45077</c:v>
                </c:pt>
                <c:pt idx="20">
                  <c:v>45046</c:v>
                </c:pt>
                <c:pt idx="21">
                  <c:v>45016</c:v>
                </c:pt>
                <c:pt idx="22">
                  <c:v>44985</c:v>
                </c:pt>
                <c:pt idx="23">
                  <c:v>44957</c:v>
                </c:pt>
                <c:pt idx="24">
                  <c:v>44926</c:v>
                </c:pt>
                <c:pt idx="25">
                  <c:v>44895</c:v>
                </c:pt>
                <c:pt idx="26">
                  <c:v>44865</c:v>
                </c:pt>
                <c:pt idx="27">
                  <c:v>44834</c:v>
                </c:pt>
                <c:pt idx="28">
                  <c:v>44804</c:v>
                </c:pt>
                <c:pt idx="29">
                  <c:v>44773</c:v>
                </c:pt>
                <c:pt idx="30">
                  <c:v>44742</c:v>
                </c:pt>
                <c:pt idx="31">
                  <c:v>44712</c:v>
                </c:pt>
                <c:pt idx="32">
                  <c:v>44681</c:v>
                </c:pt>
                <c:pt idx="33">
                  <c:v>44651</c:v>
                </c:pt>
                <c:pt idx="34">
                  <c:v>44620</c:v>
                </c:pt>
                <c:pt idx="35">
                  <c:v>44592</c:v>
                </c:pt>
                <c:pt idx="36">
                  <c:v>44561</c:v>
                </c:pt>
                <c:pt idx="37">
                  <c:v>44530</c:v>
                </c:pt>
                <c:pt idx="38">
                  <c:v>44500</c:v>
                </c:pt>
                <c:pt idx="39">
                  <c:v>44469</c:v>
                </c:pt>
                <c:pt idx="40">
                  <c:v>44439</c:v>
                </c:pt>
                <c:pt idx="41">
                  <c:v>44408</c:v>
                </c:pt>
                <c:pt idx="42">
                  <c:v>44377</c:v>
                </c:pt>
                <c:pt idx="43">
                  <c:v>44347</c:v>
                </c:pt>
                <c:pt idx="44">
                  <c:v>44316</c:v>
                </c:pt>
                <c:pt idx="45">
                  <c:v>44286</c:v>
                </c:pt>
                <c:pt idx="46">
                  <c:v>44255</c:v>
                </c:pt>
                <c:pt idx="47">
                  <c:v>44227</c:v>
                </c:pt>
                <c:pt idx="48">
                  <c:v>44196</c:v>
                </c:pt>
                <c:pt idx="49">
                  <c:v>44165</c:v>
                </c:pt>
                <c:pt idx="50">
                  <c:v>44135</c:v>
                </c:pt>
                <c:pt idx="51">
                  <c:v>44104</c:v>
                </c:pt>
                <c:pt idx="52">
                  <c:v>44074</c:v>
                </c:pt>
                <c:pt idx="53">
                  <c:v>44043</c:v>
                </c:pt>
                <c:pt idx="54">
                  <c:v>44012</c:v>
                </c:pt>
                <c:pt idx="55">
                  <c:v>43982</c:v>
                </c:pt>
                <c:pt idx="56">
                  <c:v>43951</c:v>
                </c:pt>
                <c:pt idx="57">
                  <c:v>43921</c:v>
                </c:pt>
                <c:pt idx="58">
                  <c:v>43890</c:v>
                </c:pt>
                <c:pt idx="59">
                  <c:v>43861</c:v>
                </c:pt>
                <c:pt idx="60">
                  <c:v>43830</c:v>
                </c:pt>
                <c:pt idx="61">
                  <c:v>43799</c:v>
                </c:pt>
                <c:pt idx="62">
                  <c:v>43769</c:v>
                </c:pt>
                <c:pt idx="63">
                  <c:v>43738</c:v>
                </c:pt>
                <c:pt idx="64">
                  <c:v>43708</c:v>
                </c:pt>
                <c:pt idx="65">
                  <c:v>43677</c:v>
                </c:pt>
                <c:pt idx="66">
                  <c:v>43646</c:v>
                </c:pt>
                <c:pt idx="67">
                  <c:v>43616</c:v>
                </c:pt>
                <c:pt idx="68">
                  <c:v>43585</c:v>
                </c:pt>
                <c:pt idx="69">
                  <c:v>43555</c:v>
                </c:pt>
                <c:pt idx="70">
                  <c:v>43524</c:v>
                </c:pt>
                <c:pt idx="71">
                  <c:v>43496</c:v>
                </c:pt>
                <c:pt idx="72">
                  <c:v>43465</c:v>
                </c:pt>
                <c:pt idx="73">
                  <c:v>43434</c:v>
                </c:pt>
                <c:pt idx="74">
                  <c:v>43404</c:v>
                </c:pt>
                <c:pt idx="75">
                  <c:v>43373</c:v>
                </c:pt>
                <c:pt idx="76">
                  <c:v>43343</c:v>
                </c:pt>
                <c:pt idx="77">
                  <c:v>43312</c:v>
                </c:pt>
                <c:pt idx="78">
                  <c:v>43281</c:v>
                </c:pt>
                <c:pt idx="79">
                  <c:v>43251</c:v>
                </c:pt>
                <c:pt idx="80">
                  <c:v>43220</c:v>
                </c:pt>
                <c:pt idx="81">
                  <c:v>43190</c:v>
                </c:pt>
                <c:pt idx="82">
                  <c:v>43159</c:v>
                </c:pt>
                <c:pt idx="83">
                  <c:v>43131</c:v>
                </c:pt>
                <c:pt idx="84">
                  <c:v>43100</c:v>
                </c:pt>
                <c:pt idx="85">
                  <c:v>43069</c:v>
                </c:pt>
                <c:pt idx="86">
                  <c:v>43039</c:v>
                </c:pt>
                <c:pt idx="87">
                  <c:v>43008</c:v>
                </c:pt>
                <c:pt idx="88">
                  <c:v>42978</c:v>
                </c:pt>
                <c:pt idx="89">
                  <c:v>42947</c:v>
                </c:pt>
                <c:pt idx="90">
                  <c:v>42916</c:v>
                </c:pt>
                <c:pt idx="91">
                  <c:v>42886</c:v>
                </c:pt>
                <c:pt idx="92">
                  <c:v>42855</c:v>
                </c:pt>
                <c:pt idx="93">
                  <c:v>42825</c:v>
                </c:pt>
                <c:pt idx="94">
                  <c:v>42794</c:v>
                </c:pt>
                <c:pt idx="95">
                  <c:v>42766</c:v>
                </c:pt>
                <c:pt idx="96">
                  <c:v>42735</c:v>
                </c:pt>
                <c:pt idx="97">
                  <c:v>42704</c:v>
                </c:pt>
                <c:pt idx="98">
                  <c:v>42674</c:v>
                </c:pt>
                <c:pt idx="99">
                  <c:v>42643</c:v>
                </c:pt>
                <c:pt idx="100">
                  <c:v>42613</c:v>
                </c:pt>
                <c:pt idx="101">
                  <c:v>42582</c:v>
                </c:pt>
                <c:pt idx="102">
                  <c:v>42551</c:v>
                </c:pt>
                <c:pt idx="103">
                  <c:v>42521</c:v>
                </c:pt>
                <c:pt idx="104">
                  <c:v>42490</c:v>
                </c:pt>
                <c:pt idx="105">
                  <c:v>42460</c:v>
                </c:pt>
                <c:pt idx="106">
                  <c:v>42429</c:v>
                </c:pt>
                <c:pt idx="107">
                  <c:v>42400</c:v>
                </c:pt>
                <c:pt idx="108">
                  <c:v>42369</c:v>
                </c:pt>
                <c:pt idx="109">
                  <c:v>42338</c:v>
                </c:pt>
                <c:pt idx="110">
                  <c:v>42308</c:v>
                </c:pt>
                <c:pt idx="111">
                  <c:v>42277</c:v>
                </c:pt>
                <c:pt idx="112">
                  <c:v>42247</c:v>
                </c:pt>
                <c:pt idx="113">
                  <c:v>42216</c:v>
                </c:pt>
                <c:pt idx="114">
                  <c:v>42185</c:v>
                </c:pt>
                <c:pt idx="115">
                  <c:v>42155</c:v>
                </c:pt>
                <c:pt idx="116">
                  <c:v>42124</c:v>
                </c:pt>
                <c:pt idx="117">
                  <c:v>42094</c:v>
                </c:pt>
                <c:pt idx="118">
                  <c:v>42063</c:v>
                </c:pt>
                <c:pt idx="119">
                  <c:v>42035</c:v>
                </c:pt>
              </c:numCache>
            </c:numRef>
          </c:cat>
          <c:val>
            <c:numRef>
              <c:f>MacroDataset!$AD$3:$AD$122</c:f>
              <c:numCache>
                <c:formatCode>General</c:formatCode>
                <c:ptCount val="120"/>
                <c:pt idx="0">
                  <c:v>1.5083727272727283</c:v>
                </c:pt>
                <c:pt idx="1">
                  <c:v>0.51537272727272809</c:v>
                </c:pt>
                <c:pt idx="2">
                  <c:v>-0.15673636363636306</c:v>
                </c:pt>
                <c:pt idx="3">
                  <c:v>-1.2981818181817673E-2</c:v>
                </c:pt>
                <c:pt idx="4">
                  <c:v>-0.45332727272727291</c:v>
                </c:pt>
                <c:pt idx="5">
                  <c:v>-0.5119636363636364</c:v>
                </c:pt>
                <c:pt idx="6">
                  <c:v>-0.32029090909090935</c:v>
                </c:pt>
                <c:pt idx="7">
                  <c:v>-4.1890909090909027E-2</c:v>
                </c:pt>
                <c:pt idx="8">
                  <c:v>0.38064545454545473</c:v>
                </c:pt>
                <c:pt idx="9">
                  <c:v>0.24520909090909132</c:v>
                </c:pt>
                <c:pt idx="10">
                  <c:v>0.25246363636363611</c:v>
                </c:pt>
                <c:pt idx="11">
                  <c:v>0.69567272727272655</c:v>
                </c:pt>
                <c:pt idx="12">
                  <c:v>0.71975454545454443</c:v>
                </c:pt>
                <c:pt idx="13">
                  <c:v>1.0741090909090907</c:v>
                </c:pt>
                <c:pt idx="14">
                  <c:v>1.5156272727272719</c:v>
                </c:pt>
                <c:pt idx="15">
                  <c:v>1.4495999999999993</c:v>
                </c:pt>
                <c:pt idx="16">
                  <c:v>2.340354545454546</c:v>
                </c:pt>
                <c:pt idx="17">
                  <c:v>3.1034727272727274</c:v>
                </c:pt>
                <c:pt idx="18">
                  <c:v>3.787281818181818</c:v>
                </c:pt>
                <c:pt idx="19">
                  <c:v>3.6448363636363639</c:v>
                </c:pt>
                <c:pt idx="20">
                  <c:v>3.9941181818181826</c:v>
                </c:pt>
                <c:pt idx="21">
                  <c:v>3.7666090909090904</c:v>
                </c:pt>
                <c:pt idx="22">
                  <c:v>3.6791181818181822</c:v>
                </c:pt>
                <c:pt idx="23">
                  <c:v>3.9075545454545453</c:v>
                </c:pt>
                <c:pt idx="24">
                  <c:v>3.9705545454545454</c:v>
                </c:pt>
                <c:pt idx="25">
                  <c:v>4.467354545454544</c:v>
                </c:pt>
                <c:pt idx="26">
                  <c:v>4.8277909090909086</c:v>
                </c:pt>
                <c:pt idx="27">
                  <c:v>4.574618181818181</c:v>
                </c:pt>
                <c:pt idx="28">
                  <c:v>4.114990909090908</c:v>
                </c:pt>
                <c:pt idx="29">
                  <c:v>2.8359272727272717</c:v>
                </c:pt>
                <c:pt idx="30">
                  <c:v>2.3447727272727263</c:v>
                </c:pt>
                <c:pt idx="31">
                  <c:v>2.2985999999999995</c:v>
                </c:pt>
                <c:pt idx="32">
                  <c:v>1.2832090909090907</c:v>
                </c:pt>
                <c:pt idx="33">
                  <c:v>1.8896999999999995</c:v>
                </c:pt>
                <c:pt idx="34">
                  <c:v>1.3627090909090915</c:v>
                </c:pt>
                <c:pt idx="35">
                  <c:v>-0.15657272727272772</c:v>
                </c:pt>
                <c:pt idx="36">
                  <c:v>-0.13358181818181863</c:v>
                </c:pt>
                <c:pt idx="37">
                  <c:v>-2.1606272727272735</c:v>
                </c:pt>
                <c:pt idx="38">
                  <c:v>-2.3546727272727277</c:v>
                </c:pt>
                <c:pt idx="39">
                  <c:v>-3.8732999999999995</c:v>
                </c:pt>
                <c:pt idx="40">
                  <c:v>-4.5833454545454542</c:v>
                </c:pt>
                <c:pt idx="41">
                  <c:v>-5.1549545454545456</c:v>
                </c:pt>
                <c:pt idx="42">
                  <c:v>-4.8055363636363637</c:v>
                </c:pt>
                <c:pt idx="43">
                  <c:v>-5.5569545454545457</c:v>
                </c:pt>
                <c:pt idx="44">
                  <c:v>-5.7785454545454549</c:v>
                </c:pt>
                <c:pt idx="45">
                  <c:v>-5.9429999999999996</c:v>
                </c:pt>
                <c:pt idx="46">
                  <c:v>-6.4571727272727282</c:v>
                </c:pt>
                <c:pt idx="47">
                  <c:v>-6.2048727272727273</c:v>
                </c:pt>
                <c:pt idx="48">
                  <c:v>-6.2429727272727265</c:v>
                </c:pt>
                <c:pt idx="49">
                  <c:v>-6.2350909090909097</c:v>
                </c:pt>
                <c:pt idx="50">
                  <c:v>-6.0444272727272734</c:v>
                </c:pt>
                <c:pt idx="51">
                  <c:v>-5.5306909090909109</c:v>
                </c:pt>
                <c:pt idx="52">
                  <c:v>-5.1651000000000007</c:v>
                </c:pt>
                <c:pt idx="53">
                  <c:v>-4.9903363636363647</c:v>
                </c:pt>
                <c:pt idx="54">
                  <c:v>-5.0554636363636369</c:v>
                </c:pt>
                <c:pt idx="55">
                  <c:v>-4.359245454545456</c:v>
                </c:pt>
                <c:pt idx="56">
                  <c:v>-3.9344181818181823</c:v>
                </c:pt>
                <c:pt idx="57">
                  <c:v>-4.1636727272727283</c:v>
                </c:pt>
                <c:pt idx="58">
                  <c:v>-4.8974727272727279</c:v>
                </c:pt>
                <c:pt idx="59">
                  <c:v>-4.745427272727273</c:v>
                </c:pt>
                <c:pt idx="60">
                  <c:v>-4.9334727272727275</c:v>
                </c:pt>
                <c:pt idx="61">
                  <c:v>-3.8601545454545456</c:v>
                </c:pt>
                <c:pt idx="62">
                  <c:v>-3.5050363636363646</c:v>
                </c:pt>
                <c:pt idx="63">
                  <c:v>-3.4596272727272739</c:v>
                </c:pt>
                <c:pt idx="64">
                  <c:v>-3.5054181818181833</c:v>
                </c:pt>
                <c:pt idx="65">
                  <c:v>-3.0210272727272738</c:v>
                </c:pt>
                <c:pt idx="66">
                  <c:v>-3.2034545454545462</c:v>
                </c:pt>
                <c:pt idx="67">
                  <c:v>-4.0139181818181831</c:v>
                </c:pt>
                <c:pt idx="68">
                  <c:v>-4.1641090909090916</c:v>
                </c:pt>
                <c:pt idx="69">
                  <c:v>-4.0004454545454546</c:v>
                </c:pt>
                <c:pt idx="70">
                  <c:v>-3.7286181818181818</c:v>
                </c:pt>
                <c:pt idx="71">
                  <c:v>-3.6717000000000004</c:v>
                </c:pt>
                <c:pt idx="72">
                  <c:v>-3.6088363636363638</c:v>
                </c:pt>
                <c:pt idx="73">
                  <c:v>-3.5930727272727276</c:v>
                </c:pt>
                <c:pt idx="74">
                  <c:v>-3.8873454545454544</c:v>
                </c:pt>
                <c:pt idx="75">
                  <c:v>-3.9908727272727287</c:v>
                </c:pt>
                <c:pt idx="76">
                  <c:v>-3.5228454545454557</c:v>
                </c:pt>
                <c:pt idx="77">
                  <c:v>-3.6967636363636376</c:v>
                </c:pt>
                <c:pt idx="78">
                  <c:v>-3.6808363636363635</c:v>
                </c:pt>
                <c:pt idx="79">
                  <c:v>-2.5783636363636373</c:v>
                </c:pt>
                <c:pt idx="80">
                  <c:v>-2.6433818181818185</c:v>
                </c:pt>
                <c:pt idx="81">
                  <c:v>-2.6523818181818197</c:v>
                </c:pt>
                <c:pt idx="82">
                  <c:v>-2.4366818181818188</c:v>
                </c:pt>
                <c:pt idx="83">
                  <c:v>-2.2596818181818183</c:v>
                </c:pt>
                <c:pt idx="84">
                  <c:v>-2.3349000000000006</c:v>
                </c:pt>
                <c:pt idx="85">
                  <c:v>-1.5598636363636367</c:v>
                </c:pt>
                <c:pt idx="86">
                  <c:v>-1.568481818181819</c:v>
                </c:pt>
                <c:pt idx="87">
                  <c:v>-0.65956363636363591</c:v>
                </c:pt>
                <c:pt idx="88">
                  <c:v>0.28963636363636397</c:v>
                </c:pt>
                <c:pt idx="89">
                  <c:v>6.8345454545455001E-2</c:v>
                </c:pt>
                <c:pt idx="90">
                  <c:v>0.83656363636363706</c:v>
                </c:pt>
                <c:pt idx="91">
                  <c:v>1.6966363636363646</c:v>
                </c:pt>
                <c:pt idx="92">
                  <c:v>1.4872909090909108</c:v>
                </c:pt>
                <c:pt idx="93">
                  <c:v>2.2237363636363643</c:v>
                </c:pt>
                <c:pt idx="94">
                  <c:v>2.3716090909090926</c:v>
                </c:pt>
                <c:pt idx="95">
                  <c:v>2.66978181818182</c:v>
                </c:pt>
                <c:pt idx="96">
                  <c:v>2.6710090909090924</c:v>
                </c:pt>
                <c:pt idx="97">
                  <c:v>2.5012636363636362</c:v>
                </c:pt>
                <c:pt idx="98">
                  <c:v>1.8968454545454554</c:v>
                </c:pt>
                <c:pt idx="99">
                  <c:v>1.7091818181818181</c:v>
                </c:pt>
                <c:pt idx="100">
                  <c:v>1.2487909090909088</c:v>
                </c:pt>
                <c:pt idx="101">
                  <c:v>1.288636363636364</c:v>
                </c:pt>
                <c:pt idx="102">
                  <c:v>1.2718090909090922</c:v>
                </c:pt>
                <c:pt idx="103">
                  <c:v>0.93409090909090997</c:v>
                </c:pt>
                <c:pt idx="104">
                  <c:v>0.97268181818181887</c:v>
                </c:pt>
                <c:pt idx="105">
                  <c:v>0.81166363636363659</c:v>
                </c:pt>
                <c:pt idx="106">
                  <c:v>0.17389090909091018</c:v>
                </c:pt>
                <c:pt idx="107">
                  <c:v>3.924545454545509E-2</c:v>
                </c:pt>
                <c:pt idx="108">
                  <c:v>-0.20773636363636286</c:v>
                </c:pt>
                <c:pt idx="109">
                  <c:v>-3.0245454545454777E-2</c:v>
                </c:pt>
                <c:pt idx="110">
                  <c:v>0.18182727272727331</c:v>
                </c:pt>
                <c:pt idx="111">
                  <c:v>0.34955454545454595</c:v>
                </c:pt>
                <c:pt idx="112">
                  <c:v>0.33381818181818229</c:v>
                </c:pt>
                <c:pt idx="113">
                  <c:v>0.26173636363636388</c:v>
                </c:pt>
                <c:pt idx="114">
                  <c:v>0.12921818181818168</c:v>
                </c:pt>
                <c:pt idx="115">
                  <c:v>-0.16693636363636391</c:v>
                </c:pt>
                <c:pt idx="116">
                  <c:v>-8.3481818181818032E-2</c:v>
                </c:pt>
                <c:pt idx="117">
                  <c:v>-0.56629090909090918</c:v>
                </c:pt>
                <c:pt idx="118">
                  <c:v>-0.79311818181818194</c:v>
                </c:pt>
                <c:pt idx="119">
                  <c:v>-0.51605454545454466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B-40E9-AF37-A1547BD86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519056"/>
        <c:axId val="1685519536"/>
      </c:lineChart>
      <c:lineChart>
        <c:grouping val="standard"/>
        <c:varyColors val="0"/>
        <c:ser>
          <c:idx val="1"/>
          <c:order val="1"/>
          <c:tx>
            <c:strRef>
              <c:f>MacroDataset!$AE$2</c:f>
              <c:strCache>
                <c:ptCount val="1"/>
                <c:pt idx="0">
                  <c:v>BRL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MacroDataset!$AC$3:$AC$122</c:f>
              <c:numCache>
                <c:formatCode>m/d/yyyy</c:formatCode>
                <c:ptCount val="120"/>
                <c:pt idx="0">
                  <c:v>45657</c:v>
                </c:pt>
                <c:pt idx="1">
                  <c:v>45626</c:v>
                </c:pt>
                <c:pt idx="2">
                  <c:v>45596</c:v>
                </c:pt>
                <c:pt idx="3">
                  <c:v>45565</c:v>
                </c:pt>
                <c:pt idx="4">
                  <c:v>45535</c:v>
                </c:pt>
                <c:pt idx="5">
                  <c:v>45504</c:v>
                </c:pt>
                <c:pt idx="6">
                  <c:v>45473</c:v>
                </c:pt>
                <c:pt idx="7">
                  <c:v>45443</c:v>
                </c:pt>
                <c:pt idx="8">
                  <c:v>45412</c:v>
                </c:pt>
                <c:pt idx="9">
                  <c:v>45382</c:v>
                </c:pt>
                <c:pt idx="10">
                  <c:v>45351</c:v>
                </c:pt>
                <c:pt idx="11">
                  <c:v>45322</c:v>
                </c:pt>
                <c:pt idx="12">
                  <c:v>45291</c:v>
                </c:pt>
                <c:pt idx="13">
                  <c:v>45260</c:v>
                </c:pt>
                <c:pt idx="14">
                  <c:v>45230</c:v>
                </c:pt>
                <c:pt idx="15">
                  <c:v>45199</c:v>
                </c:pt>
                <c:pt idx="16">
                  <c:v>45169</c:v>
                </c:pt>
                <c:pt idx="17">
                  <c:v>45138</c:v>
                </c:pt>
                <c:pt idx="18">
                  <c:v>45107</c:v>
                </c:pt>
                <c:pt idx="19">
                  <c:v>45077</c:v>
                </c:pt>
                <c:pt idx="20">
                  <c:v>45046</c:v>
                </c:pt>
                <c:pt idx="21">
                  <c:v>45016</c:v>
                </c:pt>
                <c:pt idx="22">
                  <c:v>44985</c:v>
                </c:pt>
                <c:pt idx="23">
                  <c:v>44957</c:v>
                </c:pt>
                <c:pt idx="24">
                  <c:v>44926</c:v>
                </c:pt>
                <c:pt idx="25">
                  <c:v>44895</c:v>
                </c:pt>
                <c:pt idx="26">
                  <c:v>44865</c:v>
                </c:pt>
                <c:pt idx="27">
                  <c:v>44834</c:v>
                </c:pt>
                <c:pt idx="28">
                  <c:v>44804</c:v>
                </c:pt>
                <c:pt idx="29">
                  <c:v>44773</c:v>
                </c:pt>
                <c:pt idx="30">
                  <c:v>44742</c:v>
                </c:pt>
                <c:pt idx="31">
                  <c:v>44712</c:v>
                </c:pt>
                <c:pt idx="32">
                  <c:v>44681</c:v>
                </c:pt>
                <c:pt idx="33">
                  <c:v>44651</c:v>
                </c:pt>
                <c:pt idx="34">
                  <c:v>44620</c:v>
                </c:pt>
                <c:pt idx="35">
                  <c:v>44592</c:v>
                </c:pt>
                <c:pt idx="36">
                  <c:v>44561</c:v>
                </c:pt>
                <c:pt idx="37">
                  <c:v>44530</c:v>
                </c:pt>
                <c:pt idx="38">
                  <c:v>44500</c:v>
                </c:pt>
                <c:pt idx="39">
                  <c:v>44469</c:v>
                </c:pt>
                <c:pt idx="40">
                  <c:v>44439</c:v>
                </c:pt>
                <c:pt idx="41">
                  <c:v>44408</c:v>
                </c:pt>
                <c:pt idx="42">
                  <c:v>44377</c:v>
                </c:pt>
                <c:pt idx="43">
                  <c:v>44347</c:v>
                </c:pt>
                <c:pt idx="44">
                  <c:v>44316</c:v>
                </c:pt>
                <c:pt idx="45">
                  <c:v>44286</c:v>
                </c:pt>
                <c:pt idx="46">
                  <c:v>44255</c:v>
                </c:pt>
                <c:pt idx="47">
                  <c:v>44227</c:v>
                </c:pt>
                <c:pt idx="48">
                  <c:v>44196</c:v>
                </c:pt>
                <c:pt idx="49">
                  <c:v>44165</c:v>
                </c:pt>
                <c:pt idx="50">
                  <c:v>44135</c:v>
                </c:pt>
                <c:pt idx="51">
                  <c:v>44104</c:v>
                </c:pt>
                <c:pt idx="52">
                  <c:v>44074</c:v>
                </c:pt>
                <c:pt idx="53">
                  <c:v>44043</c:v>
                </c:pt>
                <c:pt idx="54">
                  <c:v>44012</c:v>
                </c:pt>
                <c:pt idx="55">
                  <c:v>43982</c:v>
                </c:pt>
                <c:pt idx="56">
                  <c:v>43951</c:v>
                </c:pt>
                <c:pt idx="57">
                  <c:v>43921</c:v>
                </c:pt>
                <c:pt idx="58">
                  <c:v>43890</c:v>
                </c:pt>
                <c:pt idx="59">
                  <c:v>43861</c:v>
                </c:pt>
                <c:pt idx="60">
                  <c:v>43830</c:v>
                </c:pt>
                <c:pt idx="61">
                  <c:v>43799</c:v>
                </c:pt>
                <c:pt idx="62">
                  <c:v>43769</c:v>
                </c:pt>
                <c:pt idx="63">
                  <c:v>43738</c:v>
                </c:pt>
                <c:pt idx="64">
                  <c:v>43708</c:v>
                </c:pt>
                <c:pt idx="65">
                  <c:v>43677</c:v>
                </c:pt>
                <c:pt idx="66">
                  <c:v>43646</c:v>
                </c:pt>
                <c:pt idx="67">
                  <c:v>43616</c:v>
                </c:pt>
                <c:pt idx="68">
                  <c:v>43585</c:v>
                </c:pt>
                <c:pt idx="69">
                  <c:v>43555</c:v>
                </c:pt>
                <c:pt idx="70">
                  <c:v>43524</c:v>
                </c:pt>
                <c:pt idx="71">
                  <c:v>43496</c:v>
                </c:pt>
                <c:pt idx="72">
                  <c:v>43465</c:v>
                </c:pt>
                <c:pt idx="73">
                  <c:v>43434</c:v>
                </c:pt>
                <c:pt idx="74">
                  <c:v>43404</c:v>
                </c:pt>
                <c:pt idx="75">
                  <c:v>43373</c:v>
                </c:pt>
                <c:pt idx="76">
                  <c:v>43343</c:v>
                </c:pt>
                <c:pt idx="77">
                  <c:v>43312</c:v>
                </c:pt>
                <c:pt idx="78">
                  <c:v>43281</c:v>
                </c:pt>
                <c:pt idx="79">
                  <c:v>43251</c:v>
                </c:pt>
                <c:pt idx="80">
                  <c:v>43220</c:v>
                </c:pt>
                <c:pt idx="81">
                  <c:v>43190</c:v>
                </c:pt>
                <c:pt idx="82">
                  <c:v>43159</c:v>
                </c:pt>
                <c:pt idx="83">
                  <c:v>43131</c:v>
                </c:pt>
                <c:pt idx="84">
                  <c:v>43100</c:v>
                </c:pt>
                <c:pt idx="85">
                  <c:v>43069</c:v>
                </c:pt>
                <c:pt idx="86">
                  <c:v>43039</c:v>
                </c:pt>
                <c:pt idx="87">
                  <c:v>43008</c:v>
                </c:pt>
                <c:pt idx="88">
                  <c:v>42978</c:v>
                </c:pt>
                <c:pt idx="89">
                  <c:v>42947</c:v>
                </c:pt>
                <c:pt idx="90">
                  <c:v>42916</c:v>
                </c:pt>
                <c:pt idx="91">
                  <c:v>42886</c:v>
                </c:pt>
                <c:pt idx="92">
                  <c:v>42855</c:v>
                </c:pt>
                <c:pt idx="93">
                  <c:v>42825</c:v>
                </c:pt>
                <c:pt idx="94">
                  <c:v>42794</c:v>
                </c:pt>
                <c:pt idx="95">
                  <c:v>42766</c:v>
                </c:pt>
                <c:pt idx="96">
                  <c:v>42735</c:v>
                </c:pt>
                <c:pt idx="97">
                  <c:v>42704</c:v>
                </c:pt>
                <c:pt idx="98">
                  <c:v>42674</c:v>
                </c:pt>
                <c:pt idx="99">
                  <c:v>42643</c:v>
                </c:pt>
                <c:pt idx="100">
                  <c:v>42613</c:v>
                </c:pt>
                <c:pt idx="101">
                  <c:v>42582</c:v>
                </c:pt>
                <c:pt idx="102">
                  <c:v>42551</c:v>
                </c:pt>
                <c:pt idx="103">
                  <c:v>42521</c:v>
                </c:pt>
                <c:pt idx="104">
                  <c:v>42490</c:v>
                </c:pt>
                <c:pt idx="105">
                  <c:v>42460</c:v>
                </c:pt>
                <c:pt idx="106">
                  <c:v>42429</c:v>
                </c:pt>
                <c:pt idx="107">
                  <c:v>42400</c:v>
                </c:pt>
                <c:pt idx="108">
                  <c:v>42369</c:v>
                </c:pt>
                <c:pt idx="109">
                  <c:v>42338</c:v>
                </c:pt>
                <c:pt idx="110">
                  <c:v>42308</c:v>
                </c:pt>
                <c:pt idx="111">
                  <c:v>42277</c:v>
                </c:pt>
                <c:pt idx="112">
                  <c:v>42247</c:v>
                </c:pt>
                <c:pt idx="113">
                  <c:v>42216</c:v>
                </c:pt>
                <c:pt idx="114">
                  <c:v>42185</c:v>
                </c:pt>
                <c:pt idx="115">
                  <c:v>42155</c:v>
                </c:pt>
                <c:pt idx="116">
                  <c:v>42124</c:v>
                </c:pt>
                <c:pt idx="117">
                  <c:v>42094</c:v>
                </c:pt>
                <c:pt idx="118">
                  <c:v>42063</c:v>
                </c:pt>
                <c:pt idx="119">
                  <c:v>42035</c:v>
                </c:pt>
              </c:numCache>
            </c:numRef>
          </c:cat>
          <c:val>
            <c:numRef>
              <c:f>MacroDataset!$AE$3:$AE$122</c:f>
              <c:numCache>
                <c:formatCode>General</c:formatCode>
                <c:ptCount val="120"/>
                <c:pt idx="0">
                  <c:v>6.2896000000000001</c:v>
                </c:pt>
                <c:pt idx="1">
                  <c:v>5.9729999999999999</c:v>
                </c:pt>
                <c:pt idx="2">
                  <c:v>5.7866999999999997</c:v>
                </c:pt>
                <c:pt idx="3">
                  <c:v>5.4481999999999999</c:v>
                </c:pt>
                <c:pt idx="4">
                  <c:v>5.6102999999999996</c:v>
                </c:pt>
                <c:pt idx="5">
                  <c:v>5.65</c:v>
                </c:pt>
                <c:pt idx="6">
                  <c:v>5.5925000000000002</c:v>
                </c:pt>
                <c:pt idx="7">
                  <c:v>5.2443</c:v>
                </c:pt>
                <c:pt idx="8">
                  <c:v>5.1933999999999996</c:v>
                </c:pt>
                <c:pt idx="9">
                  <c:v>5.0152999999999999</c:v>
                </c:pt>
                <c:pt idx="10">
                  <c:v>4.9715999999999996</c:v>
                </c:pt>
                <c:pt idx="11">
                  <c:v>4.9526000000000003</c:v>
                </c:pt>
                <c:pt idx="12">
                  <c:v>4.8521000000000001</c:v>
                </c:pt>
                <c:pt idx="13">
                  <c:v>4.9204999999999997</c:v>
                </c:pt>
                <c:pt idx="14">
                  <c:v>5.0350000000000001</c:v>
                </c:pt>
                <c:pt idx="15">
                  <c:v>5.032</c:v>
                </c:pt>
                <c:pt idx="16">
                  <c:v>4.9543999999999997</c:v>
                </c:pt>
                <c:pt idx="17">
                  <c:v>4.7241</c:v>
                </c:pt>
                <c:pt idx="18">
                  <c:v>4.7859999999999996</c:v>
                </c:pt>
                <c:pt idx="19">
                  <c:v>5.0574000000000003</c:v>
                </c:pt>
                <c:pt idx="20">
                  <c:v>4.9865000000000004</c:v>
                </c:pt>
                <c:pt idx="21">
                  <c:v>5.0631000000000004</c:v>
                </c:pt>
                <c:pt idx="22">
                  <c:v>5.2366999999999999</c:v>
                </c:pt>
                <c:pt idx="23">
                  <c:v>5.0731000000000002</c:v>
                </c:pt>
                <c:pt idx="24">
                  <c:v>5.2859999999999996</c:v>
                </c:pt>
                <c:pt idx="25">
                  <c:v>5.1851000000000003</c:v>
                </c:pt>
                <c:pt idx="26">
                  <c:v>5.1791</c:v>
                </c:pt>
                <c:pt idx="27">
                  <c:v>5.4154</c:v>
                </c:pt>
                <c:pt idx="28">
                  <c:v>5.1830999999999996</c:v>
                </c:pt>
                <c:pt idx="29">
                  <c:v>5.1734</c:v>
                </c:pt>
                <c:pt idx="30">
                  <c:v>5.2561999999999998</c:v>
                </c:pt>
                <c:pt idx="31">
                  <c:v>4.7314999999999996</c:v>
                </c:pt>
                <c:pt idx="32">
                  <c:v>4.9721000000000002</c:v>
                </c:pt>
                <c:pt idx="33">
                  <c:v>4.7389999999999999</c:v>
                </c:pt>
                <c:pt idx="34">
                  <c:v>5.1599000000000004</c:v>
                </c:pt>
                <c:pt idx="35">
                  <c:v>5.3041</c:v>
                </c:pt>
                <c:pt idx="36">
                  <c:v>5.5702999999999996</c:v>
                </c:pt>
                <c:pt idx="37">
                  <c:v>5.6238999999999999</c:v>
                </c:pt>
                <c:pt idx="38">
                  <c:v>5.6372</c:v>
                </c:pt>
                <c:pt idx="39">
                  <c:v>5.4428000000000001</c:v>
                </c:pt>
                <c:pt idx="40">
                  <c:v>5.1492000000000004</c:v>
                </c:pt>
                <c:pt idx="41">
                  <c:v>5.2122999999999999</c:v>
                </c:pt>
                <c:pt idx="42">
                  <c:v>4.9686000000000003</c:v>
                </c:pt>
                <c:pt idx="43">
                  <c:v>5.2172000000000001</c:v>
                </c:pt>
                <c:pt idx="44">
                  <c:v>5.4366000000000003</c:v>
                </c:pt>
                <c:pt idx="45">
                  <c:v>5.6315</c:v>
                </c:pt>
                <c:pt idx="46">
                  <c:v>5.5986000000000002</c:v>
                </c:pt>
                <c:pt idx="47">
                  <c:v>5.4625000000000004</c:v>
                </c:pt>
                <c:pt idx="48">
                  <c:v>5.1936999999999998</c:v>
                </c:pt>
                <c:pt idx="49">
                  <c:v>5.3319000000000001</c:v>
                </c:pt>
                <c:pt idx="50">
                  <c:v>5.7446000000000002</c:v>
                </c:pt>
                <c:pt idx="51">
                  <c:v>5.6112000000000002</c:v>
                </c:pt>
                <c:pt idx="52">
                  <c:v>5.4913999999999996</c:v>
                </c:pt>
                <c:pt idx="53">
                  <c:v>5.2240000000000002</c:v>
                </c:pt>
                <c:pt idx="54">
                  <c:v>5.4661</c:v>
                </c:pt>
                <c:pt idx="55">
                  <c:v>5.3361000000000001</c:v>
                </c:pt>
                <c:pt idx="56">
                  <c:v>5.4858000000000002</c:v>
                </c:pt>
                <c:pt idx="57">
                  <c:v>5.2046000000000001</c:v>
                </c:pt>
                <c:pt idx="58">
                  <c:v>4.4733000000000001</c:v>
                </c:pt>
                <c:pt idx="59">
                  <c:v>4.282</c:v>
                </c:pt>
                <c:pt idx="60">
                  <c:v>4.0190000000000001</c:v>
                </c:pt>
                <c:pt idx="61">
                  <c:v>4.2363999999999997</c:v>
                </c:pt>
                <c:pt idx="62">
                  <c:v>4.0174000000000003</c:v>
                </c:pt>
                <c:pt idx="63">
                  <c:v>4.1551</c:v>
                </c:pt>
                <c:pt idx="64">
                  <c:v>4.1444999999999999</c:v>
                </c:pt>
                <c:pt idx="65">
                  <c:v>3.8125</c:v>
                </c:pt>
                <c:pt idx="66">
                  <c:v>3.8517999999999999</c:v>
                </c:pt>
                <c:pt idx="67">
                  <c:v>3.9218000000000002</c:v>
                </c:pt>
                <c:pt idx="68">
                  <c:v>3.9207000000000001</c:v>
                </c:pt>
                <c:pt idx="69">
                  <c:v>3.9238</c:v>
                </c:pt>
                <c:pt idx="70">
                  <c:v>3.7511000000000001</c:v>
                </c:pt>
                <c:pt idx="71">
                  <c:v>3.6438999999999999</c:v>
                </c:pt>
                <c:pt idx="72">
                  <c:v>3.8803999999999998</c:v>
                </c:pt>
                <c:pt idx="73">
                  <c:v>3.8662000000000001</c:v>
                </c:pt>
                <c:pt idx="74">
                  <c:v>3.7218</c:v>
                </c:pt>
                <c:pt idx="75">
                  <c:v>4.0476999999999999</c:v>
                </c:pt>
                <c:pt idx="76">
                  <c:v>4.0545</c:v>
                </c:pt>
                <c:pt idx="77">
                  <c:v>3.7557</c:v>
                </c:pt>
                <c:pt idx="78">
                  <c:v>3.8765000000000001</c:v>
                </c:pt>
                <c:pt idx="79">
                  <c:v>3.7225000000000001</c:v>
                </c:pt>
                <c:pt idx="80">
                  <c:v>3.5066000000000002</c:v>
                </c:pt>
                <c:pt idx="81">
                  <c:v>3.3046000000000002</c:v>
                </c:pt>
                <c:pt idx="82">
                  <c:v>3.2458</c:v>
                </c:pt>
                <c:pt idx="83">
                  <c:v>3.1858</c:v>
                </c:pt>
                <c:pt idx="84">
                  <c:v>3.3121</c:v>
                </c:pt>
                <c:pt idx="85">
                  <c:v>3.2726000000000002</c:v>
                </c:pt>
                <c:pt idx="86">
                  <c:v>3.2724000000000002</c:v>
                </c:pt>
                <c:pt idx="87">
                  <c:v>3.1614</c:v>
                </c:pt>
                <c:pt idx="88">
                  <c:v>3.1474000000000002</c:v>
                </c:pt>
                <c:pt idx="89">
                  <c:v>3.1259000000000001</c:v>
                </c:pt>
                <c:pt idx="90">
                  <c:v>3.3062999999999998</c:v>
                </c:pt>
                <c:pt idx="91">
                  <c:v>3.2262</c:v>
                </c:pt>
                <c:pt idx="92">
                  <c:v>3.1758000000000002</c:v>
                </c:pt>
                <c:pt idx="93">
                  <c:v>3.1230000000000002</c:v>
                </c:pt>
                <c:pt idx="94">
                  <c:v>3.1086</c:v>
                </c:pt>
                <c:pt idx="95">
                  <c:v>3.1507000000000001</c:v>
                </c:pt>
                <c:pt idx="96">
                  <c:v>3.2532000000000001</c:v>
                </c:pt>
                <c:pt idx="97">
                  <c:v>3.3826999999999998</c:v>
                </c:pt>
                <c:pt idx="98">
                  <c:v>3.1878000000000002</c:v>
                </c:pt>
                <c:pt idx="99">
                  <c:v>3.2589000000000001</c:v>
                </c:pt>
                <c:pt idx="100">
                  <c:v>3.2265999999999999</c:v>
                </c:pt>
                <c:pt idx="101">
                  <c:v>3.2471000000000001</c:v>
                </c:pt>
                <c:pt idx="102">
                  <c:v>3.2126000000000001</c:v>
                </c:pt>
                <c:pt idx="103">
                  <c:v>3.6105</c:v>
                </c:pt>
                <c:pt idx="104">
                  <c:v>3.4352</c:v>
                </c:pt>
                <c:pt idx="105">
                  <c:v>3.5924999999999998</c:v>
                </c:pt>
                <c:pt idx="106">
                  <c:v>4.0156000000000001</c:v>
                </c:pt>
                <c:pt idx="107">
                  <c:v>3.9973000000000001</c:v>
                </c:pt>
                <c:pt idx="108">
                  <c:v>3.9592999999999998</c:v>
                </c:pt>
                <c:pt idx="109">
                  <c:v>3.8675000000000002</c:v>
                </c:pt>
                <c:pt idx="110">
                  <c:v>3.8561999999999999</c:v>
                </c:pt>
                <c:pt idx="111">
                  <c:v>3.9478</c:v>
                </c:pt>
                <c:pt idx="112">
                  <c:v>3.6187</c:v>
                </c:pt>
                <c:pt idx="113">
                  <c:v>3.4203999999999999</c:v>
                </c:pt>
                <c:pt idx="114">
                  <c:v>3.1019999999999999</c:v>
                </c:pt>
                <c:pt idx="115">
                  <c:v>3.1787999999999998</c:v>
                </c:pt>
                <c:pt idx="116">
                  <c:v>3.0139999999999998</c:v>
                </c:pt>
                <c:pt idx="117">
                  <c:v>3.1947000000000001</c:v>
                </c:pt>
                <c:pt idx="118">
                  <c:v>2.8380000000000001</c:v>
                </c:pt>
                <c:pt idx="119">
                  <c:v>2.6814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B-40E9-AF37-A1547BD86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949168"/>
        <c:axId val="2081958768"/>
      </c:lineChart>
      <c:dateAx>
        <c:axId val="1685519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19536"/>
        <c:crosses val="autoZero"/>
        <c:auto val="1"/>
        <c:lblOffset val="100"/>
        <c:baseTimeUnit val="months"/>
      </c:dateAx>
      <c:valAx>
        <c:axId val="16855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19056"/>
        <c:crosses val="autoZero"/>
        <c:crossBetween val="between"/>
      </c:valAx>
      <c:valAx>
        <c:axId val="2081958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49168"/>
        <c:crosses val="max"/>
        <c:crossBetween val="between"/>
      </c:valAx>
      <c:dateAx>
        <c:axId val="20819491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81958768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Brazil Interest Diff. (Vs Fed)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1"/>
          <c:order val="11"/>
          <c:tx>
            <c:strRef>
              <c:f>MacroDataset!$AT$18</c:f>
              <c:strCache>
                <c:ptCount val="1"/>
                <c:pt idx="0">
                  <c:v>10Y Max/Min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MacroDataset!$AH$19:$AH$30</c:f>
              <c:numCache>
                <c:formatCode>m/d/yyyy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MacroDataset!$AT$19:$AT$30</c:f>
              <c:numCache>
                <c:formatCode>General</c:formatCode>
                <c:ptCount val="12"/>
                <c:pt idx="0">
                  <c:v>14.125</c:v>
                </c:pt>
                <c:pt idx="1">
                  <c:v>13.875</c:v>
                </c:pt>
                <c:pt idx="2">
                  <c:v>13.875</c:v>
                </c:pt>
                <c:pt idx="3">
                  <c:v>13.875</c:v>
                </c:pt>
                <c:pt idx="4">
                  <c:v>13.875</c:v>
                </c:pt>
                <c:pt idx="5">
                  <c:v>13.875</c:v>
                </c:pt>
                <c:pt idx="6">
                  <c:v>13.875</c:v>
                </c:pt>
                <c:pt idx="7">
                  <c:v>13.875</c:v>
                </c:pt>
                <c:pt idx="8">
                  <c:v>14.125</c:v>
                </c:pt>
                <c:pt idx="9">
                  <c:v>14.125</c:v>
                </c:pt>
                <c:pt idx="10">
                  <c:v>14.125</c:v>
                </c:pt>
                <c:pt idx="11">
                  <c:v>14.125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FF-4962-B192-7B39B49E6C72}"/>
            </c:ext>
          </c:extLst>
        </c:ser>
        <c:ser>
          <c:idx val="12"/>
          <c:order val="12"/>
          <c:tx>
            <c:strRef>
              <c:f>MacroDataset!$AU$18</c:f>
              <c:strCache>
                <c:ptCount val="1"/>
                <c:pt idx="0">
                  <c:v>10Y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MacroDataset!$AH$19:$AH$30</c:f>
              <c:numCache>
                <c:formatCode>m/d/yyyy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MacroDataset!$AU$19:$AU$30</c:f>
              <c:numCache>
                <c:formatCode>General</c:formatCode>
                <c:ptCount val="12"/>
                <c:pt idx="0">
                  <c:v>1.875</c:v>
                </c:pt>
                <c:pt idx="1">
                  <c:v>1.875</c:v>
                </c:pt>
                <c:pt idx="2">
                  <c:v>1.875</c:v>
                </c:pt>
                <c:pt idx="3">
                  <c:v>1.875</c:v>
                </c:pt>
                <c:pt idx="4">
                  <c:v>2.625</c:v>
                </c:pt>
                <c:pt idx="5">
                  <c:v>2.625</c:v>
                </c:pt>
                <c:pt idx="6">
                  <c:v>2.875</c:v>
                </c:pt>
                <c:pt idx="7">
                  <c:v>2.125</c:v>
                </c:pt>
                <c:pt idx="8">
                  <c:v>2.125</c:v>
                </c:pt>
                <c:pt idx="9">
                  <c:v>1.875</c:v>
                </c:pt>
                <c:pt idx="10">
                  <c:v>1.875</c:v>
                </c:pt>
                <c:pt idx="11">
                  <c:v>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FF-4962-B192-7B39B49E6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577568"/>
        <c:axId val="1836579968"/>
      </c:areaChart>
      <c:lineChart>
        <c:grouping val="standard"/>
        <c:varyColors val="0"/>
        <c:ser>
          <c:idx val="0"/>
          <c:order val="0"/>
          <c:tx>
            <c:strRef>
              <c:f>MacroDataset!$AI$18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MacroDataset!$AH$19:$AH$30</c:f>
              <c:numCache>
                <c:formatCode>m/d/yyyy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MacroDataset!$AI$19:$AI$30</c:f>
              <c:numCache>
                <c:formatCode>General</c:formatCode>
                <c:ptCount val="12"/>
                <c:pt idx="0">
                  <c:v>6.875</c:v>
                </c:pt>
                <c:pt idx="1">
                  <c:v>6.375</c:v>
                </c:pt>
                <c:pt idx="2">
                  <c:v>6.375</c:v>
                </c:pt>
                <c:pt idx="3">
                  <c:v>5.875</c:v>
                </c:pt>
                <c:pt idx="4">
                  <c:v>5.375</c:v>
                </c:pt>
                <c:pt idx="5">
                  <c:v>5.375</c:v>
                </c:pt>
                <c:pt idx="6">
                  <c:v>5.125</c:v>
                </c:pt>
                <c:pt idx="7">
                  <c:v>5.125</c:v>
                </c:pt>
                <c:pt idx="8">
                  <c:v>5.125</c:v>
                </c:pt>
                <c:pt idx="9">
                  <c:v>5.125</c:v>
                </c:pt>
                <c:pt idx="10">
                  <c:v>5.875</c:v>
                </c:pt>
                <c:pt idx="11">
                  <c:v>5.875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F-4962-B192-7B39B49E6C72}"/>
            </c:ext>
          </c:extLst>
        </c:ser>
        <c:ser>
          <c:idx val="1"/>
          <c:order val="1"/>
          <c:tx>
            <c:strRef>
              <c:f>MacroDataset!$AJ$18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MacroDataset!$AH$19:$AH$30</c:f>
              <c:numCache>
                <c:formatCode>m/d/yyyy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MacroDataset!$AJ$19:$AJ$30</c:f>
              <c:numCache>
                <c:formatCode>General</c:formatCode>
                <c:ptCount val="12"/>
                <c:pt idx="0">
                  <c:v>9.875</c:v>
                </c:pt>
                <c:pt idx="1">
                  <c:v>9.375</c:v>
                </c:pt>
                <c:pt idx="2">
                  <c:v>9.375</c:v>
                </c:pt>
                <c:pt idx="3">
                  <c:v>9.125</c:v>
                </c:pt>
                <c:pt idx="4">
                  <c:v>8.875</c:v>
                </c:pt>
                <c:pt idx="5">
                  <c:v>8.875</c:v>
                </c:pt>
                <c:pt idx="6">
                  <c:v>8.625</c:v>
                </c:pt>
                <c:pt idx="7">
                  <c:v>8.625</c:v>
                </c:pt>
                <c:pt idx="8">
                  <c:v>8.375</c:v>
                </c:pt>
                <c:pt idx="9">
                  <c:v>7.875</c:v>
                </c:pt>
                <c:pt idx="10">
                  <c:v>7.375</c:v>
                </c:pt>
                <c:pt idx="11">
                  <c:v>7.375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F-4962-B192-7B39B49E6C72}"/>
            </c:ext>
          </c:extLst>
        </c:ser>
        <c:ser>
          <c:idx val="13"/>
          <c:order val="13"/>
          <c:tx>
            <c:strRef>
              <c:f>MacroDataset!$AV$18</c:f>
              <c:strCache>
                <c:ptCount val="1"/>
                <c:pt idx="0">
                  <c:v>10Y Avg.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MacroDataset!$AH$19:$AH$30</c:f>
              <c:numCache>
                <c:formatCode>m/d/yyyy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MacroDataset!$AV$19:$AV$30</c:f>
              <c:numCache>
                <c:formatCode>General</c:formatCode>
                <c:ptCount val="12"/>
                <c:pt idx="0">
                  <c:v>8.2249999999999996</c:v>
                </c:pt>
                <c:pt idx="1">
                  <c:v>8.15</c:v>
                </c:pt>
                <c:pt idx="2">
                  <c:v>8.1750000000000007</c:v>
                </c:pt>
                <c:pt idx="3">
                  <c:v>8.1999999999999993</c:v>
                </c:pt>
                <c:pt idx="4">
                  <c:v>8.4</c:v>
                </c:pt>
                <c:pt idx="5">
                  <c:v>8.375</c:v>
                </c:pt>
                <c:pt idx="6">
                  <c:v>8.4</c:v>
                </c:pt>
                <c:pt idx="7">
                  <c:v>8.2750000000000004</c:v>
                </c:pt>
                <c:pt idx="8">
                  <c:v>8.125</c:v>
                </c:pt>
                <c:pt idx="9">
                  <c:v>8.1750000000000007</c:v>
                </c:pt>
                <c:pt idx="10">
                  <c:v>8</c:v>
                </c:pt>
                <c:pt idx="11">
                  <c:v>8.0500000000000007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FF-4962-B192-7B39B49E6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577568"/>
        <c:axId val="1836579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MacroDataset!$AK$18</c15:sqref>
                        </c15:formulaRef>
                      </c:ext>
                    </c:extLst>
                    <c:strCache>
                      <c:ptCount val="1"/>
                      <c:pt idx="0">
                        <c:v>2022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MacroDataset!$AH$19:$AH$30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45322</c:v>
                      </c:pt>
                      <c:pt idx="1">
                        <c:v>45351</c:v>
                      </c:pt>
                      <c:pt idx="2">
                        <c:v>45382</c:v>
                      </c:pt>
                      <c:pt idx="3">
                        <c:v>45412</c:v>
                      </c:pt>
                      <c:pt idx="4">
                        <c:v>45443</c:v>
                      </c:pt>
                      <c:pt idx="5">
                        <c:v>45473</c:v>
                      </c:pt>
                      <c:pt idx="6">
                        <c:v>45504</c:v>
                      </c:pt>
                      <c:pt idx="7">
                        <c:v>45535</c:v>
                      </c:pt>
                      <c:pt idx="8">
                        <c:v>45565</c:v>
                      </c:pt>
                      <c:pt idx="9">
                        <c:v>45596</c:v>
                      </c:pt>
                      <c:pt idx="10">
                        <c:v>45626</c:v>
                      </c:pt>
                      <c:pt idx="11">
                        <c:v>45657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MacroDataset!$AK$19:$AK$30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7.625</c:v>
                      </c:pt>
                      <c:pt idx="1">
                        <c:v>9.125</c:v>
                      </c:pt>
                      <c:pt idx="2">
                        <c:v>9.125</c:v>
                      </c:pt>
                      <c:pt idx="3">
                        <c:v>10.625</c:v>
                      </c:pt>
                      <c:pt idx="4">
                        <c:v>11.375</c:v>
                      </c:pt>
                      <c:pt idx="5">
                        <c:v>11.375</c:v>
                      </c:pt>
                      <c:pt idx="6">
                        <c:v>11.875</c:v>
                      </c:pt>
                      <c:pt idx="7">
                        <c:v>11.625</c:v>
                      </c:pt>
                      <c:pt idx="8">
                        <c:v>10.875</c:v>
                      </c:pt>
                      <c:pt idx="9">
                        <c:v>11.375</c:v>
                      </c:pt>
                      <c:pt idx="10">
                        <c:v>10.625</c:v>
                      </c:pt>
                      <c:pt idx="11">
                        <c:v>10.625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0FF-4962-B192-7B39B49E6C7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MacroDataset!$AL$18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MacroDataset!$AH$19:$AH$30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45322</c:v>
                      </c:pt>
                      <c:pt idx="1">
                        <c:v>45351</c:v>
                      </c:pt>
                      <c:pt idx="2">
                        <c:v>45382</c:v>
                      </c:pt>
                      <c:pt idx="3">
                        <c:v>45412</c:v>
                      </c:pt>
                      <c:pt idx="4">
                        <c:v>45443</c:v>
                      </c:pt>
                      <c:pt idx="5">
                        <c:v>45473</c:v>
                      </c:pt>
                      <c:pt idx="6">
                        <c:v>45504</c:v>
                      </c:pt>
                      <c:pt idx="7">
                        <c:v>45535</c:v>
                      </c:pt>
                      <c:pt idx="8">
                        <c:v>45565</c:v>
                      </c:pt>
                      <c:pt idx="9">
                        <c:v>45596</c:v>
                      </c:pt>
                      <c:pt idx="10">
                        <c:v>45626</c:v>
                      </c:pt>
                      <c:pt idx="11">
                        <c:v>45657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MacroDataset!$AL$19:$AL$30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1.875</c:v>
                      </c:pt>
                      <c:pt idx="1">
                        <c:v>1.875</c:v>
                      </c:pt>
                      <c:pt idx="2">
                        <c:v>1.875</c:v>
                      </c:pt>
                      <c:pt idx="3">
                        <c:v>1.875</c:v>
                      </c:pt>
                      <c:pt idx="4">
                        <c:v>2.625</c:v>
                      </c:pt>
                      <c:pt idx="5">
                        <c:v>2.625</c:v>
                      </c:pt>
                      <c:pt idx="6">
                        <c:v>3.375</c:v>
                      </c:pt>
                      <c:pt idx="7">
                        <c:v>4.125</c:v>
                      </c:pt>
                      <c:pt idx="8">
                        <c:v>4.125</c:v>
                      </c:pt>
                      <c:pt idx="9">
                        <c:v>5.125</c:v>
                      </c:pt>
                      <c:pt idx="10">
                        <c:v>6.125</c:v>
                      </c:pt>
                      <c:pt idx="11">
                        <c:v>7.625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0FF-4962-B192-7B39B49E6C7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MacroDataset!$AM$18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MacroDataset!$AH$19:$AH$30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45322</c:v>
                      </c:pt>
                      <c:pt idx="1">
                        <c:v>45351</c:v>
                      </c:pt>
                      <c:pt idx="2">
                        <c:v>45382</c:v>
                      </c:pt>
                      <c:pt idx="3">
                        <c:v>45412</c:v>
                      </c:pt>
                      <c:pt idx="4">
                        <c:v>45443</c:v>
                      </c:pt>
                      <c:pt idx="5">
                        <c:v>45473</c:v>
                      </c:pt>
                      <c:pt idx="6">
                        <c:v>45504</c:v>
                      </c:pt>
                      <c:pt idx="7">
                        <c:v>45535</c:v>
                      </c:pt>
                      <c:pt idx="8">
                        <c:v>45565</c:v>
                      </c:pt>
                      <c:pt idx="9">
                        <c:v>45596</c:v>
                      </c:pt>
                      <c:pt idx="10">
                        <c:v>45626</c:v>
                      </c:pt>
                      <c:pt idx="11">
                        <c:v>45657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MacroDataset!$AM$19:$AM$30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3.375</c:v>
                      </c:pt>
                      <c:pt idx="1">
                        <c:v>2.875</c:v>
                      </c:pt>
                      <c:pt idx="2">
                        <c:v>2.875</c:v>
                      </c:pt>
                      <c:pt idx="3">
                        <c:v>2.625</c:v>
                      </c:pt>
                      <c:pt idx="4">
                        <c:v>3.625</c:v>
                      </c:pt>
                      <c:pt idx="5">
                        <c:v>3.625</c:v>
                      </c:pt>
                      <c:pt idx="6">
                        <c:v>2.875</c:v>
                      </c:pt>
                      <c:pt idx="7">
                        <c:v>2.125</c:v>
                      </c:pt>
                      <c:pt idx="8">
                        <c:v>2.125</c:v>
                      </c:pt>
                      <c:pt idx="9">
                        <c:v>1.875</c:v>
                      </c:pt>
                      <c:pt idx="10">
                        <c:v>1.875</c:v>
                      </c:pt>
                      <c:pt idx="11">
                        <c:v>1.875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0FF-4962-B192-7B39B49E6C7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MacroDataset!$AN$18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MacroDataset!$AH$19:$AH$30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45322</c:v>
                      </c:pt>
                      <c:pt idx="1">
                        <c:v>45351</c:v>
                      </c:pt>
                      <c:pt idx="2">
                        <c:v>45382</c:v>
                      </c:pt>
                      <c:pt idx="3">
                        <c:v>45412</c:v>
                      </c:pt>
                      <c:pt idx="4">
                        <c:v>45443</c:v>
                      </c:pt>
                      <c:pt idx="5">
                        <c:v>45473</c:v>
                      </c:pt>
                      <c:pt idx="6">
                        <c:v>45504</c:v>
                      </c:pt>
                      <c:pt idx="7">
                        <c:v>45535</c:v>
                      </c:pt>
                      <c:pt idx="8">
                        <c:v>45565</c:v>
                      </c:pt>
                      <c:pt idx="9">
                        <c:v>45596</c:v>
                      </c:pt>
                      <c:pt idx="10">
                        <c:v>45626</c:v>
                      </c:pt>
                      <c:pt idx="11">
                        <c:v>45657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MacroDataset!$AN$19:$AN$30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4.375</c:v>
                      </c:pt>
                      <c:pt idx="1">
                        <c:v>4.125</c:v>
                      </c:pt>
                      <c:pt idx="2">
                        <c:v>4.125</c:v>
                      </c:pt>
                      <c:pt idx="3">
                        <c:v>4.125</c:v>
                      </c:pt>
                      <c:pt idx="4">
                        <c:v>4.125</c:v>
                      </c:pt>
                      <c:pt idx="5">
                        <c:v>4.125</c:v>
                      </c:pt>
                      <c:pt idx="6">
                        <c:v>4.125</c:v>
                      </c:pt>
                      <c:pt idx="7">
                        <c:v>4.125</c:v>
                      </c:pt>
                      <c:pt idx="8">
                        <c:v>4.125</c:v>
                      </c:pt>
                      <c:pt idx="9">
                        <c:v>3.875</c:v>
                      </c:pt>
                      <c:pt idx="10">
                        <c:v>3.625</c:v>
                      </c:pt>
                      <c:pt idx="11">
                        <c:v>3.375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0FF-4962-B192-7B39B49E6C7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MacroDataset!$AO$18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MacroDataset!$AH$19:$AH$30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45322</c:v>
                      </c:pt>
                      <c:pt idx="1">
                        <c:v>45351</c:v>
                      </c:pt>
                      <c:pt idx="2">
                        <c:v>45382</c:v>
                      </c:pt>
                      <c:pt idx="3">
                        <c:v>45412</c:v>
                      </c:pt>
                      <c:pt idx="4">
                        <c:v>45443</c:v>
                      </c:pt>
                      <c:pt idx="5">
                        <c:v>45473</c:v>
                      </c:pt>
                      <c:pt idx="6">
                        <c:v>45504</c:v>
                      </c:pt>
                      <c:pt idx="7">
                        <c:v>45535</c:v>
                      </c:pt>
                      <c:pt idx="8">
                        <c:v>45565</c:v>
                      </c:pt>
                      <c:pt idx="9">
                        <c:v>45596</c:v>
                      </c:pt>
                      <c:pt idx="10">
                        <c:v>45626</c:v>
                      </c:pt>
                      <c:pt idx="11">
                        <c:v>45657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MacroDataset!$AO$19:$AO$30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6.375</c:v>
                      </c:pt>
                      <c:pt idx="1">
                        <c:v>5.625</c:v>
                      </c:pt>
                      <c:pt idx="2">
                        <c:v>5.625</c:v>
                      </c:pt>
                      <c:pt idx="3">
                        <c:v>5.375</c:v>
                      </c:pt>
                      <c:pt idx="4">
                        <c:v>4.875</c:v>
                      </c:pt>
                      <c:pt idx="5">
                        <c:v>4.875</c:v>
                      </c:pt>
                      <c:pt idx="6">
                        <c:v>4.875</c:v>
                      </c:pt>
                      <c:pt idx="7">
                        <c:v>4.625</c:v>
                      </c:pt>
                      <c:pt idx="8">
                        <c:v>4.625</c:v>
                      </c:pt>
                      <c:pt idx="9">
                        <c:v>4.625</c:v>
                      </c:pt>
                      <c:pt idx="10">
                        <c:v>4.375</c:v>
                      </c:pt>
                      <c:pt idx="11">
                        <c:v>4.375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0FF-4962-B192-7B39B49E6C7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MacroDataset!$AP$18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MacroDataset!$AH$19:$AH$30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45322</c:v>
                      </c:pt>
                      <c:pt idx="1">
                        <c:v>45351</c:v>
                      </c:pt>
                      <c:pt idx="2">
                        <c:v>45382</c:v>
                      </c:pt>
                      <c:pt idx="3">
                        <c:v>45412</c:v>
                      </c:pt>
                      <c:pt idx="4">
                        <c:v>45443</c:v>
                      </c:pt>
                      <c:pt idx="5">
                        <c:v>45473</c:v>
                      </c:pt>
                      <c:pt idx="6">
                        <c:v>45504</c:v>
                      </c:pt>
                      <c:pt idx="7">
                        <c:v>45535</c:v>
                      </c:pt>
                      <c:pt idx="8">
                        <c:v>45565</c:v>
                      </c:pt>
                      <c:pt idx="9">
                        <c:v>45596</c:v>
                      </c:pt>
                      <c:pt idx="10">
                        <c:v>45626</c:v>
                      </c:pt>
                      <c:pt idx="11">
                        <c:v>45657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MacroDataset!$AP$19:$AP$30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13.625</c:v>
                      </c:pt>
                      <c:pt idx="1">
                        <c:v>13.125</c:v>
                      </c:pt>
                      <c:pt idx="2">
                        <c:v>12.375</c:v>
                      </c:pt>
                      <c:pt idx="3">
                        <c:v>11.625</c:v>
                      </c:pt>
                      <c:pt idx="4">
                        <c:v>11.375</c:v>
                      </c:pt>
                      <c:pt idx="5">
                        <c:v>10.375</c:v>
                      </c:pt>
                      <c:pt idx="6">
                        <c:v>10.375</c:v>
                      </c:pt>
                      <c:pt idx="7">
                        <c:v>9.125</c:v>
                      </c:pt>
                      <c:pt idx="8">
                        <c:v>8.125</c:v>
                      </c:pt>
                      <c:pt idx="9">
                        <c:v>8.125</c:v>
                      </c:pt>
                      <c:pt idx="10">
                        <c:v>7.125</c:v>
                      </c:pt>
                      <c:pt idx="11">
                        <c:v>6.375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0FF-4962-B192-7B39B49E6C7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MacroDataset!$AQ$18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MacroDataset!$AH$19:$AH$30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45322</c:v>
                      </c:pt>
                      <c:pt idx="1">
                        <c:v>45351</c:v>
                      </c:pt>
                      <c:pt idx="2">
                        <c:v>45382</c:v>
                      </c:pt>
                      <c:pt idx="3">
                        <c:v>45412</c:v>
                      </c:pt>
                      <c:pt idx="4">
                        <c:v>45443</c:v>
                      </c:pt>
                      <c:pt idx="5">
                        <c:v>45473</c:v>
                      </c:pt>
                      <c:pt idx="6">
                        <c:v>45504</c:v>
                      </c:pt>
                      <c:pt idx="7">
                        <c:v>45535</c:v>
                      </c:pt>
                      <c:pt idx="8">
                        <c:v>45565</c:v>
                      </c:pt>
                      <c:pt idx="9">
                        <c:v>45596</c:v>
                      </c:pt>
                      <c:pt idx="10">
                        <c:v>45626</c:v>
                      </c:pt>
                      <c:pt idx="11">
                        <c:v>45657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MacroDataset!$AQ$19:$AQ$30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14.125</c:v>
                      </c:pt>
                      <c:pt idx="1">
                        <c:v>13.875</c:v>
                      </c:pt>
                      <c:pt idx="2">
                        <c:v>13.875</c:v>
                      </c:pt>
                      <c:pt idx="3">
                        <c:v>13.875</c:v>
                      </c:pt>
                      <c:pt idx="4">
                        <c:v>13.875</c:v>
                      </c:pt>
                      <c:pt idx="5">
                        <c:v>13.875</c:v>
                      </c:pt>
                      <c:pt idx="6">
                        <c:v>13.875</c:v>
                      </c:pt>
                      <c:pt idx="7">
                        <c:v>13.875</c:v>
                      </c:pt>
                      <c:pt idx="8">
                        <c:v>13.875</c:v>
                      </c:pt>
                      <c:pt idx="9">
                        <c:v>13.875</c:v>
                      </c:pt>
                      <c:pt idx="10">
                        <c:v>13.875</c:v>
                      </c:pt>
                      <c:pt idx="11">
                        <c:v>13.625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0FF-4962-B192-7B39B49E6C7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MacroDataset!$AR$18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MacroDataset!$AH$19:$AH$30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45322</c:v>
                      </c:pt>
                      <c:pt idx="1">
                        <c:v>45351</c:v>
                      </c:pt>
                      <c:pt idx="2">
                        <c:v>45382</c:v>
                      </c:pt>
                      <c:pt idx="3">
                        <c:v>45412</c:v>
                      </c:pt>
                      <c:pt idx="4">
                        <c:v>45443</c:v>
                      </c:pt>
                      <c:pt idx="5">
                        <c:v>45473</c:v>
                      </c:pt>
                      <c:pt idx="6">
                        <c:v>45504</c:v>
                      </c:pt>
                      <c:pt idx="7">
                        <c:v>45535</c:v>
                      </c:pt>
                      <c:pt idx="8">
                        <c:v>45565</c:v>
                      </c:pt>
                      <c:pt idx="9">
                        <c:v>45596</c:v>
                      </c:pt>
                      <c:pt idx="10">
                        <c:v>45626</c:v>
                      </c:pt>
                      <c:pt idx="11">
                        <c:v>45657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MacroDataset!$AR$19:$AR$30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11.125</c:v>
                      </c:pt>
                      <c:pt idx="1">
                        <c:v>11.625</c:v>
                      </c:pt>
                      <c:pt idx="2">
                        <c:v>12.125</c:v>
                      </c:pt>
                      <c:pt idx="3">
                        <c:v>12.125</c:v>
                      </c:pt>
                      <c:pt idx="4">
                        <c:v>12.625</c:v>
                      </c:pt>
                      <c:pt idx="5">
                        <c:v>13.125</c:v>
                      </c:pt>
                      <c:pt idx="6">
                        <c:v>13.125</c:v>
                      </c:pt>
                      <c:pt idx="7">
                        <c:v>13.625</c:v>
                      </c:pt>
                      <c:pt idx="8">
                        <c:v>14.125</c:v>
                      </c:pt>
                      <c:pt idx="9">
                        <c:v>14.125</c:v>
                      </c:pt>
                      <c:pt idx="10">
                        <c:v>14.125</c:v>
                      </c:pt>
                      <c:pt idx="11">
                        <c:v>14.125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0FF-4962-B192-7B39B49E6C7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MacroDataset!$AS$18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MacroDataset!$AH$19:$AH$30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45322</c:v>
                      </c:pt>
                      <c:pt idx="1">
                        <c:v>45351</c:v>
                      </c:pt>
                      <c:pt idx="2">
                        <c:v>45382</c:v>
                      </c:pt>
                      <c:pt idx="3">
                        <c:v>45412</c:v>
                      </c:pt>
                      <c:pt idx="4">
                        <c:v>45443</c:v>
                      </c:pt>
                      <c:pt idx="5">
                        <c:v>45473</c:v>
                      </c:pt>
                      <c:pt idx="6">
                        <c:v>45504</c:v>
                      </c:pt>
                      <c:pt idx="7">
                        <c:v>45535</c:v>
                      </c:pt>
                      <c:pt idx="8">
                        <c:v>45565</c:v>
                      </c:pt>
                      <c:pt idx="9">
                        <c:v>45596</c:v>
                      </c:pt>
                      <c:pt idx="10">
                        <c:v>45626</c:v>
                      </c:pt>
                      <c:pt idx="11">
                        <c:v>45657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MacroDataset!$AS$19:$AS$30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9.875</c:v>
                      </c:pt>
                      <c:pt idx="1">
                        <c:v>9.875</c:v>
                      </c:pt>
                      <c:pt idx="2">
                        <c:v>10.375</c:v>
                      </c:pt>
                      <c:pt idx="3">
                        <c:v>10.625</c:v>
                      </c:pt>
                      <c:pt idx="4">
                        <c:v>10.625</c:v>
                      </c:pt>
                      <c:pt idx="5">
                        <c:v>10.875</c:v>
                      </c:pt>
                      <c:pt idx="6">
                        <c:v>10.875</c:v>
                      </c:pt>
                      <c:pt idx="7">
                        <c:v>10.875</c:v>
                      </c:pt>
                      <c:pt idx="8">
                        <c:v>10.875</c:v>
                      </c:pt>
                      <c:pt idx="9">
                        <c:v>10.875</c:v>
                      </c:pt>
                      <c:pt idx="10">
                        <c:v>10.875</c:v>
                      </c:pt>
                      <c:pt idx="11">
                        <c:v>11.125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0FF-4962-B192-7B39B49E6C72}"/>
                  </c:ext>
                </c:extLst>
              </c15:ser>
            </c15:filteredLineSeries>
          </c:ext>
        </c:extLst>
      </c:lineChart>
      <c:dateAx>
        <c:axId val="1836577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79968"/>
        <c:crosses val="autoZero"/>
        <c:auto val="1"/>
        <c:lblOffset val="100"/>
        <c:baseTimeUnit val="months"/>
      </c:dateAx>
      <c:valAx>
        <c:axId val="18365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7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150962</xdr:colOff>
      <xdr:row>20</xdr:row>
      <xdr:rowOff>43132</xdr:rowOff>
    </xdr:from>
    <xdr:to>
      <xdr:col>31</xdr:col>
      <xdr:colOff>375250</xdr:colOff>
      <xdr:row>35</xdr:row>
      <xdr:rowOff>34506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B8946-6655-B216-CECC-1B5A05A76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94891</xdr:colOff>
      <xdr:row>3</xdr:row>
      <xdr:rowOff>163901</xdr:rowOff>
    </xdr:from>
    <xdr:to>
      <xdr:col>31</xdr:col>
      <xdr:colOff>319178</xdr:colOff>
      <xdr:row>18</xdr:row>
      <xdr:rowOff>155275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671993-357F-4162-87EA-2DC134F8F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414067</xdr:colOff>
      <xdr:row>19</xdr:row>
      <xdr:rowOff>69011</xdr:rowOff>
    </xdr:from>
    <xdr:to>
      <xdr:col>40</xdr:col>
      <xdr:colOff>672859</xdr:colOff>
      <xdr:row>34</xdr:row>
      <xdr:rowOff>60384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6AF69C-88BA-BA1A-38DE-7E0598308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3F5D-CEF4-4A94-A769-995493DA34FA}">
  <sheetPr codeName="Sheet5"/>
  <dimension ref="A1:AW242"/>
  <sheetViews>
    <sheetView tabSelected="1" topLeftCell="Y1" workbookViewId="0">
      <selection activeCell="AI4" sqref="AI4"/>
    </sheetView>
  </sheetViews>
  <sheetFormatPr defaultRowHeight="14.3" x14ac:dyDescent="0.25"/>
  <cols>
    <col min="1" max="2" width="15.625" style="3" customWidth="1"/>
    <col min="3" max="3" width="15.625" style="4" customWidth="1"/>
    <col min="4" max="7" width="15.625" style="7" customWidth="1"/>
    <col min="8" max="10" width="9" style="2"/>
    <col min="12" max="12" width="15.25" style="3" customWidth="1"/>
    <col min="13" max="16" width="25.625" style="3" customWidth="1"/>
    <col min="17" max="17" width="4.625" style="3" customWidth="1"/>
    <col min="18" max="18" width="25.625" style="3" customWidth="1"/>
    <col min="19" max="21" width="25.625" style="2" customWidth="1"/>
    <col min="22" max="22" width="25.625" customWidth="1"/>
    <col min="23" max="23" width="3.5" customWidth="1"/>
    <col min="24" max="27" width="25.625" customWidth="1"/>
    <col min="29" max="29" width="10.375" style="2" bestFit="1" customWidth="1"/>
    <col min="30" max="30" width="9" style="3"/>
    <col min="31" max="31" width="9" style="2"/>
    <col min="34" max="49" width="15.625" customWidth="1"/>
  </cols>
  <sheetData>
    <row r="1" spans="1:49" ht="21.1" x14ac:dyDescent="0.25">
      <c r="A1" s="3" t="s">
        <v>9</v>
      </c>
      <c r="B1" s="3" t="s">
        <v>10</v>
      </c>
      <c r="C1" s="4" t="s">
        <v>6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23</v>
      </c>
      <c r="I1" s="7"/>
      <c r="L1" s="9" t="s">
        <v>18</v>
      </c>
      <c r="M1" s="9"/>
      <c r="N1" s="9"/>
      <c r="O1" s="9"/>
      <c r="P1" s="9"/>
      <c r="R1" s="9" t="s">
        <v>19</v>
      </c>
      <c r="S1" s="9"/>
      <c r="T1" s="9"/>
      <c r="U1" s="9"/>
      <c r="V1" s="9"/>
      <c r="X1" s="9" t="s">
        <v>21</v>
      </c>
      <c r="Y1" s="9"/>
      <c r="Z1" s="9"/>
      <c r="AA1" s="9"/>
      <c r="AT1" s="2">
        <v>4</v>
      </c>
      <c r="AU1" s="2">
        <v>5</v>
      </c>
      <c r="AV1" s="2">
        <v>1</v>
      </c>
      <c r="AW1" s="2">
        <v>8</v>
      </c>
    </row>
    <row r="2" spans="1:49" ht="17" x14ac:dyDescent="0.35">
      <c r="A2" s="3">
        <f ca="1">YEAR(C2)</f>
        <v>2024</v>
      </c>
      <c r="B2" s="3">
        <f ca="1">MONTH(C2)</f>
        <v>12</v>
      </c>
      <c r="C2" s="4">
        <f ca="1">EOMONTH(TODAY(),0)</f>
        <v>45657</v>
      </c>
      <c r="D2" s="7">
        <f ca="1">IFERROR(VLOOKUP(B2&amp;A2,'BR Selic'!$B:$E,4,FALSE),D3)</f>
        <v>12.25</v>
      </c>
      <c r="E2" s="7">
        <f ca="1">IFERROR(VLOOKUP($B2&amp;$A2,'BR Inflation'!$B:$E,4,FALSE),E3)</f>
        <v>4.76</v>
      </c>
      <c r="F2" s="7">
        <f ca="1">IFERROR(VLOOKUP($B2&amp;$A2,'US Fed Funds'!$B:$E,4,FALSE),F3)</f>
        <v>4.625</v>
      </c>
      <c r="G2" s="7">
        <f ca="1">IFERROR(VLOOKUP($B2&amp;$A2,'US Inflation'!$B:$E,4,FALSE),G3)</f>
        <v>2.6</v>
      </c>
      <c r="H2" s="2">
        <f ca="1">VLOOKUP($B2&amp;$A2,BRL!$B:$E,4,FALSE)</f>
        <v>6.2896000000000001</v>
      </c>
      <c r="J2" s="7" t="s">
        <v>6</v>
      </c>
      <c r="L2" s="7" t="s">
        <v>6</v>
      </c>
      <c r="M2" s="7" t="s">
        <v>16</v>
      </c>
      <c r="N2" s="3" t="s">
        <v>17</v>
      </c>
      <c r="O2" s="3" t="s">
        <v>15</v>
      </c>
      <c r="P2" s="3" t="s">
        <v>20</v>
      </c>
      <c r="R2" s="7" t="s">
        <v>6</v>
      </c>
      <c r="S2" s="7" t="s">
        <v>16</v>
      </c>
      <c r="T2" s="3" t="s">
        <v>17</v>
      </c>
      <c r="U2" s="3" t="s">
        <v>15</v>
      </c>
      <c r="V2" s="3" t="s">
        <v>20</v>
      </c>
      <c r="X2" s="7" t="s">
        <v>16</v>
      </c>
      <c r="Y2" s="3" t="s">
        <v>17</v>
      </c>
      <c r="Z2" s="3" t="s">
        <v>15</v>
      </c>
      <c r="AA2" s="3" t="s">
        <v>20</v>
      </c>
      <c r="AC2" s="3" t="s">
        <v>6</v>
      </c>
      <c r="AD2" s="3" t="s">
        <v>22</v>
      </c>
      <c r="AE2" s="3" t="s">
        <v>23</v>
      </c>
      <c r="AH2" s="11" t="str">
        <f>M2</f>
        <v>BR Interest Rate</v>
      </c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x14ac:dyDescent="0.25">
      <c r="A3" s="3">
        <f t="shared" ref="A3" ca="1" si="0">YEAR(C3)</f>
        <v>2024</v>
      </c>
      <c r="B3" s="3">
        <f t="shared" ref="B3:B66" ca="1" si="1">MONTH(C3)</f>
        <v>11</v>
      </c>
      <c r="C3" s="4">
        <f ca="1">EOMONTH(C2,-1)</f>
        <v>45626</v>
      </c>
      <c r="D3" s="7">
        <f ca="1">IFERROR(VLOOKUP(B3&amp;A3,'BR Selic'!$B:$E,4,FALSE),D4)</f>
        <v>11.25</v>
      </c>
      <c r="E3" s="7">
        <f ca="1">IFERROR(VLOOKUP($B3&amp;$A3,'BR Inflation'!$B:$E,4,FALSE),E4)</f>
        <v>4.76</v>
      </c>
      <c r="F3" s="7">
        <f ca="1">IFERROR(VLOOKUP($B3&amp;$A3,'US Fed Funds'!$B:$E,4,FALSE),F4)</f>
        <v>4.625</v>
      </c>
      <c r="G3" s="7">
        <f ca="1">IFERROR(VLOOKUP($B3&amp;$A3,'US Inflation'!$B:$E,4,FALSE),G4)</f>
        <v>2.6</v>
      </c>
      <c r="H3" s="2">
        <f ca="1">VLOOKUP($B3&amp;$A3,BRL!$B:$E,4,FALSE)</f>
        <v>5.9729999999999999</v>
      </c>
      <c r="J3" s="6" t="str">
        <f ca="1">MONTH($L3)&amp;YEAR($L3)</f>
        <v>122024</v>
      </c>
      <c r="L3" s="4">
        <f ca="1">C2</f>
        <v>45657</v>
      </c>
      <c r="M3" s="7">
        <f ca="1">D2-E2</f>
        <v>7.49</v>
      </c>
      <c r="N3" s="7">
        <f ca="1">D2-F2</f>
        <v>7.625</v>
      </c>
      <c r="O3" s="7">
        <f ca="1">(D2-E2)-(F2-G2)</f>
        <v>5.4649999999999999</v>
      </c>
      <c r="P3" s="7">
        <f ca="1">E2-G2</f>
        <v>2.1599999999999997</v>
      </c>
      <c r="R3" s="4">
        <f ca="1">L3</f>
        <v>45657</v>
      </c>
      <c r="S3" s="8">
        <f ca="1">AVERAGE(M3:M123)</f>
        <v>3.6349586776859506</v>
      </c>
      <c r="T3" s="8">
        <f ca="1">AVERAGE(N3:N123)</f>
        <v>7.6807851239669418</v>
      </c>
      <c r="U3" s="8">
        <f ca="1">AVERAGE(O3:O123)</f>
        <v>4.6934297520661126</v>
      </c>
      <c r="V3" s="8">
        <f ca="1">AVERAGE(P3:P123)</f>
        <v>2.987355371900827</v>
      </c>
      <c r="X3" s="8">
        <f ca="1">M3-S3</f>
        <v>3.8550413223140496</v>
      </c>
      <c r="Y3" s="8">
        <f ca="1">N3-T3</f>
        <v>-5.5785123966941796E-2</v>
      </c>
      <c r="Z3" s="8">
        <f ca="1">O3-U3</f>
        <v>0.77157024793388729</v>
      </c>
      <c r="AA3" s="8">
        <f ca="1">P3-V3</f>
        <v>-0.82735537190082731</v>
      </c>
      <c r="AC3" s="6">
        <f ca="1">L3</f>
        <v>45657</v>
      </c>
      <c r="AD3" s="3">
        <f ca="1">SUM(X3:Z3)*0.33</f>
        <v>1.5083727272727283</v>
      </c>
      <c r="AE3" s="2">
        <f ca="1">H2</f>
        <v>6.2896000000000001</v>
      </c>
      <c r="AH3" s="3"/>
      <c r="AI3" s="3">
        <f ca="1">YEAR(TODAY())</f>
        <v>2024</v>
      </c>
      <c r="AJ3" s="3">
        <f ca="1">AI3-1</f>
        <v>2023</v>
      </c>
      <c r="AK3" s="3">
        <f t="shared" ref="AK3:AS3" ca="1" si="2">AJ3-1</f>
        <v>2022</v>
      </c>
      <c r="AL3" s="3">
        <f t="shared" ca="1" si="2"/>
        <v>2021</v>
      </c>
      <c r="AM3" s="3">
        <f t="shared" ca="1" si="2"/>
        <v>2020</v>
      </c>
      <c r="AN3" s="3">
        <f t="shared" ca="1" si="2"/>
        <v>2019</v>
      </c>
      <c r="AO3" s="3">
        <f t="shared" ca="1" si="2"/>
        <v>2018</v>
      </c>
      <c r="AP3" s="3">
        <f t="shared" ca="1" si="2"/>
        <v>2017</v>
      </c>
      <c r="AQ3" s="3">
        <f t="shared" ca="1" si="2"/>
        <v>2016</v>
      </c>
      <c r="AR3" s="3">
        <f t="shared" ca="1" si="2"/>
        <v>2015</v>
      </c>
      <c r="AS3" s="3">
        <f t="shared" ca="1" si="2"/>
        <v>2014</v>
      </c>
      <c r="AT3" s="3" t="s">
        <v>25</v>
      </c>
      <c r="AU3" s="3" t="s">
        <v>26</v>
      </c>
      <c r="AV3" s="3" t="s">
        <v>27</v>
      </c>
      <c r="AW3" s="3" t="s">
        <v>28</v>
      </c>
    </row>
    <row r="4" spans="1:49" x14ac:dyDescent="0.25">
      <c r="A4" s="3">
        <f t="shared" ref="A4:A49" ca="1" si="3">YEAR(C4)</f>
        <v>2024</v>
      </c>
      <c r="B4" s="3">
        <f t="shared" ca="1" si="1"/>
        <v>10</v>
      </c>
      <c r="C4" s="4">
        <f t="shared" ref="C4:C49" ca="1" si="4">EOMONTH(C3,-1)</f>
        <v>45596</v>
      </c>
      <c r="D4" s="7">
        <f ca="1">IFERROR(VLOOKUP(B4&amp;A4,'BR Selic'!$B:$E,4,FALSE),D5)</f>
        <v>10.75</v>
      </c>
      <c r="E4" s="7">
        <f ca="1">IFERROR(VLOOKUP($B4&amp;$A4,'BR Inflation'!$B:$E,4,FALSE),E5)</f>
        <v>4.76</v>
      </c>
      <c r="F4" s="7">
        <f ca="1">IFERROR(VLOOKUP($B4&amp;$A4,'US Fed Funds'!$B:$E,4,FALSE),F5)</f>
        <v>4.875</v>
      </c>
      <c r="G4" s="7">
        <f ca="1">IFERROR(VLOOKUP($B4&amp;$A4,'US Inflation'!$B:$E,4,FALSE),G5)</f>
        <v>2.6</v>
      </c>
      <c r="H4" s="2">
        <f ca="1">VLOOKUP($B4&amp;$A4,BRL!$B:$E,4,FALSE)</f>
        <v>5.7866999999999997</v>
      </c>
      <c r="J4" s="6" t="str">
        <f t="shared" ref="J4:J67" ca="1" si="5">MONTH($L4)&amp;YEAR($L4)</f>
        <v>112024</v>
      </c>
      <c r="L4" s="4">
        <f ca="1">C3</f>
        <v>45626</v>
      </c>
      <c r="M4" s="7">
        <f ca="1">D3-E3</f>
        <v>6.49</v>
      </c>
      <c r="N4" s="7">
        <f ca="1">D3-F3</f>
        <v>6.625</v>
      </c>
      <c r="O4" s="7">
        <f t="shared" ref="O4:O67" ca="1" si="6">(D3-E3)-(F3-G3)</f>
        <v>4.4649999999999999</v>
      </c>
      <c r="P4" s="7">
        <f t="shared" ref="P4:P67" ca="1" si="7">E3-G3</f>
        <v>2.1599999999999997</v>
      </c>
      <c r="R4" s="4">
        <f t="shared" ref="R4:R67" ca="1" si="8">L4</f>
        <v>45626</v>
      </c>
      <c r="S4" s="8">
        <f t="shared" ref="S4:S67" ca="1" si="9">AVERAGE(M4:M124)</f>
        <v>3.6118181818181823</v>
      </c>
      <c r="T4" s="8">
        <f t="shared" ref="T4:U67" ca="1" si="10">AVERAGE(N4:N124)</f>
        <v>7.7097107438016526</v>
      </c>
      <c r="U4" s="8">
        <f t="shared" ca="1" si="10"/>
        <v>4.6967355371900803</v>
      </c>
      <c r="V4" s="8">
        <f t="shared" ref="V4:V67" ca="1" si="11">AVERAGE(P4:P124)</f>
        <v>3.0129752066115705</v>
      </c>
      <c r="X4" s="8">
        <f t="shared" ref="X4:X67" ca="1" si="12">M4-S4</f>
        <v>2.878181818181818</v>
      </c>
      <c r="Y4" s="8">
        <f t="shared" ref="Y4:Y67" ca="1" si="13">N4-T4</f>
        <v>-1.0847107438016526</v>
      </c>
      <c r="Z4" s="8">
        <f t="shared" ref="Z4:Z67" ca="1" si="14">O4-U4</f>
        <v>-0.23173553719008044</v>
      </c>
      <c r="AA4" s="8">
        <f t="shared" ref="AA4:AA67" ca="1" si="15">P4-V4</f>
        <v>-0.85297520661157078</v>
      </c>
      <c r="AC4" s="6">
        <f t="shared" ref="AC4:AC67" ca="1" si="16">L4</f>
        <v>45626</v>
      </c>
      <c r="AD4" s="3">
        <f t="shared" ref="AD4:AD67" ca="1" si="17">SUM(X4:Z4)*0.33</f>
        <v>0.51537272727272809</v>
      </c>
      <c r="AE4" s="2">
        <f t="shared" ref="AE4:AE67" ca="1" si="18">H3</f>
        <v>5.9729999999999999</v>
      </c>
      <c r="AH4" s="4">
        <f ca="1">EOMONTH(DATE(AI3,1,1),0)</f>
        <v>45322</v>
      </c>
      <c r="AI4" s="3">
        <f ca="1">INDEX($M$3:$M$242,MATCH(MONTH($AH4)&amp;AI$3,$J:$J,0))</f>
        <v>7.57</v>
      </c>
      <c r="AJ4" s="3">
        <f ca="1">INDEX($M$3:$M$242,MATCH(MONTH($AH4)&amp;AJ$3,$J:$J,0))</f>
        <v>7.85</v>
      </c>
      <c r="AK4" s="3">
        <f ca="1">INDEX($M$3:$M$242,MATCH(MONTH($AH4)&amp;AK$3,$J:$J,0))</f>
        <v>-2.99</v>
      </c>
      <c r="AL4" s="3">
        <f ca="1">INDEX($M$3:$M$242,MATCH(MONTH($AH4)&amp;AL$3,$J:$J,0))</f>
        <v>-2.3099999999999996</v>
      </c>
      <c r="AM4" s="3">
        <f ca="1">INDEX($M$3:$M$242,MATCH(MONTH($AH4)&amp;AM$3,$J:$J,0))</f>
        <v>1.73</v>
      </c>
      <c r="AN4" s="3">
        <f ca="1">INDEX($M$3:$M$242,MATCH(MONTH($AH4)&amp;AN$3,$J:$J,0))</f>
        <v>2.4500000000000002</v>
      </c>
      <c r="AO4" s="3">
        <f ca="1">INDEX($M$3:$M$242,MATCH(MONTH($AH4)&amp;AO$3,$J:$J,0))</f>
        <v>4.7</v>
      </c>
      <c r="AP4" s="3">
        <f ca="1">INDEX($M$3:$M$242,MATCH(MONTH($AH4)&amp;AP$3,$J:$J,0))</f>
        <v>7.01</v>
      </c>
      <c r="AQ4" s="3">
        <f ca="1">INDEX($M$3:$M$242,MATCH(MONTH($AH4)&amp;AQ$3,$J:$J,0))</f>
        <v>3.7699999999999996</v>
      </c>
      <c r="AR4" s="3">
        <f ca="1">INDEX($M$3:$M$242,MATCH(MONTH($AH4)&amp;AR$3,$J:$J,0))</f>
        <v>4.6900000000000004</v>
      </c>
      <c r="AS4" s="3">
        <f ca="1">INDEX($M$3:$M$242,MATCH(MONTH($AH4)&amp;AS$3,$J:$J,0))</f>
        <v>4.2300000000000004</v>
      </c>
      <c r="AT4" s="3">
        <f ca="1">_xlfn.AGGREGATE(AT$1,6,$AJ4:$AS4)</f>
        <v>7.85</v>
      </c>
      <c r="AU4" s="3">
        <f ca="1">_xlfn.AGGREGATE(AU$1,6,$AJ4:$AS4)</f>
        <v>-2.99</v>
      </c>
      <c r="AV4" s="3">
        <f ca="1">_xlfn.AGGREGATE(AV$1,6,$AJ4:$AS4)</f>
        <v>3.113</v>
      </c>
      <c r="AW4" s="7">
        <f ca="1">_xlfn.AGGREGATE(AW$1,6,$AJ4:$AS4)</f>
        <v>3.3662799942963746</v>
      </c>
    </row>
    <row r="5" spans="1:49" x14ac:dyDescent="0.25">
      <c r="A5" s="3">
        <f t="shared" ca="1" si="3"/>
        <v>2024</v>
      </c>
      <c r="B5" s="3">
        <f t="shared" ca="1" si="1"/>
        <v>9</v>
      </c>
      <c r="C5" s="4">
        <f t="shared" ca="1" si="4"/>
        <v>45565</v>
      </c>
      <c r="D5" s="7">
        <f ca="1">IFERROR(VLOOKUP(B5&amp;A5,'BR Selic'!$B:$E,4,FALSE),D6)</f>
        <v>10.75</v>
      </c>
      <c r="E5" s="7">
        <f ca="1">IFERROR(VLOOKUP($B5&amp;$A5,'BR Inflation'!$B:$E,4,FALSE),E6)</f>
        <v>4.42</v>
      </c>
      <c r="F5" s="7">
        <f ca="1">IFERROR(VLOOKUP($B5&amp;$A5,'US Fed Funds'!$B:$E,4,FALSE),F6)</f>
        <v>4.875</v>
      </c>
      <c r="G5" s="7">
        <f ca="1">IFERROR(VLOOKUP($B5&amp;$A5,'US Inflation'!$B:$E,4,FALSE),G6)</f>
        <v>2.4</v>
      </c>
      <c r="H5" s="2">
        <f ca="1">VLOOKUP($B5&amp;$A5,BRL!$B:$E,4,FALSE)</f>
        <v>5.4481999999999999</v>
      </c>
      <c r="J5" s="6" t="str">
        <f t="shared" ca="1" si="5"/>
        <v>102024</v>
      </c>
      <c r="L5" s="4">
        <f ca="1">C4</f>
        <v>45596</v>
      </c>
      <c r="M5" s="7">
        <f ca="1">D4-E4</f>
        <v>5.99</v>
      </c>
      <c r="N5" s="7">
        <f ca="1">D4-F4</f>
        <v>5.875</v>
      </c>
      <c r="O5" s="7">
        <f t="shared" ca="1" si="6"/>
        <v>3.7150000000000003</v>
      </c>
      <c r="P5" s="7">
        <f t="shared" ca="1" si="7"/>
        <v>2.1599999999999997</v>
      </c>
      <c r="R5" s="4">
        <f t="shared" ca="1" si="8"/>
        <v>45596</v>
      </c>
      <c r="S5" s="8">
        <f t="shared" ca="1" si="9"/>
        <v>3.5966942148760337</v>
      </c>
      <c r="T5" s="8">
        <f t="shared" ca="1" si="10"/>
        <v>7.7469008264462813</v>
      </c>
      <c r="U5" s="8">
        <f t="shared" ca="1" si="10"/>
        <v>4.7113636363636342</v>
      </c>
      <c r="V5" s="8">
        <f t="shared" ca="1" si="11"/>
        <v>3.0355371900826449</v>
      </c>
      <c r="X5" s="8">
        <f t="shared" ca="1" si="12"/>
        <v>2.3933057851239665</v>
      </c>
      <c r="Y5" s="8">
        <f t="shared" ca="1" si="13"/>
        <v>-1.8719008264462813</v>
      </c>
      <c r="Z5" s="8">
        <f t="shared" ca="1" si="14"/>
        <v>-0.9963636363636339</v>
      </c>
      <c r="AA5" s="8">
        <f t="shared" ca="1" si="15"/>
        <v>-0.87553719008264519</v>
      </c>
      <c r="AC5" s="6">
        <f t="shared" ca="1" si="16"/>
        <v>45596</v>
      </c>
      <c r="AD5" s="3">
        <f t="shared" ca="1" si="17"/>
        <v>-0.15673636363636306</v>
      </c>
      <c r="AE5" s="2">
        <f t="shared" ca="1" si="18"/>
        <v>5.7866999999999997</v>
      </c>
      <c r="AH5" s="4">
        <f ca="1">EOMONTH(AH4,1)</f>
        <v>45351</v>
      </c>
      <c r="AI5" s="3">
        <f ca="1">INDEX($M$3:$M$242,MATCH(MONTH($AH5)&amp;AI$3,$J:$J,0))</f>
        <v>7.13</v>
      </c>
      <c r="AJ5" s="3">
        <f ca="1">INDEX($M$3:$M$242,MATCH(MONTH($AH5)&amp;AJ$3,$J:$J,0))</f>
        <v>7.96</v>
      </c>
      <c r="AK5" s="3">
        <f ca="1">INDEX($M$3:$M$242,MATCH(MONTH($AH5)&amp;AK$3,$J:$J,0))</f>
        <v>-0.8100000000000005</v>
      </c>
      <c r="AL5" s="3">
        <f ca="1">INDEX($M$3:$M$242,MATCH(MONTH($AH5)&amp;AL$3,$J:$J,0))</f>
        <v>-2.5199999999999996</v>
      </c>
      <c r="AM5" s="3">
        <f ca="1">INDEX($M$3:$M$242,MATCH(MONTH($AH5)&amp;AM$3,$J:$J,0))</f>
        <v>0.19000000000000039</v>
      </c>
      <c r="AN5" s="3">
        <f ca="1">INDEX($M$3:$M$242,MATCH(MONTH($AH5)&amp;AN$3,$J:$J,0))</f>
        <v>2.75</v>
      </c>
      <c r="AO5" s="3">
        <f ca="1">INDEX($M$3:$M$242,MATCH(MONTH($AH5)&amp;AO$3,$J:$J,0))</f>
        <v>4.05</v>
      </c>
      <c r="AP5" s="3">
        <f ca="1">INDEX($M$3:$M$242,MATCH(MONTH($AH5)&amp;AP$3,$J:$J,0))</f>
        <v>7.46</v>
      </c>
      <c r="AQ5" s="3">
        <f ca="1">INDEX($M$3:$M$242,MATCH(MONTH($AH5)&amp;AQ$3,$J:$J,0))</f>
        <v>3.58</v>
      </c>
      <c r="AR5" s="3">
        <f ca="1">INDEX($M$3:$M$242,MATCH(MONTH($AH5)&amp;AR$3,$J:$J,0))</f>
        <v>5.34</v>
      </c>
      <c r="AS5" s="3">
        <f ca="1">INDEX($M$3:$M$242,MATCH(MONTH($AH5)&amp;AS$3,$J:$J,0))</f>
        <v>4.09</v>
      </c>
      <c r="AT5" s="3">
        <f t="shared" ref="AT5:AW15" ca="1" si="19">_xlfn.AGGREGATE(AT$1,6,$AJ5:$AS5)</f>
        <v>7.96</v>
      </c>
      <c r="AU5" s="3">
        <f t="shared" ca="1" si="19"/>
        <v>-2.5199999999999996</v>
      </c>
      <c r="AV5" s="3">
        <f t="shared" ca="1" si="19"/>
        <v>3.2090000000000005</v>
      </c>
      <c r="AW5" s="7">
        <f t="shared" ca="1" si="19"/>
        <v>3.2419760949149512</v>
      </c>
    </row>
    <row r="6" spans="1:49" x14ac:dyDescent="0.25">
      <c r="A6" s="3">
        <f t="shared" ca="1" si="3"/>
        <v>2024</v>
      </c>
      <c r="B6" s="3">
        <f t="shared" ca="1" si="1"/>
        <v>8</v>
      </c>
      <c r="C6" s="4">
        <f t="shared" ca="1" si="4"/>
        <v>45535</v>
      </c>
      <c r="D6" s="7">
        <f ca="1">IFERROR(VLOOKUP(B6&amp;A6,'BR Selic'!$B:$E,4,FALSE),D7)</f>
        <v>10.5</v>
      </c>
      <c r="E6" s="7">
        <f ca="1">IFERROR(VLOOKUP($B6&amp;$A6,'BR Inflation'!$B:$E,4,FALSE),E7)</f>
        <v>4.24</v>
      </c>
      <c r="F6" s="7">
        <f ca="1">IFERROR(VLOOKUP($B6&amp;$A6,'US Fed Funds'!$B:$E,4,FALSE),F7)</f>
        <v>5.375</v>
      </c>
      <c r="G6" s="7">
        <f ca="1">IFERROR(VLOOKUP($B6&amp;$A6,'US Inflation'!$B:$E,4,FALSE),G7)</f>
        <v>2.5</v>
      </c>
      <c r="H6" s="2">
        <f ca="1">VLOOKUP($B6&amp;$A6,BRL!$B:$E,4,FALSE)</f>
        <v>5.6102999999999996</v>
      </c>
      <c r="J6" s="6" t="str">
        <f t="shared" ca="1" si="5"/>
        <v>92024</v>
      </c>
      <c r="L6" s="4">
        <f ca="1">C5</f>
        <v>45565</v>
      </c>
      <c r="M6" s="7">
        <f ca="1">D5-E5</f>
        <v>6.33</v>
      </c>
      <c r="N6" s="7">
        <f t="shared" ref="N6:N69" ca="1" si="20">D5-F5</f>
        <v>5.875</v>
      </c>
      <c r="O6" s="7">
        <f t="shared" ca="1" si="6"/>
        <v>3.855</v>
      </c>
      <c r="P6" s="7">
        <f t="shared" ca="1" si="7"/>
        <v>2.02</v>
      </c>
      <c r="R6" s="4">
        <f t="shared" ca="1" si="8"/>
        <v>45565</v>
      </c>
      <c r="S6" s="8">
        <f t="shared" ca="1" si="9"/>
        <v>3.5823140495867771</v>
      </c>
      <c r="T6" s="8">
        <f t="shared" ca="1" si="10"/>
        <v>7.7882231404958677</v>
      </c>
      <c r="U6" s="8">
        <f t="shared" ca="1" si="10"/>
        <v>4.7288016528925603</v>
      </c>
      <c r="V6" s="8">
        <f t="shared" ca="1" si="11"/>
        <v>3.0594214876033057</v>
      </c>
      <c r="X6" s="8">
        <f t="shared" ca="1" si="12"/>
        <v>2.7476859504132229</v>
      </c>
      <c r="Y6" s="8">
        <f t="shared" ca="1" si="13"/>
        <v>-1.9132231404958677</v>
      </c>
      <c r="Z6" s="8">
        <f t="shared" ca="1" si="14"/>
        <v>-0.87380165289256029</v>
      </c>
      <c r="AA6" s="8">
        <f t="shared" ca="1" si="15"/>
        <v>-1.0394214876033057</v>
      </c>
      <c r="AC6" s="6">
        <f t="shared" ca="1" si="16"/>
        <v>45565</v>
      </c>
      <c r="AD6" s="3">
        <f t="shared" ca="1" si="17"/>
        <v>-1.2981818181817673E-2</v>
      </c>
      <c r="AE6" s="2">
        <f t="shared" ca="1" si="18"/>
        <v>5.4481999999999999</v>
      </c>
      <c r="AH6" s="4">
        <f t="shared" ref="AH6:AH15" ca="1" si="21">EOMONTH(AH5,1)</f>
        <v>45382</v>
      </c>
      <c r="AI6" s="3">
        <f ca="1">INDEX($M$3:$M$242,MATCH(MONTH($AH6)&amp;AI$3,$J:$J,0))</f>
        <v>7.24</v>
      </c>
      <c r="AJ6" s="3">
        <f ca="1">INDEX($M$3:$M$242,MATCH(MONTH($AH6)&amp;AJ$3,$J:$J,0))</f>
        <v>7.98</v>
      </c>
      <c r="AK6" s="3">
        <f ca="1">INDEX($M$3:$M$242,MATCH(MONTH($AH6)&amp;AK$3,$J:$J,0))</f>
        <v>-1.1300000000000008</v>
      </c>
      <c r="AL6" s="3">
        <f ca="1">INDEX($M$3:$M$242,MATCH(MONTH($AH6)&amp;AL$3,$J:$J,0))</f>
        <v>-2.5599999999999996</v>
      </c>
      <c r="AM6" s="3">
        <f ca="1">INDEX($M$3:$M$242,MATCH(MONTH($AH6)&amp;AM$3,$J:$J,0))</f>
        <v>0.30999999999999961</v>
      </c>
      <c r="AN6" s="3">
        <f ca="1">INDEX($M$3:$M$242,MATCH(MONTH($AH6)&amp;AN$3,$J:$J,0))</f>
        <v>2.72</v>
      </c>
      <c r="AO6" s="3">
        <f ca="1">INDEX($M$3:$M$242,MATCH(MONTH($AH6)&amp;AO$3,$J:$J,0))</f>
        <v>4.1400000000000006</v>
      </c>
      <c r="AP6" s="3">
        <f ca="1">INDEX($M$3:$M$242,MATCH(MONTH($AH6)&amp;AP$3,$J:$J,0))</f>
        <v>7.65</v>
      </c>
      <c r="AQ6" s="3">
        <f ca="1">INDEX($M$3:$M$242,MATCH(MONTH($AH6)&amp;AQ$3,$J:$J,0))</f>
        <v>3.5399999999999991</v>
      </c>
      <c r="AR6" s="3">
        <f ca="1">INDEX($M$3:$M$242,MATCH(MONTH($AH6)&amp;AR$3,$J:$J,0))</f>
        <v>5.1100000000000003</v>
      </c>
      <c r="AS6" s="3">
        <f ca="1">INDEX($M$3:$M$242,MATCH(MONTH($AH6)&amp;AS$3,$J:$J,0))</f>
        <v>4.91</v>
      </c>
      <c r="AT6" s="3">
        <f t="shared" ca="1" si="19"/>
        <v>7.98</v>
      </c>
      <c r="AU6" s="3">
        <f t="shared" ca="1" si="19"/>
        <v>-2.5599999999999996</v>
      </c>
      <c r="AV6" s="3">
        <f t="shared" ca="1" si="19"/>
        <v>3.2670000000000003</v>
      </c>
      <c r="AW6" s="7">
        <f t="shared" ca="1" si="19"/>
        <v>3.3269567174822097</v>
      </c>
    </row>
    <row r="7" spans="1:49" x14ac:dyDescent="0.25">
      <c r="A7" s="3">
        <f t="shared" ca="1" si="3"/>
        <v>2024</v>
      </c>
      <c r="B7" s="3">
        <f t="shared" ca="1" si="1"/>
        <v>7</v>
      </c>
      <c r="C7" s="4">
        <f t="shared" ca="1" si="4"/>
        <v>45504</v>
      </c>
      <c r="D7" s="7">
        <f ca="1">IFERROR(VLOOKUP(B7&amp;A7,'BR Selic'!$B:$E,4,FALSE),D8)</f>
        <v>10.5</v>
      </c>
      <c r="E7" s="7">
        <f ca="1">IFERROR(VLOOKUP($B7&amp;$A7,'BR Inflation'!$B:$E,4,FALSE),E8)</f>
        <v>4.5</v>
      </c>
      <c r="F7" s="7">
        <f ca="1">IFERROR(VLOOKUP($B7&amp;$A7,'US Fed Funds'!$B:$E,4,FALSE),F8)</f>
        <v>5.375</v>
      </c>
      <c r="G7" s="7">
        <f ca="1">IFERROR(VLOOKUP($B7&amp;$A7,'US Inflation'!$B:$E,4,FALSE),G8)</f>
        <v>2.9</v>
      </c>
      <c r="H7" s="2">
        <f ca="1">VLOOKUP($B7&amp;$A7,BRL!$B:$E,4,FALSE)</f>
        <v>5.65</v>
      </c>
      <c r="J7" s="6" t="str">
        <f t="shared" ca="1" si="5"/>
        <v>82024</v>
      </c>
      <c r="L7" s="4">
        <f ca="1">C6</f>
        <v>45535</v>
      </c>
      <c r="M7" s="7">
        <f ca="1">D6-E6</f>
        <v>6.26</v>
      </c>
      <c r="N7" s="7">
        <f t="shared" ca="1" si="20"/>
        <v>5.125</v>
      </c>
      <c r="O7" s="7">
        <f t="shared" ca="1" si="6"/>
        <v>3.3849999999999998</v>
      </c>
      <c r="P7" s="7">
        <f t="shared" ca="1" si="7"/>
        <v>1.7400000000000002</v>
      </c>
      <c r="R7" s="4">
        <f t="shared" ca="1" si="8"/>
        <v>45535</v>
      </c>
      <c r="S7" s="8">
        <f t="shared" ca="1" si="9"/>
        <v>3.5671074380165297</v>
      </c>
      <c r="T7" s="8">
        <f t="shared" ca="1" si="10"/>
        <v>7.8295454545454541</v>
      </c>
      <c r="U7" s="8">
        <f t="shared" ca="1" si="10"/>
        <v>4.7470661157024789</v>
      </c>
      <c r="V7" s="8">
        <f t="shared" ca="1" si="11"/>
        <v>3.0824793388429752</v>
      </c>
      <c r="X7" s="8">
        <f t="shared" ca="1" si="12"/>
        <v>2.69289256198347</v>
      </c>
      <c r="Y7" s="8">
        <f t="shared" ca="1" si="13"/>
        <v>-2.7045454545454541</v>
      </c>
      <c r="Z7" s="8">
        <f t="shared" ca="1" si="14"/>
        <v>-1.3620661157024792</v>
      </c>
      <c r="AA7" s="8">
        <f t="shared" ca="1" si="15"/>
        <v>-1.342479338842975</v>
      </c>
      <c r="AC7" s="6">
        <f t="shared" ca="1" si="16"/>
        <v>45535</v>
      </c>
      <c r="AD7" s="3">
        <f t="shared" ca="1" si="17"/>
        <v>-0.45332727272727291</v>
      </c>
      <c r="AE7" s="2">
        <f t="shared" ca="1" si="18"/>
        <v>5.6102999999999996</v>
      </c>
      <c r="AH7" s="4">
        <f t="shared" ca="1" si="21"/>
        <v>45412</v>
      </c>
      <c r="AI7" s="3">
        <f ca="1">INDEX($M$3:$M$242,MATCH(MONTH($AH7)&amp;AI$3,$J:$J,0))</f>
        <v>6.75</v>
      </c>
      <c r="AJ7" s="3">
        <f ca="1">INDEX($M$3:$M$242,MATCH(MONTH($AH7)&amp;AJ$3,$J:$J,0))</f>
        <v>8.15</v>
      </c>
      <c r="AK7" s="3">
        <f ca="1">INDEX($M$3:$M$242,MATCH(MONTH($AH7)&amp;AK$3,$J:$J,0))</f>
        <v>0.21000000000000085</v>
      </c>
      <c r="AL7" s="3">
        <f ca="1">INDEX($M$3:$M$242,MATCH(MONTH($AH7)&amp;AL$3,$J:$J,0))</f>
        <v>-3.2</v>
      </c>
      <c r="AM7" s="3">
        <f ca="1">INDEX($M$3:$M$242,MATCH(MONTH($AH7)&amp;AM$3,$J:$J,0))</f>
        <v>0.24000000000000021</v>
      </c>
      <c r="AN7" s="3">
        <f ca="1">INDEX($M$3:$M$242,MATCH(MONTH($AH7)&amp;AN$3,$J:$J,0))</f>
        <v>2.61</v>
      </c>
      <c r="AO7" s="3">
        <f ca="1">INDEX($M$3:$M$242,MATCH(MONTH($AH7)&amp;AO$3,$J:$J,0))</f>
        <v>3.91</v>
      </c>
      <c r="AP7" s="3">
        <f ca="1">INDEX($M$3:$M$242,MATCH(MONTH($AH7)&amp;AP$3,$J:$J,0))</f>
        <v>7.49</v>
      </c>
      <c r="AQ7" s="3">
        <f ca="1">INDEX($M$3:$M$242,MATCH(MONTH($AH7)&amp;AQ$3,$J:$J,0))</f>
        <v>3.8900000000000006</v>
      </c>
      <c r="AR7" s="3">
        <f ca="1">INDEX($M$3:$M$242,MATCH(MONTH($AH7)&amp;AR$3,$J:$J,0))</f>
        <v>4.55</v>
      </c>
      <c r="AS7" s="3">
        <f ca="1">INDEX($M$3:$M$242,MATCH(MONTH($AH7)&amp;AS$3,$J:$J,0))</f>
        <v>5.07</v>
      </c>
      <c r="AT7" s="3">
        <f t="shared" ca="1" si="19"/>
        <v>8.15</v>
      </c>
      <c r="AU7" s="3">
        <f t="shared" ca="1" si="19"/>
        <v>-3.2</v>
      </c>
      <c r="AV7" s="3">
        <f t="shared" ca="1" si="19"/>
        <v>3.2920000000000003</v>
      </c>
      <c r="AW7" s="7">
        <f t="shared" ca="1" si="19"/>
        <v>3.2883333164385875</v>
      </c>
    </row>
    <row r="8" spans="1:49" x14ac:dyDescent="0.25">
      <c r="A8" s="3">
        <f t="shared" ca="1" si="3"/>
        <v>2024</v>
      </c>
      <c r="B8" s="3">
        <f t="shared" ca="1" si="1"/>
        <v>6</v>
      </c>
      <c r="C8" s="4">
        <f t="shared" ca="1" si="4"/>
        <v>45473</v>
      </c>
      <c r="D8" s="7">
        <f ca="1">IFERROR(VLOOKUP(B8&amp;A8,'BR Selic'!$B:$E,4,FALSE),D9)</f>
        <v>10.5</v>
      </c>
      <c r="E8" s="7">
        <f ca="1">IFERROR(VLOOKUP($B8&amp;$A8,'BR Inflation'!$B:$E,4,FALSE),E9)</f>
        <v>4.2300000000000004</v>
      </c>
      <c r="F8" s="7">
        <f ca="1">IFERROR(VLOOKUP($B8&amp;$A8,'US Fed Funds'!$B:$E,4,FALSE),F9)</f>
        <v>5.375</v>
      </c>
      <c r="G8" s="7">
        <f ca="1">IFERROR(VLOOKUP($B8&amp;$A8,'US Inflation'!$B:$E,4,FALSE),G9)</f>
        <v>3</v>
      </c>
      <c r="H8" s="2">
        <f ca="1">VLOOKUP($B8&amp;$A8,BRL!$B:$E,4,FALSE)</f>
        <v>5.5925000000000002</v>
      </c>
      <c r="J8" s="6" t="str">
        <f t="shared" ca="1" si="5"/>
        <v>72024</v>
      </c>
      <c r="L8" s="4">
        <f ca="1">C7</f>
        <v>45504</v>
      </c>
      <c r="M8" s="7">
        <f ca="1">D7-E7</f>
        <v>6</v>
      </c>
      <c r="N8" s="7">
        <f t="shared" ca="1" si="20"/>
        <v>5.125</v>
      </c>
      <c r="O8" s="7">
        <f t="shared" ca="1" si="6"/>
        <v>3.5249999999999999</v>
      </c>
      <c r="P8" s="7">
        <f t="shared" ca="1" si="7"/>
        <v>1.6</v>
      </c>
      <c r="R8" s="4">
        <f t="shared" ca="1" si="8"/>
        <v>45504</v>
      </c>
      <c r="S8" s="8">
        <f t="shared" ca="1" si="9"/>
        <v>3.5525619834710751</v>
      </c>
      <c r="T8" s="8">
        <f t="shared" ca="1" si="10"/>
        <v>7.8770661157024797</v>
      </c>
      <c r="U8" s="8">
        <f t="shared" ca="1" si="10"/>
        <v>4.771776859504131</v>
      </c>
      <c r="V8" s="8">
        <f t="shared" ca="1" si="11"/>
        <v>3.1052892561983474</v>
      </c>
      <c r="X8" s="8">
        <f t="shared" ca="1" si="12"/>
        <v>2.4474380165289249</v>
      </c>
      <c r="Y8" s="8">
        <f t="shared" ca="1" si="13"/>
        <v>-2.7520661157024797</v>
      </c>
      <c r="Z8" s="8">
        <f t="shared" ca="1" si="14"/>
        <v>-1.2467768595041311</v>
      </c>
      <c r="AA8" s="8">
        <f t="shared" ca="1" si="15"/>
        <v>-1.5052892561983473</v>
      </c>
      <c r="AC8" s="6">
        <f t="shared" ca="1" si="16"/>
        <v>45504</v>
      </c>
      <c r="AD8" s="3">
        <f t="shared" ca="1" si="17"/>
        <v>-0.5119636363636364</v>
      </c>
      <c r="AE8" s="2">
        <f t="shared" ca="1" si="18"/>
        <v>5.65</v>
      </c>
      <c r="AH8" s="4">
        <f t="shared" ca="1" si="21"/>
        <v>45443</v>
      </c>
      <c r="AI8" s="3">
        <f ca="1">INDEX($M$3:$M$242,MATCH(MONTH($AH8)&amp;AI$3,$J:$J,0))</f>
        <v>6.82</v>
      </c>
      <c r="AJ8" s="3">
        <f ca="1">INDEX($M$3:$M$242,MATCH(MONTH($AH8)&amp;AJ$3,$J:$J,0))</f>
        <v>9.1</v>
      </c>
      <c r="AK8" s="3">
        <f ca="1">INDEX($M$3:$M$242,MATCH(MONTH($AH8)&amp;AK$3,$J:$J,0))</f>
        <v>0.44999999999999929</v>
      </c>
      <c r="AL8" s="3">
        <f ca="1">INDEX($M$3:$M$242,MATCH(MONTH($AH8)&amp;AL$3,$J:$J,0))</f>
        <v>-3.3499999999999996</v>
      </c>
      <c r="AM8" s="3">
        <f ca="1">INDEX($M$3:$M$242,MATCH(MONTH($AH8)&amp;AM$3,$J:$J,0))</f>
        <v>0.45000000000000018</v>
      </c>
      <c r="AN8" s="3">
        <f ca="1">INDEX($M$3:$M$242,MATCH(MONTH($AH8)&amp;AN$3,$J:$J,0))</f>
        <v>1.92</v>
      </c>
      <c r="AO8" s="3">
        <f ca="1">INDEX($M$3:$M$242,MATCH(MONTH($AH8)&amp;AO$3,$J:$J,0))</f>
        <v>3.82</v>
      </c>
      <c r="AP8" s="3">
        <f ca="1">INDEX($M$3:$M$242,MATCH(MONTH($AH8)&amp;AP$3,$J:$J,0))</f>
        <v>7.68</v>
      </c>
      <c r="AQ8" s="3">
        <f ca="1">INDEX($M$3:$M$242,MATCH(MONTH($AH8)&amp;AQ$3,$J:$J,0))</f>
        <v>4.8599999999999994</v>
      </c>
      <c r="AR8" s="3">
        <f ca="1">INDEX($M$3:$M$242,MATCH(MONTH($AH8)&amp;AR$3,$J:$J,0))</f>
        <v>4.6199999999999992</v>
      </c>
      <c r="AS8" s="3">
        <f ca="1">INDEX($M$3:$M$242,MATCH(MONTH($AH8)&amp;AS$3,$J:$J,0))</f>
        <v>4.5999999999999996</v>
      </c>
      <c r="AT8" s="3">
        <f t="shared" ca="1" si="19"/>
        <v>9.1</v>
      </c>
      <c r="AU8" s="3">
        <f t="shared" ca="1" si="19"/>
        <v>-3.3499999999999996</v>
      </c>
      <c r="AV8" s="3">
        <f t="shared" ca="1" si="19"/>
        <v>3.415</v>
      </c>
      <c r="AW8" s="7">
        <f t="shared" ca="1" si="19"/>
        <v>3.4813855000559761</v>
      </c>
    </row>
    <row r="9" spans="1:49" x14ac:dyDescent="0.25">
      <c r="A9" s="3">
        <f t="shared" ca="1" si="3"/>
        <v>2024</v>
      </c>
      <c r="B9" s="3">
        <f t="shared" ca="1" si="1"/>
        <v>5</v>
      </c>
      <c r="C9" s="4">
        <f t="shared" ca="1" si="4"/>
        <v>45443</v>
      </c>
      <c r="D9" s="7">
        <f ca="1">IFERROR(VLOOKUP(B9&amp;A9,'BR Selic'!$B:$E,4,FALSE),D10)</f>
        <v>10.5</v>
      </c>
      <c r="E9" s="7">
        <f ca="1">IFERROR(VLOOKUP($B9&amp;$A9,'BR Inflation'!$B:$E,4,FALSE),E10)</f>
        <v>3.93</v>
      </c>
      <c r="F9" s="7">
        <f ca="1">IFERROR(VLOOKUP($B9&amp;$A9,'US Fed Funds'!$B:$E,4,FALSE),F10)</f>
        <v>5.375</v>
      </c>
      <c r="G9" s="7">
        <f ca="1">IFERROR(VLOOKUP($B9&amp;$A9,'US Inflation'!$B:$E,4,FALSE),G10)</f>
        <v>3.3</v>
      </c>
      <c r="H9" s="2">
        <f ca="1">VLOOKUP($B9&amp;$A9,BRL!$B:$E,4,FALSE)</f>
        <v>5.2443</v>
      </c>
      <c r="J9" s="6" t="str">
        <f t="shared" ca="1" si="5"/>
        <v>62024</v>
      </c>
      <c r="L9" s="4">
        <f ca="1">C8</f>
        <v>45473</v>
      </c>
      <c r="M9" s="7">
        <f ca="1">D8-E8</f>
        <v>6.27</v>
      </c>
      <c r="N9" s="7">
        <f t="shared" ca="1" si="20"/>
        <v>5.125</v>
      </c>
      <c r="O9" s="7">
        <f t="shared" ca="1" si="6"/>
        <v>3.8949999999999996</v>
      </c>
      <c r="P9" s="7">
        <f t="shared" ca="1" si="7"/>
        <v>1.2300000000000004</v>
      </c>
      <c r="R9" s="4">
        <f t="shared" ca="1" si="8"/>
        <v>45473</v>
      </c>
      <c r="S9" s="8">
        <f t="shared" ca="1" si="9"/>
        <v>3.5400000000000005</v>
      </c>
      <c r="T9" s="8">
        <f t="shared" ca="1" si="10"/>
        <v>7.9245867768595044</v>
      </c>
      <c r="U9" s="8">
        <f t="shared" ca="1" si="10"/>
        <v>4.7959917355371893</v>
      </c>
      <c r="V9" s="8">
        <f t="shared" ca="1" si="11"/>
        <v>3.1285950413223143</v>
      </c>
      <c r="X9" s="8">
        <f t="shared" ca="1" si="12"/>
        <v>2.7299999999999991</v>
      </c>
      <c r="Y9" s="8">
        <f t="shared" ca="1" si="13"/>
        <v>-2.7995867768595044</v>
      </c>
      <c r="Z9" s="8">
        <f t="shared" ca="1" si="14"/>
        <v>-0.9009917355371897</v>
      </c>
      <c r="AA9" s="8">
        <f t="shared" ca="1" si="15"/>
        <v>-1.8985950413223138</v>
      </c>
      <c r="AC9" s="6">
        <f t="shared" ca="1" si="16"/>
        <v>45473</v>
      </c>
      <c r="AD9" s="3">
        <f t="shared" ca="1" si="17"/>
        <v>-0.32029090909090935</v>
      </c>
      <c r="AE9" s="2">
        <f t="shared" ca="1" si="18"/>
        <v>5.5925000000000002</v>
      </c>
      <c r="AH9" s="4">
        <f t="shared" ca="1" si="21"/>
        <v>45473</v>
      </c>
      <c r="AI9" s="3">
        <f ca="1">INDEX($M$3:$M$242,MATCH(MONTH($AH9)&amp;AI$3,$J:$J,0))</f>
        <v>7.0600000000000005</v>
      </c>
      <c r="AJ9" s="3">
        <f ca="1">INDEX($M$3:$M$242,MATCH(MONTH($AH9)&amp;AJ$3,$J:$J,0))</f>
        <v>9.57</v>
      </c>
      <c r="AK9" s="3">
        <f ca="1">INDEX($M$3:$M$242,MATCH(MONTH($AH9)&amp;AK$3,$J:$J,0))</f>
        <v>-0.38000000000000078</v>
      </c>
      <c r="AL9" s="3">
        <f ca="1">INDEX($M$3:$M$242,MATCH(MONTH($AH9)&amp;AL$3,$J:$J,0))</f>
        <v>-4.01</v>
      </c>
      <c r="AM9" s="3">
        <f ca="1">INDEX($M$3:$M$242,MATCH(MONTH($AH9)&amp;AM$3,$J:$J,0))</f>
        <v>1.35</v>
      </c>
      <c r="AN9" s="3">
        <f ca="1">INDEX($M$3:$M$242,MATCH(MONTH($AH9)&amp;AN$3,$J:$J,0))</f>
        <v>1.5599999999999996</v>
      </c>
      <c r="AO9" s="3">
        <f ca="1">INDEX($M$3:$M$242,MATCH(MONTH($AH9)&amp;AO$3,$J:$J,0))</f>
        <v>3.74</v>
      </c>
      <c r="AP9" s="3">
        <f ca="1">INDEX($M$3:$M$242,MATCH(MONTH($AH9)&amp;AP$3,$J:$J,0))</f>
        <v>7.17</v>
      </c>
      <c r="AQ9" s="3">
        <f ca="1">INDEX($M$3:$M$242,MATCH(MONTH($AH9)&amp;AQ$3,$J:$J,0))</f>
        <v>4.9700000000000006</v>
      </c>
      <c r="AR9" s="3">
        <f ca="1">INDEX($M$3:$M$242,MATCH(MONTH($AH9)&amp;AR$3,$J:$J,0))</f>
        <v>5.08</v>
      </c>
      <c r="AS9" s="3">
        <f ca="1">INDEX($M$3:$M$242,MATCH(MONTH($AH9)&amp;AS$3,$J:$J,0))</f>
        <v>4.72</v>
      </c>
      <c r="AT9" s="3">
        <f t="shared" ca="1" si="19"/>
        <v>9.57</v>
      </c>
      <c r="AU9" s="3">
        <f t="shared" ca="1" si="19"/>
        <v>-4.01</v>
      </c>
      <c r="AV9" s="3">
        <f t="shared" ca="1" si="19"/>
        <v>3.3769999999999998</v>
      </c>
      <c r="AW9" s="7">
        <f t="shared" ca="1" si="19"/>
        <v>3.6906152603597149</v>
      </c>
    </row>
    <row r="10" spans="1:49" x14ac:dyDescent="0.25">
      <c r="A10" s="3">
        <f t="shared" ca="1" si="3"/>
        <v>2024</v>
      </c>
      <c r="B10" s="3">
        <f t="shared" ca="1" si="1"/>
        <v>4</v>
      </c>
      <c r="C10" s="4">
        <f t="shared" ca="1" si="4"/>
        <v>45412</v>
      </c>
      <c r="D10" s="7">
        <f ca="1">IFERROR(VLOOKUP(B10&amp;A10,'BR Selic'!$B:$E,4,FALSE),D11)</f>
        <v>10.75</v>
      </c>
      <c r="E10" s="7">
        <f ca="1">IFERROR(VLOOKUP($B10&amp;$A10,'BR Inflation'!$B:$E,4,FALSE),E11)</f>
        <v>3.69</v>
      </c>
      <c r="F10" s="7">
        <f ca="1">IFERROR(VLOOKUP($B10&amp;$A10,'US Fed Funds'!$B:$E,4,FALSE),F11)</f>
        <v>5.375</v>
      </c>
      <c r="G10" s="7">
        <f ca="1">IFERROR(VLOOKUP($B10&amp;$A10,'US Inflation'!$B:$E,4,FALSE),G11)</f>
        <v>3.4</v>
      </c>
      <c r="H10" s="2">
        <f ca="1">VLOOKUP($B10&amp;$A10,BRL!$B:$E,4,FALSE)</f>
        <v>5.1933999999999996</v>
      </c>
      <c r="J10" s="6" t="str">
        <f t="shared" ca="1" si="5"/>
        <v>52024</v>
      </c>
      <c r="L10" s="4">
        <f ca="1">C9</f>
        <v>45443</v>
      </c>
      <c r="M10" s="7">
        <f ca="1">D9-E9</f>
        <v>6.57</v>
      </c>
      <c r="N10" s="7">
        <f t="shared" ca="1" si="20"/>
        <v>5.125</v>
      </c>
      <c r="O10" s="7">
        <f t="shared" ca="1" si="6"/>
        <v>4.4950000000000001</v>
      </c>
      <c r="P10" s="7">
        <f t="shared" ca="1" si="7"/>
        <v>0.63000000000000034</v>
      </c>
      <c r="R10" s="4">
        <f t="shared" ca="1" si="8"/>
        <v>45443</v>
      </c>
      <c r="S10" s="8">
        <f t="shared" ca="1" si="9"/>
        <v>3.5264462809917361</v>
      </c>
      <c r="T10" s="8">
        <f t="shared" ca="1" si="10"/>
        <v>7.9721074380165291</v>
      </c>
      <c r="U10" s="8">
        <f t="shared" ca="1" si="10"/>
        <v>4.8183884297520656</v>
      </c>
      <c r="V10" s="8">
        <f t="shared" ca="1" si="11"/>
        <v>3.1537190082644631</v>
      </c>
      <c r="X10" s="8">
        <f t="shared" ca="1" si="12"/>
        <v>3.0435537190082642</v>
      </c>
      <c r="Y10" s="8">
        <f t="shared" ca="1" si="13"/>
        <v>-2.8471074380165291</v>
      </c>
      <c r="Z10" s="8">
        <f t="shared" ca="1" si="14"/>
        <v>-0.3233884297520655</v>
      </c>
      <c r="AA10" s="8">
        <f t="shared" ca="1" si="15"/>
        <v>-2.5237190082644627</v>
      </c>
      <c r="AC10" s="6">
        <f t="shared" ca="1" si="16"/>
        <v>45443</v>
      </c>
      <c r="AD10" s="3">
        <f t="shared" ca="1" si="17"/>
        <v>-4.1890909090909027E-2</v>
      </c>
      <c r="AE10" s="2">
        <f t="shared" ca="1" si="18"/>
        <v>5.2443</v>
      </c>
      <c r="AH10" s="4">
        <f t="shared" ca="1" si="21"/>
        <v>45504</v>
      </c>
      <c r="AI10" s="3">
        <f ca="1">INDEX($M$3:$M$242,MATCH(MONTH($AH10)&amp;AI$3,$J:$J,0))</f>
        <v>6.57</v>
      </c>
      <c r="AJ10" s="3">
        <f ca="1">INDEX($M$3:$M$242,MATCH(MONTH($AH10)&amp;AJ$3,$J:$J,0))</f>
        <v>9.81</v>
      </c>
      <c r="AK10" s="3">
        <f ca="1">INDEX($M$3:$M$242,MATCH(MONTH($AH10)&amp;AK$3,$J:$J,0))</f>
        <v>1.0199999999999996</v>
      </c>
      <c r="AL10" s="3">
        <f ca="1">INDEX($M$3:$M$242,MATCH(MONTH($AH10)&amp;AL$3,$J:$J,0))</f>
        <v>-4.5600000000000005</v>
      </c>
      <c r="AM10" s="3">
        <f ca="1">INDEX($M$3:$M$242,MATCH(MONTH($AH10)&amp;AM$3,$J:$J,0))</f>
        <v>1.1200000000000001</v>
      </c>
      <c r="AN10" s="3">
        <f ca="1">INDEX($M$3:$M$242,MATCH(MONTH($AH10)&amp;AN$3,$J:$J,0))</f>
        <v>1.8399999999999999</v>
      </c>
      <c r="AO10" s="3">
        <f ca="1">INDEX($M$3:$M$242,MATCH(MONTH($AH10)&amp;AO$3,$J:$J,0))</f>
        <v>3.64</v>
      </c>
      <c r="AP10" s="3">
        <f ca="1">INDEX($M$3:$M$242,MATCH(MONTH($AH10)&amp;AP$3,$J:$J,0))</f>
        <v>7.65</v>
      </c>
      <c r="AQ10" s="3">
        <f ca="1">INDEX($M$3:$M$242,MATCH(MONTH($AH10)&amp;AQ$3,$J:$J,0))</f>
        <v>4.93</v>
      </c>
      <c r="AR10" s="3">
        <f ca="1">INDEX($M$3:$M$242,MATCH(MONTH($AH10)&amp;AR$3,$J:$J,0))</f>
        <v>4.7799999999999994</v>
      </c>
      <c r="AS10" s="3">
        <f ca="1">INDEX($M$3:$M$242,MATCH(MONTH($AH10)&amp;AS$3,$J:$J,0))</f>
        <v>4.63</v>
      </c>
      <c r="AT10" s="3">
        <f t="shared" ca="1" si="19"/>
        <v>9.81</v>
      </c>
      <c r="AU10" s="3">
        <f t="shared" ca="1" si="19"/>
        <v>-4.5600000000000005</v>
      </c>
      <c r="AV10" s="3">
        <f t="shared" ca="1" si="19"/>
        <v>3.4860000000000007</v>
      </c>
      <c r="AW10" s="7">
        <f t="shared" ca="1" si="19"/>
        <v>3.7623189657443983</v>
      </c>
    </row>
    <row r="11" spans="1:49" x14ac:dyDescent="0.25">
      <c r="A11" s="3">
        <f t="shared" ca="1" si="3"/>
        <v>2024</v>
      </c>
      <c r="B11" s="3">
        <f t="shared" ca="1" si="1"/>
        <v>3</v>
      </c>
      <c r="C11" s="4">
        <f t="shared" ca="1" si="4"/>
        <v>45382</v>
      </c>
      <c r="D11" s="7">
        <f ca="1">IFERROR(VLOOKUP(B11&amp;A11,'BR Selic'!$B:$E,4,FALSE),D12)</f>
        <v>10.75</v>
      </c>
      <c r="E11" s="7">
        <f ca="1">IFERROR(VLOOKUP($B11&amp;$A11,'BR Inflation'!$B:$E,4,FALSE),E12)</f>
        <v>3.93</v>
      </c>
      <c r="F11" s="7">
        <f ca="1">IFERROR(VLOOKUP($B11&amp;$A11,'US Fed Funds'!$B:$E,4,FALSE),F12)</f>
        <v>5.375</v>
      </c>
      <c r="G11" s="7">
        <f ca="1">IFERROR(VLOOKUP($B11&amp;$A11,'US Inflation'!$B:$E,4,FALSE),G12)</f>
        <v>3.5</v>
      </c>
      <c r="H11" s="2">
        <f ca="1">VLOOKUP($B11&amp;$A11,BRL!$B:$E,4,FALSE)</f>
        <v>5.0152999999999999</v>
      </c>
      <c r="J11" s="6" t="str">
        <f t="shared" ca="1" si="5"/>
        <v>42024</v>
      </c>
      <c r="L11" s="4">
        <f ca="1">C10</f>
        <v>45412</v>
      </c>
      <c r="M11" s="7">
        <f ca="1">D10-E10</f>
        <v>7.0600000000000005</v>
      </c>
      <c r="N11" s="7">
        <f t="shared" ca="1" si="20"/>
        <v>5.375</v>
      </c>
      <c r="O11" s="7">
        <f t="shared" ca="1" si="6"/>
        <v>5.0850000000000009</v>
      </c>
      <c r="P11" s="7">
        <f t="shared" ca="1" si="7"/>
        <v>0.29000000000000004</v>
      </c>
      <c r="R11" s="4">
        <f t="shared" ca="1" si="8"/>
        <v>45412</v>
      </c>
      <c r="S11" s="8">
        <f t="shared" ca="1" si="9"/>
        <v>3.5111570247933894</v>
      </c>
      <c r="T11" s="8">
        <f t="shared" ca="1" si="10"/>
        <v>8.0196280991735538</v>
      </c>
      <c r="U11" s="8">
        <f t="shared" ca="1" si="10"/>
        <v>4.8357438016528924</v>
      </c>
      <c r="V11" s="8">
        <f t="shared" ca="1" si="11"/>
        <v>3.1838842975206614</v>
      </c>
      <c r="X11" s="8">
        <f t="shared" ca="1" si="12"/>
        <v>3.5488429752066111</v>
      </c>
      <c r="Y11" s="8">
        <f t="shared" ca="1" si="13"/>
        <v>-2.6446280991735538</v>
      </c>
      <c r="Z11" s="8">
        <f t="shared" ca="1" si="14"/>
        <v>0.24925619834710844</v>
      </c>
      <c r="AA11" s="8">
        <f t="shared" ca="1" si="15"/>
        <v>-2.8938842975206613</v>
      </c>
      <c r="AC11" s="6">
        <f t="shared" ca="1" si="16"/>
        <v>45412</v>
      </c>
      <c r="AD11" s="3">
        <f t="shared" ca="1" si="17"/>
        <v>0.38064545454545473</v>
      </c>
      <c r="AE11" s="2">
        <f t="shared" ca="1" si="18"/>
        <v>5.1933999999999996</v>
      </c>
      <c r="AH11" s="4">
        <f t="shared" ca="1" si="21"/>
        <v>45535</v>
      </c>
      <c r="AI11" s="3">
        <f ca="1">INDEX($M$3:$M$242,MATCH(MONTH($AH11)&amp;AI$3,$J:$J,0))</f>
        <v>6.27</v>
      </c>
      <c r="AJ11" s="3">
        <f ca="1">INDEX($M$3:$M$242,MATCH(MONTH($AH11)&amp;AJ$3,$J:$J,0))</f>
        <v>10.59</v>
      </c>
      <c r="AK11" s="3">
        <f ca="1">INDEX($M$3:$M$242,MATCH(MONTH($AH11)&amp;AK$3,$J:$J,0))</f>
        <v>1.3599999999999994</v>
      </c>
      <c r="AL11" s="3">
        <f ca="1">INDEX($M$3:$M$242,MATCH(MONTH($AH11)&amp;AL$3,$J:$J,0))</f>
        <v>-4.0999999999999996</v>
      </c>
      <c r="AM11" s="3">
        <f ca="1">INDEX($M$3:$M$242,MATCH(MONTH($AH11)&amp;AM$3,$J:$J,0))</f>
        <v>0.12000000000000011</v>
      </c>
      <c r="AN11" s="3">
        <f ca="1">INDEX($M$3:$M$242,MATCH(MONTH($AH11)&amp;AN$3,$J:$J,0))</f>
        <v>3.13</v>
      </c>
      <c r="AO11" s="3">
        <f ca="1">INDEX($M$3:$M$242,MATCH(MONTH($AH11)&amp;AO$3,$J:$J,0))</f>
        <v>2.1100000000000003</v>
      </c>
      <c r="AP11" s="3">
        <f ca="1">INDEX($M$3:$M$242,MATCH(MONTH($AH11)&amp;AP$3,$J:$J,0))</f>
        <v>7.25</v>
      </c>
      <c r="AQ11" s="3">
        <f ca="1">INDEX($M$3:$M$242,MATCH(MONTH($AH11)&amp;AQ$3,$J:$J,0))</f>
        <v>5.41</v>
      </c>
      <c r="AR11" s="3">
        <f ca="1">INDEX($M$3:$M$242,MATCH(MONTH($AH11)&amp;AR$3,$J:$J,0))</f>
        <v>4.8599999999999994</v>
      </c>
      <c r="AS11" s="3">
        <f ca="1">INDEX($M$3:$M$242,MATCH(MONTH($AH11)&amp;AS$3,$J:$J,0))</f>
        <v>4.4800000000000004</v>
      </c>
      <c r="AT11" s="3">
        <f t="shared" ca="1" si="19"/>
        <v>10.59</v>
      </c>
      <c r="AU11" s="3">
        <f t="shared" ca="1" si="19"/>
        <v>-4.0999999999999996</v>
      </c>
      <c r="AV11" s="3">
        <f t="shared" ca="1" si="19"/>
        <v>3.5209999999999999</v>
      </c>
      <c r="AW11" s="7">
        <f t="shared" ca="1" si="19"/>
        <v>3.8290637236797189</v>
      </c>
    </row>
    <row r="12" spans="1:49" x14ac:dyDescent="0.25">
      <c r="A12" s="3">
        <f t="shared" ca="1" si="3"/>
        <v>2024</v>
      </c>
      <c r="B12" s="3">
        <f t="shared" ca="1" si="1"/>
        <v>2</v>
      </c>
      <c r="C12" s="4">
        <f t="shared" ca="1" si="4"/>
        <v>45351</v>
      </c>
      <c r="D12" s="7">
        <f ca="1">IFERROR(VLOOKUP(B12&amp;A12,'BR Selic'!$B:$E,4,FALSE),D13)</f>
        <v>11.25</v>
      </c>
      <c r="E12" s="7">
        <f ca="1">IFERROR(VLOOKUP($B12&amp;$A12,'BR Inflation'!$B:$E,4,FALSE),E13)</f>
        <v>4.5</v>
      </c>
      <c r="F12" s="7">
        <f ca="1">IFERROR(VLOOKUP($B12&amp;$A12,'US Fed Funds'!$B:$E,4,FALSE),F13)</f>
        <v>5.375</v>
      </c>
      <c r="G12" s="7">
        <f ca="1">IFERROR(VLOOKUP($B12&amp;$A12,'US Inflation'!$B:$E,4,FALSE),G13)</f>
        <v>3.2</v>
      </c>
      <c r="H12" s="2">
        <f ca="1">VLOOKUP($B12&amp;$A12,BRL!$B:$E,4,FALSE)</f>
        <v>4.9715999999999996</v>
      </c>
      <c r="J12" s="6" t="str">
        <f t="shared" ca="1" si="5"/>
        <v>32024</v>
      </c>
      <c r="L12" s="4">
        <f ca="1">C11</f>
        <v>45382</v>
      </c>
      <c r="M12" s="7">
        <f ca="1">D11-E11</f>
        <v>6.82</v>
      </c>
      <c r="N12" s="7">
        <f t="shared" ca="1" si="20"/>
        <v>5.375</v>
      </c>
      <c r="O12" s="7">
        <f t="shared" ca="1" si="6"/>
        <v>4.9450000000000003</v>
      </c>
      <c r="P12" s="7">
        <f t="shared" ca="1" si="7"/>
        <v>0.43000000000000016</v>
      </c>
      <c r="R12" s="4">
        <f t="shared" ca="1" si="8"/>
        <v>45382</v>
      </c>
      <c r="S12" s="8">
        <f t="shared" ca="1" si="9"/>
        <v>3.4908264462809924</v>
      </c>
      <c r="T12" s="8">
        <f t="shared" ca="1" si="10"/>
        <v>8.063016528925619</v>
      </c>
      <c r="U12" s="8">
        <f t="shared" ca="1" si="10"/>
        <v>4.8430991735537186</v>
      </c>
      <c r="V12" s="8">
        <f t="shared" ca="1" si="11"/>
        <v>3.2199173553719005</v>
      </c>
      <c r="X12" s="8">
        <f t="shared" ca="1" si="12"/>
        <v>3.3291735537190079</v>
      </c>
      <c r="Y12" s="8">
        <f t="shared" ca="1" si="13"/>
        <v>-2.688016528925619</v>
      </c>
      <c r="Z12" s="8">
        <f t="shared" ca="1" si="14"/>
        <v>0.10190082644628173</v>
      </c>
      <c r="AA12" s="8">
        <f t="shared" ca="1" si="15"/>
        <v>-2.7899173553719003</v>
      </c>
      <c r="AC12" s="6">
        <f t="shared" ca="1" si="16"/>
        <v>45382</v>
      </c>
      <c r="AD12" s="3">
        <f t="shared" ca="1" si="17"/>
        <v>0.24520909090909132</v>
      </c>
      <c r="AE12" s="2">
        <f t="shared" ca="1" si="18"/>
        <v>5.0152999999999999</v>
      </c>
      <c r="AH12" s="4">
        <f t="shared" ca="1" si="21"/>
        <v>45565</v>
      </c>
      <c r="AI12" s="3">
        <f ca="1">INDEX($M$3:$M$242,MATCH(MONTH($AH12)&amp;AI$3,$J:$J,0))</f>
        <v>6</v>
      </c>
      <c r="AJ12" s="3">
        <f ca="1">INDEX($M$3:$M$242,MATCH(MONTH($AH12)&amp;AJ$3,$J:$J,0))</f>
        <v>9.76</v>
      </c>
      <c r="AK12" s="3">
        <f ca="1">INDEX($M$3:$M$242,MATCH(MONTH($AH12)&amp;AK$3,$J:$J,0))</f>
        <v>3.1799999999999997</v>
      </c>
      <c r="AL12" s="3">
        <f ca="1">INDEX($M$3:$M$242,MATCH(MONTH($AH12)&amp;AL$3,$J:$J,0))</f>
        <v>-4.74</v>
      </c>
      <c r="AM12" s="3">
        <f ca="1">INDEX($M$3:$M$242,MATCH(MONTH($AH12)&amp;AM$3,$J:$J,0))</f>
        <v>-6.0000000000000053E-2</v>
      </c>
      <c r="AN12" s="3">
        <f ca="1">INDEX($M$3:$M$242,MATCH(MONTH($AH12)&amp;AN$3,$J:$J,0))</f>
        <v>3.28</v>
      </c>
      <c r="AO12" s="3">
        <f ca="1">INDEX($M$3:$M$242,MATCH(MONTH($AH12)&amp;AO$3,$J:$J,0))</f>
        <v>2.0199999999999996</v>
      </c>
      <c r="AP12" s="3">
        <f ca="1">INDEX($M$3:$M$242,MATCH(MONTH($AH12)&amp;AP$3,$J:$J,0))</f>
        <v>6.54</v>
      </c>
      <c r="AQ12" s="3">
        <f ca="1">INDEX($M$3:$M$242,MATCH(MONTH($AH12)&amp;AQ$3,$J:$J,0))</f>
        <v>5.51</v>
      </c>
      <c r="AR12" s="3">
        <f ca="1">INDEX($M$3:$M$242,MATCH(MONTH($AH12)&amp;AR$3,$J:$J,0))</f>
        <v>4.6899999999999995</v>
      </c>
      <c r="AS12" s="3">
        <f ca="1">INDEX($M$3:$M$242,MATCH(MONTH($AH12)&amp;AS$3,$J:$J,0))</f>
        <v>4.5</v>
      </c>
      <c r="AT12" s="3">
        <f t="shared" ca="1" si="19"/>
        <v>9.76</v>
      </c>
      <c r="AU12" s="3">
        <f t="shared" ca="1" si="19"/>
        <v>-4.74</v>
      </c>
      <c r="AV12" s="3">
        <f t="shared" ca="1" si="19"/>
        <v>3.4679999999999991</v>
      </c>
      <c r="AW12" s="7">
        <f t="shared" ca="1" si="19"/>
        <v>3.7119746766377602</v>
      </c>
    </row>
    <row r="13" spans="1:49" x14ac:dyDescent="0.25">
      <c r="A13" s="3">
        <f t="shared" ca="1" si="3"/>
        <v>2024</v>
      </c>
      <c r="B13" s="3">
        <f t="shared" ca="1" si="1"/>
        <v>1</v>
      </c>
      <c r="C13" s="4">
        <f t="shared" ca="1" si="4"/>
        <v>45322</v>
      </c>
      <c r="D13" s="7">
        <f ca="1">IFERROR(VLOOKUP(B13&amp;A13,'BR Selic'!$B:$E,4,FALSE),D14)</f>
        <v>11.75</v>
      </c>
      <c r="E13" s="7">
        <f ca="1">IFERROR(VLOOKUP($B13&amp;$A13,'BR Inflation'!$B:$E,4,FALSE),E14)</f>
        <v>4.51</v>
      </c>
      <c r="F13" s="7">
        <f ca="1">IFERROR(VLOOKUP($B13&amp;$A13,'US Fed Funds'!$B:$E,4,FALSE),F14)</f>
        <v>5.375</v>
      </c>
      <c r="G13" s="7">
        <f ca="1">IFERROR(VLOOKUP($B13&amp;$A13,'US Inflation'!$B:$E,4,FALSE),G14)</f>
        <v>3.1</v>
      </c>
      <c r="H13" s="2">
        <f ca="1">VLOOKUP($B13&amp;$A13,BRL!$B:$E,4,FALSE)</f>
        <v>4.9526000000000003</v>
      </c>
      <c r="J13" s="6" t="str">
        <f t="shared" ca="1" si="5"/>
        <v>22024</v>
      </c>
      <c r="L13" s="4">
        <f ca="1">C12</f>
        <v>45351</v>
      </c>
      <c r="M13" s="7">
        <f ca="1">D12-E12</f>
        <v>6.75</v>
      </c>
      <c r="N13" s="7">
        <f t="shared" ca="1" si="20"/>
        <v>5.875</v>
      </c>
      <c r="O13" s="7">
        <f t="shared" ca="1" si="6"/>
        <v>4.5750000000000002</v>
      </c>
      <c r="P13" s="7">
        <f t="shared" ca="1" si="7"/>
        <v>1.2999999999999998</v>
      </c>
      <c r="R13" s="4">
        <f t="shared" ca="1" si="8"/>
        <v>45351</v>
      </c>
      <c r="S13" s="8">
        <f t="shared" ca="1" si="9"/>
        <v>3.476363636363637</v>
      </c>
      <c r="T13" s="8">
        <f t="shared" ca="1" si="10"/>
        <v>8.1064049586776861</v>
      </c>
      <c r="U13" s="8">
        <f t="shared" ca="1" si="10"/>
        <v>4.8521900826446283</v>
      </c>
      <c r="V13" s="8">
        <f t="shared" ca="1" si="11"/>
        <v>3.2542148760330578</v>
      </c>
      <c r="X13" s="8">
        <f t="shared" ca="1" si="12"/>
        <v>3.273636363636363</v>
      </c>
      <c r="Y13" s="8">
        <f t="shared" ca="1" si="13"/>
        <v>-2.2314049586776861</v>
      </c>
      <c r="Z13" s="8">
        <f t="shared" ca="1" si="14"/>
        <v>-0.27719008264462808</v>
      </c>
      <c r="AA13" s="8">
        <f t="shared" ca="1" si="15"/>
        <v>-1.954214876033058</v>
      </c>
      <c r="AC13" s="6">
        <f t="shared" ca="1" si="16"/>
        <v>45351</v>
      </c>
      <c r="AD13" s="3">
        <f t="shared" ca="1" si="17"/>
        <v>0.25246363636363611</v>
      </c>
      <c r="AE13" s="2">
        <f t="shared" ca="1" si="18"/>
        <v>4.9715999999999996</v>
      </c>
      <c r="AH13" s="4">
        <f t="shared" ca="1" si="21"/>
        <v>45596</v>
      </c>
      <c r="AI13" s="3">
        <f ca="1">INDEX($M$3:$M$242,MATCH(MONTH($AH13)&amp;AI$3,$J:$J,0))</f>
        <v>6.26</v>
      </c>
      <c r="AJ13" s="3">
        <f ca="1">INDEX($M$3:$M$242,MATCH(MONTH($AH13)&amp;AJ$3,$J:$J,0))</f>
        <v>8.64</v>
      </c>
      <c r="AK13" s="3">
        <f ca="1">INDEX($M$3:$M$242,MATCH(MONTH($AH13)&amp;AK$3,$J:$J,0))</f>
        <v>5.0199999999999996</v>
      </c>
      <c r="AL13" s="3">
        <f ca="1">INDEX($M$3:$M$242,MATCH(MONTH($AH13)&amp;AL$3,$J:$J,0))</f>
        <v>-4.43</v>
      </c>
      <c r="AM13" s="3">
        <f ca="1">INDEX($M$3:$M$242,MATCH(MONTH($AH13)&amp;AM$3,$J:$J,0))</f>
        <v>-0.43999999999999995</v>
      </c>
      <c r="AN13" s="3">
        <f ca="1">INDEX($M$3:$M$242,MATCH(MONTH($AH13)&amp;AN$3,$J:$J,0))</f>
        <v>2.57</v>
      </c>
      <c r="AO13" s="3">
        <f ca="1">INDEX($M$3:$M$242,MATCH(MONTH($AH13)&amp;AO$3,$J:$J,0))</f>
        <v>2.3099999999999996</v>
      </c>
      <c r="AP13" s="3">
        <f ca="1">INDEX($M$3:$M$242,MATCH(MONTH($AH13)&amp;AP$3,$J:$J,0))</f>
        <v>6.79</v>
      </c>
      <c r="AQ13" s="3">
        <f ca="1">INDEX($M$3:$M$242,MATCH(MONTH($AH13)&amp;AQ$3,$J:$J,0))</f>
        <v>5.2799999999999994</v>
      </c>
      <c r="AR13" s="3">
        <f ca="1">INDEX($M$3:$M$242,MATCH(MONTH($AH13)&amp;AR$3,$J:$J,0))</f>
        <v>4.7200000000000006</v>
      </c>
      <c r="AS13" s="3">
        <f ca="1">INDEX($M$3:$M$242,MATCH(MONTH($AH13)&amp;AS$3,$J:$J,0))</f>
        <v>4.49</v>
      </c>
      <c r="AT13" s="3">
        <f t="shared" ca="1" si="19"/>
        <v>8.64</v>
      </c>
      <c r="AU13" s="3">
        <f t="shared" ca="1" si="19"/>
        <v>-4.43</v>
      </c>
      <c r="AV13" s="3">
        <f t="shared" ca="1" si="19"/>
        <v>3.4950000000000001</v>
      </c>
      <c r="AW13" s="7">
        <f t="shared" ca="1" si="19"/>
        <v>3.5479606818565501</v>
      </c>
    </row>
    <row r="14" spans="1:49" x14ac:dyDescent="0.25">
      <c r="A14" s="3">
        <f t="shared" ca="1" si="3"/>
        <v>2023</v>
      </c>
      <c r="B14" s="3">
        <f t="shared" ca="1" si="1"/>
        <v>12</v>
      </c>
      <c r="C14" s="4">
        <f t="shared" ca="1" si="4"/>
        <v>45291</v>
      </c>
      <c r="D14" s="7">
        <f ca="1">IFERROR(VLOOKUP(B14&amp;A14,'BR Selic'!$B:$E,4,FALSE),D15)</f>
        <v>11.75</v>
      </c>
      <c r="E14" s="7">
        <f ca="1">IFERROR(VLOOKUP($B14&amp;$A14,'BR Inflation'!$B:$E,4,FALSE),E15)</f>
        <v>4.62</v>
      </c>
      <c r="F14" s="7">
        <f ca="1">IFERROR(VLOOKUP($B14&amp;$A14,'US Fed Funds'!$B:$E,4,FALSE),F15)</f>
        <v>5.375</v>
      </c>
      <c r="G14" s="7">
        <f ca="1">IFERROR(VLOOKUP($B14&amp;$A14,'US Inflation'!$B:$E,4,FALSE),G15)</f>
        <v>3.4</v>
      </c>
      <c r="H14" s="2">
        <f ca="1">VLOOKUP($B14&amp;$A14,BRL!$B:$E,4,FALSE)</f>
        <v>4.8521000000000001</v>
      </c>
      <c r="J14" s="6" t="str">
        <f t="shared" ca="1" si="5"/>
        <v>12024</v>
      </c>
      <c r="L14" s="4">
        <f t="shared" ref="L14:L77" ca="1" si="22">C13</f>
        <v>45322</v>
      </c>
      <c r="M14" s="7">
        <f t="shared" ref="M14:M77" ca="1" si="23">D13-E13</f>
        <v>7.24</v>
      </c>
      <c r="N14" s="7">
        <f t="shared" ca="1" si="20"/>
        <v>6.375</v>
      </c>
      <c r="O14" s="7">
        <f t="shared" ca="1" si="6"/>
        <v>4.9649999999999999</v>
      </c>
      <c r="P14" s="7">
        <f t="shared" ca="1" si="7"/>
        <v>1.4099999999999997</v>
      </c>
      <c r="R14" s="4">
        <f t="shared" ca="1" si="8"/>
        <v>45322</v>
      </c>
      <c r="S14" s="8">
        <f t="shared" ca="1" si="9"/>
        <v>3.46115702479339</v>
      </c>
      <c r="T14" s="8">
        <f t="shared" ca="1" si="10"/>
        <v>8.1435950413223139</v>
      </c>
      <c r="U14" s="8">
        <f t="shared" ca="1" si="10"/>
        <v>4.8671487603305792</v>
      </c>
      <c r="V14" s="8">
        <f t="shared" ca="1" si="11"/>
        <v>3.2764462809917356</v>
      </c>
      <c r="X14" s="8">
        <f t="shared" ca="1" si="12"/>
        <v>3.7788429752066102</v>
      </c>
      <c r="Y14" s="8">
        <f t="shared" ca="1" si="13"/>
        <v>-1.7685950413223139</v>
      </c>
      <c r="Z14" s="8">
        <f t="shared" ca="1" si="14"/>
        <v>9.7851239669420664E-2</v>
      </c>
      <c r="AA14" s="8">
        <f t="shared" ca="1" si="15"/>
        <v>-1.8664462809917359</v>
      </c>
      <c r="AC14" s="6">
        <f t="shared" ca="1" si="16"/>
        <v>45322</v>
      </c>
      <c r="AD14" s="3">
        <f t="shared" ca="1" si="17"/>
        <v>0.69567272727272655</v>
      </c>
      <c r="AE14" s="2">
        <f t="shared" ca="1" si="18"/>
        <v>4.9526000000000003</v>
      </c>
      <c r="AH14" s="4">
        <f t="shared" ca="1" si="21"/>
        <v>45626</v>
      </c>
      <c r="AI14" s="3">
        <f ca="1">INDEX($M$3:$M$242,MATCH(MONTH($AH14)&amp;AI$3,$J:$J,0))</f>
        <v>6.33</v>
      </c>
      <c r="AJ14" s="3">
        <f ca="1">INDEX($M$3:$M$242,MATCH(MONTH($AH14)&amp;AJ$3,$J:$J,0))</f>
        <v>7.56</v>
      </c>
      <c r="AK14" s="3">
        <f ca="1">INDEX($M$3:$M$242,MATCH(MONTH($AH14)&amp;AK$3,$J:$J,0))</f>
        <v>6.58</v>
      </c>
      <c r="AL14" s="3">
        <f ca="1">INDEX($M$3:$M$242,MATCH(MONTH($AH14)&amp;AL$3,$J:$J,0))</f>
        <v>-4</v>
      </c>
      <c r="AM14" s="3">
        <f ca="1">INDEX($M$3:$M$242,MATCH(MONTH($AH14)&amp;AM$3,$J:$J,0))</f>
        <v>-1.1400000000000001</v>
      </c>
      <c r="AN14" s="3">
        <f ca="1">INDEX($M$3:$M$242,MATCH(MONTH($AH14)&amp;AN$3,$J:$J,0))</f>
        <v>2.61</v>
      </c>
      <c r="AO14" s="3">
        <f ca="1">INDEX($M$3:$M$242,MATCH(MONTH($AH14)&amp;AO$3,$J:$J,0))</f>
        <v>1.9699999999999998</v>
      </c>
      <c r="AP14" s="3">
        <f ca="1">INDEX($M$3:$M$242,MATCH(MONTH($AH14)&amp;AP$3,$J:$J,0))</f>
        <v>5.71</v>
      </c>
      <c r="AQ14" s="3">
        <f ca="1">INDEX($M$3:$M$242,MATCH(MONTH($AH14)&amp;AQ$3,$J:$J,0))</f>
        <v>5.77</v>
      </c>
      <c r="AR14" s="3">
        <f ca="1">INDEX($M$3:$M$242,MATCH(MONTH($AH14)&amp;AR$3,$J:$J,0))</f>
        <v>4.76</v>
      </c>
      <c r="AS14" s="3">
        <f ca="1">INDEX($M$3:$M$242,MATCH(MONTH($AH14)&amp;AS$3,$J:$J,0))</f>
        <v>4.25</v>
      </c>
      <c r="AT14" s="3">
        <f t="shared" ca="1" si="19"/>
        <v>7.56</v>
      </c>
      <c r="AU14" s="3">
        <f t="shared" ca="1" si="19"/>
        <v>-4</v>
      </c>
      <c r="AV14" s="3">
        <f t="shared" ca="1" si="19"/>
        <v>3.407</v>
      </c>
      <c r="AW14" s="7">
        <f t="shared" ca="1" si="19"/>
        <v>3.4493942946552218</v>
      </c>
    </row>
    <row r="15" spans="1:49" x14ac:dyDescent="0.25">
      <c r="A15" s="3">
        <f t="shared" ca="1" si="3"/>
        <v>2023</v>
      </c>
      <c r="B15" s="3">
        <f t="shared" ca="1" si="1"/>
        <v>11</v>
      </c>
      <c r="C15" s="4">
        <f t="shared" ca="1" si="4"/>
        <v>45260</v>
      </c>
      <c r="D15" s="7">
        <f ca="1">IFERROR(VLOOKUP(B15&amp;A15,'BR Selic'!$B:$E,4,FALSE),D16)</f>
        <v>12.25</v>
      </c>
      <c r="E15" s="7">
        <f ca="1">IFERROR(VLOOKUP($B15&amp;$A15,'BR Inflation'!$B:$E,4,FALSE),E16)</f>
        <v>4.68</v>
      </c>
      <c r="F15" s="7">
        <f ca="1">IFERROR(VLOOKUP($B15&amp;$A15,'US Fed Funds'!$B:$E,4,FALSE),F16)</f>
        <v>5.375</v>
      </c>
      <c r="G15" s="7">
        <f ca="1">IFERROR(VLOOKUP($B15&amp;$A15,'US Inflation'!$B:$E,4,FALSE),G16)</f>
        <v>3.1</v>
      </c>
      <c r="H15" s="2">
        <f ca="1">VLOOKUP($B15&amp;$A15,BRL!$B:$E,4,FALSE)</f>
        <v>4.9204999999999997</v>
      </c>
      <c r="J15" s="6" t="str">
        <f t="shared" ca="1" si="5"/>
        <v>122023</v>
      </c>
      <c r="L15" s="4">
        <f t="shared" ca="1" si="22"/>
        <v>45291</v>
      </c>
      <c r="M15" s="7">
        <f t="shared" ca="1" si="23"/>
        <v>7.13</v>
      </c>
      <c r="N15" s="7">
        <f t="shared" ca="1" si="20"/>
        <v>6.375</v>
      </c>
      <c r="O15" s="7">
        <f t="shared" ca="1" si="6"/>
        <v>5.1549999999999994</v>
      </c>
      <c r="P15" s="7">
        <f t="shared" ca="1" si="7"/>
        <v>1.2200000000000002</v>
      </c>
      <c r="R15" s="4">
        <f t="shared" ca="1" si="8"/>
        <v>45291</v>
      </c>
      <c r="S15" s="8">
        <f t="shared" ca="1" si="9"/>
        <v>3.4351239669421498</v>
      </c>
      <c r="T15" s="8">
        <f t="shared" ca="1" si="10"/>
        <v>8.1725206611570247</v>
      </c>
      <c r="U15" s="8">
        <f t="shared" ca="1" si="10"/>
        <v>4.8712809917355386</v>
      </c>
      <c r="V15" s="8">
        <f t="shared" ca="1" si="11"/>
        <v>3.3012396694214878</v>
      </c>
      <c r="X15" s="8">
        <f t="shared" ca="1" si="12"/>
        <v>3.6948760330578501</v>
      </c>
      <c r="Y15" s="8">
        <f t="shared" ca="1" si="13"/>
        <v>-1.7975206611570247</v>
      </c>
      <c r="Z15" s="8">
        <f t="shared" ca="1" si="14"/>
        <v>0.28371900826446073</v>
      </c>
      <c r="AA15" s="8">
        <f t="shared" ca="1" si="15"/>
        <v>-2.0812396694214876</v>
      </c>
      <c r="AC15" s="6">
        <f t="shared" ca="1" si="16"/>
        <v>45291</v>
      </c>
      <c r="AD15" s="3">
        <f t="shared" ca="1" si="17"/>
        <v>0.71975454545454443</v>
      </c>
      <c r="AE15" s="2">
        <f t="shared" ca="1" si="18"/>
        <v>4.8521000000000001</v>
      </c>
      <c r="AH15" s="4">
        <f t="shared" ca="1" si="21"/>
        <v>45657</v>
      </c>
      <c r="AI15" s="3">
        <f ca="1">INDEX($M$3:$M$242,MATCH(MONTH($AH15)&amp;AI$3,$J:$J,0))</f>
        <v>5.99</v>
      </c>
      <c r="AJ15" s="3">
        <f ca="1">INDEX($M$3:$M$242,MATCH(MONTH($AH15)&amp;AJ$3,$J:$J,0))</f>
        <v>7.93</v>
      </c>
      <c r="AK15" s="3">
        <f ca="1">INDEX($M$3:$M$242,MATCH(MONTH($AH15)&amp;AK$3,$J:$J,0))</f>
        <v>7.28</v>
      </c>
      <c r="AL15" s="3">
        <f ca="1">INDEX($M$3:$M$242,MATCH(MONTH($AH15)&amp;AL$3,$J:$J,0))</f>
        <v>-2.92</v>
      </c>
      <c r="AM15" s="3">
        <f ca="1">INDEX($M$3:$M$242,MATCH(MONTH($AH15)&amp;AM$3,$J:$J,0))</f>
        <v>-1.92</v>
      </c>
      <c r="AN15" s="3">
        <f ca="1">INDEX($M$3:$M$242,MATCH(MONTH($AH15)&amp;AN$3,$J:$J,0))</f>
        <v>2.46</v>
      </c>
      <c r="AO15" s="3">
        <f ca="1">INDEX($M$3:$M$242,MATCH(MONTH($AH15)&amp;AO$3,$J:$J,0))</f>
        <v>1.9400000000000004</v>
      </c>
      <c r="AP15" s="3">
        <f ca="1">INDEX($M$3:$M$242,MATCH(MONTH($AH15)&amp;AP$3,$J:$J,0))</f>
        <v>4.8</v>
      </c>
      <c r="AQ15" s="3">
        <f ca="1">INDEX($M$3:$M$242,MATCH(MONTH($AH15)&amp;AQ$3,$J:$J,0))</f>
        <v>6.13</v>
      </c>
      <c r="AR15" s="3">
        <f ca="1">INDEX($M$3:$M$242,MATCH(MONTH($AH15)&amp;AR$3,$J:$J,0))</f>
        <v>4.32</v>
      </c>
      <c r="AS15" s="3">
        <f ca="1">INDEX($M$3:$M$242,MATCH(MONTH($AH15)&amp;AS$3,$J:$J,0))</f>
        <v>4.66</v>
      </c>
      <c r="AT15" s="3">
        <f t="shared" ca="1" si="19"/>
        <v>7.93</v>
      </c>
      <c r="AU15" s="3">
        <f t="shared" ca="1" si="19"/>
        <v>-2.92</v>
      </c>
      <c r="AV15" s="3">
        <f t="shared" ca="1" si="19"/>
        <v>3.4680000000000009</v>
      </c>
      <c r="AW15" s="7">
        <f t="shared" ca="1" si="19"/>
        <v>3.444357124341201</v>
      </c>
    </row>
    <row r="16" spans="1:49" x14ac:dyDescent="0.25">
      <c r="A16" s="3">
        <f t="shared" ca="1" si="3"/>
        <v>2023</v>
      </c>
      <c r="B16" s="3">
        <f t="shared" ca="1" si="1"/>
        <v>10</v>
      </c>
      <c r="C16" s="4">
        <f t="shared" ca="1" si="4"/>
        <v>45230</v>
      </c>
      <c r="D16" s="7">
        <f ca="1">IFERROR(VLOOKUP(B16&amp;A16,'BR Selic'!$B:$E,4,FALSE),D17)</f>
        <v>12.75</v>
      </c>
      <c r="E16" s="7">
        <f ca="1">IFERROR(VLOOKUP($B16&amp;$A16,'BR Inflation'!$B:$E,4,FALSE),E17)</f>
        <v>4.82</v>
      </c>
      <c r="F16" s="7">
        <f ca="1">IFERROR(VLOOKUP($B16&amp;$A16,'US Fed Funds'!$B:$E,4,FALSE),F17)</f>
        <v>5.375</v>
      </c>
      <c r="G16" s="7">
        <f ca="1">IFERROR(VLOOKUP($B16&amp;$A16,'US Inflation'!$B:$E,4,FALSE),G17)</f>
        <v>3.2</v>
      </c>
      <c r="H16" s="2">
        <f ca="1">VLOOKUP($B16&amp;$A16,BRL!$B:$E,4,FALSE)</f>
        <v>5.0350000000000001</v>
      </c>
      <c r="J16" s="6" t="str">
        <f t="shared" ca="1" si="5"/>
        <v>112023</v>
      </c>
      <c r="L16" s="4">
        <f t="shared" ca="1" si="22"/>
        <v>45260</v>
      </c>
      <c r="M16" s="7">
        <f t="shared" ca="1" si="23"/>
        <v>7.57</v>
      </c>
      <c r="N16" s="7">
        <f t="shared" ca="1" si="20"/>
        <v>6.875</v>
      </c>
      <c r="O16" s="7">
        <f t="shared" ca="1" si="6"/>
        <v>5.2949999999999999</v>
      </c>
      <c r="P16" s="7">
        <f t="shared" ca="1" si="7"/>
        <v>1.5799999999999996</v>
      </c>
      <c r="R16" s="4">
        <f t="shared" ca="1" si="8"/>
        <v>45260</v>
      </c>
      <c r="S16" s="8">
        <f t="shared" ca="1" si="9"/>
        <v>3.4111570247933893</v>
      </c>
      <c r="T16" s="8">
        <f t="shared" ca="1" si="10"/>
        <v>8.2014462809917354</v>
      </c>
      <c r="U16" s="8">
        <f t="shared" ca="1" si="10"/>
        <v>4.8725206611570249</v>
      </c>
      <c r="V16" s="8">
        <f t="shared" ca="1" si="11"/>
        <v>3.328925619834711</v>
      </c>
      <c r="X16" s="8">
        <f t="shared" ca="1" si="12"/>
        <v>4.1588429752066105</v>
      </c>
      <c r="Y16" s="8">
        <f t="shared" ca="1" si="13"/>
        <v>-1.3264462809917354</v>
      </c>
      <c r="Z16" s="8">
        <f t="shared" ca="1" si="14"/>
        <v>0.42247933884297506</v>
      </c>
      <c r="AA16" s="8">
        <f t="shared" ca="1" si="15"/>
        <v>-1.7489256198347114</v>
      </c>
      <c r="AC16" s="6">
        <f t="shared" ca="1" si="16"/>
        <v>45260</v>
      </c>
      <c r="AD16" s="3">
        <f t="shared" ca="1" si="17"/>
        <v>1.0741090909090907</v>
      </c>
      <c r="AE16" s="2">
        <f t="shared" ca="1" si="18"/>
        <v>4.9204999999999997</v>
      </c>
      <c r="AH16" s="1"/>
    </row>
    <row r="17" spans="1:49" ht="17" x14ac:dyDescent="0.35">
      <c r="A17" s="3">
        <f t="shared" ca="1" si="3"/>
        <v>2023</v>
      </c>
      <c r="B17" s="3">
        <f t="shared" ca="1" si="1"/>
        <v>9</v>
      </c>
      <c r="C17" s="4">
        <f t="shared" ca="1" si="4"/>
        <v>45199</v>
      </c>
      <c r="D17" s="7">
        <f ca="1">IFERROR(VLOOKUP(B17&amp;A17,'BR Selic'!$B:$E,4,FALSE),D18)</f>
        <v>12.75</v>
      </c>
      <c r="E17" s="7">
        <f ca="1">IFERROR(VLOOKUP($B17&amp;$A17,'BR Inflation'!$B:$E,4,FALSE),E18)</f>
        <v>5.19</v>
      </c>
      <c r="F17" s="7">
        <f ca="1">IFERROR(VLOOKUP($B17&amp;$A17,'US Fed Funds'!$B:$E,4,FALSE),F18)</f>
        <v>5.375</v>
      </c>
      <c r="G17" s="7">
        <f ca="1">IFERROR(VLOOKUP($B17&amp;$A17,'US Inflation'!$B:$E,4,FALSE),G18)</f>
        <v>3.7</v>
      </c>
      <c r="H17" s="2">
        <f ca="1">VLOOKUP($B17&amp;$A17,BRL!$B:$E,4,FALSE)</f>
        <v>5.032</v>
      </c>
      <c r="J17" s="6" t="str">
        <f t="shared" ca="1" si="5"/>
        <v>102023</v>
      </c>
      <c r="L17" s="4">
        <f t="shared" ca="1" si="22"/>
        <v>45230</v>
      </c>
      <c r="M17" s="7">
        <f t="shared" ca="1" si="23"/>
        <v>7.93</v>
      </c>
      <c r="N17" s="7">
        <f t="shared" ca="1" si="20"/>
        <v>7.375</v>
      </c>
      <c r="O17" s="7">
        <f t="shared" ca="1" si="6"/>
        <v>5.7549999999999999</v>
      </c>
      <c r="P17" s="7">
        <f t="shared" ca="1" si="7"/>
        <v>1.62</v>
      </c>
      <c r="R17" s="4">
        <f t="shared" ca="1" si="8"/>
        <v>45230</v>
      </c>
      <c r="S17" s="8">
        <f t="shared" ca="1" si="9"/>
        <v>3.3788429752066134</v>
      </c>
      <c r="T17" s="8">
        <f t="shared" ca="1" si="10"/>
        <v>8.2221074380165291</v>
      </c>
      <c r="U17" s="8">
        <f t="shared" ca="1" si="10"/>
        <v>4.8662396694214882</v>
      </c>
      <c r="V17" s="8">
        <f t="shared" ca="1" si="11"/>
        <v>3.3558677685950413</v>
      </c>
      <c r="X17" s="8">
        <f t="shared" ca="1" si="12"/>
        <v>4.5511570247933868</v>
      </c>
      <c r="Y17" s="8">
        <f t="shared" ca="1" si="13"/>
        <v>-0.8471074380165291</v>
      </c>
      <c r="Z17" s="8">
        <f t="shared" ca="1" si="14"/>
        <v>0.88876033057851167</v>
      </c>
      <c r="AA17" s="8">
        <f t="shared" ca="1" si="15"/>
        <v>-1.7358677685950412</v>
      </c>
      <c r="AC17" s="6">
        <f t="shared" ca="1" si="16"/>
        <v>45230</v>
      </c>
      <c r="AD17" s="3">
        <f t="shared" ca="1" si="17"/>
        <v>1.5156272727272719</v>
      </c>
      <c r="AE17" s="2">
        <f t="shared" ca="1" si="18"/>
        <v>5.0350000000000001</v>
      </c>
      <c r="AH17" s="10" t="str">
        <f>N2</f>
        <v>Brazil Interest Diff. (Vs Fed)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1:49" x14ac:dyDescent="0.25">
      <c r="A18" s="3">
        <f t="shared" ca="1" si="3"/>
        <v>2023</v>
      </c>
      <c r="B18" s="3">
        <f t="shared" ca="1" si="1"/>
        <v>8</v>
      </c>
      <c r="C18" s="4">
        <f t="shared" ca="1" si="4"/>
        <v>45169</v>
      </c>
      <c r="D18" s="7">
        <f ca="1">IFERROR(VLOOKUP(B18&amp;A18,'BR Selic'!$B:$E,4,FALSE),D19)</f>
        <v>13.25</v>
      </c>
      <c r="E18" s="7">
        <f ca="1">IFERROR(VLOOKUP($B18&amp;$A18,'BR Inflation'!$B:$E,4,FALSE),E19)</f>
        <v>4.6100000000000003</v>
      </c>
      <c r="F18" s="7">
        <f ca="1">IFERROR(VLOOKUP($B18&amp;$A18,'US Fed Funds'!$B:$E,4,FALSE),F19)</f>
        <v>5.375</v>
      </c>
      <c r="G18" s="7">
        <f ca="1">IFERROR(VLOOKUP($B18&amp;$A18,'US Inflation'!$B:$E,4,FALSE),G19)</f>
        <v>3.7</v>
      </c>
      <c r="H18" s="2">
        <f ca="1">VLOOKUP($B18&amp;$A18,BRL!$B:$E,4,FALSE)</f>
        <v>4.9543999999999997</v>
      </c>
      <c r="J18" s="6" t="str">
        <f t="shared" ca="1" si="5"/>
        <v>92023</v>
      </c>
      <c r="L18" s="4">
        <f t="shared" ca="1" si="22"/>
        <v>45199</v>
      </c>
      <c r="M18" s="7">
        <f t="shared" ca="1" si="23"/>
        <v>7.56</v>
      </c>
      <c r="N18" s="7">
        <f t="shared" ca="1" si="20"/>
        <v>7.375</v>
      </c>
      <c r="O18" s="7">
        <f t="shared" ca="1" si="6"/>
        <v>5.8849999999999998</v>
      </c>
      <c r="P18" s="7">
        <f t="shared" ca="1" si="7"/>
        <v>1.4900000000000002</v>
      </c>
      <c r="R18" s="4">
        <f t="shared" ca="1" si="8"/>
        <v>45199</v>
      </c>
      <c r="S18" s="8">
        <f t="shared" ca="1" si="9"/>
        <v>3.3392561983471083</v>
      </c>
      <c r="T18" s="8">
        <f t="shared" ca="1" si="10"/>
        <v>8.2345041322314056</v>
      </c>
      <c r="U18" s="8">
        <f t="shared" ca="1" si="10"/>
        <v>4.8535123966942146</v>
      </c>
      <c r="V18" s="8">
        <f t="shared" ca="1" si="11"/>
        <v>3.3809917355371901</v>
      </c>
      <c r="X18" s="8">
        <f t="shared" ca="1" si="12"/>
        <v>4.2207438016528913</v>
      </c>
      <c r="Y18" s="8">
        <f t="shared" ca="1" si="13"/>
        <v>-0.85950413223140565</v>
      </c>
      <c r="Z18" s="8">
        <f t="shared" ca="1" si="14"/>
        <v>1.0314876033057852</v>
      </c>
      <c r="AA18" s="8">
        <f t="shared" ca="1" si="15"/>
        <v>-1.8909917355371899</v>
      </c>
      <c r="AC18" s="6">
        <f t="shared" ca="1" si="16"/>
        <v>45199</v>
      </c>
      <c r="AD18" s="3">
        <f t="shared" ca="1" si="17"/>
        <v>1.4495999999999993</v>
      </c>
      <c r="AE18" s="2">
        <f t="shared" ca="1" si="18"/>
        <v>5.032</v>
      </c>
      <c r="AH18" s="3"/>
      <c r="AI18" s="3">
        <f ca="1">YEAR(TODAY())</f>
        <v>2024</v>
      </c>
      <c r="AJ18" s="3">
        <f ca="1">AI18-1</f>
        <v>2023</v>
      </c>
      <c r="AK18" s="3">
        <f t="shared" ref="AK18:AU18" ca="1" si="24">AJ18-1</f>
        <v>2022</v>
      </c>
      <c r="AL18" s="3">
        <f t="shared" ca="1" si="24"/>
        <v>2021</v>
      </c>
      <c r="AM18" s="3">
        <f t="shared" ca="1" si="24"/>
        <v>2020</v>
      </c>
      <c r="AN18" s="3">
        <f t="shared" ca="1" si="24"/>
        <v>2019</v>
      </c>
      <c r="AO18" s="3">
        <f t="shared" ca="1" si="24"/>
        <v>2018</v>
      </c>
      <c r="AP18" s="3">
        <f t="shared" ca="1" si="24"/>
        <v>2017</v>
      </c>
      <c r="AQ18" s="3">
        <f t="shared" ca="1" si="24"/>
        <v>2016</v>
      </c>
      <c r="AR18" s="3">
        <f t="shared" ca="1" si="24"/>
        <v>2015</v>
      </c>
      <c r="AS18" s="3">
        <f t="shared" ca="1" si="24"/>
        <v>2014</v>
      </c>
      <c r="AT18" s="3" t="s">
        <v>25</v>
      </c>
      <c r="AU18" s="3" t="s">
        <v>26</v>
      </c>
      <c r="AV18" s="3" t="s">
        <v>27</v>
      </c>
      <c r="AW18" s="3" t="s">
        <v>28</v>
      </c>
    </row>
    <row r="19" spans="1:49" x14ac:dyDescent="0.25">
      <c r="A19" s="3">
        <f t="shared" ca="1" si="3"/>
        <v>2023</v>
      </c>
      <c r="B19" s="3">
        <f t="shared" ca="1" si="1"/>
        <v>7</v>
      </c>
      <c r="C19" s="4">
        <f t="shared" ca="1" si="4"/>
        <v>45138</v>
      </c>
      <c r="D19" s="7">
        <f ca="1">IFERROR(VLOOKUP(B19&amp;A19,'BR Selic'!$B:$E,4,FALSE),D20)</f>
        <v>13.75</v>
      </c>
      <c r="E19" s="7">
        <f ca="1">IFERROR(VLOOKUP($B19&amp;$A19,'BR Inflation'!$B:$E,4,FALSE),E20)</f>
        <v>3.99</v>
      </c>
      <c r="F19" s="7">
        <f ca="1">IFERROR(VLOOKUP($B19&amp;$A19,'US Fed Funds'!$B:$E,4,FALSE),F20)</f>
        <v>5.375</v>
      </c>
      <c r="G19" s="7">
        <f ca="1">IFERROR(VLOOKUP($B19&amp;$A19,'US Inflation'!$B:$E,4,FALSE),G20)</f>
        <v>3.2</v>
      </c>
      <c r="H19" s="2">
        <f ca="1">VLOOKUP($B19&amp;$A19,BRL!$B:$E,4,FALSE)</f>
        <v>4.7241</v>
      </c>
      <c r="J19" s="6" t="str">
        <f t="shared" ca="1" si="5"/>
        <v>82023</v>
      </c>
      <c r="L19" s="4">
        <f t="shared" ca="1" si="22"/>
        <v>45169</v>
      </c>
      <c r="M19" s="7">
        <f t="shared" ca="1" si="23"/>
        <v>8.64</v>
      </c>
      <c r="N19" s="7">
        <f t="shared" ca="1" si="20"/>
        <v>7.875</v>
      </c>
      <c r="O19" s="7">
        <f t="shared" ca="1" si="6"/>
        <v>6.9650000000000007</v>
      </c>
      <c r="P19" s="7">
        <f t="shared" ca="1" si="7"/>
        <v>0.91000000000000014</v>
      </c>
      <c r="R19" s="4">
        <f t="shared" ca="1" si="8"/>
        <v>45169</v>
      </c>
      <c r="S19" s="8">
        <f t="shared" ca="1" si="9"/>
        <v>3.3008264462809924</v>
      </c>
      <c r="T19" s="8">
        <f t="shared" ca="1" si="10"/>
        <v>8.2469008264462804</v>
      </c>
      <c r="U19" s="8">
        <f t="shared" ca="1" si="10"/>
        <v>4.8402892561983464</v>
      </c>
      <c r="V19" s="8">
        <f t="shared" ca="1" si="11"/>
        <v>3.4066115702479332</v>
      </c>
      <c r="X19" s="8">
        <f t="shared" ca="1" si="12"/>
        <v>5.3391735537190081</v>
      </c>
      <c r="Y19" s="8">
        <f t="shared" ca="1" si="13"/>
        <v>-0.37190082644628042</v>
      </c>
      <c r="Z19" s="8">
        <f t="shared" ca="1" si="14"/>
        <v>2.1247107438016544</v>
      </c>
      <c r="AA19" s="8">
        <f t="shared" ca="1" si="15"/>
        <v>-2.496611570247933</v>
      </c>
      <c r="AC19" s="6">
        <f t="shared" ca="1" si="16"/>
        <v>45169</v>
      </c>
      <c r="AD19" s="3">
        <f t="shared" ca="1" si="17"/>
        <v>2.340354545454546</v>
      </c>
      <c r="AE19" s="2">
        <f t="shared" ca="1" si="18"/>
        <v>4.9543999999999997</v>
      </c>
      <c r="AH19" s="4">
        <f ca="1">EOMONTH(DATE(AI18,1,1),0)</f>
        <v>45322</v>
      </c>
      <c r="AI19" s="3">
        <f ca="1">INDEX($N$3:$N$242,MATCH(MONTH($AH19)&amp;AI$3,$J:$J,0))</f>
        <v>6.875</v>
      </c>
      <c r="AJ19" s="3">
        <f ca="1">INDEX($N$3:$N$242,MATCH(MONTH($AH19)&amp;AJ$3,$J:$J,0))</f>
        <v>9.875</v>
      </c>
      <c r="AK19" s="3">
        <f ca="1">INDEX($N$3:$N$242,MATCH(MONTH($AH19)&amp;AK$3,$J:$J,0))</f>
        <v>7.625</v>
      </c>
      <c r="AL19" s="3">
        <f ca="1">INDEX($N$3:$N$242,MATCH(MONTH($AH19)&amp;AL$3,$J:$J,0))</f>
        <v>1.875</v>
      </c>
      <c r="AM19" s="3">
        <f ca="1">INDEX($N$3:$N$242,MATCH(MONTH($AH19)&amp;AM$3,$J:$J,0))</f>
        <v>3.375</v>
      </c>
      <c r="AN19" s="3">
        <f ca="1">INDEX($N$3:$N$242,MATCH(MONTH($AH19)&amp;AN$3,$J:$J,0))</f>
        <v>4.375</v>
      </c>
      <c r="AO19" s="3">
        <f ca="1">INDEX($N$3:$N$242,MATCH(MONTH($AH19)&amp;AO$3,$J:$J,0))</f>
        <v>6.375</v>
      </c>
      <c r="AP19" s="3">
        <f ca="1">INDEX($N$3:$N$242,MATCH(MONTH($AH19)&amp;AP$3,$J:$J,0))</f>
        <v>13.625</v>
      </c>
      <c r="AQ19" s="3">
        <f ca="1">INDEX($N$3:$N$242,MATCH(MONTH($AH19)&amp;AQ$3,$J:$J,0))</f>
        <v>14.125</v>
      </c>
      <c r="AR19" s="3">
        <f ca="1">INDEX($N$3:$N$242,MATCH(MONTH($AH19)&amp;AR$3,$J:$J,0))</f>
        <v>11.125</v>
      </c>
      <c r="AS19" s="3">
        <f ca="1">INDEX($N$3:$N$242,MATCH(MONTH($AH19)&amp;AS$3,$J:$J,0))</f>
        <v>9.875</v>
      </c>
      <c r="AT19" s="3">
        <f ca="1">_xlfn.AGGREGATE(AT$1,6,$AJ19:$AS19)</f>
        <v>14.125</v>
      </c>
      <c r="AU19" s="3">
        <f ca="1">_xlfn.AGGREGATE(AU$1,6,$AJ19:$AS19)</f>
        <v>1.875</v>
      </c>
      <c r="AV19" s="3">
        <f ca="1">_xlfn.AGGREGATE(AV$1,6,$AJ19:$AS19)</f>
        <v>8.2249999999999996</v>
      </c>
      <c r="AW19" s="7">
        <f ca="1">_xlfn.AGGREGATE(AW$1,6,$AJ19:$AS19)</f>
        <v>4.0034360242171969</v>
      </c>
    </row>
    <row r="20" spans="1:49" x14ac:dyDescent="0.25">
      <c r="A20" s="3">
        <f t="shared" ca="1" si="3"/>
        <v>2023</v>
      </c>
      <c r="B20" s="3">
        <f t="shared" ca="1" si="1"/>
        <v>6</v>
      </c>
      <c r="C20" s="4">
        <f t="shared" ca="1" si="4"/>
        <v>45107</v>
      </c>
      <c r="D20" s="7">
        <f ca="1">IFERROR(VLOOKUP(B20&amp;A20,'BR Selic'!$B:$E,4,FALSE),D21)</f>
        <v>13.75</v>
      </c>
      <c r="E20" s="7">
        <f ca="1">IFERROR(VLOOKUP($B20&amp;$A20,'BR Inflation'!$B:$E,4,FALSE),E21)</f>
        <v>3.16</v>
      </c>
      <c r="F20" s="7">
        <f ca="1">IFERROR(VLOOKUP($B20&amp;$A20,'US Fed Funds'!$B:$E,4,FALSE),F21)</f>
        <v>5.125</v>
      </c>
      <c r="G20" s="7">
        <f ca="1">IFERROR(VLOOKUP($B20&amp;$A20,'US Inflation'!$B:$E,4,FALSE),G21)</f>
        <v>3</v>
      </c>
      <c r="H20" s="2">
        <f ca="1">VLOOKUP($B20&amp;$A20,BRL!$B:$E,4,FALSE)</f>
        <v>4.7859999999999996</v>
      </c>
      <c r="J20" s="6" t="str">
        <f t="shared" ca="1" si="5"/>
        <v>72023</v>
      </c>
      <c r="L20" s="4">
        <f t="shared" ca="1" si="22"/>
        <v>45138</v>
      </c>
      <c r="M20" s="7">
        <f t="shared" ca="1" si="23"/>
        <v>9.76</v>
      </c>
      <c r="N20" s="7">
        <f t="shared" ca="1" si="20"/>
        <v>8.375</v>
      </c>
      <c r="O20" s="7">
        <f t="shared" ca="1" si="6"/>
        <v>7.585</v>
      </c>
      <c r="P20" s="7">
        <f t="shared" ca="1" si="7"/>
        <v>0.79</v>
      </c>
      <c r="R20" s="4">
        <f t="shared" ca="1" si="8"/>
        <v>45138</v>
      </c>
      <c r="S20" s="8">
        <f t="shared" ca="1" si="9"/>
        <v>3.2478512396694219</v>
      </c>
      <c r="T20" s="8">
        <f t="shared" ca="1" si="10"/>
        <v>8.2510330578512399</v>
      </c>
      <c r="U20" s="8">
        <f t="shared" ca="1" si="10"/>
        <v>4.816652892561982</v>
      </c>
      <c r="V20" s="8">
        <f t="shared" ca="1" si="11"/>
        <v>3.4343801652892556</v>
      </c>
      <c r="X20" s="8">
        <f t="shared" ca="1" si="12"/>
        <v>6.5121487603305779</v>
      </c>
      <c r="Y20" s="8">
        <f t="shared" ca="1" si="13"/>
        <v>0.12396694214876014</v>
      </c>
      <c r="Z20" s="8">
        <f t="shared" ca="1" si="14"/>
        <v>2.7683471074380179</v>
      </c>
      <c r="AA20" s="8">
        <f t="shared" ca="1" si="15"/>
        <v>-2.6443801652892556</v>
      </c>
      <c r="AC20" s="6">
        <f t="shared" ca="1" si="16"/>
        <v>45138</v>
      </c>
      <c r="AD20" s="3">
        <f t="shared" ca="1" si="17"/>
        <v>3.1034727272727274</v>
      </c>
      <c r="AE20" s="2">
        <f t="shared" ca="1" si="18"/>
        <v>4.7241</v>
      </c>
      <c r="AH20" s="4">
        <f ca="1">EOMONTH(AH19,1)</f>
        <v>45351</v>
      </c>
      <c r="AI20" s="3">
        <f ca="1">INDEX($N$3:$N$242,MATCH(MONTH($AH20)&amp;AI$3,$J:$J,0))</f>
        <v>6.375</v>
      </c>
      <c r="AJ20" s="3">
        <f ca="1">INDEX($N$3:$N$242,MATCH(MONTH($AH20)&amp;AJ$3,$J:$J,0))</f>
        <v>9.375</v>
      </c>
      <c r="AK20" s="3">
        <f ca="1">INDEX($N$3:$N$242,MATCH(MONTH($AH20)&amp;AK$3,$J:$J,0))</f>
        <v>9.125</v>
      </c>
      <c r="AL20" s="3">
        <f ca="1">INDEX($N$3:$N$242,MATCH(MONTH($AH20)&amp;AL$3,$J:$J,0))</f>
        <v>1.875</v>
      </c>
      <c r="AM20" s="3">
        <f ca="1">INDEX($N$3:$N$242,MATCH(MONTH($AH20)&amp;AM$3,$J:$J,0))</f>
        <v>2.875</v>
      </c>
      <c r="AN20" s="3">
        <f ca="1">INDEX($N$3:$N$242,MATCH(MONTH($AH20)&amp;AN$3,$J:$J,0))</f>
        <v>4.125</v>
      </c>
      <c r="AO20" s="3">
        <f ca="1">INDEX($N$3:$N$242,MATCH(MONTH($AH20)&amp;AO$3,$J:$J,0))</f>
        <v>5.625</v>
      </c>
      <c r="AP20" s="3">
        <f ca="1">INDEX($N$3:$N$242,MATCH(MONTH($AH20)&amp;AP$3,$J:$J,0))</f>
        <v>13.125</v>
      </c>
      <c r="AQ20" s="3">
        <f ca="1">INDEX($N$3:$N$242,MATCH(MONTH($AH20)&amp;AQ$3,$J:$J,0))</f>
        <v>13.875</v>
      </c>
      <c r="AR20" s="3">
        <f ca="1">INDEX($N$3:$N$242,MATCH(MONTH($AH20)&amp;AR$3,$J:$J,0))</f>
        <v>11.625</v>
      </c>
      <c r="AS20" s="3">
        <f ca="1">INDEX($N$3:$N$242,MATCH(MONTH($AH20)&amp;AS$3,$J:$J,0))</f>
        <v>9.875</v>
      </c>
      <c r="AT20" s="3">
        <f t="shared" ref="AT20:AW30" ca="1" si="25">_xlfn.AGGREGATE(AT$1,6,$AJ20:$AS20)</f>
        <v>13.875</v>
      </c>
      <c r="AU20" s="3">
        <f t="shared" ca="1" si="25"/>
        <v>1.875</v>
      </c>
      <c r="AV20" s="3">
        <f t="shared" ca="1" si="25"/>
        <v>8.15</v>
      </c>
      <c r="AW20" s="7">
        <f t="shared" ca="1" si="25"/>
        <v>4.0596336041569074</v>
      </c>
    </row>
    <row r="21" spans="1:49" x14ac:dyDescent="0.25">
      <c r="A21" s="3">
        <f t="shared" ca="1" si="3"/>
        <v>2023</v>
      </c>
      <c r="B21" s="3">
        <f t="shared" ca="1" si="1"/>
        <v>5</v>
      </c>
      <c r="C21" s="4">
        <f t="shared" ca="1" si="4"/>
        <v>45077</v>
      </c>
      <c r="D21" s="7">
        <f ca="1">IFERROR(VLOOKUP(B21&amp;A21,'BR Selic'!$B:$E,4,FALSE),D22)</f>
        <v>13.75</v>
      </c>
      <c r="E21" s="7">
        <f ca="1">IFERROR(VLOOKUP($B21&amp;$A21,'BR Inflation'!$B:$E,4,FALSE),E22)</f>
        <v>3.94</v>
      </c>
      <c r="F21" s="7">
        <f ca="1">IFERROR(VLOOKUP($B21&amp;$A21,'US Fed Funds'!$B:$E,4,FALSE),F22)</f>
        <v>5.125</v>
      </c>
      <c r="G21" s="7">
        <f ca="1">IFERROR(VLOOKUP($B21&amp;$A21,'US Inflation'!$B:$E,4,FALSE),G22)</f>
        <v>4</v>
      </c>
      <c r="H21" s="2">
        <f ca="1">VLOOKUP($B21&amp;$A21,BRL!$B:$E,4,FALSE)</f>
        <v>5.0574000000000003</v>
      </c>
      <c r="J21" s="6" t="str">
        <f t="shared" ca="1" si="5"/>
        <v>62023</v>
      </c>
      <c r="L21" s="4">
        <f t="shared" ca="1" si="22"/>
        <v>45107</v>
      </c>
      <c r="M21" s="7">
        <f t="shared" ca="1" si="23"/>
        <v>10.59</v>
      </c>
      <c r="N21" s="7">
        <f t="shared" ca="1" si="20"/>
        <v>8.625</v>
      </c>
      <c r="O21" s="7">
        <f t="shared" ca="1" si="6"/>
        <v>8.4649999999999999</v>
      </c>
      <c r="P21" s="7">
        <f t="shared" ca="1" si="7"/>
        <v>0.16000000000000014</v>
      </c>
      <c r="R21" s="4">
        <f t="shared" ca="1" si="8"/>
        <v>45107</v>
      </c>
      <c r="S21" s="8">
        <f t="shared" ca="1" si="9"/>
        <v>3.1779338842975213</v>
      </c>
      <c r="T21" s="8">
        <f t="shared" ca="1" si="10"/>
        <v>8.2469008264462804</v>
      </c>
      <c r="U21" s="8">
        <f t="shared" ca="1" si="10"/>
        <v>4.7785537190082641</v>
      </c>
      <c r="V21" s="8">
        <f t="shared" ca="1" si="11"/>
        <v>3.4683471074380159</v>
      </c>
      <c r="X21" s="8">
        <f t="shared" ca="1" si="12"/>
        <v>7.4120661157024781</v>
      </c>
      <c r="Y21" s="8">
        <f t="shared" ca="1" si="13"/>
        <v>0.37809917355371958</v>
      </c>
      <c r="Z21" s="8">
        <f t="shared" ca="1" si="14"/>
        <v>3.6864462809917358</v>
      </c>
      <c r="AA21" s="8">
        <f t="shared" ca="1" si="15"/>
        <v>-3.3083471074380157</v>
      </c>
      <c r="AC21" s="6">
        <f t="shared" ca="1" si="16"/>
        <v>45107</v>
      </c>
      <c r="AD21" s="3">
        <f t="shared" ca="1" si="17"/>
        <v>3.787281818181818</v>
      </c>
      <c r="AE21" s="2">
        <f t="shared" ca="1" si="18"/>
        <v>4.7859999999999996</v>
      </c>
      <c r="AH21" s="4">
        <f t="shared" ref="AH21:AH30" ca="1" si="26">EOMONTH(AH20,1)</f>
        <v>45382</v>
      </c>
      <c r="AI21" s="3">
        <f ca="1">INDEX($N$3:$N$242,MATCH(MONTH($AH21)&amp;AI$3,$J:$J,0))</f>
        <v>6.375</v>
      </c>
      <c r="AJ21" s="3">
        <f ca="1">INDEX($N$3:$N$242,MATCH(MONTH($AH21)&amp;AJ$3,$J:$J,0))</f>
        <v>9.375</v>
      </c>
      <c r="AK21" s="3">
        <f ca="1">INDEX($N$3:$N$242,MATCH(MONTH($AH21)&amp;AK$3,$J:$J,0))</f>
        <v>9.125</v>
      </c>
      <c r="AL21" s="3">
        <f ca="1">INDEX($N$3:$N$242,MATCH(MONTH($AH21)&amp;AL$3,$J:$J,0))</f>
        <v>1.875</v>
      </c>
      <c r="AM21" s="3">
        <f ca="1">INDEX($N$3:$N$242,MATCH(MONTH($AH21)&amp;AM$3,$J:$J,0))</f>
        <v>2.875</v>
      </c>
      <c r="AN21" s="3">
        <f ca="1">INDEX($N$3:$N$242,MATCH(MONTH($AH21)&amp;AN$3,$J:$J,0))</f>
        <v>4.125</v>
      </c>
      <c r="AO21" s="3">
        <f ca="1">INDEX($N$3:$N$242,MATCH(MONTH($AH21)&amp;AO$3,$J:$J,0))</f>
        <v>5.625</v>
      </c>
      <c r="AP21" s="3">
        <f ca="1">INDEX($N$3:$N$242,MATCH(MONTH($AH21)&amp;AP$3,$J:$J,0))</f>
        <v>12.375</v>
      </c>
      <c r="AQ21" s="3">
        <f ca="1">INDEX($N$3:$N$242,MATCH(MONTH($AH21)&amp;AQ$3,$J:$J,0))</f>
        <v>13.875</v>
      </c>
      <c r="AR21" s="3">
        <f ca="1">INDEX($N$3:$N$242,MATCH(MONTH($AH21)&amp;AR$3,$J:$J,0))</f>
        <v>12.125</v>
      </c>
      <c r="AS21" s="3">
        <f ca="1">INDEX($N$3:$N$242,MATCH(MONTH($AH21)&amp;AS$3,$J:$J,0))</f>
        <v>10.375</v>
      </c>
      <c r="AT21" s="3">
        <f t="shared" ca="1" si="25"/>
        <v>13.875</v>
      </c>
      <c r="AU21" s="3">
        <f t="shared" ca="1" si="25"/>
        <v>1.875</v>
      </c>
      <c r="AV21" s="3">
        <f t="shared" ca="1" si="25"/>
        <v>8.1750000000000007</v>
      </c>
      <c r="AW21" s="7">
        <f t="shared" ca="1" si="25"/>
        <v>4.0447496832313368</v>
      </c>
    </row>
    <row r="22" spans="1:49" x14ac:dyDescent="0.25">
      <c r="A22" s="3">
        <f t="shared" ca="1" si="3"/>
        <v>2023</v>
      </c>
      <c r="B22" s="3">
        <f t="shared" ca="1" si="1"/>
        <v>4</v>
      </c>
      <c r="C22" s="4">
        <f t="shared" ca="1" si="4"/>
        <v>45046</v>
      </c>
      <c r="D22" s="7">
        <f ca="1">IFERROR(VLOOKUP(B22&amp;A22,'BR Selic'!$B:$E,4,FALSE),D23)</f>
        <v>13.75</v>
      </c>
      <c r="E22" s="7">
        <f ca="1">IFERROR(VLOOKUP($B22&amp;$A22,'BR Inflation'!$B:$E,4,FALSE),E23)</f>
        <v>4.18</v>
      </c>
      <c r="F22" s="7">
        <f ca="1">IFERROR(VLOOKUP($B22&amp;$A22,'US Fed Funds'!$B:$E,4,FALSE),F23)</f>
        <v>4.875</v>
      </c>
      <c r="G22" s="7">
        <f ca="1">IFERROR(VLOOKUP($B22&amp;$A22,'US Inflation'!$B:$E,4,FALSE),G23)</f>
        <v>4.9000000000000004</v>
      </c>
      <c r="H22" s="2">
        <f ca="1">VLOOKUP($B22&amp;$A22,BRL!$B:$E,4,FALSE)</f>
        <v>4.9865000000000004</v>
      </c>
      <c r="J22" s="6" t="str">
        <f t="shared" ca="1" si="5"/>
        <v>52023</v>
      </c>
      <c r="L22" s="4">
        <f t="shared" ca="1" si="22"/>
        <v>45077</v>
      </c>
      <c r="M22" s="7">
        <f t="shared" ca="1" si="23"/>
        <v>9.81</v>
      </c>
      <c r="N22" s="7">
        <f t="shared" ca="1" si="20"/>
        <v>8.625</v>
      </c>
      <c r="O22" s="7">
        <f t="shared" ca="1" si="6"/>
        <v>8.6850000000000005</v>
      </c>
      <c r="P22" s="7">
        <f t="shared" ca="1" si="7"/>
        <v>-6.0000000000000053E-2</v>
      </c>
      <c r="R22" s="4">
        <f t="shared" ca="1" si="8"/>
        <v>45077</v>
      </c>
      <c r="S22" s="8">
        <f t="shared" ca="1" si="9"/>
        <v>3.1028099173553731</v>
      </c>
      <c r="T22" s="8">
        <f t="shared" ca="1" si="10"/>
        <v>8.240702479338843</v>
      </c>
      <c r="U22" s="8">
        <f t="shared" ca="1" si="10"/>
        <v>4.7315289256198341</v>
      </c>
      <c r="V22" s="8">
        <f t="shared" ca="1" si="11"/>
        <v>3.5091735537190081</v>
      </c>
      <c r="X22" s="8">
        <f t="shared" ca="1" si="12"/>
        <v>6.7071900826446278</v>
      </c>
      <c r="Y22" s="8">
        <f t="shared" ca="1" si="13"/>
        <v>0.38429752066115697</v>
      </c>
      <c r="Z22" s="8">
        <f t="shared" ca="1" si="14"/>
        <v>3.9534710743801664</v>
      </c>
      <c r="AA22" s="8">
        <f t="shared" ca="1" si="15"/>
        <v>-3.5691735537190081</v>
      </c>
      <c r="AC22" s="6">
        <f t="shared" ca="1" si="16"/>
        <v>45077</v>
      </c>
      <c r="AD22" s="3">
        <f t="shared" ca="1" si="17"/>
        <v>3.6448363636363639</v>
      </c>
      <c r="AE22" s="2">
        <f t="shared" ca="1" si="18"/>
        <v>5.0574000000000003</v>
      </c>
      <c r="AH22" s="4">
        <f t="shared" ca="1" si="26"/>
        <v>45412</v>
      </c>
      <c r="AI22" s="3">
        <f ca="1">INDEX($N$3:$N$242,MATCH(MONTH($AH22)&amp;AI$3,$J:$J,0))</f>
        <v>5.875</v>
      </c>
      <c r="AJ22" s="3">
        <f ca="1">INDEX($N$3:$N$242,MATCH(MONTH($AH22)&amp;AJ$3,$J:$J,0))</f>
        <v>9.125</v>
      </c>
      <c r="AK22" s="3">
        <f ca="1">INDEX($N$3:$N$242,MATCH(MONTH($AH22)&amp;AK$3,$J:$J,0))</f>
        <v>10.625</v>
      </c>
      <c r="AL22" s="3">
        <f ca="1">INDEX($N$3:$N$242,MATCH(MONTH($AH22)&amp;AL$3,$J:$J,0))</f>
        <v>1.875</v>
      </c>
      <c r="AM22" s="3">
        <f ca="1">INDEX($N$3:$N$242,MATCH(MONTH($AH22)&amp;AM$3,$J:$J,0))</f>
        <v>2.625</v>
      </c>
      <c r="AN22" s="3">
        <f ca="1">INDEX($N$3:$N$242,MATCH(MONTH($AH22)&amp;AN$3,$J:$J,0))</f>
        <v>4.125</v>
      </c>
      <c r="AO22" s="3">
        <f ca="1">INDEX($N$3:$N$242,MATCH(MONTH($AH22)&amp;AO$3,$J:$J,0))</f>
        <v>5.375</v>
      </c>
      <c r="AP22" s="3">
        <f ca="1">INDEX($N$3:$N$242,MATCH(MONTH($AH22)&amp;AP$3,$J:$J,0))</f>
        <v>11.625</v>
      </c>
      <c r="AQ22" s="3">
        <f ca="1">INDEX($N$3:$N$242,MATCH(MONTH($AH22)&amp;AQ$3,$J:$J,0))</f>
        <v>13.875</v>
      </c>
      <c r="AR22" s="3">
        <f ca="1">INDEX($N$3:$N$242,MATCH(MONTH($AH22)&amp;AR$3,$J:$J,0))</f>
        <v>12.125</v>
      </c>
      <c r="AS22" s="3">
        <f ca="1">INDEX($N$3:$N$242,MATCH(MONTH($AH22)&amp;AS$3,$J:$J,0))</f>
        <v>10.625</v>
      </c>
      <c r="AT22" s="3">
        <f t="shared" ca="1" si="25"/>
        <v>13.875</v>
      </c>
      <c r="AU22" s="3">
        <f t="shared" ca="1" si="25"/>
        <v>1.875</v>
      </c>
      <c r="AV22" s="3">
        <f t="shared" ca="1" si="25"/>
        <v>8.1999999999999993</v>
      </c>
      <c r="AW22" s="7">
        <f t="shared" ca="1" si="25"/>
        <v>4.0942795459030394</v>
      </c>
    </row>
    <row r="23" spans="1:49" x14ac:dyDescent="0.25">
      <c r="A23" s="3">
        <f t="shared" ca="1" si="3"/>
        <v>2023</v>
      </c>
      <c r="B23" s="3">
        <f t="shared" ca="1" si="1"/>
        <v>3</v>
      </c>
      <c r="C23" s="4">
        <f t="shared" ca="1" si="4"/>
        <v>45016</v>
      </c>
      <c r="D23" s="7">
        <f ca="1">IFERROR(VLOOKUP(B23&amp;A23,'BR Selic'!$B:$E,4,FALSE),D24)</f>
        <v>13.75</v>
      </c>
      <c r="E23" s="7">
        <f ca="1">IFERROR(VLOOKUP($B23&amp;$A23,'BR Inflation'!$B:$E,4,FALSE),E24)</f>
        <v>4.6500000000000004</v>
      </c>
      <c r="F23" s="7">
        <f ca="1">IFERROR(VLOOKUP($B23&amp;$A23,'US Fed Funds'!$B:$E,4,FALSE),F24)</f>
        <v>4.875</v>
      </c>
      <c r="G23" s="7">
        <f ca="1">IFERROR(VLOOKUP($B23&amp;$A23,'US Inflation'!$B:$E,4,FALSE),G24)</f>
        <v>5</v>
      </c>
      <c r="H23" s="2">
        <f ca="1">VLOOKUP($B23&amp;$A23,BRL!$B:$E,4,FALSE)</f>
        <v>5.0631000000000004</v>
      </c>
      <c r="J23" s="6" t="str">
        <f t="shared" ca="1" si="5"/>
        <v>42023</v>
      </c>
      <c r="L23" s="4">
        <f t="shared" ca="1" si="22"/>
        <v>45046</v>
      </c>
      <c r="M23" s="7">
        <f t="shared" ca="1" si="23"/>
        <v>9.57</v>
      </c>
      <c r="N23" s="7">
        <f t="shared" ca="1" si="20"/>
        <v>8.875</v>
      </c>
      <c r="O23" s="7">
        <f t="shared" ca="1" si="6"/>
        <v>9.5950000000000006</v>
      </c>
      <c r="P23" s="7">
        <f t="shared" ca="1" si="7"/>
        <v>-0.72000000000000064</v>
      </c>
      <c r="R23" s="4">
        <f t="shared" ca="1" si="8"/>
        <v>45046</v>
      </c>
      <c r="S23" s="8">
        <f t="shared" ca="1" si="9"/>
        <v>3.0300826446281</v>
      </c>
      <c r="T23" s="8">
        <f t="shared" ca="1" si="10"/>
        <v>8.2303719008264462</v>
      </c>
      <c r="U23" s="8">
        <f t="shared" ca="1" si="10"/>
        <v>4.6761570247933868</v>
      </c>
      <c r="V23" s="8">
        <f t="shared" ca="1" si="11"/>
        <v>3.5542148760330572</v>
      </c>
      <c r="X23" s="8">
        <f t="shared" ca="1" si="12"/>
        <v>6.5399173553718999</v>
      </c>
      <c r="Y23" s="8">
        <f t="shared" ca="1" si="13"/>
        <v>0.64462809917355379</v>
      </c>
      <c r="Z23" s="8">
        <f t="shared" ca="1" si="14"/>
        <v>4.9188429752066138</v>
      </c>
      <c r="AA23" s="8">
        <f t="shared" ca="1" si="15"/>
        <v>-4.2742148760330583</v>
      </c>
      <c r="AC23" s="6">
        <f t="shared" ca="1" si="16"/>
        <v>45046</v>
      </c>
      <c r="AD23" s="3">
        <f t="shared" ca="1" si="17"/>
        <v>3.9941181818181826</v>
      </c>
      <c r="AE23" s="2">
        <f t="shared" ca="1" si="18"/>
        <v>4.9865000000000004</v>
      </c>
      <c r="AH23" s="4">
        <f t="shared" ca="1" si="26"/>
        <v>45443</v>
      </c>
      <c r="AI23" s="3">
        <f ca="1">INDEX($N$3:$N$242,MATCH(MONTH($AH23)&amp;AI$3,$J:$J,0))</f>
        <v>5.375</v>
      </c>
      <c r="AJ23" s="3">
        <f ca="1">INDEX($N$3:$N$242,MATCH(MONTH($AH23)&amp;AJ$3,$J:$J,0))</f>
        <v>8.875</v>
      </c>
      <c r="AK23" s="3">
        <f ca="1">INDEX($N$3:$N$242,MATCH(MONTH($AH23)&amp;AK$3,$J:$J,0))</f>
        <v>11.375</v>
      </c>
      <c r="AL23" s="3">
        <f ca="1">INDEX($N$3:$N$242,MATCH(MONTH($AH23)&amp;AL$3,$J:$J,0))</f>
        <v>2.625</v>
      </c>
      <c r="AM23" s="3">
        <f ca="1">INDEX($N$3:$N$242,MATCH(MONTH($AH23)&amp;AM$3,$J:$J,0))</f>
        <v>3.625</v>
      </c>
      <c r="AN23" s="3">
        <f ca="1">INDEX($N$3:$N$242,MATCH(MONTH($AH23)&amp;AN$3,$J:$J,0))</f>
        <v>4.125</v>
      </c>
      <c r="AO23" s="3">
        <f ca="1">INDEX($N$3:$N$242,MATCH(MONTH($AH23)&amp;AO$3,$J:$J,0))</f>
        <v>4.875</v>
      </c>
      <c r="AP23" s="3">
        <f ca="1">INDEX($N$3:$N$242,MATCH(MONTH($AH23)&amp;AP$3,$J:$J,0))</f>
        <v>11.375</v>
      </c>
      <c r="AQ23" s="3">
        <f ca="1">INDEX($N$3:$N$242,MATCH(MONTH($AH23)&amp;AQ$3,$J:$J,0))</f>
        <v>13.875</v>
      </c>
      <c r="AR23" s="3">
        <f ca="1">INDEX($N$3:$N$242,MATCH(MONTH($AH23)&amp;AR$3,$J:$J,0))</f>
        <v>12.625</v>
      </c>
      <c r="AS23" s="3">
        <f ca="1">INDEX($N$3:$N$242,MATCH(MONTH($AH23)&amp;AS$3,$J:$J,0))</f>
        <v>10.625</v>
      </c>
      <c r="AT23" s="3">
        <f t="shared" ca="1" si="25"/>
        <v>13.875</v>
      </c>
      <c r="AU23" s="3">
        <f t="shared" ca="1" si="25"/>
        <v>2.625</v>
      </c>
      <c r="AV23" s="3">
        <f t="shared" ca="1" si="25"/>
        <v>8.4</v>
      </c>
      <c r="AW23" s="7">
        <f t="shared" ca="1" si="25"/>
        <v>3.9693355867197724</v>
      </c>
    </row>
    <row r="24" spans="1:49" x14ac:dyDescent="0.25">
      <c r="A24" s="3">
        <f t="shared" ca="1" si="3"/>
        <v>2023</v>
      </c>
      <c r="B24" s="3">
        <f t="shared" ca="1" si="1"/>
        <v>2</v>
      </c>
      <c r="C24" s="4">
        <f t="shared" ca="1" si="4"/>
        <v>44985</v>
      </c>
      <c r="D24" s="7">
        <f ca="1">IFERROR(VLOOKUP(B24&amp;A24,'BR Selic'!$B:$E,4,FALSE),D25)</f>
        <v>13.75</v>
      </c>
      <c r="E24" s="7">
        <f ca="1">IFERROR(VLOOKUP($B24&amp;$A24,'BR Inflation'!$B:$E,4,FALSE),E25)</f>
        <v>5.6</v>
      </c>
      <c r="F24" s="7">
        <f ca="1">IFERROR(VLOOKUP($B24&amp;$A24,'US Fed Funds'!$B:$E,4,FALSE),F25)</f>
        <v>4.625</v>
      </c>
      <c r="G24" s="7">
        <f ca="1">IFERROR(VLOOKUP($B24&amp;$A24,'US Inflation'!$B:$E,4,FALSE),G25)</f>
        <v>6</v>
      </c>
      <c r="H24" s="2">
        <f ca="1">VLOOKUP($B24&amp;$A24,BRL!$B:$E,4,FALSE)</f>
        <v>5.2366999999999999</v>
      </c>
      <c r="J24" s="6" t="str">
        <f t="shared" ca="1" si="5"/>
        <v>32023</v>
      </c>
      <c r="L24" s="4">
        <f t="shared" ca="1" si="22"/>
        <v>45016</v>
      </c>
      <c r="M24" s="7">
        <f t="shared" ca="1" si="23"/>
        <v>9.1</v>
      </c>
      <c r="N24" s="7">
        <f t="shared" ca="1" si="20"/>
        <v>8.875</v>
      </c>
      <c r="O24" s="7">
        <f t="shared" ca="1" si="6"/>
        <v>9.2249999999999996</v>
      </c>
      <c r="P24" s="7">
        <f t="shared" ca="1" si="7"/>
        <v>-0.34999999999999964</v>
      </c>
      <c r="R24" s="4">
        <f t="shared" ca="1" si="8"/>
        <v>45016</v>
      </c>
      <c r="S24" s="8">
        <f t="shared" ca="1" si="9"/>
        <v>2.9564462809917371</v>
      </c>
      <c r="T24" s="8">
        <f t="shared" ca="1" si="10"/>
        <v>8.2159090909090917</v>
      </c>
      <c r="U24" s="8">
        <f t="shared" ca="1" si="10"/>
        <v>4.6136776859504121</v>
      </c>
      <c r="V24" s="8">
        <f t="shared" ca="1" si="11"/>
        <v>3.602231404958677</v>
      </c>
      <c r="X24" s="8">
        <f t="shared" ca="1" si="12"/>
        <v>6.1435537190082625</v>
      </c>
      <c r="Y24" s="8">
        <f t="shared" ca="1" si="13"/>
        <v>0.65909090909090828</v>
      </c>
      <c r="Z24" s="8">
        <f t="shared" ca="1" si="14"/>
        <v>4.6113223140495876</v>
      </c>
      <c r="AA24" s="8">
        <f t="shared" ca="1" si="15"/>
        <v>-3.9522314049586766</v>
      </c>
      <c r="AC24" s="6">
        <f t="shared" ca="1" si="16"/>
        <v>45016</v>
      </c>
      <c r="AD24" s="3">
        <f t="shared" ca="1" si="17"/>
        <v>3.7666090909090904</v>
      </c>
      <c r="AE24" s="2">
        <f t="shared" ca="1" si="18"/>
        <v>5.0631000000000004</v>
      </c>
      <c r="AH24" s="4">
        <f t="shared" ca="1" si="26"/>
        <v>45473</v>
      </c>
      <c r="AI24" s="3">
        <f ca="1">INDEX($N$3:$N$242,MATCH(MONTH($AH24)&amp;AI$3,$J:$J,0))</f>
        <v>5.375</v>
      </c>
      <c r="AJ24" s="3">
        <f ca="1">INDEX($N$3:$N$242,MATCH(MONTH($AH24)&amp;AJ$3,$J:$J,0))</f>
        <v>8.875</v>
      </c>
      <c r="AK24" s="3">
        <f ca="1">INDEX($N$3:$N$242,MATCH(MONTH($AH24)&amp;AK$3,$J:$J,0))</f>
        <v>11.375</v>
      </c>
      <c r="AL24" s="3">
        <f ca="1">INDEX($N$3:$N$242,MATCH(MONTH($AH24)&amp;AL$3,$J:$J,0))</f>
        <v>2.625</v>
      </c>
      <c r="AM24" s="3">
        <f ca="1">INDEX($N$3:$N$242,MATCH(MONTH($AH24)&amp;AM$3,$J:$J,0))</f>
        <v>3.625</v>
      </c>
      <c r="AN24" s="3">
        <f ca="1">INDEX($N$3:$N$242,MATCH(MONTH($AH24)&amp;AN$3,$J:$J,0))</f>
        <v>4.125</v>
      </c>
      <c r="AO24" s="3">
        <f ca="1">INDEX($N$3:$N$242,MATCH(MONTH($AH24)&amp;AO$3,$J:$J,0))</f>
        <v>4.875</v>
      </c>
      <c r="AP24" s="3">
        <f ca="1">INDEX($N$3:$N$242,MATCH(MONTH($AH24)&amp;AP$3,$J:$J,0))</f>
        <v>10.375</v>
      </c>
      <c r="AQ24" s="3">
        <f ca="1">INDEX($N$3:$N$242,MATCH(MONTH($AH24)&amp;AQ$3,$J:$J,0))</f>
        <v>13.875</v>
      </c>
      <c r="AR24" s="3">
        <f ca="1">INDEX($N$3:$N$242,MATCH(MONTH($AH24)&amp;AR$3,$J:$J,0))</f>
        <v>13.125</v>
      </c>
      <c r="AS24" s="3">
        <f ca="1">INDEX($N$3:$N$242,MATCH(MONTH($AH24)&amp;AS$3,$J:$J,0))</f>
        <v>10.875</v>
      </c>
      <c r="AT24" s="3">
        <f t="shared" ca="1" si="25"/>
        <v>13.875</v>
      </c>
      <c r="AU24" s="3">
        <f t="shared" ca="1" si="25"/>
        <v>2.625</v>
      </c>
      <c r="AV24" s="3">
        <f t="shared" ca="1" si="25"/>
        <v>8.375</v>
      </c>
      <c r="AW24" s="7">
        <f t="shared" ca="1" si="25"/>
        <v>3.978064856183217</v>
      </c>
    </row>
    <row r="25" spans="1:49" x14ac:dyDescent="0.25">
      <c r="A25" s="3">
        <f t="shared" ca="1" si="3"/>
        <v>2023</v>
      </c>
      <c r="B25" s="3">
        <f t="shared" ca="1" si="1"/>
        <v>1</v>
      </c>
      <c r="C25" s="4">
        <f t="shared" ca="1" si="4"/>
        <v>44957</v>
      </c>
      <c r="D25" s="7">
        <f ca="1">IFERROR(VLOOKUP(B25&amp;A25,'BR Selic'!$B:$E,4,FALSE),D26)</f>
        <v>13.75</v>
      </c>
      <c r="E25" s="7">
        <f ca="1">IFERROR(VLOOKUP($B25&amp;$A25,'BR Inflation'!$B:$E,4,FALSE),E26)</f>
        <v>5.77</v>
      </c>
      <c r="F25" s="7">
        <f ca="1">IFERROR(VLOOKUP($B25&amp;$A25,'US Fed Funds'!$B:$E,4,FALSE),F26)</f>
        <v>4.375</v>
      </c>
      <c r="G25" s="7">
        <f ca="1">IFERROR(VLOOKUP($B25&amp;$A25,'US Inflation'!$B:$E,4,FALSE),G26)</f>
        <v>6.4</v>
      </c>
      <c r="H25" s="2">
        <f ca="1">VLOOKUP($B25&amp;$A25,BRL!$B:$E,4,FALSE)</f>
        <v>5.0731000000000002</v>
      </c>
      <c r="J25" s="6" t="str">
        <f t="shared" ca="1" si="5"/>
        <v>22023</v>
      </c>
      <c r="L25" s="4">
        <f t="shared" ca="1" si="22"/>
        <v>44985</v>
      </c>
      <c r="M25" s="7">
        <f t="shared" ca="1" si="23"/>
        <v>8.15</v>
      </c>
      <c r="N25" s="7">
        <f t="shared" ca="1" si="20"/>
        <v>9.125</v>
      </c>
      <c r="O25" s="7">
        <f t="shared" ca="1" si="6"/>
        <v>9.5250000000000004</v>
      </c>
      <c r="P25" s="7">
        <f t="shared" ca="1" si="7"/>
        <v>-0.40000000000000036</v>
      </c>
      <c r="R25" s="4">
        <f t="shared" ca="1" si="8"/>
        <v>44985</v>
      </c>
      <c r="S25" s="8">
        <f t="shared" ca="1" si="9"/>
        <v>2.8890082644628117</v>
      </c>
      <c r="T25" s="8">
        <f t="shared" ca="1" si="10"/>
        <v>8.2014462809917354</v>
      </c>
      <c r="U25" s="8">
        <f t="shared" ca="1" si="10"/>
        <v>4.5607024793388424</v>
      </c>
      <c r="V25" s="8">
        <f t="shared" ca="1" si="11"/>
        <v>3.6407438016528917</v>
      </c>
      <c r="X25" s="8">
        <f t="shared" ca="1" si="12"/>
        <v>5.2609917355371891</v>
      </c>
      <c r="Y25" s="8">
        <f t="shared" ca="1" si="13"/>
        <v>0.92355371900826455</v>
      </c>
      <c r="Z25" s="8">
        <f t="shared" ca="1" si="14"/>
        <v>4.9642975206611579</v>
      </c>
      <c r="AA25" s="8">
        <f t="shared" ca="1" si="15"/>
        <v>-4.0407438016528925</v>
      </c>
      <c r="AC25" s="6">
        <f t="shared" ca="1" si="16"/>
        <v>44985</v>
      </c>
      <c r="AD25" s="3">
        <f t="shared" ca="1" si="17"/>
        <v>3.6791181818181822</v>
      </c>
      <c r="AE25" s="2">
        <f t="shared" ca="1" si="18"/>
        <v>5.2366999999999999</v>
      </c>
      <c r="AH25" s="4">
        <f t="shared" ca="1" si="26"/>
        <v>45504</v>
      </c>
      <c r="AI25" s="3">
        <f ca="1">INDEX($N$3:$N$242,MATCH(MONTH($AH25)&amp;AI$3,$J:$J,0))</f>
        <v>5.125</v>
      </c>
      <c r="AJ25" s="3">
        <f ca="1">INDEX($N$3:$N$242,MATCH(MONTH($AH25)&amp;AJ$3,$J:$J,0))</f>
        <v>8.625</v>
      </c>
      <c r="AK25" s="3">
        <f ca="1">INDEX($N$3:$N$242,MATCH(MONTH($AH25)&amp;AK$3,$J:$J,0))</f>
        <v>11.875</v>
      </c>
      <c r="AL25" s="3">
        <f ca="1">INDEX($N$3:$N$242,MATCH(MONTH($AH25)&amp;AL$3,$J:$J,0))</f>
        <v>3.375</v>
      </c>
      <c r="AM25" s="3">
        <f ca="1">INDEX($N$3:$N$242,MATCH(MONTH($AH25)&amp;AM$3,$J:$J,0))</f>
        <v>2.875</v>
      </c>
      <c r="AN25" s="3">
        <f ca="1">INDEX($N$3:$N$242,MATCH(MONTH($AH25)&amp;AN$3,$J:$J,0))</f>
        <v>4.125</v>
      </c>
      <c r="AO25" s="3">
        <f ca="1">INDEX($N$3:$N$242,MATCH(MONTH($AH25)&amp;AO$3,$J:$J,0))</f>
        <v>4.875</v>
      </c>
      <c r="AP25" s="3">
        <f ca="1">INDEX($N$3:$N$242,MATCH(MONTH($AH25)&amp;AP$3,$J:$J,0))</f>
        <v>10.375</v>
      </c>
      <c r="AQ25" s="3">
        <f ca="1">INDEX($N$3:$N$242,MATCH(MONTH($AH25)&amp;AQ$3,$J:$J,0))</f>
        <v>13.875</v>
      </c>
      <c r="AR25" s="3">
        <f ca="1">INDEX($N$3:$N$242,MATCH(MONTH($AH25)&amp;AR$3,$J:$J,0))</f>
        <v>13.125</v>
      </c>
      <c r="AS25" s="3">
        <f ca="1">INDEX($N$3:$N$242,MATCH(MONTH($AH25)&amp;AS$3,$J:$J,0))</f>
        <v>10.875</v>
      </c>
      <c r="AT25" s="3">
        <f t="shared" ca="1" si="25"/>
        <v>13.875</v>
      </c>
      <c r="AU25" s="3">
        <f t="shared" ca="1" si="25"/>
        <v>2.875</v>
      </c>
      <c r="AV25" s="3">
        <f t="shared" ca="1" si="25"/>
        <v>8.4</v>
      </c>
      <c r="AW25" s="7">
        <f t="shared" ca="1" si="25"/>
        <v>4.0116237360948999</v>
      </c>
    </row>
    <row r="26" spans="1:49" x14ac:dyDescent="0.25">
      <c r="A26" s="3">
        <f t="shared" ca="1" si="3"/>
        <v>2022</v>
      </c>
      <c r="B26" s="3">
        <f t="shared" ca="1" si="1"/>
        <v>12</v>
      </c>
      <c r="C26" s="4">
        <f t="shared" ca="1" si="4"/>
        <v>44926</v>
      </c>
      <c r="D26" s="7">
        <f ca="1">IFERROR(VLOOKUP(B26&amp;A26,'BR Selic'!$B:$E,4,FALSE),D27)</f>
        <v>13.75</v>
      </c>
      <c r="E26" s="7">
        <f ca="1">IFERROR(VLOOKUP($B26&amp;$A26,'BR Inflation'!$B:$E,4,FALSE),E27)</f>
        <v>5.79</v>
      </c>
      <c r="F26" s="7">
        <f ca="1">IFERROR(VLOOKUP($B26&amp;$A26,'US Fed Funds'!$B:$E,4,FALSE),F27)</f>
        <v>4.375</v>
      </c>
      <c r="G26" s="7">
        <f ca="1">IFERROR(VLOOKUP($B26&amp;$A26,'US Inflation'!$B:$E,4,FALSE),G27)</f>
        <v>6.5</v>
      </c>
      <c r="H26" s="2">
        <f ca="1">VLOOKUP($B26&amp;$A26,BRL!$B:$E,4,FALSE)</f>
        <v>5.2859999999999996</v>
      </c>
      <c r="J26" s="6" t="str">
        <f t="shared" ca="1" si="5"/>
        <v>12023</v>
      </c>
      <c r="L26" s="4">
        <f t="shared" ca="1" si="22"/>
        <v>44957</v>
      </c>
      <c r="M26" s="7">
        <f t="shared" ca="1" si="23"/>
        <v>7.98</v>
      </c>
      <c r="N26" s="7">
        <f t="shared" ca="1" si="20"/>
        <v>9.375</v>
      </c>
      <c r="O26" s="7">
        <f t="shared" ca="1" si="6"/>
        <v>10.005000000000001</v>
      </c>
      <c r="P26" s="7">
        <f t="shared" ca="1" si="7"/>
        <v>-0.63000000000000078</v>
      </c>
      <c r="R26" s="4">
        <f t="shared" ca="1" si="8"/>
        <v>44957</v>
      </c>
      <c r="S26" s="8">
        <f t="shared" ca="1" si="9"/>
        <v>2.8307438016528943</v>
      </c>
      <c r="T26" s="8">
        <f t="shared" ca="1" si="10"/>
        <v>8.1849173553719012</v>
      </c>
      <c r="U26" s="8">
        <f t="shared" ca="1" si="10"/>
        <v>4.5032644628099172</v>
      </c>
      <c r="V26" s="8">
        <f t="shared" ca="1" si="11"/>
        <v>3.6816528925619827</v>
      </c>
      <c r="X26" s="8">
        <f t="shared" ca="1" si="12"/>
        <v>5.1492561983471061</v>
      </c>
      <c r="Y26" s="8">
        <f t="shared" ca="1" si="13"/>
        <v>1.1900826446280988</v>
      </c>
      <c r="Z26" s="8">
        <f t="shared" ca="1" si="14"/>
        <v>5.5017355371900836</v>
      </c>
      <c r="AA26" s="8">
        <f t="shared" ca="1" si="15"/>
        <v>-4.3116528925619839</v>
      </c>
      <c r="AC26" s="6">
        <f t="shared" ca="1" si="16"/>
        <v>44957</v>
      </c>
      <c r="AD26" s="3">
        <f t="shared" ca="1" si="17"/>
        <v>3.9075545454545453</v>
      </c>
      <c r="AE26" s="2">
        <f t="shared" ca="1" si="18"/>
        <v>5.0731000000000002</v>
      </c>
      <c r="AH26" s="4">
        <f t="shared" ca="1" si="26"/>
        <v>45535</v>
      </c>
      <c r="AI26" s="3">
        <f ca="1">INDEX($N$3:$N$242,MATCH(MONTH($AH26)&amp;AI$3,$J:$J,0))</f>
        <v>5.125</v>
      </c>
      <c r="AJ26" s="3">
        <f ca="1">INDEX($N$3:$N$242,MATCH(MONTH($AH26)&amp;AJ$3,$J:$J,0))</f>
        <v>8.625</v>
      </c>
      <c r="AK26" s="3">
        <f ca="1">INDEX($N$3:$N$242,MATCH(MONTH($AH26)&amp;AK$3,$J:$J,0))</f>
        <v>11.625</v>
      </c>
      <c r="AL26" s="3">
        <f ca="1">INDEX($N$3:$N$242,MATCH(MONTH($AH26)&amp;AL$3,$J:$J,0))</f>
        <v>4.125</v>
      </c>
      <c r="AM26" s="3">
        <f ca="1">INDEX($N$3:$N$242,MATCH(MONTH($AH26)&amp;AM$3,$J:$J,0))</f>
        <v>2.125</v>
      </c>
      <c r="AN26" s="3">
        <f ca="1">INDEX($N$3:$N$242,MATCH(MONTH($AH26)&amp;AN$3,$J:$J,0))</f>
        <v>4.125</v>
      </c>
      <c r="AO26" s="3">
        <f ca="1">INDEX($N$3:$N$242,MATCH(MONTH($AH26)&amp;AO$3,$J:$J,0))</f>
        <v>4.625</v>
      </c>
      <c r="AP26" s="3">
        <f ca="1">INDEX($N$3:$N$242,MATCH(MONTH($AH26)&amp;AP$3,$J:$J,0))</f>
        <v>9.125</v>
      </c>
      <c r="AQ26" s="3">
        <f ca="1">INDEX($N$3:$N$242,MATCH(MONTH($AH26)&amp;AQ$3,$J:$J,0))</f>
        <v>13.875</v>
      </c>
      <c r="AR26" s="3">
        <f ca="1">INDEX($N$3:$N$242,MATCH(MONTH($AH26)&amp;AR$3,$J:$J,0))</f>
        <v>13.625</v>
      </c>
      <c r="AS26" s="3">
        <f ca="1">INDEX($N$3:$N$242,MATCH(MONTH($AH26)&amp;AS$3,$J:$J,0))</f>
        <v>10.875</v>
      </c>
      <c r="AT26" s="3">
        <f t="shared" ca="1" si="25"/>
        <v>13.875</v>
      </c>
      <c r="AU26" s="3">
        <f t="shared" ca="1" si="25"/>
        <v>2.125</v>
      </c>
      <c r="AV26" s="3">
        <f t="shared" ca="1" si="25"/>
        <v>8.2750000000000004</v>
      </c>
      <c r="AW26" s="7">
        <f t="shared" ca="1" si="25"/>
        <v>4.054626986542659</v>
      </c>
    </row>
    <row r="27" spans="1:49" x14ac:dyDescent="0.25">
      <c r="A27" s="3">
        <f t="shared" ca="1" si="3"/>
        <v>2022</v>
      </c>
      <c r="B27" s="3">
        <f t="shared" ca="1" si="1"/>
        <v>11</v>
      </c>
      <c r="C27" s="4">
        <f t="shared" ca="1" si="4"/>
        <v>44895</v>
      </c>
      <c r="D27" s="7">
        <f ca="1">IFERROR(VLOOKUP(B27&amp;A27,'BR Selic'!$B:$E,4,FALSE),D28)</f>
        <v>13.75</v>
      </c>
      <c r="E27" s="7">
        <f ca="1">IFERROR(VLOOKUP($B27&amp;$A27,'BR Inflation'!$B:$E,4,FALSE),E28)</f>
        <v>5.9</v>
      </c>
      <c r="F27" s="7">
        <f ca="1">IFERROR(VLOOKUP($B27&amp;$A27,'US Fed Funds'!$B:$E,4,FALSE),F28)</f>
        <v>3.875</v>
      </c>
      <c r="G27" s="7">
        <f ca="1">IFERROR(VLOOKUP($B27&amp;$A27,'US Inflation'!$B:$E,4,FALSE),G28)</f>
        <v>7.1</v>
      </c>
      <c r="H27" s="2">
        <f ca="1">VLOOKUP($B27&amp;$A27,BRL!$B:$E,4,FALSE)</f>
        <v>5.1851000000000003</v>
      </c>
      <c r="J27" s="6" t="str">
        <f t="shared" ca="1" si="5"/>
        <v>122022</v>
      </c>
      <c r="L27" s="4">
        <f t="shared" ca="1" si="22"/>
        <v>44926</v>
      </c>
      <c r="M27" s="7">
        <f t="shared" ca="1" si="23"/>
        <v>7.96</v>
      </c>
      <c r="N27" s="7">
        <f t="shared" ca="1" si="20"/>
        <v>9.375</v>
      </c>
      <c r="O27" s="7">
        <f t="shared" ca="1" si="6"/>
        <v>10.085000000000001</v>
      </c>
      <c r="P27" s="7">
        <f t="shared" ca="1" si="7"/>
        <v>-0.71</v>
      </c>
      <c r="R27" s="4">
        <f t="shared" ca="1" si="8"/>
        <v>44926</v>
      </c>
      <c r="S27" s="8">
        <f t="shared" ca="1" si="9"/>
        <v>2.7764462809917374</v>
      </c>
      <c r="T27" s="8">
        <f t="shared" ca="1" si="10"/>
        <v>8.1663223140495873</v>
      </c>
      <c r="U27" s="8">
        <f t="shared" ca="1" si="10"/>
        <v>4.4452479338842972</v>
      </c>
      <c r="V27" s="8">
        <f t="shared" ca="1" si="11"/>
        <v>3.7210743801652888</v>
      </c>
      <c r="X27" s="8">
        <f t="shared" ca="1" si="12"/>
        <v>5.1835537190082626</v>
      </c>
      <c r="Y27" s="8">
        <f t="shared" ca="1" si="13"/>
        <v>1.2086776859504127</v>
      </c>
      <c r="Z27" s="8">
        <f t="shared" ca="1" si="14"/>
        <v>5.6397520661157037</v>
      </c>
      <c r="AA27" s="8">
        <f t="shared" ca="1" si="15"/>
        <v>-4.4310743801652883</v>
      </c>
      <c r="AC27" s="6">
        <f t="shared" ca="1" si="16"/>
        <v>44926</v>
      </c>
      <c r="AD27" s="3">
        <f t="shared" ca="1" si="17"/>
        <v>3.9705545454545454</v>
      </c>
      <c r="AE27" s="2">
        <f t="shared" ca="1" si="18"/>
        <v>5.2859999999999996</v>
      </c>
      <c r="AH27" s="4">
        <f t="shared" ca="1" si="26"/>
        <v>45565</v>
      </c>
      <c r="AI27" s="3">
        <f ca="1">INDEX($N$3:$N$242,MATCH(MONTH($AH27)&amp;AI$3,$J:$J,0))</f>
        <v>5.125</v>
      </c>
      <c r="AJ27" s="3">
        <f ca="1">INDEX($N$3:$N$242,MATCH(MONTH($AH27)&amp;AJ$3,$J:$J,0))</f>
        <v>8.375</v>
      </c>
      <c r="AK27" s="3">
        <f ca="1">INDEX($N$3:$N$242,MATCH(MONTH($AH27)&amp;AK$3,$J:$J,0))</f>
        <v>10.875</v>
      </c>
      <c r="AL27" s="3">
        <f ca="1">INDEX($N$3:$N$242,MATCH(MONTH($AH27)&amp;AL$3,$J:$J,0))</f>
        <v>4.125</v>
      </c>
      <c r="AM27" s="3">
        <f ca="1">INDEX($N$3:$N$242,MATCH(MONTH($AH27)&amp;AM$3,$J:$J,0))</f>
        <v>2.125</v>
      </c>
      <c r="AN27" s="3">
        <f ca="1">INDEX($N$3:$N$242,MATCH(MONTH($AH27)&amp;AN$3,$J:$J,0))</f>
        <v>4.125</v>
      </c>
      <c r="AO27" s="3">
        <f ca="1">INDEX($N$3:$N$242,MATCH(MONTH($AH27)&amp;AO$3,$J:$J,0))</f>
        <v>4.625</v>
      </c>
      <c r="AP27" s="3">
        <f ca="1">INDEX($N$3:$N$242,MATCH(MONTH($AH27)&amp;AP$3,$J:$J,0))</f>
        <v>8.125</v>
      </c>
      <c r="AQ27" s="3">
        <f ca="1">INDEX($N$3:$N$242,MATCH(MONTH($AH27)&amp;AQ$3,$J:$J,0))</f>
        <v>13.875</v>
      </c>
      <c r="AR27" s="3">
        <f ca="1">INDEX($N$3:$N$242,MATCH(MONTH($AH27)&amp;AR$3,$J:$J,0))</f>
        <v>14.125</v>
      </c>
      <c r="AS27" s="3">
        <f ca="1">INDEX($N$3:$N$242,MATCH(MONTH($AH27)&amp;AS$3,$J:$J,0))</f>
        <v>10.875</v>
      </c>
      <c r="AT27" s="3">
        <f t="shared" ca="1" si="25"/>
        <v>14.125</v>
      </c>
      <c r="AU27" s="3">
        <f t="shared" ca="1" si="25"/>
        <v>2.125</v>
      </c>
      <c r="AV27" s="3">
        <f t="shared" ca="1" si="25"/>
        <v>8.125</v>
      </c>
      <c r="AW27" s="7">
        <f t="shared" ca="1" si="25"/>
        <v>4.0558599581346497</v>
      </c>
    </row>
    <row r="28" spans="1:49" x14ac:dyDescent="0.25">
      <c r="A28" s="3">
        <f t="shared" ca="1" si="3"/>
        <v>2022</v>
      </c>
      <c r="B28" s="3">
        <f t="shared" ca="1" si="1"/>
        <v>10</v>
      </c>
      <c r="C28" s="4">
        <f t="shared" ca="1" si="4"/>
        <v>44865</v>
      </c>
      <c r="D28" s="7">
        <f ca="1">IFERROR(VLOOKUP(B28&amp;A28,'BR Selic'!$B:$E,4,FALSE),D29)</f>
        <v>13.75</v>
      </c>
      <c r="E28" s="7">
        <f ca="1">IFERROR(VLOOKUP($B28&amp;$A28,'BR Inflation'!$B:$E,4,FALSE),E29)</f>
        <v>6.47</v>
      </c>
      <c r="F28" s="7">
        <f ca="1">IFERROR(VLOOKUP($B28&amp;$A28,'US Fed Funds'!$B:$E,4,FALSE),F29)</f>
        <v>3.125</v>
      </c>
      <c r="G28" s="7">
        <f ca="1">IFERROR(VLOOKUP($B28&amp;$A28,'US Inflation'!$B:$E,4,FALSE),G29)</f>
        <v>7.7</v>
      </c>
      <c r="H28" s="2">
        <f ca="1">VLOOKUP($B28&amp;$A28,BRL!$B:$E,4,FALSE)</f>
        <v>5.1791</v>
      </c>
      <c r="J28" s="6" t="str">
        <f t="shared" ca="1" si="5"/>
        <v>112022</v>
      </c>
      <c r="L28" s="4">
        <f t="shared" ca="1" si="22"/>
        <v>44895</v>
      </c>
      <c r="M28" s="7">
        <f t="shared" ca="1" si="23"/>
        <v>7.85</v>
      </c>
      <c r="N28" s="7">
        <f t="shared" ca="1" si="20"/>
        <v>9.875</v>
      </c>
      <c r="O28" s="7">
        <f t="shared" ca="1" si="6"/>
        <v>11.074999999999999</v>
      </c>
      <c r="P28" s="7">
        <f t="shared" ca="1" si="7"/>
        <v>-1.1999999999999993</v>
      </c>
      <c r="R28" s="4">
        <f t="shared" ca="1" si="8"/>
        <v>44895</v>
      </c>
      <c r="S28" s="8">
        <f t="shared" ca="1" si="9"/>
        <v>2.7248760330578534</v>
      </c>
      <c r="T28" s="8">
        <f t="shared" ca="1" si="10"/>
        <v>8.1477272727272734</v>
      </c>
      <c r="U28" s="8">
        <f t="shared" ca="1" si="10"/>
        <v>4.3899586776859509</v>
      </c>
      <c r="V28" s="8">
        <f t="shared" ca="1" si="11"/>
        <v>3.7577685950413224</v>
      </c>
      <c r="X28" s="8">
        <f t="shared" ca="1" si="12"/>
        <v>5.1251239669421462</v>
      </c>
      <c r="Y28" s="8">
        <f t="shared" ca="1" si="13"/>
        <v>1.7272727272727266</v>
      </c>
      <c r="Z28" s="8">
        <f t="shared" ca="1" si="14"/>
        <v>6.6850413223140484</v>
      </c>
      <c r="AA28" s="8">
        <f t="shared" ca="1" si="15"/>
        <v>-4.9577685950413217</v>
      </c>
      <c r="AC28" s="6">
        <f t="shared" ca="1" si="16"/>
        <v>44895</v>
      </c>
      <c r="AD28" s="3">
        <f t="shared" ca="1" si="17"/>
        <v>4.467354545454544</v>
      </c>
      <c r="AE28" s="2">
        <f t="shared" ca="1" si="18"/>
        <v>5.1851000000000003</v>
      </c>
      <c r="AH28" s="4">
        <f t="shared" ca="1" si="26"/>
        <v>45596</v>
      </c>
      <c r="AI28" s="3">
        <f ca="1">INDEX($N$3:$N$242,MATCH(MONTH($AH28)&amp;AI$3,$J:$J,0))</f>
        <v>5.125</v>
      </c>
      <c r="AJ28" s="3">
        <f ca="1">INDEX($N$3:$N$242,MATCH(MONTH($AH28)&amp;AJ$3,$J:$J,0))</f>
        <v>7.875</v>
      </c>
      <c r="AK28" s="3">
        <f ca="1">INDEX($N$3:$N$242,MATCH(MONTH($AH28)&amp;AK$3,$J:$J,0))</f>
        <v>11.375</v>
      </c>
      <c r="AL28" s="3">
        <f ca="1">INDEX($N$3:$N$242,MATCH(MONTH($AH28)&amp;AL$3,$J:$J,0))</f>
        <v>5.125</v>
      </c>
      <c r="AM28" s="3">
        <f ca="1">INDEX($N$3:$N$242,MATCH(MONTH($AH28)&amp;AM$3,$J:$J,0))</f>
        <v>1.875</v>
      </c>
      <c r="AN28" s="3">
        <f ca="1">INDEX($N$3:$N$242,MATCH(MONTH($AH28)&amp;AN$3,$J:$J,0))</f>
        <v>3.875</v>
      </c>
      <c r="AO28" s="3">
        <f ca="1">INDEX($N$3:$N$242,MATCH(MONTH($AH28)&amp;AO$3,$J:$J,0))</f>
        <v>4.625</v>
      </c>
      <c r="AP28" s="3">
        <f ca="1">INDEX($N$3:$N$242,MATCH(MONTH($AH28)&amp;AP$3,$J:$J,0))</f>
        <v>8.125</v>
      </c>
      <c r="AQ28" s="3">
        <f ca="1">INDEX($N$3:$N$242,MATCH(MONTH($AH28)&amp;AQ$3,$J:$J,0))</f>
        <v>13.875</v>
      </c>
      <c r="AR28" s="3">
        <f ca="1">INDEX($N$3:$N$242,MATCH(MONTH($AH28)&amp;AR$3,$J:$J,0))</f>
        <v>14.125</v>
      </c>
      <c r="AS28" s="3">
        <f ca="1">INDEX($N$3:$N$242,MATCH(MONTH($AH28)&amp;AS$3,$J:$J,0))</f>
        <v>10.875</v>
      </c>
      <c r="AT28" s="3">
        <f t="shared" ca="1" si="25"/>
        <v>14.125</v>
      </c>
      <c r="AU28" s="3">
        <f t="shared" ca="1" si="25"/>
        <v>1.875</v>
      </c>
      <c r="AV28" s="3">
        <f t="shared" ca="1" si="25"/>
        <v>8.1750000000000007</v>
      </c>
      <c r="AW28" s="7">
        <f t="shared" ca="1" si="25"/>
        <v>4.0693979898751609</v>
      </c>
    </row>
    <row r="29" spans="1:49" x14ac:dyDescent="0.25">
      <c r="A29" s="3">
        <f t="shared" ca="1" si="3"/>
        <v>2022</v>
      </c>
      <c r="B29" s="3">
        <f t="shared" ca="1" si="1"/>
        <v>9</v>
      </c>
      <c r="C29" s="4">
        <f t="shared" ca="1" si="4"/>
        <v>44834</v>
      </c>
      <c r="D29" s="7">
        <f ca="1">IFERROR(VLOOKUP(B29&amp;A29,'BR Selic'!$B:$E,4,FALSE),D30)</f>
        <v>13.75</v>
      </c>
      <c r="E29" s="7">
        <f ca="1">IFERROR(VLOOKUP($B29&amp;$A29,'BR Inflation'!$B:$E,4,FALSE),E30)</f>
        <v>7.17</v>
      </c>
      <c r="F29" s="7">
        <f ca="1">IFERROR(VLOOKUP($B29&amp;$A29,'US Fed Funds'!$B:$E,4,FALSE),F30)</f>
        <v>3.125</v>
      </c>
      <c r="G29" s="7">
        <f ca="1">IFERROR(VLOOKUP($B29&amp;$A29,'US Inflation'!$B:$E,4,FALSE),G30)</f>
        <v>8.1999999999999993</v>
      </c>
      <c r="H29" s="2">
        <f ca="1">VLOOKUP($B29&amp;$A29,BRL!$B:$E,4,FALSE)</f>
        <v>5.4154</v>
      </c>
      <c r="J29" s="6" t="str">
        <f t="shared" ca="1" si="5"/>
        <v>102022</v>
      </c>
      <c r="L29" s="4">
        <f t="shared" ca="1" si="22"/>
        <v>44865</v>
      </c>
      <c r="M29" s="7">
        <f t="shared" ca="1" si="23"/>
        <v>7.28</v>
      </c>
      <c r="N29" s="7">
        <f t="shared" ca="1" si="20"/>
        <v>10.625</v>
      </c>
      <c r="O29" s="7">
        <f t="shared" ca="1" si="6"/>
        <v>11.855</v>
      </c>
      <c r="P29" s="7">
        <f t="shared" ca="1" si="7"/>
        <v>-1.2300000000000004</v>
      </c>
      <c r="R29" s="4">
        <f t="shared" ca="1" si="8"/>
        <v>44865</v>
      </c>
      <c r="S29" s="8">
        <f t="shared" ca="1" si="9"/>
        <v>2.6748760330578532</v>
      </c>
      <c r="T29" s="8">
        <f t="shared" ca="1" si="10"/>
        <v>8.125</v>
      </c>
      <c r="U29" s="8">
        <f t="shared" ca="1" si="10"/>
        <v>4.330454545454546</v>
      </c>
      <c r="V29" s="8">
        <f t="shared" ca="1" si="11"/>
        <v>3.7945454545454544</v>
      </c>
      <c r="X29" s="8">
        <f t="shared" ca="1" si="12"/>
        <v>4.6051239669421467</v>
      </c>
      <c r="Y29" s="8">
        <f t="shared" ca="1" si="13"/>
        <v>2.5</v>
      </c>
      <c r="Z29" s="8">
        <f t="shared" ca="1" si="14"/>
        <v>7.5245454545454544</v>
      </c>
      <c r="AA29" s="8">
        <f t="shared" ca="1" si="15"/>
        <v>-5.0245454545454553</v>
      </c>
      <c r="AC29" s="6">
        <f t="shared" ca="1" si="16"/>
        <v>44865</v>
      </c>
      <c r="AD29" s="3">
        <f t="shared" ca="1" si="17"/>
        <v>4.8277909090909086</v>
      </c>
      <c r="AE29" s="2">
        <f t="shared" ca="1" si="18"/>
        <v>5.1791</v>
      </c>
      <c r="AH29" s="4">
        <f t="shared" ca="1" si="26"/>
        <v>45626</v>
      </c>
      <c r="AI29" s="3">
        <f ca="1">INDEX($N$3:$N$242,MATCH(MONTH($AH29)&amp;AI$3,$J:$J,0))</f>
        <v>5.875</v>
      </c>
      <c r="AJ29" s="3">
        <f ca="1">INDEX($N$3:$N$242,MATCH(MONTH($AH29)&amp;AJ$3,$J:$J,0))</f>
        <v>7.375</v>
      </c>
      <c r="AK29" s="3">
        <f ca="1">INDEX($N$3:$N$242,MATCH(MONTH($AH29)&amp;AK$3,$J:$J,0))</f>
        <v>10.625</v>
      </c>
      <c r="AL29" s="3">
        <f ca="1">INDEX($N$3:$N$242,MATCH(MONTH($AH29)&amp;AL$3,$J:$J,0))</f>
        <v>6.125</v>
      </c>
      <c r="AM29" s="3">
        <f ca="1">INDEX($N$3:$N$242,MATCH(MONTH($AH29)&amp;AM$3,$J:$J,0))</f>
        <v>1.875</v>
      </c>
      <c r="AN29" s="3">
        <f ca="1">INDEX($N$3:$N$242,MATCH(MONTH($AH29)&amp;AN$3,$J:$J,0))</f>
        <v>3.625</v>
      </c>
      <c r="AO29" s="3">
        <f ca="1">INDEX($N$3:$N$242,MATCH(MONTH($AH29)&amp;AO$3,$J:$J,0))</f>
        <v>4.375</v>
      </c>
      <c r="AP29" s="3">
        <f ca="1">INDEX($N$3:$N$242,MATCH(MONTH($AH29)&amp;AP$3,$J:$J,0))</f>
        <v>7.125</v>
      </c>
      <c r="AQ29" s="3">
        <f ca="1">INDEX($N$3:$N$242,MATCH(MONTH($AH29)&amp;AQ$3,$J:$J,0))</f>
        <v>13.875</v>
      </c>
      <c r="AR29" s="3">
        <f ca="1">INDEX($N$3:$N$242,MATCH(MONTH($AH29)&amp;AR$3,$J:$J,0))</f>
        <v>14.125</v>
      </c>
      <c r="AS29" s="3">
        <f ca="1">INDEX($N$3:$N$242,MATCH(MONTH($AH29)&amp;AS$3,$J:$J,0))</f>
        <v>10.875</v>
      </c>
      <c r="AT29" s="3">
        <f t="shared" ca="1" si="25"/>
        <v>14.125</v>
      </c>
      <c r="AU29" s="3">
        <f t="shared" ca="1" si="25"/>
        <v>1.875</v>
      </c>
      <c r="AV29" s="3">
        <f t="shared" ca="1" si="25"/>
        <v>8</v>
      </c>
      <c r="AW29" s="7">
        <f t="shared" ca="1" si="25"/>
        <v>4.0206498231007384</v>
      </c>
    </row>
    <row r="30" spans="1:49" x14ac:dyDescent="0.25">
      <c r="A30" s="3">
        <f t="shared" ca="1" si="3"/>
        <v>2022</v>
      </c>
      <c r="B30" s="3">
        <f t="shared" ca="1" si="1"/>
        <v>8</v>
      </c>
      <c r="C30" s="4">
        <f t="shared" ca="1" si="4"/>
        <v>44804</v>
      </c>
      <c r="D30" s="7">
        <f ca="1">IFERROR(VLOOKUP(B30&amp;A30,'BR Selic'!$B:$E,4,FALSE),D31)</f>
        <v>13.75</v>
      </c>
      <c r="E30" s="7">
        <f ca="1">IFERROR(VLOOKUP($B30&amp;$A30,'BR Inflation'!$B:$E,4,FALSE),E31)</f>
        <v>8.73</v>
      </c>
      <c r="F30" s="7">
        <f ca="1">IFERROR(VLOOKUP($B30&amp;$A30,'US Fed Funds'!$B:$E,4,FALSE),F31)</f>
        <v>2.375</v>
      </c>
      <c r="G30" s="7">
        <f ca="1">IFERROR(VLOOKUP($B30&amp;$A30,'US Inflation'!$B:$E,4,FALSE),G31)</f>
        <v>8.3000000000000007</v>
      </c>
      <c r="H30" s="2">
        <f ca="1">VLOOKUP($B30&amp;$A30,BRL!$B:$E,4,FALSE)</f>
        <v>5.1830999999999996</v>
      </c>
      <c r="J30" s="6" t="str">
        <f t="shared" ca="1" si="5"/>
        <v>92022</v>
      </c>
      <c r="L30" s="4">
        <f t="shared" ca="1" si="22"/>
        <v>44834</v>
      </c>
      <c r="M30" s="7">
        <f t="shared" ca="1" si="23"/>
        <v>6.58</v>
      </c>
      <c r="N30" s="7">
        <f t="shared" ca="1" si="20"/>
        <v>10.625</v>
      </c>
      <c r="O30" s="7">
        <f t="shared" ca="1" si="6"/>
        <v>11.654999999999999</v>
      </c>
      <c r="P30" s="7">
        <f t="shared" ca="1" si="7"/>
        <v>-1.0299999999999994</v>
      </c>
      <c r="R30" s="4">
        <f t="shared" ca="1" si="8"/>
        <v>44834</v>
      </c>
      <c r="S30" s="8">
        <f t="shared" ca="1" si="9"/>
        <v>2.6330578512396721</v>
      </c>
      <c r="T30" s="8">
        <f t="shared" ca="1" si="10"/>
        <v>8.098140495867769</v>
      </c>
      <c r="U30" s="8">
        <f t="shared" ca="1" si="10"/>
        <v>4.266322314049587</v>
      </c>
      <c r="V30" s="8">
        <f t="shared" ca="1" si="11"/>
        <v>3.8318181818181811</v>
      </c>
      <c r="X30" s="8">
        <f t="shared" ca="1" si="12"/>
        <v>3.946942148760328</v>
      </c>
      <c r="Y30" s="8">
        <f t="shared" ca="1" si="13"/>
        <v>2.526859504132231</v>
      </c>
      <c r="Z30" s="8">
        <f t="shared" ca="1" si="14"/>
        <v>7.3886776859504124</v>
      </c>
      <c r="AA30" s="8">
        <f t="shared" ca="1" si="15"/>
        <v>-4.8618181818181805</v>
      </c>
      <c r="AC30" s="6">
        <f t="shared" ca="1" si="16"/>
        <v>44834</v>
      </c>
      <c r="AD30" s="3">
        <f t="shared" ca="1" si="17"/>
        <v>4.574618181818181</v>
      </c>
      <c r="AE30" s="2">
        <f t="shared" ca="1" si="18"/>
        <v>5.4154</v>
      </c>
      <c r="AH30" s="4">
        <f t="shared" ca="1" si="26"/>
        <v>45657</v>
      </c>
      <c r="AI30" s="3">
        <f ca="1">INDEX($N$3:$N$242,MATCH(MONTH($AH30)&amp;AI$3,$J:$J,0))</f>
        <v>5.875</v>
      </c>
      <c r="AJ30" s="3">
        <f ca="1">INDEX($N$3:$N$242,MATCH(MONTH($AH30)&amp;AJ$3,$J:$J,0))</f>
        <v>7.375</v>
      </c>
      <c r="AK30" s="3">
        <f ca="1">INDEX($N$3:$N$242,MATCH(MONTH($AH30)&amp;AK$3,$J:$J,0))</f>
        <v>10.625</v>
      </c>
      <c r="AL30" s="3">
        <f ca="1">INDEX($N$3:$N$242,MATCH(MONTH($AH30)&amp;AL$3,$J:$J,0))</f>
        <v>7.625</v>
      </c>
      <c r="AM30" s="3">
        <f ca="1">INDEX($N$3:$N$242,MATCH(MONTH($AH30)&amp;AM$3,$J:$J,0))</f>
        <v>1.875</v>
      </c>
      <c r="AN30" s="3">
        <f ca="1">INDEX($N$3:$N$242,MATCH(MONTH($AH30)&amp;AN$3,$J:$J,0))</f>
        <v>3.375</v>
      </c>
      <c r="AO30" s="3">
        <f ca="1">INDEX($N$3:$N$242,MATCH(MONTH($AH30)&amp;AO$3,$J:$J,0))</f>
        <v>4.375</v>
      </c>
      <c r="AP30" s="3">
        <f ca="1">INDEX($N$3:$N$242,MATCH(MONTH($AH30)&amp;AP$3,$J:$J,0))</f>
        <v>6.375</v>
      </c>
      <c r="AQ30" s="3">
        <f ca="1">INDEX($N$3:$N$242,MATCH(MONTH($AH30)&amp;AQ$3,$J:$J,0))</f>
        <v>13.625</v>
      </c>
      <c r="AR30" s="3">
        <f ca="1">INDEX($N$3:$N$242,MATCH(MONTH($AH30)&amp;AR$3,$J:$J,0))</f>
        <v>14.125</v>
      </c>
      <c r="AS30" s="3">
        <f ca="1">INDEX($N$3:$N$242,MATCH(MONTH($AH30)&amp;AS$3,$J:$J,0))</f>
        <v>11.125</v>
      </c>
      <c r="AT30" s="3">
        <f t="shared" ca="1" si="25"/>
        <v>14.125</v>
      </c>
      <c r="AU30" s="3">
        <f t="shared" ca="1" si="25"/>
        <v>1.875</v>
      </c>
      <c r="AV30" s="3">
        <f t="shared" ca="1" si="25"/>
        <v>8.0500000000000007</v>
      </c>
      <c r="AW30" s="7">
        <f t="shared" ca="1" si="25"/>
        <v>4.0125584107898042</v>
      </c>
    </row>
    <row r="31" spans="1:49" x14ac:dyDescent="0.25">
      <c r="A31" s="3">
        <f t="shared" ca="1" si="3"/>
        <v>2022</v>
      </c>
      <c r="B31" s="3">
        <f t="shared" ca="1" si="1"/>
        <v>7</v>
      </c>
      <c r="C31" s="4">
        <f t="shared" ca="1" si="4"/>
        <v>44773</v>
      </c>
      <c r="D31" s="7">
        <f ca="1">IFERROR(VLOOKUP(B31&amp;A31,'BR Selic'!$B:$E,4,FALSE),D32)</f>
        <v>13.25</v>
      </c>
      <c r="E31" s="7">
        <f ca="1">IFERROR(VLOOKUP($B31&amp;$A31,'BR Inflation'!$B:$E,4,FALSE),E32)</f>
        <v>10.07</v>
      </c>
      <c r="F31" s="7">
        <f ca="1">IFERROR(VLOOKUP($B31&amp;$A31,'US Fed Funds'!$B:$E,4,FALSE),F32)</f>
        <v>2.375</v>
      </c>
      <c r="G31" s="7">
        <f ca="1">IFERROR(VLOOKUP($B31&amp;$A31,'US Inflation'!$B:$E,4,FALSE),G32)</f>
        <v>8.5</v>
      </c>
      <c r="H31" s="2">
        <f ca="1">VLOOKUP($B31&amp;$A31,BRL!$B:$E,4,FALSE)</f>
        <v>5.1734</v>
      </c>
      <c r="J31" s="6" t="str">
        <f t="shared" ca="1" si="5"/>
        <v>82022</v>
      </c>
      <c r="L31" s="4">
        <f t="shared" ca="1" si="22"/>
        <v>44804</v>
      </c>
      <c r="M31" s="7">
        <f t="shared" ca="1" si="23"/>
        <v>5.0199999999999996</v>
      </c>
      <c r="N31" s="7">
        <f t="shared" ca="1" si="20"/>
        <v>11.375</v>
      </c>
      <c r="O31" s="7">
        <f t="shared" ca="1" si="6"/>
        <v>10.945</v>
      </c>
      <c r="P31" s="7">
        <f t="shared" ca="1" si="7"/>
        <v>0.42999999999999972</v>
      </c>
      <c r="R31" s="4">
        <f t="shared" ca="1" si="8"/>
        <v>44804</v>
      </c>
      <c r="S31" s="8">
        <f t="shared" ca="1" si="9"/>
        <v>2.5973553719008287</v>
      </c>
      <c r="T31" s="8">
        <f t="shared" ca="1" si="10"/>
        <v>8.0712809917355379</v>
      </c>
      <c r="U31" s="8">
        <f t="shared" ca="1" si="10"/>
        <v>4.2016942148760341</v>
      </c>
      <c r="V31" s="8">
        <f t="shared" ca="1" si="11"/>
        <v>3.8695867768595034</v>
      </c>
      <c r="X31" s="8">
        <f t="shared" ca="1" si="12"/>
        <v>2.4226446280991709</v>
      </c>
      <c r="Y31" s="8">
        <f t="shared" ca="1" si="13"/>
        <v>3.3037190082644621</v>
      </c>
      <c r="Z31" s="8">
        <f t="shared" ca="1" si="14"/>
        <v>6.7433057851239662</v>
      </c>
      <c r="AA31" s="8">
        <f t="shared" ca="1" si="15"/>
        <v>-3.4395867768595036</v>
      </c>
      <c r="AC31" s="6">
        <f t="shared" ca="1" si="16"/>
        <v>44804</v>
      </c>
      <c r="AD31" s="3">
        <f t="shared" ca="1" si="17"/>
        <v>4.114990909090908</v>
      </c>
      <c r="AE31" s="2">
        <f t="shared" ca="1" si="18"/>
        <v>5.1830999999999996</v>
      </c>
    </row>
    <row r="32" spans="1:49" ht="17" x14ac:dyDescent="0.35">
      <c r="A32" s="3">
        <f t="shared" ca="1" si="3"/>
        <v>2022</v>
      </c>
      <c r="B32" s="3">
        <f t="shared" ca="1" si="1"/>
        <v>6</v>
      </c>
      <c r="C32" s="4">
        <f t="shared" ca="1" si="4"/>
        <v>44742</v>
      </c>
      <c r="D32" s="7">
        <f ca="1">IFERROR(VLOOKUP(B32&amp;A32,'BR Selic'!$B:$E,4,FALSE),D33)</f>
        <v>13.25</v>
      </c>
      <c r="E32" s="7">
        <f ca="1">IFERROR(VLOOKUP($B32&amp;$A32,'BR Inflation'!$B:$E,4,FALSE),E33)</f>
        <v>11.89</v>
      </c>
      <c r="F32" s="7">
        <f ca="1">IFERROR(VLOOKUP($B32&amp;$A32,'US Fed Funds'!$B:$E,4,FALSE),F33)</f>
        <v>1.625</v>
      </c>
      <c r="G32" s="7">
        <f ca="1">IFERROR(VLOOKUP($B32&amp;$A32,'US Inflation'!$B:$E,4,FALSE),G33)</f>
        <v>9.1</v>
      </c>
      <c r="H32" s="2">
        <f ca="1">VLOOKUP($B32&amp;$A32,BRL!$B:$E,4,FALSE)</f>
        <v>5.2561999999999998</v>
      </c>
      <c r="J32" s="6" t="str">
        <f t="shared" ca="1" si="5"/>
        <v>72022</v>
      </c>
      <c r="L32" s="4">
        <f t="shared" ca="1" si="22"/>
        <v>44773</v>
      </c>
      <c r="M32" s="7">
        <f t="shared" ca="1" si="23"/>
        <v>3.1799999999999997</v>
      </c>
      <c r="N32" s="7">
        <f t="shared" ca="1" si="20"/>
        <v>10.875</v>
      </c>
      <c r="O32" s="7">
        <f t="shared" ca="1" si="6"/>
        <v>9.3049999999999997</v>
      </c>
      <c r="P32" s="7">
        <f t="shared" ca="1" si="7"/>
        <v>1.5700000000000003</v>
      </c>
      <c r="R32" s="4">
        <f t="shared" ca="1" si="8"/>
        <v>44773</v>
      </c>
      <c r="S32" s="8">
        <f t="shared" ca="1" si="9"/>
        <v>2.5790082644628116</v>
      </c>
      <c r="T32" s="8">
        <f t="shared" ca="1" si="10"/>
        <v>8.0423553719008272</v>
      </c>
      <c r="U32" s="8">
        <f t="shared" ca="1" si="10"/>
        <v>4.1449173553719012</v>
      </c>
      <c r="V32" s="8">
        <f t="shared" ca="1" si="11"/>
        <v>3.8974380165289255</v>
      </c>
      <c r="X32" s="8">
        <f t="shared" ca="1" si="12"/>
        <v>0.6009917355371881</v>
      </c>
      <c r="Y32" s="8">
        <f t="shared" ca="1" si="13"/>
        <v>2.8326446280991728</v>
      </c>
      <c r="Z32" s="8">
        <f t="shared" ca="1" si="14"/>
        <v>5.1600826446280985</v>
      </c>
      <c r="AA32" s="8">
        <f t="shared" ca="1" si="15"/>
        <v>-2.3274380165289252</v>
      </c>
      <c r="AC32" s="6">
        <f t="shared" ca="1" si="16"/>
        <v>44773</v>
      </c>
      <c r="AD32" s="3">
        <f t="shared" ca="1" si="17"/>
        <v>2.8359272727272717</v>
      </c>
      <c r="AE32" s="2">
        <f t="shared" ca="1" si="18"/>
        <v>5.1734</v>
      </c>
      <c r="AH32" s="10" t="str">
        <f>O2</f>
        <v>Real Interest Rate Differential</v>
      </c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pans="1:49" x14ac:dyDescent="0.25">
      <c r="A33" s="3">
        <f t="shared" ca="1" si="3"/>
        <v>2022</v>
      </c>
      <c r="B33" s="3">
        <f t="shared" ca="1" si="1"/>
        <v>5</v>
      </c>
      <c r="C33" s="4">
        <f t="shared" ca="1" si="4"/>
        <v>44712</v>
      </c>
      <c r="D33" s="7">
        <f ca="1">IFERROR(VLOOKUP(B33&amp;A33,'BR Selic'!$B:$E,4,FALSE),D34)</f>
        <v>12.75</v>
      </c>
      <c r="E33" s="7">
        <f ca="1">IFERROR(VLOOKUP($B33&amp;$A33,'BR Inflation'!$B:$E,4,FALSE),E34)</f>
        <v>11.73</v>
      </c>
      <c r="F33" s="7">
        <f ca="1">IFERROR(VLOOKUP($B33&amp;$A33,'US Fed Funds'!$B:$E,4,FALSE),F34)</f>
        <v>0.875</v>
      </c>
      <c r="G33" s="7">
        <f ca="1">IFERROR(VLOOKUP($B33&amp;$A33,'US Inflation'!$B:$E,4,FALSE),G34)</f>
        <v>8.6</v>
      </c>
      <c r="H33" s="2">
        <f ca="1">VLOOKUP($B33&amp;$A33,BRL!$B:$E,4,FALSE)</f>
        <v>4.7314999999999996</v>
      </c>
      <c r="J33" s="6" t="str">
        <f t="shared" ca="1" si="5"/>
        <v>62022</v>
      </c>
      <c r="L33" s="4">
        <f t="shared" ca="1" si="22"/>
        <v>44742</v>
      </c>
      <c r="M33" s="7">
        <f t="shared" ca="1" si="23"/>
        <v>1.3599999999999994</v>
      </c>
      <c r="N33" s="7">
        <f t="shared" ca="1" si="20"/>
        <v>11.625</v>
      </c>
      <c r="O33" s="7">
        <f t="shared" ca="1" si="6"/>
        <v>8.8349999999999991</v>
      </c>
      <c r="P33" s="7">
        <f t="shared" ca="1" si="7"/>
        <v>2.7900000000000009</v>
      </c>
      <c r="R33" s="4">
        <f t="shared" ca="1" si="8"/>
        <v>44742</v>
      </c>
      <c r="S33" s="8">
        <f t="shared" ca="1" si="9"/>
        <v>2.5823140495867785</v>
      </c>
      <c r="T33" s="8">
        <f t="shared" ca="1" si="10"/>
        <v>8.0216942148760335</v>
      </c>
      <c r="U33" s="8">
        <f t="shared" ca="1" si="10"/>
        <v>4.1106198347107439</v>
      </c>
      <c r="V33" s="8">
        <f t="shared" ca="1" si="11"/>
        <v>3.9110743801652892</v>
      </c>
      <c r="X33" s="8">
        <f t="shared" ca="1" si="12"/>
        <v>-1.222314049586779</v>
      </c>
      <c r="Y33" s="8">
        <f t="shared" ca="1" si="13"/>
        <v>3.6033057851239665</v>
      </c>
      <c r="Z33" s="8">
        <f t="shared" ca="1" si="14"/>
        <v>4.7243801652892552</v>
      </c>
      <c r="AA33" s="8">
        <f t="shared" ca="1" si="15"/>
        <v>-1.1210743801652883</v>
      </c>
      <c r="AC33" s="6">
        <f t="shared" ca="1" si="16"/>
        <v>44742</v>
      </c>
      <c r="AD33" s="3">
        <f t="shared" ca="1" si="17"/>
        <v>2.3447727272727263</v>
      </c>
      <c r="AE33" s="2">
        <f t="shared" ca="1" si="18"/>
        <v>5.2561999999999998</v>
      </c>
      <c r="AH33" s="3"/>
      <c r="AI33" s="3">
        <f ca="1">YEAR(TODAY())</f>
        <v>2024</v>
      </c>
      <c r="AJ33" s="3">
        <f ca="1">AI33-1</f>
        <v>2023</v>
      </c>
      <c r="AK33" s="3">
        <f t="shared" ref="AK33:AU33" ca="1" si="27">AJ33-1</f>
        <v>2022</v>
      </c>
      <c r="AL33" s="3">
        <f t="shared" ca="1" si="27"/>
        <v>2021</v>
      </c>
      <c r="AM33" s="3">
        <f t="shared" ca="1" si="27"/>
        <v>2020</v>
      </c>
      <c r="AN33" s="3">
        <f t="shared" ca="1" si="27"/>
        <v>2019</v>
      </c>
      <c r="AO33" s="3">
        <f t="shared" ca="1" si="27"/>
        <v>2018</v>
      </c>
      <c r="AP33" s="3">
        <f t="shared" ca="1" si="27"/>
        <v>2017</v>
      </c>
      <c r="AQ33" s="3">
        <f t="shared" ca="1" si="27"/>
        <v>2016</v>
      </c>
      <c r="AR33" s="3">
        <f t="shared" ca="1" si="27"/>
        <v>2015</v>
      </c>
      <c r="AS33" s="3">
        <f t="shared" ca="1" si="27"/>
        <v>2014</v>
      </c>
      <c r="AT33" s="3" t="s">
        <v>25</v>
      </c>
      <c r="AU33" s="3" t="s">
        <v>26</v>
      </c>
      <c r="AV33" s="3" t="s">
        <v>27</v>
      </c>
      <c r="AW33" s="3" t="s">
        <v>28</v>
      </c>
    </row>
    <row r="34" spans="1:49" x14ac:dyDescent="0.25">
      <c r="A34" s="3">
        <f t="shared" ca="1" si="3"/>
        <v>2022</v>
      </c>
      <c r="B34" s="3">
        <f t="shared" ca="1" si="1"/>
        <v>4</v>
      </c>
      <c r="C34" s="4">
        <f t="shared" ca="1" si="4"/>
        <v>44681</v>
      </c>
      <c r="D34" s="7">
        <f ca="1">IFERROR(VLOOKUP(B34&amp;A34,'BR Selic'!$B:$E,4,FALSE),D35)</f>
        <v>11.75</v>
      </c>
      <c r="E34" s="7">
        <f ca="1">IFERROR(VLOOKUP($B34&amp;$A34,'BR Inflation'!$B:$E,4,FALSE),E35)</f>
        <v>12.13</v>
      </c>
      <c r="F34" s="7">
        <f ca="1">IFERROR(VLOOKUP($B34&amp;$A34,'US Fed Funds'!$B:$E,4,FALSE),F35)</f>
        <v>0.375</v>
      </c>
      <c r="G34" s="7">
        <f ca="1">IFERROR(VLOOKUP($B34&amp;$A34,'US Inflation'!$B:$E,4,FALSE),G35)</f>
        <v>8.3000000000000007</v>
      </c>
      <c r="H34" s="2">
        <f ca="1">VLOOKUP($B34&amp;$A34,BRL!$B:$E,4,FALSE)</f>
        <v>4.9721000000000002</v>
      </c>
      <c r="J34" s="6" t="str">
        <f t="shared" ca="1" si="5"/>
        <v>52022</v>
      </c>
      <c r="L34" s="4">
        <f t="shared" ca="1" si="22"/>
        <v>44712</v>
      </c>
      <c r="M34" s="7">
        <f t="shared" ca="1" si="23"/>
        <v>1.0199999999999996</v>
      </c>
      <c r="N34" s="7">
        <f t="shared" ca="1" si="20"/>
        <v>11.875</v>
      </c>
      <c r="O34" s="7">
        <f t="shared" ca="1" si="6"/>
        <v>8.7449999999999992</v>
      </c>
      <c r="P34" s="7">
        <f t="shared" ca="1" si="7"/>
        <v>3.1300000000000008</v>
      </c>
      <c r="R34" s="4">
        <f t="shared" ca="1" si="8"/>
        <v>44712</v>
      </c>
      <c r="S34" s="8">
        <f t="shared" ca="1" si="9"/>
        <v>2.6000826446281007</v>
      </c>
      <c r="T34" s="8">
        <f t="shared" ca="1" si="10"/>
        <v>7.9948347107438016</v>
      </c>
      <c r="U34" s="8">
        <f t="shared" ca="1" si="10"/>
        <v>4.0796280991735534</v>
      </c>
      <c r="V34" s="8">
        <f t="shared" ca="1" si="11"/>
        <v>3.9152066115702477</v>
      </c>
      <c r="X34" s="8">
        <f t="shared" ca="1" si="12"/>
        <v>-1.5800826446281011</v>
      </c>
      <c r="Y34" s="8">
        <f t="shared" ca="1" si="13"/>
        <v>3.8801652892561984</v>
      </c>
      <c r="Z34" s="8">
        <f t="shared" ca="1" si="14"/>
        <v>4.6653719008264458</v>
      </c>
      <c r="AA34" s="8">
        <f t="shared" ca="1" si="15"/>
        <v>-0.78520661157024696</v>
      </c>
      <c r="AC34" s="6">
        <f t="shared" ca="1" si="16"/>
        <v>44712</v>
      </c>
      <c r="AD34" s="3">
        <f t="shared" ca="1" si="17"/>
        <v>2.2985999999999995</v>
      </c>
      <c r="AE34" s="2">
        <f t="shared" ca="1" si="18"/>
        <v>4.7314999999999996</v>
      </c>
      <c r="AH34" s="4">
        <f ca="1">EOMONTH(DATE(AI33,1,1),0)</f>
        <v>45322</v>
      </c>
      <c r="AI34" s="3">
        <f ca="1">INDEX($O$3:$O$242,MATCH(MONTH($AH34)&amp;AI$3,$J:$J,0))</f>
        <v>5.2949999999999999</v>
      </c>
      <c r="AJ34" s="3">
        <f ca="1">INDEX($O$3:$O$242,MATCH(MONTH($AH34)&amp;AJ$3,$J:$J,0))</f>
        <v>11.074999999999999</v>
      </c>
      <c r="AK34" s="3">
        <f ca="1">INDEX($O$3:$O$242,MATCH(MONTH($AH34)&amp;AK$3,$J:$J,0))</f>
        <v>3.6849999999999996</v>
      </c>
      <c r="AL34" s="3">
        <f ca="1">INDEX($O$3:$O$242,MATCH(MONTH($AH34)&amp;AL$3,$J:$J,0))</f>
        <v>-1.2349999999999997</v>
      </c>
      <c r="AM34" s="3">
        <f ca="1">INDEX($O$3:$O$242,MATCH(MONTH($AH34)&amp;AM$3,$J:$J,0))</f>
        <v>2.2050000000000001</v>
      </c>
      <c r="AN34" s="3">
        <f ca="1">INDEX($O$3:$O$242,MATCH(MONTH($AH34)&amp;AN$3,$J:$J,0))</f>
        <v>2.5250000000000004</v>
      </c>
      <c r="AO34" s="3">
        <f ca="1">INDEX($O$3:$O$242,MATCH(MONTH($AH34)&amp;AO$3,$J:$J,0))</f>
        <v>5.7750000000000004</v>
      </c>
      <c r="AP34" s="3">
        <f ca="1">INDEX($O$3:$O$242,MATCH(MONTH($AH34)&amp;AP$3,$J:$J,0))</f>
        <v>8.3349999999999991</v>
      </c>
      <c r="AQ34" s="3">
        <f ca="1">INDEX($O$3:$O$242,MATCH(MONTH($AH34)&amp;AQ$3,$J:$J,0))</f>
        <v>4.1449999999999996</v>
      </c>
      <c r="AR34" s="3">
        <f ca="1">INDEX($O$3:$O$242,MATCH(MONTH($AH34)&amp;AR$3,$J:$J,0))</f>
        <v>5.8650000000000002</v>
      </c>
      <c r="AS34" s="3">
        <f ca="1">INDEX($O$3:$O$242,MATCH(MONTH($AH34)&amp;AS$3,$J:$J,0))</f>
        <v>5.3050000000000006</v>
      </c>
      <c r="AT34" s="3">
        <f ca="1">_xlfn.AGGREGATE(AT$1,6,$AJ34:$AS34)</f>
        <v>11.074999999999999</v>
      </c>
      <c r="AU34" s="3">
        <f ca="1">_xlfn.AGGREGATE(AU$1,6,$AJ34:$AS34)</f>
        <v>-1.2349999999999997</v>
      </c>
      <c r="AV34" s="3">
        <f ca="1">_xlfn.AGGREGATE(AV$1,6,$AJ34:$AS34)</f>
        <v>4.7680000000000007</v>
      </c>
      <c r="AW34" s="7">
        <f ca="1">_xlfn.AGGREGATE(AW$1,6,$AJ34:$AS34)</f>
        <v>3.2280738839128196</v>
      </c>
    </row>
    <row r="35" spans="1:49" x14ac:dyDescent="0.25">
      <c r="A35" s="3">
        <f t="shared" ca="1" si="3"/>
        <v>2022</v>
      </c>
      <c r="B35" s="3">
        <f t="shared" ca="1" si="1"/>
        <v>3</v>
      </c>
      <c r="C35" s="4">
        <f t="shared" ca="1" si="4"/>
        <v>44651</v>
      </c>
      <c r="D35" s="7">
        <f ca="1">IFERROR(VLOOKUP(B35&amp;A35,'BR Selic'!$B:$E,4,FALSE),D36)</f>
        <v>11.75</v>
      </c>
      <c r="E35" s="7">
        <f ca="1">IFERROR(VLOOKUP($B35&amp;$A35,'BR Inflation'!$B:$E,4,FALSE),E36)</f>
        <v>11.3</v>
      </c>
      <c r="F35" s="7">
        <f ca="1">IFERROR(VLOOKUP($B35&amp;$A35,'US Fed Funds'!$B:$E,4,FALSE),F36)</f>
        <v>0.375</v>
      </c>
      <c r="G35" s="7">
        <f ca="1">IFERROR(VLOOKUP($B35&amp;$A35,'US Inflation'!$B:$E,4,FALSE),G36)</f>
        <v>8.5</v>
      </c>
      <c r="H35" s="2">
        <f ca="1">VLOOKUP($B35&amp;$A35,BRL!$B:$E,4,FALSE)</f>
        <v>4.7389999999999999</v>
      </c>
      <c r="J35" s="6" t="str">
        <f t="shared" ca="1" si="5"/>
        <v>42022</v>
      </c>
      <c r="L35" s="4">
        <f t="shared" ca="1" si="22"/>
        <v>44681</v>
      </c>
      <c r="M35" s="7">
        <f t="shared" ca="1" si="23"/>
        <v>-0.38000000000000078</v>
      </c>
      <c r="N35" s="7">
        <f t="shared" ca="1" si="20"/>
        <v>11.375</v>
      </c>
      <c r="O35" s="7">
        <f t="shared" ca="1" si="6"/>
        <v>7.5449999999999999</v>
      </c>
      <c r="P35" s="7">
        <f t="shared" ca="1" si="7"/>
        <v>3.83</v>
      </c>
      <c r="R35" s="4">
        <f t="shared" ca="1" si="8"/>
        <v>44681</v>
      </c>
      <c r="S35" s="8">
        <f t="shared" ca="1" si="9"/>
        <v>2.6238842975206627</v>
      </c>
      <c r="T35" s="8">
        <f t="shared" ca="1" si="10"/>
        <v>7.9700413223140494</v>
      </c>
      <c r="U35" s="8">
        <f t="shared" ca="1" si="10"/>
        <v>4.0575619834710732</v>
      </c>
      <c r="V35" s="8">
        <f t="shared" ca="1" si="11"/>
        <v>3.9124793388429748</v>
      </c>
      <c r="X35" s="8">
        <f t="shared" ca="1" si="12"/>
        <v>-3.0038842975206634</v>
      </c>
      <c r="Y35" s="8">
        <f t="shared" ca="1" si="13"/>
        <v>3.4049586776859506</v>
      </c>
      <c r="Z35" s="8">
        <f t="shared" ca="1" si="14"/>
        <v>3.4874380165289267</v>
      </c>
      <c r="AA35" s="8">
        <f t="shared" ca="1" si="15"/>
        <v>-8.2479338842974759E-2</v>
      </c>
      <c r="AC35" s="6">
        <f t="shared" ca="1" si="16"/>
        <v>44681</v>
      </c>
      <c r="AD35" s="3">
        <f t="shared" ca="1" si="17"/>
        <v>1.2832090909090907</v>
      </c>
      <c r="AE35" s="2">
        <f t="shared" ca="1" si="18"/>
        <v>4.9721000000000002</v>
      </c>
      <c r="AH35" s="4">
        <f ca="1">EOMONTH(AH34,1)</f>
        <v>45351</v>
      </c>
      <c r="AI35" s="3">
        <f ca="1">INDEX($O$3:$O$242,MATCH(MONTH($AH35)&amp;AI$3,$J:$J,0))</f>
        <v>5.1549999999999994</v>
      </c>
      <c r="AJ35" s="3">
        <f ca="1">INDEX($O$3:$O$242,MATCH(MONTH($AH35)&amp;AJ$3,$J:$J,0))</f>
        <v>10.085000000000001</v>
      </c>
      <c r="AK35" s="3">
        <f ca="1">INDEX($O$3:$O$242,MATCH(MONTH($AH35)&amp;AK$3,$J:$J,0))</f>
        <v>6.0649999999999995</v>
      </c>
      <c r="AL35" s="3">
        <f ca="1">INDEX($O$3:$O$242,MATCH(MONTH($AH35)&amp;AL$3,$J:$J,0))</f>
        <v>-1.2449999999999997</v>
      </c>
      <c r="AM35" s="3">
        <f ca="1">INDEX($O$3:$O$242,MATCH(MONTH($AH35)&amp;AM$3,$J:$J,0))</f>
        <v>0.86500000000000021</v>
      </c>
      <c r="AN35" s="3">
        <f ca="1">INDEX($O$3:$O$242,MATCH(MONTH($AH35)&amp;AN$3,$J:$J,0))</f>
        <v>2.2749999999999999</v>
      </c>
      <c r="AO35" s="3">
        <f ca="1">INDEX($O$3:$O$242,MATCH(MONTH($AH35)&amp;AO$3,$J:$J,0))</f>
        <v>4.7750000000000004</v>
      </c>
      <c r="AP35" s="3">
        <f ca="1">INDEX($O$3:$O$242,MATCH(MONTH($AH35)&amp;AP$3,$J:$J,0))</f>
        <v>8.9350000000000005</v>
      </c>
      <c r="AQ35" s="3">
        <f ca="1">INDEX($O$3:$O$242,MATCH(MONTH($AH35)&amp;AQ$3,$J:$J,0))</f>
        <v>3.9050000000000002</v>
      </c>
      <c r="AR35" s="3">
        <f ca="1">INDEX($O$3:$O$242,MATCH(MONTH($AH35)&amp;AR$3,$J:$J,0))</f>
        <v>6.0149999999999997</v>
      </c>
      <c r="AS35" s="3">
        <f ca="1">INDEX($O$3:$O$242,MATCH(MONTH($AH35)&amp;AS$3,$J:$J,0))</f>
        <v>5.4649999999999999</v>
      </c>
      <c r="AT35" s="3">
        <f t="shared" ref="AT35:AW45" ca="1" si="28">_xlfn.AGGREGATE(AT$1,6,$AJ35:$AS35)</f>
        <v>10.085000000000001</v>
      </c>
      <c r="AU35" s="3">
        <f t="shared" ca="1" si="28"/>
        <v>-1.2449999999999997</v>
      </c>
      <c r="AV35" s="3">
        <f t="shared" ca="1" si="28"/>
        <v>4.7140000000000004</v>
      </c>
      <c r="AW35" s="7">
        <f t="shared" ca="1" si="28"/>
        <v>3.2814278904159995</v>
      </c>
    </row>
    <row r="36" spans="1:49" x14ac:dyDescent="0.25">
      <c r="A36" s="3">
        <f t="shared" ca="1" si="3"/>
        <v>2022</v>
      </c>
      <c r="B36" s="3">
        <f t="shared" ca="1" si="1"/>
        <v>2</v>
      </c>
      <c r="C36" s="4">
        <f t="shared" ca="1" si="4"/>
        <v>44620</v>
      </c>
      <c r="D36" s="7">
        <f ca="1">IFERROR(VLOOKUP(B36&amp;A36,'BR Selic'!$B:$E,4,FALSE),D37)</f>
        <v>10.75</v>
      </c>
      <c r="E36" s="7">
        <f ca="1">IFERROR(VLOOKUP($B36&amp;$A36,'BR Inflation'!$B:$E,4,FALSE),E37)</f>
        <v>10.54</v>
      </c>
      <c r="F36" s="7">
        <f ca="1">IFERROR(VLOOKUP($B36&amp;$A36,'US Fed Funds'!$B:$E,4,FALSE),F37)</f>
        <v>0.125</v>
      </c>
      <c r="G36" s="7">
        <f ca="1">IFERROR(VLOOKUP($B36&amp;$A36,'US Inflation'!$B:$E,4,FALSE),G37)</f>
        <v>7.9</v>
      </c>
      <c r="H36" s="2">
        <f ca="1">VLOOKUP($B36&amp;$A36,BRL!$B:$E,4,FALSE)</f>
        <v>5.1599000000000004</v>
      </c>
      <c r="J36" s="6" t="str">
        <f t="shared" ca="1" si="5"/>
        <v>32022</v>
      </c>
      <c r="L36" s="4">
        <f t="shared" ca="1" si="22"/>
        <v>44651</v>
      </c>
      <c r="M36" s="7">
        <f t="shared" ca="1" si="23"/>
        <v>0.44999999999999929</v>
      </c>
      <c r="N36" s="7">
        <f t="shared" ca="1" si="20"/>
        <v>11.375</v>
      </c>
      <c r="O36" s="7">
        <f t="shared" ca="1" si="6"/>
        <v>8.5749999999999993</v>
      </c>
      <c r="P36" s="7">
        <f t="shared" ca="1" si="7"/>
        <v>2.8000000000000007</v>
      </c>
      <c r="R36" s="4">
        <f t="shared" ca="1" si="8"/>
        <v>44651</v>
      </c>
      <c r="S36" s="8">
        <f t="shared" ca="1" si="9"/>
        <v>2.6642975206611585</v>
      </c>
      <c r="T36" s="8">
        <f t="shared" ca="1" si="10"/>
        <v>7.955578512396694</v>
      </c>
      <c r="U36" s="8">
        <f t="shared" ca="1" si="10"/>
        <v>4.0537603305785117</v>
      </c>
      <c r="V36" s="8">
        <f t="shared" ca="1" si="11"/>
        <v>3.9018181818181819</v>
      </c>
      <c r="X36" s="8">
        <f t="shared" ca="1" si="12"/>
        <v>-2.2142975206611593</v>
      </c>
      <c r="Y36" s="8">
        <f t="shared" ca="1" si="13"/>
        <v>3.419421487603306</v>
      </c>
      <c r="Z36" s="8">
        <f t="shared" ca="1" si="14"/>
        <v>4.5212396694214876</v>
      </c>
      <c r="AA36" s="8">
        <f t="shared" ca="1" si="15"/>
        <v>-1.1018181818181811</v>
      </c>
      <c r="AC36" s="6">
        <f t="shared" ca="1" si="16"/>
        <v>44651</v>
      </c>
      <c r="AD36" s="3">
        <f t="shared" ca="1" si="17"/>
        <v>1.8896999999999995</v>
      </c>
      <c r="AE36" s="2">
        <f t="shared" ca="1" si="18"/>
        <v>4.7389999999999999</v>
      </c>
      <c r="AH36" s="4">
        <f t="shared" ref="AH36:AH45" ca="1" si="29">EOMONTH(AH35,1)</f>
        <v>45382</v>
      </c>
      <c r="AI36" s="3">
        <f ca="1">INDEX($O$3:$O$242,MATCH(MONTH($AH36)&amp;AI$3,$J:$J,0))</f>
        <v>4.9649999999999999</v>
      </c>
      <c r="AJ36" s="3">
        <f ca="1">INDEX($O$3:$O$242,MATCH(MONTH($AH36)&amp;AJ$3,$J:$J,0))</f>
        <v>10.005000000000001</v>
      </c>
      <c r="AK36" s="3">
        <f ca="1">INDEX($O$3:$O$242,MATCH(MONTH($AH36)&amp;AK$3,$J:$J,0))</f>
        <v>6.2449999999999992</v>
      </c>
      <c r="AL36" s="3">
        <f ca="1">INDEX($O$3:$O$242,MATCH(MONTH($AH36)&amp;AL$3,$J:$J,0))</f>
        <v>-1.2849999999999997</v>
      </c>
      <c r="AM36" s="3">
        <f ca="1">INDEX($O$3:$O$242,MATCH(MONTH($AH36)&amp;AM$3,$J:$J,0))</f>
        <v>1.1849999999999996</v>
      </c>
      <c r="AN36" s="3">
        <f ca="1">INDEX($O$3:$O$242,MATCH(MONTH($AH36)&amp;AN$3,$J:$J,0))</f>
        <v>1.9450000000000003</v>
      </c>
      <c r="AO36" s="3">
        <f ca="1">INDEX($O$3:$O$242,MATCH(MONTH($AH36)&amp;AO$3,$J:$J,0))</f>
        <v>4.8650000000000002</v>
      </c>
      <c r="AP36" s="3">
        <f ca="1">INDEX($O$3:$O$242,MATCH(MONTH($AH36)&amp;AP$3,$J:$J,0))</f>
        <v>9.5250000000000004</v>
      </c>
      <c r="AQ36" s="3">
        <f ca="1">INDEX($O$3:$O$242,MATCH(MONTH($AH36)&amp;AQ$3,$J:$J,0))</f>
        <v>4.5649999999999995</v>
      </c>
      <c r="AR36" s="3">
        <f ca="1">INDEX($O$3:$O$242,MATCH(MONTH($AH36)&amp;AR$3,$J:$J,0))</f>
        <v>4.8850000000000007</v>
      </c>
      <c r="AS36" s="3">
        <f ca="1">INDEX($O$3:$O$242,MATCH(MONTH($AH36)&amp;AS$3,$J:$J,0))</f>
        <v>6.3849999999999998</v>
      </c>
      <c r="AT36" s="3">
        <f t="shared" ca="1" si="28"/>
        <v>10.005000000000001</v>
      </c>
      <c r="AU36" s="3">
        <f t="shared" ca="1" si="28"/>
        <v>-1.2849999999999997</v>
      </c>
      <c r="AV36" s="3">
        <f t="shared" ca="1" si="28"/>
        <v>4.831999999999999</v>
      </c>
      <c r="AW36" s="7">
        <f t="shared" ca="1" si="28"/>
        <v>3.3514296949212596</v>
      </c>
    </row>
    <row r="37" spans="1:49" x14ac:dyDescent="0.25">
      <c r="A37" s="3">
        <f t="shared" ca="1" si="3"/>
        <v>2022</v>
      </c>
      <c r="B37" s="3">
        <f t="shared" ca="1" si="1"/>
        <v>1</v>
      </c>
      <c r="C37" s="4">
        <f t="shared" ca="1" si="4"/>
        <v>44592</v>
      </c>
      <c r="D37" s="7">
        <f ca="1">IFERROR(VLOOKUP(B37&amp;A37,'BR Selic'!$B:$E,4,FALSE),D38)</f>
        <v>9.25</v>
      </c>
      <c r="E37" s="7">
        <f ca="1">IFERROR(VLOOKUP($B37&amp;$A37,'BR Inflation'!$B:$E,4,FALSE),E38)</f>
        <v>10.38</v>
      </c>
      <c r="F37" s="7">
        <f ca="1">IFERROR(VLOOKUP($B37&amp;$A37,'US Fed Funds'!$B:$E,4,FALSE),F38)</f>
        <v>0.125</v>
      </c>
      <c r="G37" s="7">
        <f ca="1">IFERROR(VLOOKUP($B37&amp;$A37,'US Inflation'!$B:$E,4,FALSE),G38)</f>
        <v>7.5</v>
      </c>
      <c r="H37" s="2">
        <f ca="1">VLOOKUP($B37&amp;$A37,BRL!$B:$E,4,FALSE)</f>
        <v>5.3041</v>
      </c>
      <c r="J37" s="6" t="str">
        <f t="shared" ca="1" si="5"/>
        <v>22022</v>
      </c>
      <c r="L37" s="4">
        <f t="shared" ca="1" si="22"/>
        <v>44620</v>
      </c>
      <c r="M37" s="7">
        <f t="shared" ca="1" si="23"/>
        <v>0.21000000000000085</v>
      </c>
      <c r="N37" s="7">
        <f t="shared" ca="1" si="20"/>
        <v>10.625</v>
      </c>
      <c r="O37" s="7">
        <f t="shared" ca="1" si="6"/>
        <v>7.9850000000000012</v>
      </c>
      <c r="P37" s="7">
        <f t="shared" ca="1" si="7"/>
        <v>2.6399999999999988</v>
      </c>
      <c r="R37" s="4">
        <f t="shared" ca="1" si="8"/>
        <v>44620</v>
      </c>
      <c r="S37" s="8">
        <f t="shared" ca="1" si="9"/>
        <v>2.6990082644628113</v>
      </c>
      <c r="T37" s="8">
        <f t="shared" ca="1" si="10"/>
        <v>7.9473140495867769</v>
      </c>
      <c r="U37" s="8">
        <f t="shared" ca="1" si="10"/>
        <v>4.0442561983471066</v>
      </c>
      <c r="V37" s="8">
        <f t="shared" ca="1" si="11"/>
        <v>3.9030578512396699</v>
      </c>
      <c r="X37" s="8">
        <f t="shared" ca="1" si="12"/>
        <v>-2.4890082644628104</v>
      </c>
      <c r="Y37" s="8">
        <f t="shared" ca="1" si="13"/>
        <v>2.6776859504132231</v>
      </c>
      <c r="Z37" s="8">
        <f t="shared" ca="1" si="14"/>
        <v>3.9407438016528946</v>
      </c>
      <c r="AA37" s="8">
        <f t="shared" ca="1" si="15"/>
        <v>-1.2630578512396711</v>
      </c>
      <c r="AC37" s="6">
        <f t="shared" ca="1" si="16"/>
        <v>44620</v>
      </c>
      <c r="AD37" s="3">
        <f t="shared" ca="1" si="17"/>
        <v>1.3627090909090915</v>
      </c>
      <c r="AE37" s="2">
        <f t="shared" ca="1" si="18"/>
        <v>5.1599000000000004</v>
      </c>
      <c r="AH37" s="4">
        <f t="shared" ca="1" si="29"/>
        <v>45412</v>
      </c>
      <c r="AI37" s="3">
        <f ca="1">INDEX($O$3:$O$242,MATCH(MONTH($AH37)&amp;AI$3,$J:$J,0))</f>
        <v>4.5750000000000002</v>
      </c>
      <c r="AJ37" s="3">
        <f ca="1">INDEX($O$3:$O$242,MATCH(MONTH($AH37)&amp;AJ$3,$J:$J,0))</f>
        <v>9.5250000000000004</v>
      </c>
      <c r="AK37" s="3">
        <f ca="1">INDEX($O$3:$O$242,MATCH(MONTH($AH37)&amp;AK$3,$J:$J,0))</f>
        <v>7.9850000000000012</v>
      </c>
      <c r="AL37" s="3">
        <f ca="1">INDEX($O$3:$O$242,MATCH(MONTH($AH37)&amp;AL$3,$J:$J,0))</f>
        <v>-1.6250000000000002</v>
      </c>
      <c r="AM37" s="3">
        <f ca="1">INDEX($O$3:$O$242,MATCH(MONTH($AH37)&amp;AM$3,$J:$J,0))</f>
        <v>0.91500000000000004</v>
      </c>
      <c r="AN37" s="3">
        <f ca="1">INDEX($O$3:$O$242,MATCH(MONTH($AH37)&amp;AN$3,$J:$J,0))</f>
        <v>1.7349999999999999</v>
      </c>
      <c r="AO37" s="3">
        <f ca="1">INDEX($O$3:$O$242,MATCH(MONTH($AH37)&amp;AO$3,$J:$J,0))</f>
        <v>4.7350000000000003</v>
      </c>
      <c r="AP37" s="3">
        <f ca="1">INDEX($O$3:$O$242,MATCH(MONTH($AH37)&amp;AP$3,$J:$J,0))</f>
        <v>9.5650000000000013</v>
      </c>
      <c r="AQ37" s="3">
        <f ca="1">INDEX($O$3:$O$242,MATCH(MONTH($AH37)&amp;AQ$3,$J:$J,0))</f>
        <v>4.5150000000000006</v>
      </c>
      <c r="AR37" s="3">
        <f ca="1">INDEX($O$3:$O$242,MATCH(MONTH($AH37)&amp;AR$3,$J:$J,0))</f>
        <v>4.4249999999999998</v>
      </c>
      <c r="AS37" s="3">
        <f ca="1">INDEX($O$3:$O$242,MATCH(MONTH($AH37)&amp;AS$3,$J:$J,0))</f>
        <v>6.0449999999999999</v>
      </c>
      <c r="AT37" s="3">
        <f t="shared" ca="1" si="28"/>
        <v>9.5650000000000013</v>
      </c>
      <c r="AU37" s="3">
        <f t="shared" ca="1" si="28"/>
        <v>-1.6250000000000002</v>
      </c>
      <c r="AV37" s="3">
        <f t="shared" ca="1" si="28"/>
        <v>4.782</v>
      </c>
      <c r="AW37" s="7">
        <f t="shared" ca="1" si="28"/>
        <v>3.5030844979817441</v>
      </c>
    </row>
    <row r="38" spans="1:49" x14ac:dyDescent="0.25">
      <c r="A38" s="3">
        <f t="shared" ca="1" si="3"/>
        <v>2021</v>
      </c>
      <c r="B38" s="3">
        <f t="shared" ca="1" si="1"/>
        <v>12</v>
      </c>
      <c r="C38" s="4">
        <f t="shared" ca="1" si="4"/>
        <v>44561</v>
      </c>
      <c r="D38" s="7">
        <f ca="1">IFERROR(VLOOKUP(B38&amp;A38,'BR Selic'!$B:$E,4,FALSE),D39)</f>
        <v>9.25</v>
      </c>
      <c r="E38" s="7">
        <f ca="1">IFERROR(VLOOKUP($B38&amp;$A38,'BR Inflation'!$B:$E,4,FALSE),E39)</f>
        <v>10.06</v>
      </c>
      <c r="F38" s="7">
        <f ca="1">IFERROR(VLOOKUP($B38&amp;$A38,'US Fed Funds'!$B:$E,4,FALSE),F39)</f>
        <v>0.125</v>
      </c>
      <c r="G38" s="7">
        <f ca="1">IFERROR(VLOOKUP($B38&amp;$A38,'US Inflation'!$B:$E,4,FALSE),G39)</f>
        <v>7</v>
      </c>
      <c r="H38" s="2">
        <f ca="1">VLOOKUP($B38&amp;$A38,BRL!$B:$E,4,FALSE)</f>
        <v>5.5702999999999996</v>
      </c>
      <c r="J38" s="6" t="str">
        <f t="shared" ca="1" si="5"/>
        <v>12022</v>
      </c>
      <c r="L38" s="4">
        <f t="shared" ca="1" si="22"/>
        <v>44592</v>
      </c>
      <c r="M38" s="7">
        <f t="shared" ca="1" si="23"/>
        <v>-1.1300000000000008</v>
      </c>
      <c r="N38" s="7">
        <f t="shared" ca="1" si="20"/>
        <v>9.125</v>
      </c>
      <c r="O38" s="7">
        <f t="shared" ca="1" si="6"/>
        <v>6.2449999999999992</v>
      </c>
      <c r="P38" s="7">
        <f t="shared" ca="1" si="7"/>
        <v>2.8800000000000008</v>
      </c>
      <c r="R38" s="4">
        <f t="shared" ca="1" si="8"/>
        <v>44592</v>
      </c>
      <c r="S38" s="8">
        <f t="shared" ca="1" si="9"/>
        <v>2.7326446280991745</v>
      </c>
      <c r="T38" s="8">
        <f t="shared" ca="1" si="10"/>
        <v>7.9452479338842972</v>
      </c>
      <c r="U38" s="8">
        <f t="shared" ca="1" si="10"/>
        <v>4.0365702479338834</v>
      </c>
      <c r="V38" s="8">
        <f t="shared" ca="1" si="11"/>
        <v>3.9086776859504138</v>
      </c>
      <c r="X38" s="8">
        <f t="shared" ca="1" si="12"/>
        <v>-3.8626446280991753</v>
      </c>
      <c r="Y38" s="8">
        <f t="shared" ca="1" si="13"/>
        <v>1.1797520661157028</v>
      </c>
      <c r="Z38" s="8">
        <f t="shared" ca="1" si="14"/>
        <v>2.2084297520661158</v>
      </c>
      <c r="AA38" s="8">
        <f t="shared" ca="1" si="15"/>
        <v>-1.028677685950413</v>
      </c>
      <c r="AC38" s="6">
        <f t="shared" ca="1" si="16"/>
        <v>44592</v>
      </c>
      <c r="AD38" s="3">
        <f t="shared" ca="1" si="17"/>
        <v>-0.15657272727272772</v>
      </c>
      <c r="AE38" s="2">
        <f t="shared" ca="1" si="18"/>
        <v>5.3041</v>
      </c>
      <c r="AH38" s="4">
        <f t="shared" ca="1" si="29"/>
        <v>45443</v>
      </c>
      <c r="AI38" s="3">
        <f ca="1">INDEX($O$3:$O$242,MATCH(MONTH($AH38)&amp;AI$3,$J:$J,0))</f>
        <v>4.9450000000000003</v>
      </c>
      <c r="AJ38" s="3">
        <f ca="1">INDEX($O$3:$O$242,MATCH(MONTH($AH38)&amp;AJ$3,$J:$J,0))</f>
        <v>9.2249999999999996</v>
      </c>
      <c r="AK38" s="3">
        <f ca="1">INDEX($O$3:$O$242,MATCH(MONTH($AH38)&amp;AK$3,$J:$J,0))</f>
        <v>8.5749999999999993</v>
      </c>
      <c r="AL38" s="3">
        <f ca="1">INDEX($O$3:$O$242,MATCH(MONTH($AH38)&amp;AL$3,$J:$J,0))</f>
        <v>-0.87499999999999956</v>
      </c>
      <c r="AM38" s="3">
        <f ca="1">INDEX($O$3:$O$242,MATCH(MONTH($AH38)&amp;AM$3,$J:$J,0))</f>
        <v>1.8250000000000002</v>
      </c>
      <c r="AN38" s="3">
        <f ca="1">INDEX($O$3:$O$242,MATCH(MONTH($AH38)&amp;AN$3,$J:$J,0))</f>
        <v>1.4449999999999998</v>
      </c>
      <c r="AO38" s="3">
        <f ca="1">INDEX($O$3:$O$242,MATCH(MONTH($AH38)&amp;AO$3,$J:$J,0))</f>
        <v>4.5949999999999998</v>
      </c>
      <c r="AP38" s="3">
        <f ca="1">INDEX($O$3:$O$242,MATCH(MONTH($AH38)&amp;AP$3,$J:$J,0))</f>
        <v>9.2050000000000001</v>
      </c>
      <c r="AQ38" s="3">
        <f ca="1">INDEX($O$3:$O$242,MATCH(MONTH($AH38)&amp;AQ$3,$J:$J,0))</f>
        <v>5.3849999999999998</v>
      </c>
      <c r="AR38" s="3">
        <f ca="1">INDEX($O$3:$O$242,MATCH(MONTH($AH38)&amp;AR$3,$J:$J,0))</f>
        <v>4.3949999999999996</v>
      </c>
      <c r="AS38" s="3">
        <f ca="1">INDEX($O$3:$O$242,MATCH(MONTH($AH38)&amp;AS$3,$J:$J,0))</f>
        <v>5.9749999999999996</v>
      </c>
      <c r="AT38" s="3">
        <f t="shared" ca="1" si="28"/>
        <v>9.2249999999999996</v>
      </c>
      <c r="AU38" s="3">
        <f t="shared" ca="1" si="28"/>
        <v>-0.87499999999999956</v>
      </c>
      <c r="AV38" s="3">
        <f t="shared" ca="1" si="28"/>
        <v>4.9749999999999996</v>
      </c>
      <c r="AW38" s="7">
        <f t="shared" ca="1" si="28"/>
        <v>3.2736859959379134</v>
      </c>
    </row>
    <row r="39" spans="1:49" x14ac:dyDescent="0.25">
      <c r="A39" s="3">
        <f t="shared" ca="1" si="3"/>
        <v>2021</v>
      </c>
      <c r="B39" s="3">
        <f t="shared" ca="1" si="1"/>
        <v>11</v>
      </c>
      <c r="C39" s="4">
        <f t="shared" ca="1" si="4"/>
        <v>44530</v>
      </c>
      <c r="D39" s="7">
        <f ca="1">IFERROR(VLOOKUP(B39&amp;A39,'BR Selic'!$B:$E,4,FALSE),D40)</f>
        <v>7.75</v>
      </c>
      <c r="E39" s="7">
        <f ca="1">IFERROR(VLOOKUP($B39&amp;$A39,'BR Inflation'!$B:$E,4,FALSE),E40)</f>
        <v>10.74</v>
      </c>
      <c r="F39" s="7">
        <f ca="1">IFERROR(VLOOKUP($B39&amp;$A39,'US Fed Funds'!$B:$E,4,FALSE),F40)</f>
        <v>0.125</v>
      </c>
      <c r="G39" s="7">
        <f ca="1">IFERROR(VLOOKUP($B39&amp;$A39,'US Inflation'!$B:$E,4,FALSE),G40)</f>
        <v>6.8</v>
      </c>
      <c r="H39" s="2">
        <f ca="1">VLOOKUP($B39&amp;$A39,BRL!$B:$E,4,FALSE)</f>
        <v>5.6238999999999999</v>
      </c>
      <c r="J39" s="6" t="str">
        <f t="shared" ca="1" si="5"/>
        <v>122021</v>
      </c>
      <c r="L39" s="4">
        <f t="shared" ca="1" si="22"/>
        <v>44561</v>
      </c>
      <c r="M39" s="7">
        <f t="shared" ca="1" si="23"/>
        <v>-0.8100000000000005</v>
      </c>
      <c r="N39" s="7">
        <f t="shared" ca="1" si="20"/>
        <v>9.125</v>
      </c>
      <c r="O39" s="7">
        <f t="shared" ca="1" si="6"/>
        <v>6.0649999999999995</v>
      </c>
      <c r="P39" s="7">
        <f t="shared" ca="1" si="7"/>
        <v>3.0600000000000005</v>
      </c>
      <c r="R39" s="4">
        <f t="shared" ca="1" si="8"/>
        <v>44561</v>
      </c>
      <c r="S39" s="8">
        <f t="shared" ca="1" si="9"/>
        <v>2.779173553719009</v>
      </c>
      <c r="T39" s="8">
        <f t="shared" ca="1" si="10"/>
        <v>7.9597107438016526</v>
      </c>
      <c r="U39" s="8">
        <f t="shared" ca="1" si="10"/>
        <v>4.0459090909090909</v>
      </c>
      <c r="V39" s="8">
        <f t="shared" ca="1" si="11"/>
        <v>3.9138016528925625</v>
      </c>
      <c r="X39" s="8">
        <f t="shared" ca="1" si="12"/>
        <v>-3.5891735537190095</v>
      </c>
      <c r="Y39" s="8">
        <f t="shared" ca="1" si="13"/>
        <v>1.1652892561983474</v>
      </c>
      <c r="Z39" s="8">
        <f t="shared" ca="1" si="14"/>
        <v>2.0190909090909086</v>
      </c>
      <c r="AA39" s="8">
        <f t="shared" ca="1" si="15"/>
        <v>-0.85380165289256205</v>
      </c>
      <c r="AC39" s="6">
        <f t="shared" ca="1" si="16"/>
        <v>44561</v>
      </c>
      <c r="AD39" s="3">
        <f t="shared" ca="1" si="17"/>
        <v>-0.13358181818181863</v>
      </c>
      <c r="AE39" s="2">
        <f t="shared" ca="1" si="18"/>
        <v>5.5702999999999996</v>
      </c>
      <c r="AH39" s="4">
        <f t="shared" ca="1" si="29"/>
        <v>45473</v>
      </c>
      <c r="AI39" s="3">
        <f ca="1">INDEX($O$3:$O$242,MATCH(MONTH($AH39)&amp;AI$3,$J:$J,0))</f>
        <v>5.0850000000000009</v>
      </c>
      <c r="AJ39" s="3">
        <f ca="1">INDEX($O$3:$O$242,MATCH(MONTH($AH39)&amp;AJ$3,$J:$J,0))</f>
        <v>9.5950000000000006</v>
      </c>
      <c r="AK39" s="3">
        <f ca="1">INDEX($O$3:$O$242,MATCH(MONTH($AH39)&amp;AK$3,$J:$J,0))</f>
        <v>7.5449999999999999</v>
      </c>
      <c r="AL39" s="3">
        <f ca="1">INDEX($O$3:$O$242,MATCH(MONTH($AH39)&amp;AL$3,$J:$J,0))</f>
        <v>6.5000000000000391E-2</v>
      </c>
      <c r="AM39" s="3">
        <f ca="1">INDEX($O$3:$O$242,MATCH(MONTH($AH39)&amp;AM$3,$J:$J,0))</f>
        <v>1.5250000000000001</v>
      </c>
      <c r="AN39" s="3">
        <f ca="1">INDEX($O$3:$O$242,MATCH(MONTH($AH39)&amp;AN$3,$J:$J,0))</f>
        <v>1.1849999999999996</v>
      </c>
      <c r="AO39" s="3">
        <f ca="1">INDEX($O$3:$O$242,MATCH(MONTH($AH39)&amp;AO$3,$J:$J,0))</f>
        <v>4.6150000000000002</v>
      </c>
      <c r="AP39" s="3">
        <f ca="1">INDEX($O$3:$O$242,MATCH(MONTH($AH39)&amp;AP$3,$J:$J,0))</f>
        <v>8.495000000000001</v>
      </c>
      <c r="AQ39" s="3">
        <f ca="1">INDEX($O$3:$O$242,MATCH(MONTH($AH39)&amp;AQ$3,$J:$J,0))</f>
        <v>5.6950000000000003</v>
      </c>
      <c r="AR39" s="3">
        <f ca="1">INDEX($O$3:$O$242,MATCH(MONTH($AH39)&amp;AR$3,$J:$J,0))</f>
        <v>4.7549999999999999</v>
      </c>
      <c r="AS39" s="3">
        <f ca="1">INDEX($O$3:$O$242,MATCH(MONTH($AH39)&amp;AS$3,$J:$J,0))</f>
        <v>6.5949999999999998</v>
      </c>
      <c r="AT39" s="3">
        <f t="shared" ca="1" si="28"/>
        <v>9.5950000000000006</v>
      </c>
      <c r="AU39" s="3">
        <f t="shared" ca="1" si="28"/>
        <v>6.5000000000000391E-2</v>
      </c>
      <c r="AV39" s="3">
        <f t="shared" ca="1" si="28"/>
        <v>5.0070000000000006</v>
      </c>
      <c r="AW39" s="7">
        <f t="shared" ca="1" si="28"/>
        <v>3.0663489690509773</v>
      </c>
    </row>
    <row r="40" spans="1:49" x14ac:dyDescent="0.25">
      <c r="A40" s="3">
        <f t="shared" ca="1" si="3"/>
        <v>2021</v>
      </c>
      <c r="B40" s="3">
        <f t="shared" ca="1" si="1"/>
        <v>10</v>
      </c>
      <c r="C40" s="4">
        <f t="shared" ca="1" si="4"/>
        <v>44500</v>
      </c>
      <c r="D40" s="7">
        <f ca="1">IFERROR(VLOOKUP(B40&amp;A40,'BR Selic'!$B:$E,4,FALSE),D41)</f>
        <v>7.75</v>
      </c>
      <c r="E40" s="7">
        <f ca="1">IFERROR(VLOOKUP($B40&amp;$A40,'BR Inflation'!$B:$E,4,FALSE),E41)</f>
        <v>10.67</v>
      </c>
      <c r="F40" s="7">
        <f ca="1">IFERROR(VLOOKUP($B40&amp;$A40,'US Fed Funds'!$B:$E,4,FALSE),F41)</f>
        <v>0.125</v>
      </c>
      <c r="G40" s="7">
        <f ca="1">IFERROR(VLOOKUP($B40&amp;$A40,'US Inflation'!$B:$E,4,FALSE),G41)</f>
        <v>6.2</v>
      </c>
      <c r="H40" s="2">
        <f ca="1">VLOOKUP($B40&amp;$A40,BRL!$B:$E,4,FALSE)</f>
        <v>5.6372</v>
      </c>
      <c r="J40" s="6" t="str">
        <f t="shared" ca="1" si="5"/>
        <v>112021</v>
      </c>
      <c r="L40" s="4">
        <f t="shared" ca="1" si="22"/>
        <v>44530</v>
      </c>
      <c r="M40" s="7">
        <f t="shared" ca="1" si="23"/>
        <v>-2.99</v>
      </c>
      <c r="N40" s="7">
        <f t="shared" ca="1" si="20"/>
        <v>7.625</v>
      </c>
      <c r="O40" s="7">
        <f t="shared" ca="1" si="6"/>
        <v>3.6849999999999996</v>
      </c>
      <c r="P40" s="7">
        <f t="shared" ca="1" si="7"/>
        <v>3.9400000000000004</v>
      </c>
      <c r="R40" s="4">
        <f t="shared" ca="1" si="8"/>
        <v>44530</v>
      </c>
      <c r="S40" s="8">
        <f t="shared" ca="1" si="9"/>
        <v>2.8260330578512405</v>
      </c>
      <c r="T40" s="8">
        <f t="shared" ca="1" si="10"/>
        <v>7.9783057851239674</v>
      </c>
      <c r="U40" s="8">
        <f t="shared" ca="1" si="10"/>
        <v>4.063016528925619</v>
      </c>
      <c r="V40" s="8">
        <f t="shared" ca="1" si="11"/>
        <v>3.9152892561983474</v>
      </c>
      <c r="X40" s="8">
        <f t="shared" ca="1" si="12"/>
        <v>-5.8160330578512411</v>
      </c>
      <c r="Y40" s="8">
        <f t="shared" ca="1" si="13"/>
        <v>-0.35330578512396738</v>
      </c>
      <c r="Z40" s="8">
        <f t="shared" ca="1" si="14"/>
        <v>-0.37801652892561943</v>
      </c>
      <c r="AA40" s="8">
        <f t="shared" ca="1" si="15"/>
        <v>2.4710743801652946E-2</v>
      </c>
      <c r="AC40" s="6">
        <f t="shared" ca="1" si="16"/>
        <v>44530</v>
      </c>
      <c r="AD40" s="3">
        <f t="shared" ca="1" si="17"/>
        <v>-2.1606272727272735</v>
      </c>
      <c r="AE40" s="2">
        <f t="shared" ca="1" si="18"/>
        <v>5.6238999999999999</v>
      </c>
      <c r="AH40" s="4">
        <f t="shared" ca="1" si="29"/>
        <v>45504</v>
      </c>
      <c r="AI40" s="3">
        <f ca="1">INDEX($O$3:$O$242,MATCH(MONTH($AH40)&amp;AI$3,$J:$J,0))</f>
        <v>4.4950000000000001</v>
      </c>
      <c r="AJ40" s="3">
        <f ca="1">INDEX($O$3:$O$242,MATCH(MONTH($AH40)&amp;AJ$3,$J:$J,0))</f>
        <v>8.6850000000000005</v>
      </c>
      <c r="AK40" s="3">
        <f ca="1">INDEX($O$3:$O$242,MATCH(MONTH($AH40)&amp;AK$3,$J:$J,0))</f>
        <v>8.7449999999999992</v>
      </c>
      <c r="AL40" s="3">
        <f ca="1">INDEX($O$3:$O$242,MATCH(MONTH($AH40)&amp;AL$3,$J:$J,0))</f>
        <v>0.3149999999999995</v>
      </c>
      <c r="AM40" s="3">
        <f ca="1">INDEX($O$3:$O$242,MATCH(MONTH($AH40)&amp;AM$3,$J:$J,0))</f>
        <v>1.0950000000000002</v>
      </c>
      <c r="AN40" s="3">
        <f ca="1">INDEX($O$3:$O$242,MATCH(MONTH($AH40)&amp;AN$3,$J:$J,0))</f>
        <v>1.2649999999999999</v>
      </c>
      <c r="AO40" s="3">
        <f ca="1">INDEX($O$3:$O$242,MATCH(MONTH($AH40)&amp;AO$3,$J:$J,0))</f>
        <v>4.8149999999999995</v>
      </c>
      <c r="AP40" s="3">
        <f ca="1">INDEX($O$3:$O$242,MATCH(MONTH($AH40)&amp;AP$3,$J:$J,0))</f>
        <v>8.6750000000000007</v>
      </c>
      <c r="AQ40" s="3">
        <f ca="1">INDEX($O$3:$O$242,MATCH(MONTH($AH40)&amp;AQ$3,$J:$J,0))</f>
        <v>5.5549999999999997</v>
      </c>
      <c r="AR40" s="3">
        <f ca="1">INDEX($O$3:$O$242,MATCH(MONTH($AH40)&amp;AR$3,$J:$J,0))</f>
        <v>4.6549999999999994</v>
      </c>
      <c r="AS40" s="3">
        <f ca="1">INDEX($O$3:$O$242,MATCH(MONTH($AH40)&amp;AS$3,$J:$J,0))</f>
        <v>6.6050000000000004</v>
      </c>
      <c r="AT40" s="3">
        <f t="shared" ca="1" si="28"/>
        <v>8.7449999999999992</v>
      </c>
      <c r="AU40" s="3">
        <f t="shared" ca="1" si="28"/>
        <v>0.3149999999999995</v>
      </c>
      <c r="AV40" s="3">
        <f t="shared" ca="1" si="28"/>
        <v>5.0409999999999995</v>
      </c>
      <c r="AW40" s="7">
        <f t="shared" ca="1" si="28"/>
        <v>3.0867270692434081</v>
      </c>
    </row>
    <row r="41" spans="1:49" x14ac:dyDescent="0.25">
      <c r="A41" s="3">
        <f t="shared" ca="1" si="3"/>
        <v>2021</v>
      </c>
      <c r="B41" s="3">
        <f t="shared" ca="1" si="1"/>
        <v>9</v>
      </c>
      <c r="C41" s="4">
        <f t="shared" ca="1" si="4"/>
        <v>44469</v>
      </c>
      <c r="D41" s="7">
        <f ca="1">IFERROR(VLOOKUP(B41&amp;A41,'BR Selic'!$B:$E,4,FALSE),D42)</f>
        <v>6.25</v>
      </c>
      <c r="E41" s="7">
        <f ca="1">IFERROR(VLOOKUP($B41&amp;$A41,'BR Inflation'!$B:$E,4,FALSE),E42)</f>
        <v>10.25</v>
      </c>
      <c r="F41" s="7">
        <f ca="1">IFERROR(VLOOKUP($B41&amp;$A41,'US Fed Funds'!$B:$E,4,FALSE),F42)</f>
        <v>0.125</v>
      </c>
      <c r="G41" s="7">
        <f ca="1">IFERROR(VLOOKUP($B41&amp;$A41,'US Inflation'!$B:$E,4,FALSE),G42)</f>
        <v>5.4</v>
      </c>
      <c r="H41" s="2">
        <f ca="1">VLOOKUP($B41&amp;$A41,BRL!$B:$E,4,FALSE)</f>
        <v>5.4428000000000001</v>
      </c>
      <c r="J41" s="6" t="str">
        <f t="shared" ca="1" si="5"/>
        <v>102021</v>
      </c>
      <c r="L41" s="4">
        <f t="shared" ca="1" si="22"/>
        <v>44500</v>
      </c>
      <c r="M41" s="7">
        <f t="shared" ca="1" si="23"/>
        <v>-2.92</v>
      </c>
      <c r="N41" s="7">
        <f t="shared" ca="1" si="20"/>
        <v>7.625</v>
      </c>
      <c r="O41" s="7">
        <f t="shared" ca="1" si="6"/>
        <v>3.1550000000000002</v>
      </c>
      <c r="P41" s="7">
        <f t="shared" ca="1" si="7"/>
        <v>4.47</v>
      </c>
      <c r="R41" s="4">
        <f t="shared" ca="1" si="8"/>
        <v>44500</v>
      </c>
      <c r="S41" s="8">
        <f t="shared" ca="1" si="9"/>
        <v>2.8881818181818195</v>
      </c>
      <c r="T41" s="8">
        <f t="shared" ca="1" si="10"/>
        <v>8.009297520661157</v>
      </c>
      <c r="U41" s="8">
        <f t="shared" ca="1" si="10"/>
        <v>4.0978925619834712</v>
      </c>
      <c r="V41" s="8">
        <f t="shared" ca="1" si="11"/>
        <v>3.9114049586776867</v>
      </c>
      <c r="X41" s="8">
        <f t="shared" ca="1" si="12"/>
        <v>-5.8081818181818194</v>
      </c>
      <c r="Y41" s="8">
        <f t="shared" ca="1" si="13"/>
        <v>-0.38429752066115697</v>
      </c>
      <c r="Z41" s="8">
        <f t="shared" ca="1" si="14"/>
        <v>-0.94289256198347093</v>
      </c>
      <c r="AA41" s="8">
        <f t="shared" ca="1" si="15"/>
        <v>0.55859504132231308</v>
      </c>
      <c r="AC41" s="6">
        <f t="shared" ca="1" si="16"/>
        <v>44500</v>
      </c>
      <c r="AD41" s="3">
        <f t="shared" ca="1" si="17"/>
        <v>-2.3546727272727277</v>
      </c>
      <c r="AE41" s="2">
        <f t="shared" ca="1" si="18"/>
        <v>5.6372</v>
      </c>
      <c r="AH41" s="4">
        <f t="shared" ca="1" si="29"/>
        <v>45535</v>
      </c>
      <c r="AI41" s="3">
        <f ca="1">INDEX($O$3:$O$242,MATCH(MONTH($AH41)&amp;AI$3,$J:$J,0))</f>
        <v>3.8949999999999996</v>
      </c>
      <c r="AJ41" s="3">
        <f ca="1">INDEX($O$3:$O$242,MATCH(MONTH($AH41)&amp;AJ$3,$J:$J,0))</f>
        <v>8.4649999999999999</v>
      </c>
      <c r="AK41" s="3">
        <f ca="1">INDEX($O$3:$O$242,MATCH(MONTH($AH41)&amp;AK$3,$J:$J,0))</f>
        <v>8.8349999999999991</v>
      </c>
      <c r="AL41" s="3">
        <f ca="1">INDEX($O$3:$O$242,MATCH(MONTH($AH41)&amp;AL$3,$J:$J,0))</f>
        <v>1.1750000000000007</v>
      </c>
      <c r="AM41" s="3">
        <f ca="1">INDEX($O$3:$O$242,MATCH(MONTH($AH41)&amp;AM$3,$J:$J,0))</f>
        <v>0.59500000000000008</v>
      </c>
      <c r="AN41" s="3">
        <f ca="1">INDEX($O$3:$O$242,MATCH(MONTH($AH41)&amp;AN$3,$J:$J,0))</f>
        <v>2.355</v>
      </c>
      <c r="AO41" s="3">
        <f ca="1">INDEX($O$3:$O$242,MATCH(MONTH($AH41)&amp;AO$3,$J:$J,0))</f>
        <v>3.1350000000000002</v>
      </c>
      <c r="AP41" s="3">
        <f ca="1">INDEX($O$3:$O$242,MATCH(MONTH($AH41)&amp;AP$3,$J:$J,0))</f>
        <v>7.7249999999999996</v>
      </c>
      <c r="AQ41" s="3">
        <f ca="1">INDEX($O$3:$O$242,MATCH(MONTH($AH41)&amp;AQ$3,$J:$J,0))</f>
        <v>6.0350000000000001</v>
      </c>
      <c r="AR41" s="3">
        <f ca="1">INDEX($O$3:$O$242,MATCH(MONTH($AH41)&amp;AR$3,$J:$J,0))</f>
        <v>4.8349999999999991</v>
      </c>
      <c r="AS41" s="3">
        <f ca="1">INDEX($O$3:$O$242,MATCH(MONTH($AH41)&amp;AS$3,$J:$J,0))</f>
        <v>6.4550000000000001</v>
      </c>
      <c r="AT41" s="3">
        <f t="shared" ca="1" si="28"/>
        <v>8.8349999999999991</v>
      </c>
      <c r="AU41" s="3">
        <f t="shared" ca="1" si="28"/>
        <v>0.59500000000000008</v>
      </c>
      <c r="AV41" s="3">
        <f t="shared" ca="1" si="28"/>
        <v>4.9609999999999994</v>
      </c>
      <c r="AW41" s="7">
        <f t="shared" ca="1" si="28"/>
        <v>2.8609131409394464</v>
      </c>
    </row>
    <row r="42" spans="1:49" x14ac:dyDescent="0.25">
      <c r="A42" s="3">
        <f t="shared" ca="1" si="3"/>
        <v>2021</v>
      </c>
      <c r="B42" s="3">
        <f t="shared" ca="1" si="1"/>
        <v>8</v>
      </c>
      <c r="C42" s="4">
        <f t="shared" ca="1" si="4"/>
        <v>44439</v>
      </c>
      <c r="D42" s="7">
        <f ca="1">IFERROR(VLOOKUP(B42&amp;A42,'BR Selic'!$B:$E,4,FALSE),D43)</f>
        <v>5.25</v>
      </c>
      <c r="E42" s="7">
        <f ca="1">IFERROR(VLOOKUP($B42&amp;$A42,'BR Inflation'!$B:$E,4,FALSE),E43)</f>
        <v>9.68</v>
      </c>
      <c r="F42" s="7">
        <f ca="1">IFERROR(VLOOKUP($B42&amp;$A42,'US Fed Funds'!$B:$E,4,FALSE),F43)</f>
        <v>0.125</v>
      </c>
      <c r="G42" s="7">
        <f ca="1">IFERROR(VLOOKUP($B42&amp;$A42,'US Inflation'!$B:$E,4,FALSE),G43)</f>
        <v>5.3</v>
      </c>
      <c r="H42" s="2">
        <f ca="1">VLOOKUP($B42&amp;$A42,BRL!$B:$E,4,FALSE)</f>
        <v>5.1492000000000004</v>
      </c>
      <c r="J42" s="6" t="str">
        <f t="shared" ca="1" si="5"/>
        <v>92021</v>
      </c>
      <c r="L42" s="4">
        <f t="shared" ca="1" si="22"/>
        <v>44469</v>
      </c>
      <c r="M42" s="7">
        <f t="shared" ca="1" si="23"/>
        <v>-4</v>
      </c>
      <c r="N42" s="7">
        <f t="shared" ca="1" si="20"/>
        <v>6.125</v>
      </c>
      <c r="O42" s="7">
        <f t="shared" ca="1" si="6"/>
        <v>1.2750000000000004</v>
      </c>
      <c r="P42" s="7">
        <f t="shared" ca="1" si="7"/>
        <v>4.8499999999999996</v>
      </c>
      <c r="R42" s="4">
        <f t="shared" ca="1" si="8"/>
        <v>44469</v>
      </c>
      <c r="S42" s="8">
        <f t="shared" ca="1" si="9"/>
        <v>2.9510743801652901</v>
      </c>
      <c r="T42" s="8">
        <f t="shared" ca="1" si="10"/>
        <v>8.0444214876033051</v>
      </c>
      <c r="U42" s="8">
        <f t="shared" ca="1" si="10"/>
        <v>4.1417768595041311</v>
      </c>
      <c r="V42" s="8">
        <f t="shared" ca="1" si="11"/>
        <v>3.9026446280991749</v>
      </c>
      <c r="X42" s="8">
        <f t="shared" ca="1" si="12"/>
        <v>-6.9510743801652897</v>
      </c>
      <c r="Y42" s="8">
        <f t="shared" ca="1" si="13"/>
        <v>-1.9194214876033051</v>
      </c>
      <c r="Z42" s="8">
        <f t="shared" ca="1" si="14"/>
        <v>-2.8667768595041307</v>
      </c>
      <c r="AA42" s="8">
        <f t="shared" ca="1" si="15"/>
        <v>0.94735537190082475</v>
      </c>
      <c r="AC42" s="6">
        <f t="shared" ca="1" si="16"/>
        <v>44469</v>
      </c>
      <c r="AD42" s="3">
        <f t="shared" ca="1" si="17"/>
        <v>-3.8732999999999995</v>
      </c>
      <c r="AE42" s="2">
        <f t="shared" ca="1" si="18"/>
        <v>5.4428000000000001</v>
      </c>
      <c r="AH42" s="4">
        <f t="shared" ca="1" si="29"/>
        <v>45565</v>
      </c>
      <c r="AI42" s="3">
        <f ca="1">INDEX($O$3:$O$242,MATCH(MONTH($AH42)&amp;AI$3,$J:$J,0))</f>
        <v>3.5249999999999999</v>
      </c>
      <c r="AJ42" s="3">
        <f ca="1">INDEX($O$3:$O$242,MATCH(MONTH($AH42)&amp;AJ$3,$J:$J,0))</f>
        <v>7.585</v>
      </c>
      <c r="AK42" s="3">
        <f ca="1">INDEX($O$3:$O$242,MATCH(MONTH($AH42)&amp;AK$3,$J:$J,0))</f>
        <v>9.3049999999999997</v>
      </c>
      <c r="AL42" s="3">
        <f ca="1">INDEX($O$3:$O$242,MATCH(MONTH($AH42)&amp;AL$3,$J:$J,0))</f>
        <v>0.53500000000000014</v>
      </c>
      <c r="AM42" s="3">
        <f ca="1">INDEX($O$3:$O$242,MATCH(MONTH($AH42)&amp;AM$3,$J:$J,0))</f>
        <v>0.81499999999999995</v>
      </c>
      <c r="AN42" s="3">
        <f ca="1">INDEX($O$3:$O$242,MATCH(MONTH($AH42)&amp;AN$3,$J:$J,0))</f>
        <v>2.7050000000000001</v>
      </c>
      <c r="AO42" s="3">
        <f ca="1">INDEX($O$3:$O$242,MATCH(MONTH($AH42)&amp;AO$3,$J:$J,0))</f>
        <v>3.0449999999999995</v>
      </c>
      <c r="AP42" s="3">
        <f ca="1">INDEX($O$3:$O$242,MATCH(MONTH($AH42)&amp;AP$3,$J:$J,0))</f>
        <v>7.1150000000000002</v>
      </c>
      <c r="AQ42" s="3">
        <f ca="1">INDEX($O$3:$O$242,MATCH(MONTH($AH42)&amp;AQ$3,$J:$J,0))</f>
        <v>5.9349999999999996</v>
      </c>
      <c r="AR42" s="3">
        <f ca="1">INDEX($O$3:$O$242,MATCH(MONTH($AH42)&amp;AR$3,$J:$J,0))</f>
        <v>4.7649999999999997</v>
      </c>
      <c r="AS42" s="3">
        <f ca="1">INDEX($O$3:$O$242,MATCH(MONTH($AH42)&amp;AS$3,$J:$J,0))</f>
        <v>6.375</v>
      </c>
      <c r="AT42" s="3">
        <f t="shared" ca="1" si="28"/>
        <v>9.3049999999999997</v>
      </c>
      <c r="AU42" s="3">
        <f t="shared" ca="1" si="28"/>
        <v>0.53500000000000014</v>
      </c>
      <c r="AV42" s="3">
        <f t="shared" ca="1" si="28"/>
        <v>4.8179999999999996</v>
      </c>
      <c r="AW42" s="7">
        <f t="shared" ca="1" si="28"/>
        <v>2.8056516177173529</v>
      </c>
    </row>
    <row r="43" spans="1:49" x14ac:dyDescent="0.25">
      <c r="A43" s="3">
        <f t="shared" ca="1" si="3"/>
        <v>2021</v>
      </c>
      <c r="B43" s="3">
        <f t="shared" ca="1" si="1"/>
        <v>7</v>
      </c>
      <c r="C43" s="4">
        <f t="shared" ca="1" si="4"/>
        <v>44408</v>
      </c>
      <c r="D43" s="7">
        <f ca="1">IFERROR(VLOOKUP(B43&amp;A43,'BR Selic'!$B:$E,4,FALSE),D44)</f>
        <v>4.25</v>
      </c>
      <c r="E43" s="7">
        <f ca="1">IFERROR(VLOOKUP($B43&amp;$A43,'BR Inflation'!$B:$E,4,FALSE),E44)</f>
        <v>8.99</v>
      </c>
      <c r="F43" s="7">
        <f ca="1">IFERROR(VLOOKUP($B43&amp;$A43,'US Fed Funds'!$B:$E,4,FALSE),F44)</f>
        <v>0.125</v>
      </c>
      <c r="G43" s="7">
        <f ca="1">IFERROR(VLOOKUP($B43&amp;$A43,'US Inflation'!$B:$E,4,FALSE),G44)</f>
        <v>5.4</v>
      </c>
      <c r="H43" s="2">
        <f ca="1">VLOOKUP($B43&amp;$A43,BRL!$B:$E,4,FALSE)</f>
        <v>5.2122999999999999</v>
      </c>
      <c r="J43" s="6" t="str">
        <f t="shared" ca="1" si="5"/>
        <v>82021</v>
      </c>
      <c r="L43" s="4">
        <f t="shared" ca="1" si="22"/>
        <v>44439</v>
      </c>
      <c r="M43" s="7">
        <f t="shared" ca="1" si="23"/>
        <v>-4.43</v>
      </c>
      <c r="N43" s="7">
        <f t="shared" ca="1" si="20"/>
        <v>5.125</v>
      </c>
      <c r="O43" s="7">
        <f t="shared" ca="1" si="6"/>
        <v>0.74500000000000011</v>
      </c>
      <c r="P43" s="7">
        <f t="shared" ca="1" si="7"/>
        <v>4.38</v>
      </c>
      <c r="R43" s="4">
        <f t="shared" ca="1" si="8"/>
        <v>44439</v>
      </c>
      <c r="S43" s="8">
        <f t="shared" ca="1" si="9"/>
        <v>3.0276859504132241</v>
      </c>
      <c r="T43" s="8">
        <f t="shared" ca="1" si="10"/>
        <v>8.0960743801652892</v>
      </c>
      <c r="U43" s="8">
        <f t="shared" ca="1" si="10"/>
        <v>4.2051652892561977</v>
      </c>
      <c r="V43" s="8">
        <f t="shared" ca="1" si="11"/>
        <v>3.890909090909092</v>
      </c>
      <c r="X43" s="8">
        <f t="shared" ca="1" si="12"/>
        <v>-7.4576859504132234</v>
      </c>
      <c r="Y43" s="8">
        <f t="shared" ca="1" si="13"/>
        <v>-2.9710743801652892</v>
      </c>
      <c r="Z43" s="8">
        <f t="shared" ca="1" si="14"/>
        <v>-3.4601652892561976</v>
      </c>
      <c r="AA43" s="8">
        <f t="shared" ca="1" si="15"/>
        <v>0.48909090909090791</v>
      </c>
      <c r="AC43" s="6">
        <f t="shared" ca="1" si="16"/>
        <v>44439</v>
      </c>
      <c r="AD43" s="3">
        <f t="shared" ca="1" si="17"/>
        <v>-4.5833454545454542</v>
      </c>
      <c r="AE43" s="2">
        <f t="shared" ca="1" si="18"/>
        <v>5.1492000000000004</v>
      </c>
      <c r="AH43" s="4">
        <f t="shared" ca="1" si="29"/>
        <v>45596</v>
      </c>
      <c r="AI43" s="3">
        <f ca="1">INDEX($O$3:$O$242,MATCH(MONTH($AH43)&amp;AI$3,$J:$J,0))</f>
        <v>3.3849999999999998</v>
      </c>
      <c r="AJ43" s="3">
        <f ca="1">INDEX($O$3:$O$242,MATCH(MONTH($AH43)&amp;AJ$3,$J:$J,0))</f>
        <v>6.9650000000000007</v>
      </c>
      <c r="AK43" s="3">
        <f ca="1">INDEX($O$3:$O$242,MATCH(MONTH($AH43)&amp;AK$3,$J:$J,0))</f>
        <v>10.945</v>
      </c>
      <c r="AL43" s="3">
        <f ca="1">INDEX($O$3:$O$242,MATCH(MONTH($AH43)&amp;AL$3,$J:$J,0))</f>
        <v>0.74500000000000011</v>
      </c>
      <c r="AM43" s="3">
        <f ca="1">INDEX($O$3:$O$242,MATCH(MONTH($AH43)&amp;AM$3,$J:$J,0))</f>
        <v>0.7350000000000001</v>
      </c>
      <c r="AN43" s="3">
        <f ca="1">INDEX($O$3:$O$242,MATCH(MONTH($AH43)&amp;AN$3,$J:$J,0))</f>
        <v>2.1449999999999996</v>
      </c>
      <c r="AO43" s="3">
        <f ca="1">INDEX($O$3:$O$242,MATCH(MONTH($AH43)&amp;AO$3,$J:$J,0))</f>
        <v>3.1349999999999998</v>
      </c>
      <c r="AP43" s="3">
        <f ca="1">INDEX($O$3:$O$242,MATCH(MONTH($AH43)&amp;AP$3,$J:$J,0))</f>
        <v>7.5649999999999995</v>
      </c>
      <c r="AQ43" s="3">
        <f ca="1">INDEX($O$3:$O$242,MATCH(MONTH($AH43)&amp;AQ$3,$J:$J,0))</f>
        <v>6.004999999999999</v>
      </c>
      <c r="AR43" s="3">
        <f ca="1">INDEX($O$3:$O$242,MATCH(MONTH($AH43)&amp;AR$3,$J:$J,0))</f>
        <v>4.7950000000000008</v>
      </c>
      <c r="AS43" s="3">
        <f ca="1">INDEX($O$3:$O$242,MATCH(MONTH($AH43)&amp;AS$3,$J:$J,0))</f>
        <v>6.0650000000000004</v>
      </c>
      <c r="AT43" s="3">
        <f t="shared" ca="1" si="28"/>
        <v>10.945</v>
      </c>
      <c r="AU43" s="3">
        <f t="shared" ca="1" si="28"/>
        <v>0.7350000000000001</v>
      </c>
      <c r="AV43" s="3">
        <f t="shared" ca="1" si="28"/>
        <v>4.9099999999999993</v>
      </c>
      <c r="AW43" s="7">
        <f t="shared" ca="1" si="28"/>
        <v>3.0953715447422474</v>
      </c>
    </row>
    <row r="44" spans="1:49" x14ac:dyDescent="0.25">
      <c r="A44" s="3">
        <f t="shared" ca="1" si="3"/>
        <v>2021</v>
      </c>
      <c r="B44" s="3">
        <f t="shared" ca="1" si="1"/>
        <v>6</v>
      </c>
      <c r="C44" s="4">
        <f t="shared" ca="1" si="4"/>
        <v>44377</v>
      </c>
      <c r="D44" s="7">
        <f ca="1">IFERROR(VLOOKUP(B44&amp;A44,'BR Selic'!$B:$E,4,FALSE),D45)</f>
        <v>4.25</v>
      </c>
      <c r="E44" s="7">
        <f ca="1">IFERROR(VLOOKUP($B44&amp;$A44,'BR Inflation'!$B:$E,4,FALSE),E45)</f>
        <v>8.35</v>
      </c>
      <c r="F44" s="7">
        <f ca="1">IFERROR(VLOOKUP($B44&amp;$A44,'US Fed Funds'!$B:$E,4,FALSE),F45)</f>
        <v>0.125</v>
      </c>
      <c r="G44" s="7">
        <f ca="1">IFERROR(VLOOKUP($B44&amp;$A44,'US Inflation'!$B:$E,4,FALSE),G45)</f>
        <v>5.4</v>
      </c>
      <c r="H44" s="2">
        <f ca="1">VLOOKUP($B44&amp;$A44,BRL!$B:$E,4,FALSE)</f>
        <v>4.9686000000000003</v>
      </c>
      <c r="J44" s="6" t="str">
        <f t="shared" ca="1" si="5"/>
        <v>72021</v>
      </c>
      <c r="L44" s="4">
        <f t="shared" ca="1" si="22"/>
        <v>44408</v>
      </c>
      <c r="M44" s="7">
        <f t="shared" ca="1" si="23"/>
        <v>-4.74</v>
      </c>
      <c r="N44" s="7">
        <f t="shared" ca="1" si="20"/>
        <v>4.125</v>
      </c>
      <c r="O44" s="7">
        <f t="shared" ca="1" si="6"/>
        <v>0.53500000000000014</v>
      </c>
      <c r="P44" s="7">
        <f t="shared" ca="1" si="7"/>
        <v>3.59</v>
      </c>
      <c r="R44" s="4">
        <f t="shared" ca="1" si="8"/>
        <v>44408</v>
      </c>
      <c r="S44" s="8">
        <f t="shared" ca="1" si="9"/>
        <v>3.1108264462809934</v>
      </c>
      <c r="T44" s="8">
        <f t="shared" ca="1" si="10"/>
        <v>8.1559917355371905</v>
      </c>
      <c r="U44" s="8">
        <f t="shared" ca="1" si="10"/>
        <v>4.2742561983471061</v>
      </c>
      <c r="V44" s="8">
        <f t="shared" ca="1" si="11"/>
        <v>3.8817355371900835</v>
      </c>
      <c r="X44" s="8">
        <f t="shared" ca="1" si="12"/>
        <v>-7.850826446280994</v>
      </c>
      <c r="Y44" s="8">
        <f t="shared" ca="1" si="13"/>
        <v>-4.0309917355371905</v>
      </c>
      <c r="Z44" s="8">
        <f t="shared" ca="1" si="14"/>
        <v>-3.739256198347106</v>
      </c>
      <c r="AA44" s="8">
        <f t="shared" ca="1" si="15"/>
        <v>-0.2917355371900836</v>
      </c>
      <c r="AC44" s="6">
        <f t="shared" ca="1" si="16"/>
        <v>44408</v>
      </c>
      <c r="AD44" s="3">
        <f t="shared" ca="1" si="17"/>
        <v>-5.1549545454545456</v>
      </c>
      <c r="AE44" s="2">
        <f t="shared" ca="1" si="18"/>
        <v>5.2122999999999999</v>
      </c>
      <c r="AH44" s="4">
        <f t="shared" ca="1" si="29"/>
        <v>45626</v>
      </c>
      <c r="AI44" s="3">
        <f ca="1">INDEX($O$3:$O$242,MATCH(MONTH($AH44)&amp;AI$3,$J:$J,0))</f>
        <v>3.855</v>
      </c>
      <c r="AJ44" s="3">
        <f ca="1">INDEX($O$3:$O$242,MATCH(MONTH($AH44)&amp;AJ$3,$J:$J,0))</f>
        <v>5.8849999999999998</v>
      </c>
      <c r="AK44" s="3">
        <f ca="1">INDEX($O$3:$O$242,MATCH(MONTH($AH44)&amp;AK$3,$J:$J,0))</f>
        <v>11.654999999999999</v>
      </c>
      <c r="AL44" s="3">
        <f ca="1">INDEX($O$3:$O$242,MATCH(MONTH($AH44)&amp;AL$3,$J:$J,0))</f>
        <v>1.2750000000000004</v>
      </c>
      <c r="AM44" s="3">
        <f ca="1">INDEX($O$3:$O$242,MATCH(MONTH($AH44)&amp;AM$3,$J:$J,0))</f>
        <v>0.13499999999999979</v>
      </c>
      <c r="AN44" s="3">
        <f ca="1">INDEX($O$3:$O$242,MATCH(MONTH($AH44)&amp;AN$3,$J:$J,0))</f>
        <v>2.4349999999999996</v>
      </c>
      <c r="AO44" s="3">
        <f ca="1">INDEX($O$3:$O$242,MATCH(MONTH($AH44)&amp;AO$3,$J:$J,0))</f>
        <v>2.1449999999999996</v>
      </c>
      <c r="AP44" s="3">
        <f ca="1">INDEX($O$3:$O$242,MATCH(MONTH($AH44)&amp;AP$3,$J:$J,0))</f>
        <v>6.7850000000000001</v>
      </c>
      <c r="AQ44" s="3">
        <f ca="1">INDEX($O$3:$O$242,MATCH(MONTH($AH44)&amp;AQ$3,$J:$J,0))</f>
        <v>6.8949999999999996</v>
      </c>
      <c r="AR44" s="3">
        <f ca="1">INDEX($O$3:$O$242,MATCH(MONTH($AH44)&amp;AR$3,$J:$J,0))</f>
        <v>4.6349999999999998</v>
      </c>
      <c r="AS44" s="3">
        <f ca="1">INDEX($O$3:$O$242,MATCH(MONTH($AH44)&amp;AS$3,$J:$J,0))</f>
        <v>5.8250000000000002</v>
      </c>
      <c r="AT44" s="3">
        <f t="shared" ca="1" si="28"/>
        <v>11.654999999999999</v>
      </c>
      <c r="AU44" s="3">
        <f t="shared" ca="1" si="28"/>
        <v>0.13499999999999979</v>
      </c>
      <c r="AV44" s="3">
        <f t="shared" ca="1" si="28"/>
        <v>4.7669999999999995</v>
      </c>
      <c r="AW44" s="7">
        <f t="shared" ca="1" si="28"/>
        <v>3.2310147012974122</v>
      </c>
    </row>
    <row r="45" spans="1:49" x14ac:dyDescent="0.25">
      <c r="A45" s="3">
        <f t="shared" ca="1" si="3"/>
        <v>2021</v>
      </c>
      <c r="B45" s="3">
        <f t="shared" ca="1" si="1"/>
        <v>5</v>
      </c>
      <c r="C45" s="4">
        <f t="shared" ca="1" si="4"/>
        <v>44347</v>
      </c>
      <c r="D45" s="7">
        <f ca="1">IFERROR(VLOOKUP(B45&amp;A45,'BR Selic'!$B:$E,4,FALSE),D46)</f>
        <v>3.5</v>
      </c>
      <c r="E45" s="7">
        <f ca="1">IFERROR(VLOOKUP($B45&amp;$A45,'BR Inflation'!$B:$E,4,FALSE),E46)</f>
        <v>8.06</v>
      </c>
      <c r="F45" s="7">
        <f ca="1">IFERROR(VLOOKUP($B45&amp;$A45,'US Fed Funds'!$B:$E,4,FALSE),F46)</f>
        <v>0.125</v>
      </c>
      <c r="G45" s="7">
        <f ca="1">IFERROR(VLOOKUP($B45&amp;$A45,'US Inflation'!$B:$E,4,FALSE),G46)</f>
        <v>5</v>
      </c>
      <c r="H45" s="2">
        <f ca="1">VLOOKUP($B45&amp;$A45,BRL!$B:$E,4,FALSE)</f>
        <v>5.2172000000000001</v>
      </c>
      <c r="J45" s="6" t="str">
        <f t="shared" ca="1" si="5"/>
        <v>62021</v>
      </c>
      <c r="L45" s="4">
        <f t="shared" ca="1" si="22"/>
        <v>44377</v>
      </c>
      <c r="M45" s="7">
        <f t="shared" ca="1" si="23"/>
        <v>-4.0999999999999996</v>
      </c>
      <c r="N45" s="7">
        <f t="shared" ca="1" si="20"/>
        <v>4.125</v>
      </c>
      <c r="O45" s="7">
        <f t="shared" ca="1" si="6"/>
        <v>1.1750000000000007</v>
      </c>
      <c r="P45" s="7">
        <f t="shared" ca="1" si="7"/>
        <v>2.9499999999999993</v>
      </c>
      <c r="R45" s="4">
        <f t="shared" ca="1" si="8"/>
        <v>44377</v>
      </c>
      <c r="S45" s="8">
        <f t="shared" ca="1" si="9"/>
        <v>3.1957851239669441</v>
      </c>
      <c r="T45" s="8">
        <f t="shared" ca="1" si="10"/>
        <v>8.2221074380165291</v>
      </c>
      <c r="U45" s="8">
        <f t="shared" ca="1" si="10"/>
        <v>4.3443388429752057</v>
      </c>
      <c r="V45" s="8">
        <f t="shared" ca="1" si="11"/>
        <v>3.877768595041323</v>
      </c>
      <c r="X45" s="8">
        <f t="shared" ca="1" si="12"/>
        <v>-7.2957851239669438</v>
      </c>
      <c r="Y45" s="8">
        <f t="shared" ca="1" si="13"/>
        <v>-4.0971074380165291</v>
      </c>
      <c r="Z45" s="8">
        <f t="shared" ca="1" si="14"/>
        <v>-3.169338842975205</v>
      </c>
      <c r="AA45" s="8">
        <f t="shared" ca="1" si="15"/>
        <v>-0.9277685950413237</v>
      </c>
      <c r="AC45" s="6">
        <f t="shared" ca="1" si="16"/>
        <v>44377</v>
      </c>
      <c r="AD45" s="3">
        <f t="shared" ca="1" si="17"/>
        <v>-4.8055363636363637</v>
      </c>
      <c r="AE45" s="2">
        <f t="shared" ca="1" si="18"/>
        <v>4.9686000000000003</v>
      </c>
      <c r="AH45" s="4">
        <f t="shared" ca="1" si="29"/>
        <v>45657</v>
      </c>
      <c r="AI45" s="3">
        <f ca="1">INDEX($O$3:$O$242,MATCH(MONTH($AH45)&amp;AI$3,$J:$J,0))</f>
        <v>3.7150000000000003</v>
      </c>
      <c r="AJ45" s="3">
        <f ca="1">INDEX($O$3:$O$242,MATCH(MONTH($AH45)&amp;AJ$3,$J:$J,0))</f>
        <v>5.7549999999999999</v>
      </c>
      <c r="AK45" s="3">
        <f ca="1">INDEX($O$3:$O$242,MATCH(MONTH($AH45)&amp;AK$3,$J:$J,0))</f>
        <v>11.855</v>
      </c>
      <c r="AL45" s="3">
        <f ca="1">INDEX($O$3:$O$242,MATCH(MONTH($AH45)&amp;AL$3,$J:$J,0))</f>
        <v>3.1550000000000002</v>
      </c>
      <c r="AM45" s="3">
        <f ca="1">INDEX($O$3:$O$242,MATCH(MONTH($AH45)&amp;AM$3,$J:$J,0))</f>
        <v>-0.84499999999999997</v>
      </c>
      <c r="AN45" s="3">
        <f ca="1">INDEX($O$3:$O$242,MATCH(MONTH($AH45)&amp;AN$3,$J:$J,0))</f>
        <v>2.6349999999999998</v>
      </c>
      <c r="AO45" s="3">
        <f ca="1">INDEX($O$3:$O$242,MATCH(MONTH($AH45)&amp;AO$3,$J:$J,0))</f>
        <v>2.3150000000000004</v>
      </c>
      <c r="AP45" s="3">
        <f ca="1">INDEX($O$3:$O$242,MATCH(MONTH($AH45)&amp;AP$3,$J:$J,0))</f>
        <v>5.6749999999999998</v>
      </c>
      <c r="AQ45" s="3">
        <f ca="1">INDEX($O$3:$O$242,MATCH(MONTH($AH45)&amp;AQ$3,$J:$J,0))</f>
        <v>7.3550000000000004</v>
      </c>
      <c r="AR45" s="3">
        <f ca="1">INDEX($O$3:$O$242,MATCH(MONTH($AH45)&amp;AR$3,$J:$J,0))</f>
        <v>4.3950000000000005</v>
      </c>
      <c r="AS45" s="3">
        <f ca="1">INDEX($O$3:$O$242,MATCH(MONTH($AH45)&amp;AS$3,$J:$J,0))</f>
        <v>6.2350000000000003</v>
      </c>
      <c r="AT45" s="3">
        <f t="shared" ca="1" si="28"/>
        <v>11.855</v>
      </c>
      <c r="AU45" s="3">
        <f t="shared" ca="1" si="28"/>
        <v>-0.84499999999999997</v>
      </c>
      <c r="AV45" s="3">
        <f t="shared" ca="1" si="28"/>
        <v>4.8530000000000006</v>
      </c>
      <c r="AW45" s="7">
        <f t="shared" ca="1" si="28"/>
        <v>3.2497439899167442</v>
      </c>
    </row>
    <row r="46" spans="1:49" x14ac:dyDescent="0.25">
      <c r="A46" s="3">
        <f t="shared" ca="1" si="3"/>
        <v>2021</v>
      </c>
      <c r="B46" s="3">
        <f t="shared" ca="1" si="1"/>
        <v>4</v>
      </c>
      <c r="C46" s="4">
        <f t="shared" ca="1" si="4"/>
        <v>44316</v>
      </c>
      <c r="D46" s="7">
        <f ca="1">IFERROR(VLOOKUP(B46&amp;A46,'BR Selic'!$B:$E,4,FALSE),D47)</f>
        <v>2.75</v>
      </c>
      <c r="E46" s="7">
        <f ca="1">IFERROR(VLOOKUP($B46&amp;$A46,'BR Inflation'!$B:$E,4,FALSE),E47)</f>
        <v>6.76</v>
      </c>
      <c r="F46" s="7">
        <f ca="1">IFERROR(VLOOKUP($B46&amp;$A46,'US Fed Funds'!$B:$E,4,FALSE),F47)</f>
        <v>0.125</v>
      </c>
      <c r="G46" s="7">
        <f ca="1">IFERROR(VLOOKUP($B46&amp;$A46,'US Inflation'!$B:$E,4,FALSE),G47)</f>
        <v>4.2</v>
      </c>
      <c r="H46" s="2">
        <f ca="1">VLOOKUP($B46&amp;$A46,BRL!$B:$E,4,FALSE)</f>
        <v>5.4366000000000003</v>
      </c>
      <c r="J46" s="6" t="str">
        <f t="shared" ca="1" si="5"/>
        <v>52021</v>
      </c>
      <c r="L46" s="4">
        <f t="shared" ca="1" si="22"/>
        <v>44347</v>
      </c>
      <c r="M46" s="7">
        <f t="shared" ca="1" si="23"/>
        <v>-4.5600000000000005</v>
      </c>
      <c r="N46" s="7">
        <f t="shared" ca="1" si="20"/>
        <v>3.375</v>
      </c>
      <c r="O46" s="7">
        <f t="shared" ca="1" si="6"/>
        <v>0.3149999999999995</v>
      </c>
      <c r="P46" s="7">
        <f t="shared" ca="1" si="7"/>
        <v>3.0600000000000005</v>
      </c>
      <c r="R46" s="4">
        <f t="shared" ca="1" si="8"/>
        <v>44347</v>
      </c>
      <c r="S46" s="8">
        <f t="shared" ca="1" si="9"/>
        <v>3.2747107438016543</v>
      </c>
      <c r="T46" s="8">
        <f t="shared" ca="1" si="10"/>
        <v>8.286157024793388</v>
      </c>
      <c r="U46" s="8">
        <f t="shared" ca="1" si="10"/>
        <v>4.4083884297520646</v>
      </c>
      <c r="V46" s="8">
        <f t="shared" ca="1" si="11"/>
        <v>3.877768595041323</v>
      </c>
      <c r="X46" s="8">
        <f t="shared" ca="1" si="12"/>
        <v>-7.8347107438016543</v>
      </c>
      <c r="Y46" s="8">
        <f t="shared" ca="1" si="13"/>
        <v>-4.911157024793388</v>
      </c>
      <c r="Z46" s="8">
        <f t="shared" ca="1" si="14"/>
        <v>-4.0933884297520651</v>
      </c>
      <c r="AA46" s="8">
        <f t="shared" ca="1" si="15"/>
        <v>-0.81776859504132249</v>
      </c>
      <c r="AC46" s="6">
        <f t="shared" ca="1" si="16"/>
        <v>44347</v>
      </c>
      <c r="AD46" s="3">
        <f t="shared" ca="1" si="17"/>
        <v>-5.5569545454545457</v>
      </c>
      <c r="AE46" s="2">
        <f t="shared" ca="1" si="18"/>
        <v>5.2172000000000001</v>
      </c>
    </row>
    <row r="47" spans="1:49" ht="17" x14ac:dyDescent="0.35">
      <c r="A47" s="3">
        <f t="shared" ca="1" si="3"/>
        <v>2021</v>
      </c>
      <c r="B47" s="3">
        <f t="shared" ca="1" si="1"/>
        <v>3</v>
      </c>
      <c r="C47" s="4">
        <f t="shared" ca="1" si="4"/>
        <v>44286</v>
      </c>
      <c r="D47" s="7">
        <f ca="1">IFERROR(VLOOKUP(B47&amp;A47,'BR Selic'!$B:$E,4,FALSE),D48)</f>
        <v>2.75</v>
      </c>
      <c r="E47" s="7">
        <f ca="1">IFERROR(VLOOKUP($B47&amp;$A47,'BR Inflation'!$B:$E,4,FALSE),E48)</f>
        <v>6.1</v>
      </c>
      <c r="F47" s="7">
        <f ca="1">IFERROR(VLOOKUP($B47&amp;$A47,'US Fed Funds'!$B:$E,4,FALSE),F48)</f>
        <v>0.125</v>
      </c>
      <c r="G47" s="7">
        <f ca="1">IFERROR(VLOOKUP($B47&amp;$A47,'US Inflation'!$B:$E,4,FALSE),G48)</f>
        <v>2.6</v>
      </c>
      <c r="H47" s="2">
        <f ca="1">VLOOKUP($B47&amp;$A47,BRL!$B:$E,4,FALSE)</f>
        <v>5.6315</v>
      </c>
      <c r="J47" s="6" t="str">
        <f t="shared" ca="1" si="5"/>
        <v>42021</v>
      </c>
      <c r="L47" s="4">
        <f t="shared" ca="1" si="22"/>
        <v>44316</v>
      </c>
      <c r="M47" s="7">
        <f t="shared" ca="1" si="23"/>
        <v>-4.01</v>
      </c>
      <c r="N47" s="7">
        <f t="shared" ca="1" si="20"/>
        <v>2.625</v>
      </c>
      <c r="O47" s="7">
        <f t="shared" ca="1" si="6"/>
        <v>6.5000000000000391E-2</v>
      </c>
      <c r="P47" s="7">
        <f t="shared" ca="1" si="7"/>
        <v>2.5599999999999996</v>
      </c>
      <c r="R47" s="4">
        <f t="shared" ca="1" si="8"/>
        <v>44316</v>
      </c>
      <c r="S47" s="8">
        <f t="shared" ca="1" si="9"/>
        <v>3.3577685950413239</v>
      </c>
      <c r="T47" s="8">
        <f t="shared" ca="1" si="10"/>
        <v>8.3564049586776861</v>
      </c>
      <c r="U47" s="8">
        <f t="shared" ca="1" si="10"/>
        <v>4.4765702479338829</v>
      </c>
      <c r="V47" s="8">
        <f t="shared" ca="1" si="11"/>
        <v>3.8798347107438023</v>
      </c>
      <c r="X47" s="8">
        <f t="shared" ca="1" si="12"/>
        <v>-7.3677685950413236</v>
      </c>
      <c r="Y47" s="8">
        <f t="shared" ca="1" si="13"/>
        <v>-5.7314049586776861</v>
      </c>
      <c r="Z47" s="8">
        <f t="shared" ca="1" si="14"/>
        <v>-4.4115702479338825</v>
      </c>
      <c r="AA47" s="8">
        <f t="shared" ca="1" si="15"/>
        <v>-1.3198347107438027</v>
      </c>
      <c r="AC47" s="6">
        <f t="shared" ca="1" si="16"/>
        <v>44316</v>
      </c>
      <c r="AD47" s="3">
        <f t="shared" ca="1" si="17"/>
        <v>-5.7785454545454549</v>
      </c>
      <c r="AE47" s="2">
        <f t="shared" ca="1" si="18"/>
        <v>5.4366000000000003</v>
      </c>
      <c r="AH47" s="10" t="str">
        <f>P2</f>
        <v>Inflation Differential</v>
      </c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</row>
    <row r="48" spans="1:49" x14ac:dyDescent="0.25">
      <c r="A48" s="3">
        <f t="shared" ca="1" si="3"/>
        <v>2021</v>
      </c>
      <c r="B48" s="3">
        <f t="shared" ca="1" si="1"/>
        <v>2</v>
      </c>
      <c r="C48" s="4">
        <f t="shared" ca="1" si="4"/>
        <v>44255</v>
      </c>
      <c r="D48" s="7">
        <f ca="1">IFERROR(VLOOKUP(B48&amp;A48,'BR Selic'!$B:$E,4,FALSE),D49)</f>
        <v>2</v>
      </c>
      <c r="E48" s="7">
        <f ca="1">IFERROR(VLOOKUP($B48&amp;$A48,'BR Inflation'!$B:$E,4,FALSE),E49)</f>
        <v>5.2</v>
      </c>
      <c r="F48" s="7">
        <f ca="1">IFERROR(VLOOKUP($B48&amp;$A48,'US Fed Funds'!$B:$E,4,FALSE),F49)</f>
        <v>0.125</v>
      </c>
      <c r="G48" s="7">
        <f ca="1">IFERROR(VLOOKUP($B48&amp;$A48,'US Inflation'!$B:$E,4,FALSE),G49)</f>
        <v>1.7</v>
      </c>
      <c r="H48" s="2">
        <f ca="1">VLOOKUP($B48&amp;$A48,BRL!$B:$E,4,FALSE)</f>
        <v>5.5986000000000002</v>
      </c>
      <c r="J48" s="6" t="str">
        <f t="shared" ca="1" si="5"/>
        <v>32021</v>
      </c>
      <c r="L48" s="4">
        <f t="shared" ca="1" si="22"/>
        <v>44286</v>
      </c>
      <c r="M48" s="7">
        <f t="shared" ca="1" si="23"/>
        <v>-3.3499999999999996</v>
      </c>
      <c r="N48" s="7">
        <f t="shared" ca="1" si="20"/>
        <v>2.625</v>
      </c>
      <c r="O48" s="7">
        <f t="shared" ca="1" si="6"/>
        <v>-0.87499999999999956</v>
      </c>
      <c r="P48" s="7">
        <f t="shared" ca="1" si="7"/>
        <v>3.4999999999999996</v>
      </c>
      <c r="R48" s="4">
        <f t="shared" ca="1" si="8"/>
        <v>44286</v>
      </c>
      <c r="S48" s="8">
        <f t="shared" ca="1" si="9"/>
        <v>3.435950413223142</v>
      </c>
      <c r="T48" s="8">
        <f t="shared" ca="1" si="10"/>
        <v>8.4307851239669418</v>
      </c>
      <c r="U48" s="8">
        <f t="shared" ca="1" si="10"/>
        <v>4.5423553719008254</v>
      </c>
      <c r="V48" s="8">
        <f t="shared" ca="1" si="11"/>
        <v>3.8884297520661169</v>
      </c>
      <c r="X48" s="8">
        <f t="shared" ca="1" si="12"/>
        <v>-6.7859504132231416</v>
      </c>
      <c r="Y48" s="8">
        <f t="shared" ca="1" si="13"/>
        <v>-5.8057851239669418</v>
      </c>
      <c r="Z48" s="8">
        <f t="shared" ca="1" si="14"/>
        <v>-5.4173553719008254</v>
      </c>
      <c r="AA48" s="8">
        <f t="shared" ca="1" si="15"/>
        <v>-0.3884297520661173</v>
      </c>
      <c r="AC48" s="6">
        <f t="shared" ca="1" si="16"/>
        <v>44286</v>
      </c>
      <c r="AD48" s="3">
        <f t="shared" ca="1" si="17"/>
        <v>-5.9429999999999996</v>
      </c>
      <c r="AE48" s="2">
        <f t="shared" ca="1" si="18"/>
        <v>5.6315</v>
      </c>
      <c r="AH48" s="3"/>
      <c r="AI48" s="3">
        <f ca="1">YEAR(TODAY())</f>
        <v>2024</v>
      </c>
      <c r="AJ48" s="3">
        <f ca="1">AI48-1</f>
        <v>2023</v>
      </c>
      <c r="AK48" s="3">
        <f t="shared" ref="AK48:AU48" ca="1" si="30">AJ48-1</f>
        <v>2022</v>
      </c>
      <c r="AL48" s="3">
        <f t="shared" ca="1" si="30"/>
        <v>2021</v>
      </c>
      <c r="AM48" s="3">
        <f t="shared" ca="1" si="30"/>
        <v>2020</v>
      </c>
      <c r="AN48" s="3">
        <f t="shared" ca="1" si="30"/>
        <v>2019</v>
      </c>
      <c r="AO48" s="3">
        <f t="shared" ca="1" si="30"/>
        <v>2018</v>
      </c>
      <c r="AP48" s="3">
        <f t="shared" ca="1" si="30"/>
        <v>2017</v>
      </c>
      <c r="AQ48" s="3">
        <f t="shared" ca="1" si="30"/>
        <v>2016</v>
      </c>
      <c r="AR48" s="3">
        <f t="shared" ca="1" si="30"/>
        <v>2015</v>
      </c>
      <c r="AS48" s="3">
        <f t="shared" ca="1" si="30"/>
        <v>2014</v>
      </c>
      <c r="AT48" s="3" t="s">
        <v>25</v>
      </c>
      <c r="AU48" s="3" t="s">
        <v>26</v>
      </c>
      <c r="AV48" s="3" t="s">
        <v>27</v>
      </c>
      <c r="AW48" s="3" t="s">
        <v>28</v>
      </c>
    </row>
    <row r="49" spans="1:49" x14ac:dyDescent="0.25">
      <c r="A49" s="3">
        <f t="shared" ca="1" si="3"/>
        <v>2021</v>
      </c>
      <c r="B49" s="3">
        <f t="shared" ca="1" si="1"/>
        <v>1</v>
      </c>
      <c r="C49" s="4">
        <f t="shared" ca="1" si="4"/>
        <v>44227</v>
      </c>
      <c r="D49" s="7">
        <f ca="1">IFERROR(VLOOKUP(B49&amp;A49,'BR Selic'!$B:$E,4,FALSE),D50)</f>
        <v>2</v>
      </c>
      <c r="E49" s="7">
        <f ca="1">IFERROR(VLOOKUP($B49&amp;$A49,'BR Inflation'!$B:$E,4,FALSE),E50)</f>
        <v>4.5599999999999996</v>
      </c>
      <c r="F49" s="7">
        <f ca="1">IFERROR(VLOOKUP($B49&amp;$A49,'US Fed Funds'!$B:$E,4,FALSE),F50)</f>
        <v>0.125</v>
      </c>
      <c r="G49" s="7">
        <f ca="1">IFERROR(VLOOKUP($B49&amp;$A49,'US Inflation'!$B:$E,4,FALSE),G50)</f>
        <v>1.4</v>
      </c>
      <c r="H49" s="2">
        <f ca="1">VLOOKUP($B49&amp;$A49,BRL!$B:$E,4,FALSE)</f>
        <v>5.4625000000000004</v>
      </c>
      <c r="J49" s="6" t="str">
        <f t="shared" ca="1" si="5"/>
        <v>22021</v>
      </c>
      <c r="L49" s="4">
        <f t="shared" ca="1" si="22"/>
        <v>44255</v>
      </c>
      <c r="M49" s="7">
        <f t="shared" ca="1" si="23"/>
        <v>-3.2</v>
      </c>
      <c r="N49" s="7">
        <f t="shared" ca="1" si="20"/>
        <v>1.875</v>
      </c>
      <c r="O49" s="7">
        <f t="shared" ca="1" si="6"/>
        <v>-1.6250000000000002</v>
      </c>
      <c r="P49" s="7">
        <f t="shared" ca="1" si="7"/>
        <v>3.5</v>
      </c>
      <c r="R49" s="4">
        <f t="shared" ca="1" si="8"/>
        <v>44255</v>
      </c>
      <c r="S49" s="8">
        <f t="shared" ca="1" si="9"/>
        <v>3.5069421487603325</v>
      </c>
      <c r="T49" s="8">
        <f t="shared" ca="1" si="10"/>
        <v>8.5010330578512399</v>
      </c>
      <c r="U49" s="8">
        <f t="shared" ca="1" si="10"/>
        <v>4.6092148760330574</v>
      </c>
      <c r="V49" s="8">
        <f t="shared" ca="1" si="11"/>
        <v>3.891818181818183</v>
      </c>
      <c r="X49" s="8">
        <f t="shared" ca="1" si="12"/>
        <v>-6.7069421487603327</v>
      </c>
      <c r="Y49" s="8">
        <f t="shared" ca="1" si="13"/>
        <v>-6.6260330578512399</v>
      </c>
      <c r="Z49" s="8">
        <f t="shared" ca="1" si="14"/>
        <v>-6.2342148760330574</v>
      </c>
      <c r="AA49" s="8">
        <f t="shared" ca="1" si="15"/>
        <v>-0.39181818181818295</v>
      </c>
      <c r="AC49" s="6">
        <f t="shared" ca="1" si="16"/>
        <v>44255</v>
      </c>
      <c r="AD49" s="3">
        <f t="shared" ca="1" si="17"/>
        <v>-6.4571727272727282</v>
      </c>
      <c r="AE49" s="2">
        <f t="shared" ca="1" si="18"/>
        <v>5.5986000000000002</v>
      </c>
      <c r="AH49" s="4">
        <f ca="1">EOMONTH(DATE(AI48,1,1),0)</f>
        <v>45322</v>
      </c>
      <c r="AI49" s="3">
        <f ca="1">INDEX($P$3:$P$242,MATCH(MONTH($AH49)&amp;AI$3,$J:$J,0))</f>
        <v>1.5799999999999996</v>
      </c>
      <c r="AJ49" s="3">
        <f ca="1">INDEX($P$3:$P$242,MATCH(MONTH($AH49)&amp;AJ$3,$J:$J,0))</f>
        <v>-1.1999999999999993</v>
      </c>
      <c r="AK49" s="3">
        <f ca="1">INDEX($P$3:$P$242,MATCH(MONTH($AH49)&amp;AK$3,$J:$J,0))</f>
        <v>3.9400000000000004</v>
      </c>
      <c r="AL49" s="3">
        <f ca="1">INDEX($P$3:$P$242,MATCH(MONTH($AH49)&amp;AL$3,$J:$J,0))</f>
        <v>3.1099999999999994</v>
      </c>
      <c r="AM49" s="3">
        <f ca="1">INDEX($P$3:$P$242,MATCH(MONTH($AH49)&amp;AM$3,$J:$J,0))</f>
        <v>1.17</v>
      </c>
      <c r="AN49" s="3">
        <f ca="1">INDEX($P$3:$P$242,MATCH(MONTH($AH49)&amp;AN$3,$J:$J,0))</f>
        <v>1.8499999999999996</v>
      </c>
      <c r="AO49" s="3">
        <f ca="1">INDEX($P$3:$P$242,MATCH(MONTH($AH49)&amp;AO$3,$J:$J,0))</f>
        <v>0.59999999999999964</v>
      </c>
      <c r="AP49" s="3">
        <f ca="1">INDEX($P$3:$P$242,MATCH(MONTH($AH49)&amp;AP$3,$J:$J,0))</f>
        <v>5.29</v>
      </c>
      <c r="AQ49" s="3">
        <f ca="1">INDEX($P$3:$P$242,MATCH(MONTH($AH49)&amp;AQ$3,$J:$J,0))</f>
        <v>9.98</v>
      </c>
      <c r="AR49" s="3">
        <f ca="1">INDEX($P$3:$P$242,MATCH(MONTH($AH49)&amp;AR$3,$J:$J,0))</f>
        <v>5.26</v>
      </c>
      <c r="AS49" s="3">
        <f ca="1">INDEX($P$3:$P$242,MATCH(MONTH($AH49)&amp;AS$3,$J:$J,0))</f>
        <v>4.5699999999999994</v>
      </c>
      <c r="AT49" s="3">
        <f ca="1">_xlfn.AGGREGATE(AT$1,6,$AJ49:$AS49)</f>
        <v>9.98</v>
      </c>
      <c r="AU49" s="3">
        <f ca="1">_xlfn.AGGREGATE(AU$1,6,$AJ49:$AS49)</f>
        <v>-1.1999999999999993</v>
      </c>
      <c r="AV49" s="3">
        <f ca="1">_xlfn.AGGREGATE(AV$1,6,$AJ49:$AS49)</f>
        <v>3.4569999999999999</v>
      </c>
      <c r="AW49" s="7">
        <f ca="1">_xlfn.AGGREGATE(AW$1,6,$AJ49:$AS49)</f>
        <v>2.9734762484338089</v>
      </c>
    </row>
    <row r="50" spans="1:49" x14ac:dyDescent="0.25">
      <c r="A50" s="3">
        <f t="shared" ref="A50:A113" ca="1" si="31">YEAR(C50)</f>
        <v>2020</v>
      </c>
      <c r="B50" s="3">
        <f t="shared" ca="1" si="1"/>
        <v>12</v>
      </c>
      <c r="C50" s="4">
        <f t="shared" ref="C50:C113" ca="1" si="32">EOMONTH(C49,-1)</f>
        <v>44196</v>
      </c>
      <c r="D50" s="7">
        <f ca="1">IFERROR(VLOOKUP(B50&amp;A50,'BR Selic'!$B:$E,4,FALSE),D51)</f>
        <v>2</v>
      </c>
      <c r="E50" s="7">
        <f ca="1">IFERROR(VLOOKUP($B50&amp;$A50,'BR Inflation'!$B:$E,4,FALSE),E51)</f>
        <v>4.5199999999999996</v>
      </c>
      <c r="F50" s="7">
        <f ca="1">IFERROR(VLOOKUP($B50&amp;$A50,'US Fed Funds'!$B:$E,4,FALSE),F51)</f>
        <v>0.125</v>
      </c>
      <c r="G50" s="7">
        <f ca="1">IFERROR(VLOOKUP($B50&amp;$A50,'US Inflation'!$B:$E,4,FALSE),G51)</f>
        <v>1.4</v>
      </c>
      <c r="H50" s="2">
        <f ca="1">VLOOKUP($B50&amp;$A50,BRL!$B:$E,4,FALSE)</f>
        <v>5.1936999999999998</v>
      </c>
      <c r="J50" s="6" t="str">
        <f t="shared" ca="1" si="5"/>
        <v>12021</v>
      </c>
      <c r="L50" s="4">
        <f t="shared" ca="1" si="22"/>
        <v>44227</v>
      </c>
      <c r="M50" s="7">
        <f t="shared" ca="1" si="23"/>
        <v>-2.5599999999999996</v>
      </c>
      <c r="N50" s="7">
        <f t="shared" ca="1" si="20"/>
        <v>1.875</v>
      </c>
      <c r="O50" s="7">
        <f t="shared" ca="1" si="6"/>
        <v>-1.2849999999999997</v>
      </c>
      <c r="P50" s="7">
        <f t="shared" ca="1" si="7"/>
        <v>3.1599999999999997</v>
      </c>
      <c r="R50" s="4">
        <f t="shared" ca="1" si="8"/>
        <v>44227</v>
      </c>
      <c r="S50" s="8">
        <f t="shared" ca="1" si="9"/>
        <v>3.5768595041322331</v>
      </c>
      <c r="T50" s="8">
        <f t="shared" ca="1" si="10"/>
        <v>8.5774793388429753</v>
      </c>
      <c r="U50" s="8">
        <f t="shared" ca="1" si="10"/>
        <v>4.6783057851239667</v>
      </c>
      <c r="V50" s="8">
        <f t="shared" ca="1" si="11"/>
        <v>3.8991735537190091</v>
      </c>
      <c r="X50" s="8">
        <f t="shared" ca="1" si="12"/>
        <v>-6.1368595041322322</v>
      </c>
      <c r="Y50" s="8">
        <f t="shared" ca="1" si="13"/>
        <v>-6.7024793388429753</v>
      </c>
      <c r="Z50" s="8">
        <f t="shared" ca="1" si="14"/>
        <v>-5.9633057851239659</v>
      </c>
      <c r="AA50" s="8">
        <f t="shared" ca="1" si="15"/>
        <v>-0.73917355371900939</v>
      </c>
      <c r="AC50" s="6">
        <f t="shared" ca="1" si="16"/>
        <v>44227</v>
      </c>
      <c r="AD50" s="3">
        <f t="shared" ca="1" si="17"/>
        <v>-6.2048727272727273</v>
      </c>
      <c r="AE50" s="2">
        <f t="shared" ca="1" si="18"/>
        <v>5.4625000000000004</v>
      </c>
      <c r="AH50" s="4">
        <f ca="1">EOMONTH(AH49,1)</f>
        <v>45351</v>
      </c>
      <c r="AI50" s="3">
        <f ca="1">INDEX($P$3:$P$242,MATCH(MONTH($AH50)&amp;AI$3,$J:$J,0))</f>
        <v>1.2200000000000002</v>
      </c>
      <c r="AJ50" s="3">
        <f ca="1">INDEX($P$3:$P$242,MATCH(MONTH($AH50)&amp;AJ$3,$J:$J,0))</f>
        <v>-0.71</v>
      </c>
      <c r="AK50" s="3">
        <f ca="1">INDEX($P$3:$P$242,MATCH(MONTH($AH50)&amp;AK$3,$J:$J,0))</f>
        <v>3.0600000000000005</v>
      </c>
      <c r="AL50" s="3">
        <f ca="1">INDEX($P$3:$P$242,MATCH(MONTH($AH50)&amp;AL$3,$J:$J,0))</f>
        <v>3.1199999999999997</v>
      </c>
      <c r="AM50" s="3">
        <f ca="1">INDEX($P$3:$P$242,MATCH(MONTH($AH50)&amp;AM$3,$J:$J,0))</f>
        <v>2.0099999999999998</v>
      </c>
      <c r="AN50" s="3">
        <f ca="1">INDEX($P$3:$P$242,MATCH(MONTH($AH50)&amp;AN$3,$J:$J,0))</f>
        <v>1.85</v>
      </c>
      <c r="AO50" s="3">
        <f ca="1">INDEX($P$3:$P$242,MATCH(MONTH($AH50)&amp;AO$3,$J:$J,0))</f>
        <v>0.85000000000000009</v>
      </c>
      <c r="AP50" s="3">
        <f ca="1">INDEX($P$3:$P$242,MATCH(MONTH($AH50)&amp;AP$3,$J:$J,0))</f>
        <v>4.1899999999999995</v>
      </c>
      <c r="AQ50" s="3">
        <f ca="1">INDEX($P$3:$P$242,MATCH(MONTH($AH50)&amp;AQ$3,$J:$J,0))</f>
        <v>9.9700000000000006</v>
      </c>
      <c r="AR50" s="3">
        <f ca="1">INDEX($P$3:$P$242,MATCH(MONTH($AH50)&amp;AR$3,$J:$J,0))</f>
        <v>5.61</v>
      </c>
      <c r="AS50" s="3">
        <f ca="1">INDEX($P$3:$P$242,MATCH(MONTH($AH50)&amp;AS$3,$J:$J,0))</f>
        <v>4.41</v>
      </c>
      <c r="AT50" s="3">
        <f t="shared" ref="AT50:AW60" ca="1" si="33">_xlfn.AGGREGATE(AT$1,6,$AJ50:$AS50)</f>
        <v>9.9700000000000006</v>
      </c>
      <c r="AU50" s="3">
        <f t="shared" ca="1" si="33"/>
        <v>-0.71</v>
      </c>
      <c r="AV50" s="3">
        <f t="shared" ca="1" si="33"/>
        <v>3.4359999999999999</v>
      </c>
      <c r="AW50" s="7">
        <f t="shared" ca="1" si="33"/>
        <v>2.7857393991541999</v>
      </c>
    </row>
    <row r="51" spans="1:49" x14ac:dyDescent="0.25">
      <c r="A51" s="3">
        <f t="shared" ca="1" si="31"/>
        <v>2020</v>
      </c>
      <c r="B51" s="3">
        <f t="shared" ca="1" si="1"/>
        <v>11</v>
      </c>
      <c r="C51" s="4">
        <f t="shared" ca="1" si="32"/>
        <v>44165</v>
      </c>
      <c r="D51" s="7">
        <f ca="1">IFERROR(VLOOKUP(B51&amp;A51,'BR Selic'!$B:$E,4,FALSE),D52)</f>
        <v>2</v>
      </c>
      <c r="E51" s="7">
        <f ca="1">IFERROR(VLOOKUP($B51&amp;$A51,'BR Inflation'!$B:$E,4,FALSE),E52)</f>
        <v>4.3099999999999996</v>
      </c>
      <c r="F51" s="7">
        <f ca="1">IFERROR(VLOOKUP($B51&amp;$A51,'US Fed Funds'!$B:$E,4,FALSE),F52)</f>
        <v>0.125</v>
      </c>
      <c r="G51" s="7">
        <f ca="1">IFERROR(VLOOKUP($B51&amp;$A51,'US Inflation'!$B:$E,4,FALSE),G52)</f>
        <v>1.2</v>
      </c>
      <c r="H51" s="2">
        <f ca="1">VLOOKUP($B51&amp;$A51,BRL!$B:$E,4,FALSE)</f>
        <v>5.3319000000000001</v>
      </c>
      <c r="J51" s="6" t="str">
        <f t="shared" ca="1" si="5"/>
        <v>122020</v>
      </c>
      <c r="L51" s="4">
        <f t="shared" ca="1" si="22"/>
        <v>44196</v>
      </c>
      <c r="M51" s="7">
        <f t="shared" ca="1" si="23"/>
        <v>-2.5199999999999996</v>
      </c>
      <c r="N51" s="7">
        <f t="shared" ca="1" si="20"/>
        <v>1.875</v>
      </c>
      <c r="O51" s="7">
        <f t="shared" ca="1" si="6"/>
        <v>-1.2449999999999997</v>
      </c>
      <c r="P51" s="7">
        <f t="shared" ca="1" si="7"/>
        <v>3.1199999999999997</v>
      </c>
      <c r="R51" s="4">
        <f t="shared" ca="1" si="8"/>
        <v>44196</v>
      </c>
      <c r="S51" s="8">
        <f t="shared" ca="1" si="9"/>
        <v>3.638016528925621</v>
      </c>
      <c r="T51" s="8">
        <f t="shared" ca="1" si="10"/>
        <v>8.6497933884297513</v>
      </c>
      <c r="U51" s="8">
        <f t="shared" ca="1" si="10"/>
        <v>4.7402892561983467</v>
      </c>
      <c r="V51" s="8">
        <f t="shared" ca="1" si="11"/>
        <v>3.9095041322314064</v>
      </c>
      <c r="X51" s="8">
        <f t="shared" ca="1" si="12"/>
        <v>-6.1580165289256206</v>
      </c>
      <c r="Y51" s="8">
        <f t="shared" ca="1" si="13"/>
        <v>-6.7747933884297513</v>
      </c>
      <c r="Z51" s="8">
        <f t="shared" ca="1" si="14"/>
        <v>-5.985289256198346</v>
      </c>
      <c r="AA51" s="8">
        <f t="shared" ca="1" si="15"/>
        <v>-0.7895041322314067</v>
      </c>
      <c r="AC51" s="6">
        <f t="shared" ca="1" si="16"/>
        <v>44196</v>
      </c>
      <c r="AD51" s="3">
        <f t="shared" ca="1" si="17"/>
        <v>-6.2429727272727265</v>
      </c>
      <c r="AE51" s="2">
        <f t="shared" ca="1" si="18"/>
        <v>5.1936999999999998</v>
      </c>
      <c r="AH51" s="4">
        <f t="shared" ref="AH51:AH60" ca="1" si="34">EOMONTH(AH50,1)</f>
        <v>45382</v>
      </c>
      <c r="AI51" s="3">
        <f ca="1">INDEX($P$3:$P$242,MATCH(MONTH($AH51)&amp;AI$3,$J:$J,0))</f>
        <v>1.4099999999999997</v>
      </c>
      <c r="AJ51" s="3">
        <f ca="1">INDEX($P$3:$P$242,MATCH(MONTH($AH51)&amp;AJ$3,$J:$J,0))</f>
        <v>-0.63000000000000078</v>
      </c>
      <c r="AK51" s="3">
        <f ca="1">INDEX($P$3:$P$242,MATCH(MONTH($AH51)&amp;AK$3,$J:$J,0))</f>
        <v>2.8800000000000008</v>
      </c>
      <c r="AL51" s="3">
        <f ca="1">INDEX($P$3:$P$242,MATCH(MONTH($AH51)&amp;AL$3,$J:$J,0))</f>
        <v>3.1599999999999997</v>
      </c>
      <c r="AM51" s="3">
        <f ca="1">INDEX($P$3:$P$242,MATCH(MONTH($AH51)&amp;AM$3,$J:$J,0))</f>
        <v>1.6900000000000004</v>
      </c>
      <c r="AN51" s="3">
        <f ca="1">INDEX($P$3:$P$242,MATCH(MONTH($AH51)&amp;AN$3,$J:$J,0))</f>
        <v>2.1799999999999997</v>
      </c>
      <c r="AO51" s="3">
        <f ca="1">INDEX($P$3:$P$242,MATCH(MONTH($AH51)&amp;AO$3,$J:$J,0))</f>
        <v>0.75999999999999979</v>
      </c>
      <c r="AP51" s="3">
        <f ca="1">INDEX($P$3:$P$242,MATCH(MONTH($AH51)&amp;AP$3,$J:$J,0))</f>
        <v>2.8499999999999996</v>
      </c>
      <c r="AQ51" s="3">
        <f ca="1">INDEX($P$3:$P$242,MATCH(MONTH($AH51)&amp;AQ$3,$J:$J,0))</f>
        <v>9.31</v>
      </c>
      <c r="AR51" s="3">
        <f ca="1">INDEX($P$3:$P$242,MATCH(MONTH($AH51)&amp;AR$3,$J:$J,0))</f>
        <v>7.2399999999999993</v>
      </c>
      <c r="AS51" s="3">
        <f ca="1">INDEX($P$3:$P$242,MATCH(MONTH($AH51)&amp;AS$3,$J:$J,0))</f>
        <v>3.9899999999999998</v>
      </c>
      <c r="AT51" s="3">
        <f t="shared" ca="1" si="33"/>
        <v>9.31</v>
      </c>
      <c r="AU51" s="3">
        <f t="shared" ca="1" si="33"/>
        <v>-0.63000000000000078</v>
      </c>
      <c r="AV51" s="3">
        <f t="shared" ca="1" si="33"/>
        <v>3.343</v>
      </c>
      <c r="AW51" s="7">
        <f t="shared" ca="1" si="33"/>
        <v>2.7971916273290964</v>
      </c>
    </row>
    <row r="52" spans="1:49" x14ac:dyDescent="0.25">
      <c r="A52" s="3">
        <f t="shared" ca="1" si="31"/>
        <v>2020</v>
      </c>
      <c r="B52" s="3">
        <f t="shared" ca="1" si="1"/>
        <v>10</v>
      </c>
      <c r="C52" s="4">
        <f t="shared" ca="1" si="32"/>
        <v>44135</v>
      </c>
      <c r="D52" s="7">
        <f ca="1">IFERROR(VLOOKUP(B52&amp;A52,'BR Selic'!$B:$E,4,FALSE),D53)</f>
        <v>2</v>
      </c>
      <c r="E52" s="7">
        <f ca="1">IFERROR(VLOOKUP($B52&amp;$A52,'BR Inflation'!$B:$E,4,FALSE),E53)</f>
        <v>3.92</v>
      </c>
      <c r="F52" s="7">
        <f ca="1">IFERROR(VLOOKUP($B52&amp;$A52,'US Fed Funds'!$B:$E,4,FALSE),F53)</f>
        <v>0.125</v>
      </c>
      <c r="G52" s="7">
        <f ca="1">IFERROR(VLOOKUP($B52&amp;$A52,'US Inflation'!$B:$E,4,FALSE),G53)</f>
        <v>1.2</v>
      </c>
      <c r="H52" s="2">
        <f ca="1">VLOOKUP($B52&amp;$A52,BRL!$B:$E,4,FALSE)</f>
        <v>5.7446000000000002</v>
      </c>
      <c r="J52" s="6" t="str">
        <f t="shared" ca="1" si="5"/>
        <v>112020</v>
      </c>
      <c r="L52" s="4">
        <f t="shared" ca="1" si="22"/>
        <v>44165</v>
      </c>
      <c r="M52" s="7">
        <f t="shared" ca="1" si="23"/>
        <v>-2.3099999999999996</v>
      </c>
      <c r="N52" s="7">
        <f t="shared" ca="1" si="20"/>
        <v>1.875</v>
      </c>
      <c r="O52" s="7">
        <f t="shared" ca="1" si="6"/>
        <v>-1.2349999999999997</v>
      </c>
      <c r="P52" s="7">
        <f t="shared" ca="1" si="7"/>
        <v>3.1099999999999994</v>
      </c>
      <c r="R52" s="4">
        <f t="shared" ca="1" si="8"/>
        <v>44165</v>
      </c>
      <c r="S52" s="8">
        <f t="shared" ca="1" si="9"/>
        <v>3.7011570247933903</v>
      </c>
      <c r="T52" s="8">
        <f t="shared" ca="1" si="10"/>
        <v>8.7221074380165291</v>
      </c>
      <c r="U52" s="8">
        <f t="shared" ca="1" si="10"/>
        <v>4.8009504132231404</v>
      </c>
      <c r="V52" s="8">
        <f t="shared" ca="1" si="11"/>
        <v>3.9211570247933891</v>
      </c>
      <c r="X52" s="8">
        <f t="shared" ca="1" si="12"/>
        <v>-6.0111570247933894</v>
      </c>
      <c r="Y52" s="8">
        <f t="shared" ca="1" si="13"/>
        <v>-6.8471074380165291</v>
      </c>
      <c r="Z52" s="8">
        <f t="shared" ca="1" si="14"/>
        <v>-6.0359504132231399</v>
      </c>
      <c r="AA52" s="8">
        <f t="shared" ca="1" si="15"/>
        <v>-0.81115702479338969</v>
      </c>
      <c r="AC52" s="6">
        <f t="shared" ca="1" si="16"/>
        <v>44165</v>
      </c>
      <c r="AD52" s="3">
        <f t="shared" ca="1" si="17"/>
        <v>-6.2350909090909097</v>
      </c>
      <c r="AE52" s="2">
        <f t="shared" ca="1" si="18"/>
        <v>5.3319000000000001</v>
      </c>
      <c r="AH52" s="4">
        <f t="shared" ca="1" si="34"/>
        <v>45412</v>
      </c>
      <c r="AI52" s="3">
        <f ca="1">INDEX($P$3:$P$242,MATCH(MONTH($AH52)&amp;AI$3,$J:$J,0))</f>
        <v>1.2999999999999998</v>
      </c>
      <c r="AJ52" s="3">
        <f ca="1">INDEX($P$3:$P$242,MATCH(MONTH($AH52)&amp;AJ$3,$J:$J,0))</f>
        <v>-0.40000000000000036</v>
      </c>
      <c r="AK52" s="3">
        <f ca="1">INDEX($P$3:$P$242,MATCH(MONTH($AH52)&amp;AK$3,$J:$J,0))</f>
        <v>2.6399999999999988</v>
      </c>
      <c r="AL52" s="3">
        <f ca="1">INDEX($P$3:$P$242,MATCH(MONTH($AH52)&amp;AL$3,$J:$J,0))</f>
        <v>3.5</v>
      </c>
      <c r="AM52" s="3">
        <f ca="1">INDEX($P$3:$P$242,MATCH(MONTH($AH52)&amp;AM$3,$J:$J,0))</f>
        <v>1.71</v>
      </c>
      <c r="AN52" s="3">
        <f ca="1">INDEX($P$3:$P$242,MATCH(MONTH($AH52)&amp;AN$3,$J:$J,0))</f>
        <v>2.39</v>
      </c>
      <c r="AO52" s="3">
        <f ca="1">INDEX($P$3:$P$242,MATCH(MONTH($AH52)&amp;AO$3,$J:$J,0))</f>
        <v>0.63999999999999968</v>
      </c>
      <c r="AP52" s="3">
        <f ca="1">INDEX($P$3:$P$242,MATCH(MONTH($AH52)&amp;AP$3,$J:$J,0))</f>
        <v>2.0599999999999996</v>
      </c>
      <c r="AQ52" s="3">
        <f ca="1">INDEX($P$3:$P$242,MATCH(MONTH($AH52)&amp;AQ$3,$J:$J,0))</f>
        <v>9.36</v>
      </c>
      <c r="AR52" s="3">
        <f ca="1">INDEX($P$3:$P$242,MATCH(MONTH($AH52)&amp;AR$3,$J:$J,0))</f>
        <v>7.7</v>
      </c>
      <c r="AS52" s="3">
        <f ca="1">INDEX($P$3:$P$242,MATCH(MONTH($AH52)&amp;AS$3,$J:$J,0))</f>
        <v>4.58</v>
      </c>
      <c r="AT52" s="3">
        <f t="shared" ca="1" si="33"/>
        <v>9.36</v>
      </c>
      <c r="AU52" s="3">
        <f t="shared" ca="1" si="33"/>
        <v>-0.40000000000000036</v>
      </c>
      <c r="AV52" s="3">
        <f t="shared" ca="1" si="33"/>
        <v>3.4179999999999993</v>
      </c>
      <c r="AW52" s="7">
        <f t="shared" ca="1" si="33"/>
        <v>2.8934021497192548</v>
      </c>
    </row>
    <row r="53" spans="1:49" x14ac:dyDescent="0.25">
      <c r="A53" s="3">
        <f t="shared" ca="1" si="31"/>
        <v>2020</v>
      </c>
      <c r="B53" s="3">
        <f t="shared" ca="1" si="1"/>
        <v>9</v>
      </c>
      <c r="C53" s="4">
        <f t="shared" ca="1" si="32"/>
        <v>44104</v>
      </c>
      <c r="D53" s="7">
        <f ca="1">IFERROR(VLOOKUP(B53&amp;A53,'BR Selic'!$B:$E,4,FALSE),D54)</f>
        <v>2</v>
      </c>
      <c r="E53" s="7">
        <f ca="1">IFERROR(VLOOKUP($B53&amp;$A53,'BR Inflation'!$B:$E,4,FALSE),E54)</f>
        <v>3.14</v>
      </c>
      <c r="F53" s="7">
        <f ca="1">IFERROR(VLOOKUP($B53&amp;$A53,'US Fed Funds'!$B:$E,4,FALSE),F54)</f>
        <v>0.125</v>
      </c>
      <c r="G53" s="7">
        <f ca="1">IFERROR(VLOOKUP($B53&amp;$A53,'US Inflation'!$B:$E,4,FALSE),G54)</f>
        <v>1.4</v>
      </c>
      <c r="H53" s="2">
        <f ca="1">VLOOKUP($B53&amp;$A53,BRL!$B:$E,4,FALSE)</f>
        <v>5.6112000000000002</v>
      </c>
      <c r="J53" s="6" t="str">
        <f t="shared" ca="1" si="5"/>
        <v>102020</v>
      </c>
      <c r="L53" s="4">
        <f t="shared" ca="1" si="22"/>
        <v>44135</v>
      </c>
      <c r="M53" s="7">
        <f t="shared" ca="1" si="23"/>
        <v>-1.92</v>
      </c>
      <c r="N53" s="7">
        <f t="shared" ca="1" si="20"/>
        <v>1.875</v>
      </c>
      <c r="O53" s="7">
        <f t="shared" ca="1" si="6"/>
        <v>-0.84499999999999997</v>
      </c>
      <c r="P53" s="7">
        <f t="shared" ca="1" si="7"/>
        <v>2.7199999999999998</v>
      </c>
      <c r="R53" s="4">
        <f t="shared" ca="1" si="8"/>
        <v>44135</v>
      </c>
      <c r="S53" s="8">
        <f t="shared" ca="1" si="9"/>
        <v>3.7661157024793406</v>
      </c>
      <c r="T53" s="8">
        <f t="shared" ca="1" si="10"/>
        <v>8.7944214876033051</v>
      </c>
      <c r="U53" s="8">
        <f t="shared" ca="1" si="10"/>
        <v>4.8659090909090921</v>
      </c>
      <c r="V53" s="8">
        <f t="shared" ca="1" si="11"/>
        <v>3.9285123966942161</v>
      </c>
      <c r="X53" s="8">
        <f t="shared" ca="1" si="12"/>
        <v>-5.6861157024793405</v>
      </c>
      <c r="Y53" s="8">
        <f t="shared" ca="1" si="13"/>
        <v>-6.9194214876033051</v>
      </c>
      <c r="Z53" s="8">
        <f t="shared" ca="1" si="14"/>
        <v>-5.7109090909090918</v>
      </c>
      <c r="AA53" s="8">
        <f t="shared" ca="1" si="15"/>
        <v>-1.2085123966942164</v>
      </c>
      <c r="AC53" s="6">
        <f t="shared" ca="1" si="16"/>
        <v>44135</v>
      </c>
      <c r="AD53" s="3">
        <f t="shared" ca="1" si="17"/>
        <v>-6.0444272727272734</v>
      </c>
      <c r="AE53" s="2">
        <f t="shared" ca="1" si="18"/>
        <v>5.7446000000000002</v>
      </c>
      <c r="AH53" s="4">
        <f t="shared" ca="1" si="34"/>
        <v>45443</v>
      </c>
      <c r="AI53" s="3">
        <f ca="1">INDEX($P$3:$P$242,MATCH(MONTH($AH53)&amp;AI$3,$J:$J,0))</f>
        <v>0.43000000000000016</v>
      </c>
      <c r="AJ53" s="3">
        <f ca="1">INDEX($P$3:$P$242,MATCH(MONTH($AH53)&amp;AJ$3,$J:$J,0))</f>
        <v>-0.34999999999999964</v>
      </c>
      <c r="AK53" s="3">
        <f ca="1">INDEX($P$3:$P$242,MATCH(MONTH($AH53)&amp;AK$3,$J:$J,0))</f>
        <v>2.8000000000000007</v>
      </c>
      <c r="AL53" s="3">
        <f ca="1">INDEX($P$3:$P$242,MATCH(MONTH($AH53)&amp;AL$3,$J:$J,0))</f>
        <v>3.4999999999999996</v>
      </c>
      <c r="AM53" s="3">
        <f ca="1">INDEX($P$3:$P$242,MATCH(MONTH($AH53)&amp;AM$3,$J:$J,0))</f>
        <v>1.7999999999999998</v>
      </c>
      <c r="AN53" s="3">
        <f ca="1">INDEX($P$3:$P$242,MATCH(MONTH($AH53)&amp;AN$3,$J:$J,0))</f>
        <v>2.68</v>
      </c>
      <c r="AO53" s="3">
        <f ca="1">INDEX($P$3:$P$242,MATCH(MONTH($AH53)&amp;AO$3,$J:$J,0))</f>
        <v>0.28000000000000025</v>
      </c>
      <c r="AP53" s="3">
        <f ca="1">INDEX($P$3:$P$242,MATCH(MONTH($AH53)&amp;AP$3,$J:$J,0))</f>
        <v>2.1700000000000004</v>
      </c>
      <c r="AQ53" s="3">
        <f ca="1">INDEX($P$3:$P$242,MATCH(MONTH($AH53)&amp;AQ$3,$J:$J,0))</f>
        <v>8.49</v>
      </c>
      <c r="AR53" s="3">
        <f ca="1">INDEX($P$3:$P$242,MATCH(MONTH($AH53)&amp;AR$3,$J:$J,0))</f>
        <v>8.23</v>
      </c>
      <c r="AS53" s="3">
        <f ca="1">INDEX($P$3:$P$242,MATCH(MONTH($AH53)&amp;AS$3,$J:$J,0))</f>
        <v>4.6500000000000004</v>
      </c>
      <c r="AT53" s="3">
        <f t="shared" ca="1" si="33"/>
        <v>8.49</v>
      </c>
      <c r="AU53" s="3">
        <f t="shared" ca="1" si="33"/>
        <v>-0.34999999999999964</v>
      </c>
      <c r="AV53" s="3">
        <f t="shared" ca="1" si="33"/>
        <v>3.4249999999999998</v>
      </c>
      <c r="AW53" s="7">
        <f t="shared" ca="1" si="33"/>
        <v>2.8204866601350909</v>
      </c>
    </row>
    <row r="54" spans="1:49" x14ac:dyDescent="0.25">
      <c r="A54" s="3">
        <f t="shared" ca="1" si="31"/>
        <v>2020</v>
      </c>
      <c r="B54" s="3">
        <f t="shared" ca="1" si="1"/>
        <v>8</v>
      </c>
      <c r="C54" s="4">
        <f t="shared" ca="1" si="32"/>
        <v>44074</v>
      </c>
      <c r="D54" s="7">
        <f ca="1">IFERROR(VLOOKUP(B54&amp;A54,'BR Selic'!$B:$E,4,FALSE),D55)</f>
        <v>2</v>
      </c>
      <c r="E54" s="7">
        <f ca="1">IFERROR(VLOOKUP($B54&amp;$A54,'BR Inflation'!$B:$E,4,FALSE),E55)</f>
        <v>2.44</v>
      </c>
      <c r="F54" s="7">
        <f ca="1">IFERROR(VLOOKUP($B54&amp;$A54,'US Fed Funds'!$B:$E,4,FALSE),F55)</f>
        <v>0.125</v>
      </c>
      <c r="G54" s="7">
        <f ca="1">IFERROR(VLOOKUP($B54&amp;$A54,'US Inflation'!$B:$E,4,FALSE),G55)</f>
        <v>1.3</v>
      </c>
      <c r="H54" s="2">
        <f ca="1">VLOOKUP($B54&amp;$A54,BRL!$B:$E,4,FALSE)</f>
        <v>5.4913999999999996</v>
      </c>
      <c r="J54" s="6" t="str">
        <f t="shared" ca="1" si="5"/>
        <v>92020</v>
      </c>
      <c r="L54" s="4">
        <f t="shared" ca="1" si="22"/>
        <v>44104</v>
      </c>
      <c r="M54" s="7">
        <f t="shared" ca="1" si="23"/>
        <v>-1.1400000000000001</v>
      </c>
      <c r="N54" s="7">
        <f t="shared" ca="1" si="20"/>
        <v>1.875</v>
      </c>
      <c r="O54" s="7">
        <f t="shared" ca="1" si="6"/>
        <v>0.13499999999999979</v>
      </c>
      <c r="P54" s="7">
        <f t="shared" ca="1" si="7"/>
        <v>1.7400000000000002</v>
      </c>
      <c r="R54" s="4">
        <f t="shared" ca="1" si="8"/>
        <v>44104</v>
      </c>
      <c r="S54" s="8">
        <f t="shared" ca="1" si="9"/>
        <v>3.8319834710743819</v>
      </c>
      <c r="T54" s="8">
        <f t="shared" ca="1" si="10"/>
        <v>8.8667355371900829</v>
      </c>
      <c r="U54" s="8">
        <f t="shared" ca="1" si="10"/>
        <v>4.9309504132231412</v>
      </c>
      <c r="V54" s="8">
        <f t="shared" ca="1" si="11"/>
        <v>3.935785123966943</v>
      </c>
      <c r="X54" s="8">
        <f t="shared" ca="1" si="12"/>
        <v>-4.971983471074382</v>
      </c>
      <c r="Y54" s="8">
        <f t="shared" ca="1" si="13"/>
        <v>-6.9917355371900829</v>
      </c>
      <c r="Z54" s="8">
        <f t="shared" ca="1" si="14"/>
        <v>-4.7959504132231414</v>
      </c>
      <c r="AA54" s="8">
        <f t="shared" ca="1" si="15"/>
        <v>-2.1957851239669428</v>
      </c>
      <c r="AC54" s="6">
        <f t="shared" ca="1" si="16"/>
        <v>44104</v>
      </c>
      <c r="AD54" s="3">
        <f t="shared" ca="1" si="17"/>
        <v>-5.5306909090909109</v>
      </c>
      <c r="AE54" s="2">
        <f t="shared" ca="1" si="18"/>
        <v>5.6112000000000002</v>
      </c>
      <c r="AH54" s="4">
        <f t="shared" ca="1" si="34"/>
        <v>45473</v>
      </c>
      <c r="AI54" s="3">
        <f ca="1">INDEX($P$3:$P$242,MATCH(MONTH($AH54)&amp;AI$3,$J:$J,0))</f>
        <v>0.29000000000000004</v>
      </c>
      <c r="AJ54" s="3">
        <f ca="1">INDEX($P$3:$P$242,MATCH(MONTH($AH54)&amp;AJ$3,$J:$J,0))</f>
        <v>-0.72000000000000064</v>
      </c>
      <c r="AK54" s="3">
        <f ca="1">INDEX($P$3:$P$242,MATCH(MONTH($AH54)&amp;AK$3,$J:$J,0))</f>
        <v>3.83</v>
      </c>
      <c r="AL54" s="3">
        <f ca="1">INDEX($P$3:$P$242,MATCH(MONTH($AH54)&amp;AL$3,$J:$J,0))</f>
        <v>2.5599999999999996</v>
      </c>
      <c r="AM54" s="3">
        <f ca="1">INDEX($P$3:$P$242,MATCH(MONTH($AH54)&amp;AM$3,$J:$J,0))</f>
        <v>2.1</v>
      </c>
      <c r="AN54" s="3">
        <f ca="1">INDEX($P$3:$P$242,MATCH(MONTH($AH54)&amp;AN$3,$J:$J,0))</f>
        <v>2.9400000000000004</v>
      </c>
      <c r="AO54" s="3">
        <f ca="1">INDEX($P$3:$P$242,MATCH(MONTH($AH54)&amp;AO$3,$J:$J,0))</f>
        <v>0.25999999999999979</v>
      </c>
      <c r="AP54" s="3">
        <f ca="1">INDEX($P$3:$P$242,MATCH(MONTH($AH54)&amp;AP$3,$J:$J,0))</f>
        <v>1.88</v>
      </c>
      <c r="AQ54" s="3">
        <f ca="1">INDEX($P$3:$P$242,MATCH(MONTH($AH54)&amp;AQ$3,$J:$J,0))</f>
        <v>8.18</v>
      </c>
      <c r="AR54" s="3">
        <f ca="1">INDEX($P$3:$P$242,MATCH(MONTH($AH54)&amp;AR$3,$J:$J,0))</f>
        <v>8.3699999999999992</v>
      </c>
      <c r="AS54" s="3">
        <f ca="1">INDEX($P$3:$P$242,MATCH(MONTH($AH54)&amp;AS$3,$J:$J,0))</f>
        <v>4.28</v>
      </c>
      <c r="AT54" s="3">
        <f t="shared" ca="1" si="33"/>
        <v>8.3699999999999992</v>
      </c>
      <c r="AU54" s="3">
        <f t="shared" ca="1" si="33"/>
        <v>-0.72000000000000064</v>
      </c>
      <c r="AV54" s="3">
        <f t="shared" ca="1" si="33"/>
        <v>3.3679999999999999</v>
      </c>
      <c r="AW54" s="7">
        <f t="shared" ca="1" si="33"/>
        <v>2.8328423888384608</v>
      </c>
    </row>
    <row r="55" spans="1:49" x14ac:dyDescent="0.25">
      <c r="A55" s="3">
        <f t="shared" ca="1" si="31"/>
        <v>2020</v>
      </c>
      <c r="B55" s="3">
        <f t="shared" ca="1" si="1"/>
        <v>7</v>
      </c>
      <c r="C55" s="4">
        <f t="shared" ca="1" si="32"/>
        <v>44043</v>
      </c>
      <c r="D55" s="7">
        <f ca="1">IFERROR(VLOOKUP(B55&amp;A55,'BR Selic'!$B:$E,4,FALSE),D56)</f>
        <v>2.25</v>
      </c>
      <c r="E55" s="7">
        <f ca="1">IFERROR(VLOOKUP($B55&amp;$A55,'BR Inflation'!$B:$E,4,FALSE),E56)</f>
        <v>2.31</v>
      </c>
      <c r="F55" s="7">
        <f ca="1">IFERROR(VLOOKUP($B55&amp;$A55,'US Fed Funds'!$B:$E,4,FALSE),F56)</f>
        <v>0.125</v>
      </c>
      <c r="G55" s="7">
        <f ca="1">IFERROR(VLOOKUP($B55&amp;$A55,'US Inflation'!$B:$E,4,FALSE),G56)</f>
        <v>1</v>
      </c>
      <c r="H55" s="2">
        <f ca="1">VLOOKUP($B55&amp;$A55,BRL!$B:$E,4,FALSE)</f>
        <v>5.2240000000000002</v>
      </c>
      <c r="J55" s="6" t="str">
        <f t="shared" ca="1" si="5"/>
        <v>82020</v>
      </c>
      <c r="L55" s="4">
        <f t="shared" ca="1" si="22"/>
        <v>44074</v>
      </c>
      <c r="M55" s="7">
        <f t="shared" ca="1" si="23"/>
        <v>-0.43999999999999995</v>
      </c>
      <c r="N55" s="7">
        <f t="shared" ca="1" si="20"/>
        <v>1.875</v>
      </c>
      <c r="O55" s="7">
        <f t="shared" ca="1" si="6"/>
        <v>0.7350000000000001</v>
      </c>
      <c r="P55" s="7">
        <f t="shared" ca="1" si="7"/>
        <v>1.1399999999999999</v>
      </c>
      <c r="R55" s="4">
        <f t="shared" ca="1" si="8"/>
        <v>44074</v>
      </c>
      <c r="S55" s="8">
        <f t="shared" ca="1" si="9"/>
        <v>3.8931404958677698</v>
      </c>
      <c r="T55" s="8">
        <f t="shared" ca="1" si="10"/>
        <v>8.9390495867768589</v>
      </c>
      <c r="U55" s="8">
        <f t="shared" ca="1" si="10"/>
        <v>4.9896280991735535</v>
      </c>
      <c r="V55" s="8">
        <f t="shared" ca="1" si="11"/>
        <v>3.9494214876033071</v>
      </c>
      <c r="X55" s="8">
        <f t="shared" ca="1" si="12"/>
        <v>-4.3331404958677702</v>
      </c>
      <c r="Y55" s="8">
        <f t="shared" ca="1" si="13"/>
        <v>-7.0640495867768589</v>
      </c>
      <c r="Z55" s="8">
        <f t="shared" ca="1" si="14"/>
        <v>-4.2546280991735532</v>
      </c>
      <c r="AA55" s="8">
        <f t="shared" ca="1" si="15"/>
        <v>-2.8094214876033075</v>
      </c>
      <c r="AC55" s="6">
        <f t="shared" ca="1" si="16"/>
        <v>44074</v>
      </c>
      <c r="AD55" s="3">
        <f t="shared" ca="1" si="17"/>
        <v>-5.1651000000000007</v>
      </c>
      <c r="AE55" s="2">
        <f t="shared" ca="1" si="18"/>
        <v>5.4913999999999996</v>
      </c>
      <c r="AH55" s="4">
        <f t="shared" ca="1" si="34"/>
        <v>45504</v>
      </c>
      <c r="AI55" s="3">
        <f ca="1">INDEX($P$3:$P$242,MATCH(MONTH($AH55)&amp;AI$3,$J:$J,0))</f>
        <v>0.63000000000000034</v>
      </c>
      <c r="AJ55" s="3">
        <f ca="1">INDEX($P$3:$P$242,MATCH(MONTH($AH55)&amp;AJ$3,$J:$J,0))</f>
        <v>-6.0000000000000053E-2</v>
      </c>
      <c r="AK55" s="3">
        <f ca="1">INDEX($P$3:$P$242,MATCH(MONTH($AH55)&amp;AK$3,$J:$J,0))</f>
        <v>3.1300000000000008</v>
      </c>
      <c r="AL55" s="3">
        <f ca="1">INDEX($P$3:$P$242,MATCH(MONTH($AH55)&amp;AL$3,$J:$J,0))</f>
        <v>3.0600000000000005</v>
      </c>
      <c r="AM55" s="3">
        <f ca="1">INDEX($P$3:$P$242,MATCH(MONTH($AH55)&amp;AM$3,$J:$J,0))</f>
        <v>1.7799999999999998</v>
      </c>
      <c r="AN55" s="3">
        <f ca="1">INDEX($P$3:$P$242,MATCH(MONTH($AH55)&amp;AN$3,$J:$J,0))</f>
        <v>2.8600000000000003</v>
      </c>
      <c r="AO55" s="3">
        <f ca="1">INDEX($P$3:$P$242,MATCH(MONTH($AH55)&amp;AO$3,$J:$J,0))</f>
        <v>6.0000000000000053E-2</v>
      </c>
      <c r="AP55" s="3">
        <f ca="1">INDEX($P$3:$P$242,MATCH(MONTH($AH55)&amp;AP$3,$J:$J,0))</f>
        <v>1.7000000000000002</v>
      </c>
      <c r="AQ55" s="3">
        <f ca="1">INDEX($P$3:$P$242,MATCH(MONTH($AH55)&amp;AQ$3,$J:$J,0))</f>
        <v>8.32</v>
      </c>
      <c r="AR55" s="3">
        <f ca="1">INDEX($P$3:$P$242,MATCH(MONTH($AH55)&amp;AR$3,$J:$J,0))</f>
        <v>8.4700000000000006</v>
      </c>
      <c r="AS55" s="3">
        <f ca="1">INDEX($P$3:$P$242,MATCH(MONTH($AH55)&amp;AS$3,$J:$J,0))</f>
        <v>4.2699999999999996</v>
      </c>
      <c r="AT55" s="3">
        <f t="shared" ca="1" si="33"/>
        <v>8.4700000000000006</v>
      </c>
      <c r="AU55" s="3">
        <f t="shared" ca="1" si="33"/>
        <v>-6.0000000000000053E-2</v>
      </c>
      <c r="AV55" s="3">
        <f t="shared" ca="1" si="33"/>
        <v>3.3590000000000004</v>
      </c>
      <c r="AW55" s="7">
        <f t="shared" ca="1" si="33"/>
        <v>2.8244130363670252</v>
      </c>
    </row>
    <row r="56" spans="1:49" x14ac:dyDescent="0.25">
      <c r="A56" s="3">
        <f t="shared" ca="1" si="31"/>
        <v>2020</v>
      </c>
      <c r="B56" s="3">
        <f t="shared" ca="1" si="1"/>
        <v>6</v>
      </c>
      <c r="C56" s="4">
        <f t="shared" ca="1" si="32"/>
        <v>44012</v>
      </c>
      <c r="D56" s="7">
        <f ca="1">IFERROR(VLOOKUP(B56&amp;A56,'BR Selic'!$B:$E,4,FALSE),D57)</f>
        <v>2.25</v>
      </c>
      <c r="E56" s="7">
        <f ca="1">IFERROR(VLOOKUP($B56&amp;$A56,'BR Inflation'!$B:$E,4,FALSE),E57)</f>
        <v>2.13</v>
      </c>
      <c r="F56" s="7">
        <f ca="1">IFERROR(VLOOKUP($B56&amp;$A56,'US Fed Funds'!$B:$E,4,FALSE),F57)</f>
        <v>0.125</v>
      </c>
      <c r="G56" s="7">
        <f ca="1">IFERROR(VLOOKUP($B56&amp;$A56,'US Inflation'!$B:$E,4,FALSE),G57)</f>
        <v>0.6</v>
      </c>
      <c r="H56" s="2">
        <f ca="1">VLOOKUP($B56&amp;$A56,BRL!$B:$E,4,FALSE)</f>
        <v>5.4661</v>
      </c>
      <c r="J56" s="6" t="str">
        <f t="shared" ca="1" si="5"/>
        <v>72020</v>
      </c>
      <c r="L56" s="4">
        <f t="shared" ca="1" si="22"/>
        <v>44043</v>
      </c>
      <c r="M56" s="7">
        <f t="shared" ca="1" si="23"/>
        <v>-6.0000000000000053E-2</v>
      </c>
      <c r="N56" s="7">
        <f t="shared" ca="1" si="20"/>
        <v>2.125</v>
      </c>
      <c r="O56" s="7">
        <f t="shared" ca="1" si="6"/>
        <v>0.81499999999999995</v>
      </c>
      <c r="P56" s="7">
        <f t="shared" ca="1" si="7"/>
        <v>1.31</v>
      </c>
      <c r="R56" s="4">
        <f t="shared" ca="1" si="8"/>
        <v>44043</v>
      </c>
      <c r="S56" s="8">
        <f t="shared" ca="1" si="9"/>
        <v>3.9476033057851256</v>
      </c>
      <c r="T56" s="8">
        <f t="shared" ca="1" si="10"/>
        <v>9.0113636363636367</v>
      </c>
      <c r="U56" s="8">
        <f t="shared" ca="1" si="10"/>
        <v>5.0432644628099172</v>
      </c>
      <c r="V56" s="8">
        <f t="shared" ca="1" si="11"/>
        <v>3.9680991735537194</v>
      </c>
      <c r="X56" s="8">
        <f t="shared" ca="1" si="12"/>
        <v>-4.0076033057851257</v>
      </c>
      <c r="Y56" s="8">
        <f t="shared" ca="1" si="13"/>
        <v>-6.8863636363636367</v>
      </c>
      <c r="Z56" s="8">
        <f t="shared" ca="1" si="14"/>
        <v>-4.2282644628099177</v>
      </c>
      <c r="AA56" s="8">
        <f t="shared" ca="1" si="15"/>
        <v>-2.6580991735537194</v>
      </c>
      <c r="AC56" s="6">
        <f t="shared" ca="1" si="16"/>
        <v>44043</v>
      </c>
      <c r="AD56" s="3">
        <f t="shared" ca="1" si="17"/>
        <v>-4.9903363636363647</v>
      </c>
      <c r="AE56" s="2">
        <f t="shared" ca="1" si="18"/>
        <v>5.2240000000000002</v>
      </c>
      <c r="AH56" s="4">
        <f t="shared" ca="1" si="34"/>
        <v>45535</v>
      </c>
      <c r="AI56" s="3">
        <f ca="1">INDEX($P$3:$P$242,MATCH(MONTH($AH56)&amp;AI$3,$J:$J,0))</f>
        <v>1.2300000000000004</v>
      </c>
      <c r="AJ56" s="3">
        <f ca="1">INDEX($P$3:$P$242,MATCH(MONTH($AH56)&amp;AJ$3,$J:$J,0))</f>
        <v>0.16000000000000014</v>
      </c>
      <c r="AK56" s="3">
        <f ca="1">INDEX($P$3:$P$242,MATCH(MONTH($AH56)&amp;AK$3,$J:$J,0))</f>
        <v>2.7900000000000009</v>
      </c>
      <c r="AL56" s="3">
        <f ca="1">INDEX($P$3:$P$242,MATCH(MONTH($AH56)&amp;AL$3,$J:$J,0))</f>
        <v>2.9499999999999993</v>
      </c>
      <c r="AM56" s="3">
        <f ca="1">INDEX($P$3:$P$242,MATCH(MONTH($AH56)&amp;AM$3,$J:$J,0))</f>
        <v>1.5299999999999998</v>
      </c>
      <c r="AN56" s="3">
        <f ca="1">INDEX($P$3:$P$242,MATCH(MONTH($AH56)&amp;AN$3,$J:$J,0))</f>
        <v>1.77</v>
      </c>
      <c r="AO56" s="3">
        <f ca="1">INDEX($P$3:$P$242,MATCH(MONTH($AH56)&amp;AO$3,$J:$J,0))</f>
        <v>1.4899999999999998</v>
      </c>
      <c r="AP56" s="3">
        <f ca="1">INDEX($P$3:$P$242,MATCH(MONTH($AH56)&amp;AP$3,$J:$J,0))</f>
        <v>1.4</v>
      </c>
      <c r="AQ56" s="3">
        <f ca="1">INDEX($P$3:$P$242,MATCH(MONTH($AH56)&amp;AQ$3,$J:$J,0))</f>
        <v>7.84</v>
      </c>
      <c r="AR56" s="3">
        <f ca="1">INDEX($P$3:$P$242,MATCH(MONTH($AH56)&amp;AR$3,$J:$J,0))</f>
        <v>8.7900000000000009</v>
      </c>
      <c r="AS56" s="3">
        <f ca="1">INDEX($P$3:$P$242,MATCH(MONTH($AH56)&amp;AS$3,$J:$J,0))</f>
        <v>4.42</v>
      </c>
      <c r="AT56" s="3">
        <f t="shared" ca="1" si="33"/>
        <v>8.7900000000000009</v>
      </c>
      <c r="AU56" s="3">
        <f t="shared" ca="1" si="33"/>
        <v>0.16000000000000014</v>
      </c>
      <c r="AV56" s="3">
        <f t="shared" ca="1" si="33"/>
        <v>3.3140000000000001</v>
      </c>
      <c r="AW56" s="7">
        <f t="shared" ca="1" si="33"/>
        <v>2.7314142856769275</v>
      </c>
    </row>
    <row r="57" spans="1:49" x14ac:dyDescent="0.25">
      <c r="A57" s="3">
        <f t="shared" ca="1" si="31"/>
        <v>2020</v>
      </c>
      <c r="B57" s="3">
        <f t="shared" ca="1" si="1"/>
        <v>5</v>
      </c>
      <c r="C57" s="4">
        <f t="shared" ca="1" si="32"/>
        <v>43982</v>
      </c>
      <c r="D57" s="7">
        <f ca="1">IFERROR(VLOOKUP(B57&amp;A57,'BR Selic'!$B:$E,4,FALSE),D58)</f>
        <v>3</v>
      </c>
      <c r="E57" s="7">
        <f ca="1">IFERROR(VLOOKUP($B57&amp;$A57,'BR Inflation'!$B:$E,4,FALSE),E58)</f>
        <v>1.88</v>
      </c>
      <c r="F57" s="7">
        <f ca="1">IFERROR(VLOOKUP($B57&amp;$A57,'US Fed Funds'!$B:$E,4,FALSE),F58)</f>
        <v>0.125</v>
      </c>
      <c r="G57" s="7">
        <f ca="1">IFERROR(VLOOKUP($B57&amp;$A57,'US Inflation'!$B:$E,4,FALSE),G58)</f>
        <v>0.1</v>
      </c>
      <c r="H57" s="2">
        <f ca="1">VLOOKUP($B57&amp;$A57,BRL!$B:$E,4,FALSE)</f>
        <v>5.3361000000000001</v>
      </c>
      <c r="J57" s="6" t="str">
        <f t="shared" ca="1" si="5"/>
        <v>62020</v>
      </c>
      <c r="L57" s="4">
        <f t="shared" ca="1" si="22"/>
        <v>44012</v>
      </c>
      <c r="M57" s="7">
        <f t="shared" ca="1" si="23"/>
        <v>0.12000000000000011</v>
      </c>
      <c r="N57" s="7">
        <f t="shared" ca="1" si="20"/>
        <v>2.125</v>
      </c>
      <c r="O57" s="7">
        <f t="shared" ca="1" si="6"/>
        <v>0.59500000000000008</v>
      </c>
      <c r="P57" s="7">
        <f t="shared" ca="1" si="7"/>
        <v>1.5299999999999998</v>
      </c>
      <c r="R57" s="4">
        <f t="shared" ca="1" si="8"/>
        <v>44012</v>
      </c>
      <c r="S57" s="8">
        <f t="shared" ca="1" si="9"/>
        <v>3.9928099173553733</v>
      </c>
      <c r="T57" s="8">
        <f t="shared" ca="1" si="10"/>
        <v>9.0774793388429753</v>
      </c>
      <c r="U57" s="8">
        <f t="shared" ca="1" si="10"/>
        <v>5.089297520661157</v>
      </c>
      <c r="V57" s="8">
        <f t="shared" ca="1" si="11"/>
        <v>3.9881818181818187</v>
      </c>
      <c r="X57" s="8">
        <f t="shared" ca="1" si="12"/>
        <v>-3.8728099173553732</v>
      </c>
      <c r="Y57" s="8">
        <f t="shared" ca="1" si="13"/>
        <v>-6.9524793388429753</v>
      </c>
      <c r="Z57" s="8">
        <f t="shared" ca="1" si="14"/>
        <v>-4.4942975206611573</v>
      </c>
      <c r="AA57" s="8">
        <f t="shared" ca="1" si="15"/>
        <v>-2.4581818181818189</v>
      </c>
      <c r="AC57" s="6">
        <f t="shared" ca="1" si="16"/>
        <v>44012</v>
      </c>
      <c r="AD57" s="3">
        <f t="shared" ca="1" si="17"/>
        <v>-5.0554636363636369</v>
      </c>
      <c r="AE57" s="2">
        <f t="shared" ca="1" si="18"/>
        <v>5.4661</v>
      </c>
      <c r="AH57" s="4">
        <f t="shared" ca="1" si="34"/>
        <v>45565</v>
      </c>
      <c r="AI57" s="3">
        <f ca="1">INDEX($P$3:$P$242,MATCH(MONTH($AH57)&amp;AI$3,$J:$J,0))</f>
        <v>1.6</v>
      </c>
      <c r="AJ57" s="3">
        <f ca="1">INDEX($P$3:$P$242,MATCH(MONTH($AH57)&amp;AJ$3,$J:$J,0))</f>
        <v>0.79</v>
      </c>
      <c r="AK57" s="3">
        <f ca="1">INDEX($P$3:$P$242,MATCH(MONTH($AH57)&amp;AK$3,$J:$J,0))</f>
        <v>1.5700000000000003</v>
      </c>
      <c r="AL57" s="3">
        <f ca="1">INDEX($P$3:$P$242,MATCH(MONTH($AH57)&amp;AL$3,$J:$J,0))</f>
        <v>3.59</v>
      </c>
      <c r="AM57" s="3">
        <f ca="1">INDEX($P$3:$P$242,MATCH(MONTH($AH57)&amp;AM$3,$J:$J,0))</f>
        <v>1.31</v>
      </c>
      <c r="AN57" s="3">
        <f ca="1">INDEX($P$3:$P$242,MATCH(MONTH($AH57)&amp;AN$3,$J:$J,0))</f>
        <v>1.4200000000000002</v>
      </c>
      <c r="AO57" s="3">
        <f ca="1">INDEX($P$3:$P$242,MATCH(MONTH($AH57)&amp;AO$3,$J:$J,0))</f>
        <v>1.5800000000000005</v>
      </c>
      <c r="AP57" s="3">
        <f ca="1">INDEX($P$3:$P$242,MATCH(MONTH($AH57)&amp;AP$3,$J:$J,0))</f>
        <v>1.01</v>
      </c>
      <c r="AQ57" s="3">
        <f ca="1">INDEX($P$3:$P$242,MATCH(MONTH($AH57)&amp;AQ$3,$J:$J,0))</f>
        <v>7.94</v>
      </c>
      <c r="AR57" s="3">
        <f ca="1">INDEX($P$3:$P$242,MATCH(MONTH($AH57)&amp;AR$3,$J:$J,0))</f>
        <v>9.3600000000000012</v>
      </c>
      <c r="AS57" s="3">
        <f ca="1">INDEX($P$3:$P$242,MATCH(MONTH($AH57)&amp;AS$3,$J:$J,0))</f>
        <v>4.5</v>
      </c>
      <c r="AT57" s="3">
        <f t="shared" ca="1" si="33"/>
        <v>9.3600000000000012</v>
      </c>
      <c r="AU57" s="3">
        <f t="shared" ca="1" si="33"/>
        <v>0.79</v>
      </c>
      <c r="AV57" s="3">
        <f t="shared" ca="1" si="33"/>
        <v>3.3069999999999999</v>
      </c>
      <c r="AW57" s="7">
        <f t="shared" ca="1" si="33"/>
        <v>2.9114740253005871</v>
      </c>
    </row>
    <row r="58" spans="1:49" x14ac:dyDescent="0.25">
      <c r="A58" s="3">
        <f t="shared" ca="1" si="31"/>
        <v>2020</v>
      </c>
      <c r="B58" s="3">
        <f t="shared" ca="1" si="1"/>
        <v>4</v>
      </c>
      <c r="C58" s="4">
        <f t="shared" ca="1" si="32"/>
        <v>43951</v>
      </c>
      <c r="D58" s="7">
        <f ca="1">IFERROR(VLOOKUP(B58&amp;A58,'BR Selic'!$B:$E,4,FALSE),D59)</f>
        <v>3.75</v>
      </c>
      <c r="E58" s="7">
        <f ca="1">IFERROR(VLOOKUP($B58&amp;$A58,'BR Inflation'!$B:$E,4,FALSE),E59)</f>
        <v>2.4</v>
      </c>
      <c r="F58" s="7">
        <f ca="1">IFERROR(VLOOKUP($B58&amp;$A58,'US Fed Funds'!$B:$E,4,FALSE),F59)</f>
        <v>0.125</v>
      </c>
      <c r="G58" s="7">
        <f ca="1">IFERROR(VLOOKUP($B58&amp;$A58,'US Inflation'!$B:$E,4,FALSE),G59)</f>
        <v>0.3</v>
      </c>
      <c r="H58" s="2">
        <f ca="1">VLOOKUP($B58&amp;$A58,BRL!$B:$E,4,FALSE)</f>
        <v>5.4858000000000002</v>
      </c>
      <c r="J58" s="6" t="str">
        <f t="shared" ca="1" si="5"/>
        <v>52020</v>
      </c>
      <c r="L58" s="4">
        <f t="shared" ca="1" si="22"/>
        <v>43982</v>
      </c>
      <c r="M58" s="7">
        <f t="shared" ca="1" si="23"/>
        <v>1.1200000000000001</v>
      </c>
      <c r="N58" s="7">
        <f t="shared" ca="1" si="20"/>
        <v>2.875</v>
      </c>
      <c r="O58" s="7">
        <f t="shared" ca="1" si="6"/>
        <v>1.0950000000000002</v>
      </c>
      <c r="P58" s="7">
        <f t="shared" ca="1" si="7"/>
        <v>1.7799999999999998</v>
      </c>
      <c r="R58" s="4">
        <f t="shared" ca="1" si="8"/>
        <v>43982</v>
      </c>
      <c r="S58" s="8">
        <f t="shared" ca="1" si="9"/>
        <v>4.0271900826446299</v>
      </c>
      <c r="T58" s="8">
        <f t="shared" ca="1" si="10"/>
        <v>9.1373966942148765</v>
      </c>
      <c r="U58" s="8">
        <f t="shared" ca="1" si="10"/>
        <v>5.1352479338842967</v>
      </c>
      <c r="V58" s="8">
        <f t="shared" ca="1" si="11"/>
        <v>4.002148760330579</v>
      </c>
      <c r="X58" s="8">
        <f t="shared" ca="1" si="12"/>
        <v>-2.9071900826446297</v>
      </c>
      <c r="Y58" s="8">
        <f t="shared" ca="1" si="13"/>
        <v>-6.2623966942148765</v>
      </c>
      <c r="Z58" s="8">
        <f t="shared" ca="1" si="14"/>
        <v>-4.0402479338842969</v>
      </c>
      <c r="AA58" s="8">
        <f t="shared" ca="1" si="15"/>
        <v>-2.2221487603305792</v>
      </c>
      <c r="AC58" s="6">
        <f t="shared" ca="1" si="16"/>
        <v>43982</v>
      </c>
      <c r="AD58" s="3">
        <f t="shared" ca="1" si="17"/>
        <v>-4.359245454545456</v>
      </c>
      <c r="AE58" s="2">
        <f t="shared" ca="1" si="18"/>
        <v>5.3361000000000001</v>
      </c>
      <c r="AH58" s="4">
        <f t="shared" ca="1" si="34"/>
        <v>45596</v>
      </c>
      <c r="AI58" s="3">
        <f ca="1">INDEX($P$3:$P$242,MATCH(MONTH($AH58)&amp;AI$3,$J:$J,0))</f>
        <v>1.7400000000000002</v>
      </c>
      <c r="AJ58" s="3">
        <f ca="1">INDEX($P$3:$P$242,MATCH(MONTH($AH58)&amp;AJ$3,$J:$J,0))</f>
        <v>0.91000000000000014</v>
      </c>
      <c r="AK58" s="3">
        <f ca="1">INDEX($P$3:$P$242,MATCH(MONTH($AH58)&amp;AK$3,$J:$J,0))</f>
        <v>0.42999999999999972</v>
      </c>
      <c r="AL58" s="3">
        <f ca="1">INDEX($P$3:$P$242,MATCH(MONTH($AH58)&amp;AL$3,$J:$J,0))</f>
        <v>4.38</v>
      </c>
      <c r="AM58" s="3">
        <f ca="1">INDEX($P$3:$P$242,MATCH(MONTH($AH58)&amp;AM$3,$J:$J,0))</f>
        <v>1.1399999999999999</v>
      </c>
      <c r="AN58" s="3">
        <f ca="1">INDEX($P$3:$P$242,MATCH(MONTH($AH58)&amp;AN$3,$J:$J,0))</f>
        <v>1.7300000000000002</v>
      </c>
      <c r="AO58" s="3">
        <f ca="1">INDEX($P$3:$P$242,MATCH(MONTH($AH58)&amp;AO$3,$J:$J,0))</f>
        <v>1.4900000000000002</v>
      </c>
      <c r="AP58" s="3">
        <f ca="1">INDEX($P$3:$P$242,MATCH(MONTH($AH58)&amp;AP$3,$J:$J,0))</f>
        <v>0.56000000000000005</v>
      </c>
      <c r="AQ58" s="3">
        <f ca="1">INDEX($P$3:$P$242,MATCH(MONTH($AH58)&amp;AQ$3,$J:$J,0))</f>
        <v>7.870000000000001</v>
      </c>
      <c r="AR58" s="3">
        <f ca="1">INDEX($P$3:$P$242,MATCH(MONTH($AH58)&amp;AR$3,$J:$J,0))</f>
        <v>9.33</v>
      </c>
      <c r="AS58" s="3">
        <f ca="1">INDEX($P$3:$P$242,MATCH(MONTH($AH58)&amp;AS$3,$J:$J,0))</f>
        <v>4.8099999999999996</v>
      </c>
      <c r="AT58" s="3">
        <f t="shared" ca="1" si="33"/>
        <v>9.33</v>
      </c>
      <c r="AU58" s="3">
        <f t="shared" ca="1" si="33"/>
        <v>0.42999999999999972</v>
      </c>
      <c r="AV58" s="3">
        <f t="shared" ca="1" si="33"/>
        <v>3.2650000000000006</v>
      </c>
      <c r="AW58" s="7">
        <f t="shared" ca="1" si="33"/>
        <v>3.0420922076755006</v>
      </c>
    </row>
    <row r="59" spans="1:49" x14ac:dyDescent="0.25">
      <c r="A59" s="3">
        <f t="shared" ca="1" si="31"/>
        <v>2020</v>
      </c>
      <c r="B59" s="3">
        <f t="shared" ca="1" si="1"/>
        <v>3</v>
      </c>
      <c r="C59" s="4">
        <f t="shared" ca="1" si="32"/>
        <v>43921</v>
      </c>
      <c r="D59" s="7">
        <f ca="1">IFERROR(VLOOKUP(B59&amp;A59,'BR Selic'!$B:$E,4,FALSE),D60)</f>
        <v>3.75</v>
      </c>
      <c r="E59" s="7">
        <f ca="1">IFERROR(VLOOKUP($B59&amp;$A59,'BR Inflation'!$B:$E,4,FALSE),E60)</f>
        <v>3.3</v>
      </c>
      <c r="F59" s="7">
        <f ca="1">IFERROR(VLOOKUP($B59&amp;$A59,'US Fed Funds'!$B:$E,4,FALSE),F60)</f>
        <v>0.125</v>
      </c>
      <c r="G59" s="7">
        <f ca="1">IFERROR(VLOOKUP($B59&amp;$A59,'US Inflation'!$B:$E,4,FALSE),G60)</f>
        <v>1.5</v>
      </c>
      <c r="H59" s="2">
        <f ca="1">VLOOKUP($B59&amp;$A59,BRL!$B:$E,4,FALSE)</f>
        <v>5.2046000000000001</v>
      </c>
      <c r="J59" s="6" t="str">
        <f t="shared" ca="1" si="5"/>
        <v>42020</v>
      </c>
      <c r="L59" s="4">
        <f t="shared" ca="1" si="22"/>
        <v>43951</v>
      </c>
      <c r="M59" s="7">
        <f t="shared" ca="1" si="23"/>
        <v>1.35</v>
      </c>
      <c r="N59" s="7">
        <f t="shared" ca="1" si="20"/>
        <v>3.625</v>
      </c>
      <c r="O59" s="7">
        <f t="shared" ca="1" si="6"/>
        <v>1.5250000000000001</v>
      </c>
      <c r="P59" s="7">
        <f t="shared" ca="1" si="7"/>
        <v>2.1</v>
      </c>
      <c r="R59" s="4">
        <f t="shared" ca="1" si="8"/>
        <v>43951</v>
      </c>
      <c r="S59" s="8">
        <f t="shared" ca="1" si="9"/>
        <v>4.0529752066115723</v>
      </c>
      <c r="T59" s="8">
        <f t="shared" ca="1" si="10"/>
        <v>9.1911157024793386</v>
      </c>
      <c r="U59" s="8">
        <f t="shared" ca="1" si="10"/>
        <v>5.178388429752065</v>
      </c>
      <c r="V59" s="8">
        <f t="shared" ca="1" si="11"/>
        <v>4.0127272727272736</v>
      </c>
      <c r="X59" s="8">
        <f t="shared" ca="1" si="12"/>
        <v>-2.7029752066115722</v>
      </c>
      <c r="Y59" s="8">
        <f t="shared" ca="1" si="13"/>
        <v>-5.5661157024793386</v>
      </c>
      <c r="Z59" s="8">
        <f t="shared" ca="1" si="14"/>
        <v>-3.6533884297520647</v>
      </c>
      <c r="AA59" s="8">
        <f t="shared" ca="1" si="15"/>
        <v>-1.9127272727272735</v>
      </c>
      <c r="AC59" s="6">
        <f t="shared" ca="1" si="16"/>
        <v>43951</v>
      </c>
      <c r="AD59" s="3">
        <f t="shared" ca="1" si="17"/>
        <v>-3.9344181818181823</v>
      </c>
      <c r="AE59" s="2">
        <f t="shared" ca="1" si="18"/>
        <v>5.4858000000000002</v>
      </c>
      <c r="AH59" s="4">
        <f t="shared" ca="1" si="34"/>
        <v>45626</v>
      </c>
      <c r="AI59" s="3">
        <f ca="1">INDEX($P$3:$P$242,MATCH(MONTH($AH59)&amp;AI$3,$J:$J,0))</f>
        <v>2.02</v>
      </c>
      <c r="AJ59" s="3">
        <f ca="1">INDEX($P$3:$P$242,MATCH(MONTH($AH59)&amp;AJ$3,$J:$J,0))</f>
        <v>1.4900000000000002</v>
      </c>
      <c r="AK59" s="3">
        <f ca="1">INDEX($P$3:$P$242,MATCH(MONTH($AH59)&amp;AK$3,$J:$J,0))</f>
        <v>-1.0299999999999994</v>
      </c>
      <c r="AL59" s="3">
        <f ca="1">INDEX($P$3:$P$242,MATCH(MONTH($AH59)&amp;AL$3,$J:$J,0))</f>
        <v>4.8499999999999996</v>
      </c>
      <c r="AM59" s="3">
        <f ca="1">INDEX($P$3:$P$242,MATCH(MONTH($AH59)&amp;AM$3,$J:$J,0))</f>
        <v>1.7400000000000002</v>
      </c>
      <c r="AN59" s="3">
        <f ca="1">INDEX($P$3:$P$242,MATCH(MONTH($AH59)&amp;AN$3,$J:$J,0))</f>
        <v>1.1900000000000002</v>
      </c>
      <c r="AO59" s="3">
        <f ca="1">INDEX($P$3:$P$242,MATCH(MONTH($AH59)&amp;AO$3,$J:$J,0))</f>
        <v>2.2300000000000004</v>
      </c>
      <c r="AP59" s="3">
        <f ca="1">INDEX($P$3:$P$242,MATCH(MONTH($AH59)&amp;AP$3,$J:$J,0))</f>
        <v>0.33999999999999986</v>
      </c>
      <c r="AQ59" s="3">
        <f ca="1">INDEX($P$3:$P$242,MATCH(MONTH($AH59)&amp;AQ$3,$J:$J,0))</f>
        <v>6.98</v>
      </c>
      <c r="AR59" s="3">
        <f ca="1">INDEX($P$3:$P$242,MATCH(MONTH($AH59)&amp;AR$3,$J:$J,0))</f>
        <v>9.49</v>
      </c>
      <c r="AS59" s="3">
        <f ca="1">INDEX($P$3:$P$242,MATCH(MONTH($AH59)&amp;AS$3,$J:$J,0))</f>
        <v>5.05</v>
      </c>
      <c r="AT59" s="3">
        <f t="shared" ca="1" si="33"/>
        <v>9.49</v>
      </c>
      <c r="AU59" s="3">
        <f t="shared" ca="1" si="33"/>
        <v>-1.0299999999999994</v>
      </c>
      <c r="AV59" s="3">
        <f t="shared" ca="1" si="33"/>
        <v>3.2329999999999997</v>
      </c>
      <c r="AW59" s="7">
        <f t="shared" ca="1" si="33"/>
        <v>3.0999324186181867</v>
      </c>
    </row>
    <row r="60" spans="1:49" x14ac:dyDescent="0.25">
      <c r="A60" s="3">
        <f t="shared" ca="1" si="31"/>
        <v>2020</v>
      </c>
      <c r="B60" s="3">
        <f t="shared" ca="1" si="1"/>
        <v>2</v>
      </c>
      <c r="C60" s="4">
        <f t="shared" ca="1" si="32"/>
        <v>43890</v>
      </c>
      <c r="D60" s="7">
        <f ca="1">IFERROR(VLOOKUP(B60&amp;A60,'BR Selic'!$B:$E,4,FALSE),D61)</f>
        <v>4.25</v>
      </c>
      <c r="E60" s="7">
        <f ca="1">IFERROR(VLOOKUP($B60&amp;$A60,'BR Inflation'!$B:$E,4,FALSE),E61)</f>
        <v>4.01</v>
      </c>
      <c r="F60" s="7">
        <f ca="1">IFERROR(VLOOKUP($B60&amp;$A60,'US Fed Funds'!$B:$E,4,FALSE),F61)</f>
        <v>1.625</v>
      </c>
      <c r="G60" s="7">
        <f ca="1">IFERROR(VLOOKUP($B60&amp;$A60,'US Inflation'!$B:$E,4,FALSE),G61)</f>
        <v>2.2999999999999998</v>
      </c>
      <c r="H60" s="2">
        <f ca="1">VLOOKUP($B60&amp;$A60,BRL!$B:$E,4,FALSE)</f>
        <v>4.4733000000000001</v>
      </c>
      <c r="J60" s="6" t="str">
        <f t="shared" ca="1" si="5"/>
        <v>32020</v>
      </c>
      <c r="L60" s="4">
        <f t="shared" ca="1" si="22"/>
        <v>43921</v>
      </c>
      <c r="M60" s="7">
        <f t="shared" ca="1" si="23"/>
        <v>0.45000000000000018</v>
      </c>
      <c r="N60" s="7">
        <f t="shared" ca="1" si="20"/>
        <v>3.625</v>
      </c>
      <c r="O60" s="7">
        <f t="shared" ca="1" si="6"/>
        <v>1.8250000000000002</v>
      </c>
      <c r="P60" s="7">
        <f t="shared" ca="1" si="7"/>
        <v>1.7999999999999998</v>
      </c>
      <c r="R60" s="4">
        <f t="shared" ca="1" si="8"/>
        <v>43921</v>
      </c>
      <c r="S60" s="8">
        <f t="shared" ca="1" si="9"/>
        <v>4.0714049586776868</v>
      </c>
      <c r="T60" s="8">
        <f t="shared" ca="1" si="10"/>
        <v>9.2324380165289259</v>
      </c>
      <c r="U60" s="8">
        <f t="shared" ca="1" si="10"/>
        <v>5.2133471074380164</v>
      </c>
      <c r="V60" s="8">
        <f t="shared" ca="1" si="11"/>
        <v>4.0190909090909104</v>
      </c>
      <c r="X60" s="8">
        <f t="shared" ca="1" si="12"/>
        <v>-3.6214049586776866</v>
      </c>
      <c r="Y60" s="8">
        <f t="shared" ca="1" si="13"/>
        <v>-5.6074380165289259</v>
      </c>
      <c r="Z60" s="8">
        <f t="shared" ca="1" si="14"/>
        <v>-3.3883471074380163</v>
      </c>
      <c r="AA60" s="8">
        <f t="shared" ca="1" si="15"/>
        <v>-2.2190909090909106</v>
      </c>
      <c r="AC60" s="6">
        <f t="shared" ca="1" si="16"/>
        <v>43921</v>
      </c>
      <c r="AD60" s="3">
        <f t="shared" ca="1" si="17"/>
        <v>-4.1636727272727283</v>
      </c>
      <c r="AE60" s="2">
        <f t="shared" ca="1" si="18"/>
        <v>5.2046000000000001</v>
      </c>
      <c r="AH60" s="4">
        <f t="shared" ca="1" si="34"/>
        <v>45657</v>
      </c>
      <c r="AI60" s="3">
        <f ca="1">INDEX($P$3:$P$242,MATCH(MONTH($AH60)&amp;AI$3,$J:$J,0))</f>
        <v>2.1599999999999997</v>
      </c>
      <c r="AJ60" s="3">
        <f ca="1">INDEX($P$3:$P$242,MATCH(MONTH($AH60)&amp;AJ$3,$J:$J,0))</f>
        <v>1.62</v>
      </c>
      <c r="AK60" s="3">
        <f ca="1">INDEX($P$3:$P$242,MATCH(MONTH($AH60)&amp;AK$3,$J:$J,0))</f>
        <v>-1.2300000000000004</v>
      </c>
      <c r="AL60" s="3">
        <f ca="1">INDEX($P$3:$P$242,MATCH(MONTH($AH60)&amp;AL$3,$J:$J,0))</f>
        <v>4.47</v>
      </c>
      <c r="AM60" s="3">
        <f ca="1">INDEX($P$3:$P$242,MATCH(MONTH($AH60)&amp;AM$3,$J:$J,0))</f>
        <v>2.7199999999999998</v>
      </c>
      <c r="AN60" s="3">
        <f ca="1">INDEX($P$3:$P$242,MATCH(MONTH($AH60)&amp;AN$3,$J:$J,0))</f>
        <v>0.74</v>
      </c>
      <c r="AO60" s="3">
        <f ca="1">INDEX($P$3:$P$242,MATCH(MONTH($AH60)&amp;AO$3,$J:$J,0))</f>
        <v>2.0599999999999996</v>
      </c>
      <c r="AP60" s="3">
        <f ca="1">INDEX($P$3:$P$242,MATCH(MONTH($AH60)&amp;AP$3,$J:$J,0))</f>
        <v>0.70000000000000018</v>
      </c>
      <c r="AQ60" s="3">
        <f ca="1">INDEX($P$3:$P$242,MATCH(MONTH($AH60)&amp;AQ$3,$J:$J,0))</f>
        <v>6.27</v>
      </c>
      <c r="AR60" s="3">
        <f ca="1">INDEX($P$3:$P$242,MATCH(MONTH($AH60)&amp;AR$3,$J:$J,0))</f>
        <v>9.73</v>
      </c>
      <c r="AS60" s="3">
        <f ca="1">INDEX($P$3:$P$242,MATCH(MONTH($AH60)&amp;AS$3,$J:$J,0))</f>
        <v>4.8899999999999997</v>
      </c>
      <c r="AT60" s="3">
        <f t="shared" ca="1" si="33"/>
        <v>9.73</v>
      </c>
      <c r="AU60" s="3">
        <f t="shared" ca="1" si="33"/>
        <v>-1.2300000000000004</v>
      </c>
      <c r="AV60" s="3">
        <f t="shared" ca="1" si="33"/>
        <v>3.1970000000000001</v>
      </c>
      <c r="AW60" s="7">
        <f t="shared" ca="1" si="33"/>
        <v>3.0411775679825075</v>
      </c>
    </row>
    <row r="61" spans="1:49" x14ac:dyDescent="0.25">
      <c r="A61" s="3">
        <f t="shared" ca="1" si="31"/>
        <v>2020</v>
      </c>
      <c r="B61" s="3">
        <f t="shared" ca="1" si="1"/>
        <v>1</v>
      </c>
      <c r="C61" s="4">
        <f t="shared" ca="1" si="32"/>
        <v>43861</v>
      </c>
      <c r="D61" s="7">
        <f ca="1">IFERROR(VLOOKUP(B61&amp;A61,'BR Selic'!$B:$E,4,FALSE),D62)</f>
        <v>4.5</v>
      </c>
      <c r="E61" s="7">
        <f ca="1">IFERROR(VLOOKUP($B61&amp;$A61,'BR Inflation'!$B:$E,4,FALSE),E62)</f>
        <v>4.1900000000000004</v>
      </c>
      <c r="F61" s="7">
        <f ca="1">IFERROR(VLOOKUP($B61&amp;$A61,'US Fed Funds'!$B:$E,4,FALSE),F62)</f>
        <v>1.625</v>
      </c>
      <c r="G61" s="7">
        <f ca="1">IFERROR(VLOOKUP($B61&amp;$A61,'US Inflation'!$B:$E,4,FALSE),G62)</f>
        <v>2.5</v>
      </c>
      <c r="H61" s="2">
        <f ca="1">VLOOKUP($B61&amp;$A61,BRL!$B:$E,4,FALSE)</f>
        <v>4.282</v>
      </c>
      <c r="J61" s="6" t="str">
        <f t="shared" ca="1" si="5"/>
        <v>22020</v>
      </c>
      <c r="L61" s="4">
        <f t="shared" ca="1" si="22"/>
        <v>43890</v>
      </c>
      <c r="M61" s="7">
        <f t="shared" ca="1" si="23"/>
        <v>0.24000000000000021</v>
      </c>
      <c r="N61" s="7">
        <f t="shared" ca="1" si="20"/>
        <v>2.625</v>
      </c>
      <c r="O61" s="7">
        <f t="shared" ca="1" si="6"/>
        <v>0.91500000000000004</v>
      </c>
      <c r="P61" s="7">
        <f t="shared" ca="1" si="7"/>
        <v>1.71</v>
      </c>
      <c r="R61" s="4">
        <f t="shared" ca="1" si="8"/>
        <v>43890</v>
      </c>
      <c r="S61" s="8">
        <f t="shared" ca="1" si="9"/>
        <v>4.1000826446281007</v>
      </c>
      <c r="T61" s="8">
        <f t="shared" ca="1" si="10"/>
        <v>9.2737603305785132</v>
      </c>
      <c r="U61" s="8">
        <f t="shared" ca="1" si="10"/>
        <v>5.2469834710743797</v>
      </c>
      <c r="V61" s="8">
        <f t="shared" ca="1" si="11"/>
        <v>4.0267768595041336</v>
      </c>
      <c r="X61" s="8">
        <f t="shared" ca="1" si="12"/>
        <v>-3.8600826446281005</v>
      </c>
      <c r="Y61" s="8">
        <f t="shared" ca="1" si="13"/>
        <v>-6.6487603305785132</v>
      </c>
      <c r="Z61" s="8">
        <f t="shared" ca="1" si="14"/>
        <v>-4.3319834710743796</v>
      </c>
      <c r="AA61" s="8">
        <f t="shared" ca="1" si="15"/>
        <v>-2.3167768595041336</v>
      </c>
      <c r="AC61" s="6">
        <f t="shared" ca="1" si="16"/>
        <v>43890</v>
      </c>
      <c r="AD61" s="3">
        <f t="shared" ca="1" si="17"/>
        <v>-4.8974727272727279</v>
      </c>
      <c r="AE61" s="2">
        <f t="shared" ca="1" si="18"/>
        <v>4.4733000000000001</v>
      </c>
    </row>
    <row r="62" spans="1:49" x14ac:dyDescent="0.25">
      <c r="A62" s="3">
        <f t="shared" ca="1" si="31"/>
        <v>2019</v>
      </c>
      <c r="B62" s="3">
        <f t="shared" ca="1" si="1"/>
        <v>12</v>
      </c>
      <c r="C62" s="4">
        <f t="shared" ca="1" si="32"/>
        <v>43830</v>
      </c>
      <c r="D62" s="7">
        <f ca="1">IFERROR(VLOOKUP(B62&amp;A62,'BR Selic'!$B:$E,4,FALSE),D63)</f>
        <v>4.5</v>
      </c>
      <c r="E62" s="7">
        <f ca="1">IFERROR(VLOOKUP($B62&amp;$A62,'BR Inflation'!$B:$E,4,FALSE),E63)</f>
        <v>4.3099999999999996</v>
      </c>
      <c r="F62" s="7">
        <f ca="1">IFERROR(VLOOKUP($B62&amp;$A62,'US Fed Funds'!$B:$E,4,FALSE),F63)</f>
        <v>1.625</v>
      </c>
      <c r="G62" s="7">
        <f ca="1">IFERROR(VLOOKUP($B62&amp;$A62,'US Inflation'!$B:$E,4,FALSE),G63)</f>
        <v>2.2999999999999998</v>
      </c>
      <c r="H62" s="2">
        <f ca="1">VLOOKUP($B62&amp;$A62,BRL!$B:$E,4,FALSE)</f>
        <v>4.0190000000000001</v>
      </c>
      <c r="J62" s="6" t="str">
        <f t="shared" ca="1" si="5"/>
        <v>12020</v>
      </c>
      <c r="L62" s="4">
        <f t="shared" ca="1" si="22"/>
        <v>43861</v>
      </c>
      <c r="M62" s="7">
        <f t="shared" ca="1" si="23"/>
        <v>0.30999999999999961</v>
      </c>
      <c r="N62" s="7">
        <f t="shared" ca="1" si="20"/>
        <v>2.875</v>
      </c>
      <c r="O62" s="7">
        <f t="shared" ca="1" si="6"/>
        <v>1.1849999999999996</v>
      </c>
      <c r="P62" s="7">
        <f t="shared" ca="1" si="7"/>
        <v>1.6900000000000004</v>
      </c>
      <c r="R62" s="4">
        <f t="shared" ca="1" si="8"/>
        <v>43861</v>
      </c>
      <c r="S62" s="8">
        <f t="shared" ca="1" si="9"/>
        <v>4.1324793388429768</v>
      </c>
      <c r="T62" s="8">
        <f t="shared" ca="1" si="10"/>
        <v>9.3233471074380159</v>
      </c>
      <c r="U62" s="8">
        <f t="shared" ca="1" si="10"/>
        <v>5.2942561983471066</v>
      </c>
      <c r="V62" s="8">
        <f t="shared" ca="1" si="11"/>
        <v>4.0290909090909102</v>
      </c>
      <c r="X62" s="8">
        <f t="shared" ca="1" si="12"/>
        <v>-3.8224793388429772</v>
      </c>
      <c r="Y62" s="8">
        <f t="shared" ca="1" si="13"/>
        <v>-6.4483471074380159</v>
      </c>
      <c r="Z62" s="8">
        <f t="shared" ca="1" si="14"/>
        <v>-4.109256198347107</v>
      </c>
      <c r="AA62" s="8">
        <f t="shared" ca="1" si="15"/>
        <v>-2.3390909090909098</v>
      </c>
      <c r="AC62" s="6">
        <f t="shared" ca="1" si="16"/>
        <v>43861</v>
      </c>
      <c r="AD62" s="3">
        <f t="shared" ca="1" si="17"/>
        <v>-4.745427272727273</v>
      </c>
      <c r="AE62" s="2">
        <f t="shared" ca="1" si="18"/>
        <v>4.282</v>
      </c>
    </row>
    <row r="63" spans="1:49" x14ac:dyDescent="0.25">
      <c r="A63" s="3">
        <f t="shared" ca="1" si="31"/>
        <v>2019</v>
      </c>
      <c r="B63" s="3">
        <f t="shared" ca="1" si="1"/>
        <v>11</v>
      </c>
      <c r="C63" s="4">
        <f t="shared" ca="1" si="32"/>
        <v>43799</v>
      </c>
      <c r="D63" s="7">
        <f ca="1">IFERROR(VLOOKUP(B63&amp;A63,'BR Selic'!$B:$E,4,FALSE),D64)</f>
        <v>5</v>
      </c>
      <c r="E63" s="7">
        <f ca="1">IFERROR(VLOOKUP($B63&amp;$A63,'BR Inflation'!$B:$E,4,FALSE),E64)</f>
        <v>3.27</v>
      </c>
      <c r="F63" s="7">
        <f ca="1">IFERROR(VLOOKUP($B63&amp;$A63,'US Fed Funds'!$B:$E,4,FALSE),F64)</f>
        <v>1.625</v>
      </c>
      <c r="G63" s="7">
        <f ca="1">IFERROR(VLOOKUP($B63&amp;$A63,'US Inflation'!$B:$E,4,FALSE),G64)</f>
        <v>2.1</v>
      </c>
      <c r="H63" s="2">
        <f ca="1">VLOOKUP($B63&amp;$A63,BRL!$B:$E,4,FALSE)</f>
        <v>4.2363999999999997</v>
      </c>
      <c r="J63" s="6" t="str">
        <f t="shared" ca="1" si="5"/>
        <v>122019</v>
      </c>
      <c r="L63" s="4">
        <f t="shared" ca="1" si="22"/>
        <v>43830</v>
      </c>
      <c r="M63" s="7">
        <f t="shared" ca="1" si="23"/>
        <v>0.19000000000000039</v>
      </c>
      <c r="N63" s="7">
        <f t="shared" ca="1" si="20"/>
        <v>2.875</v>
      </c>
      <c r="O63" s="7">
        <f t="shared" ca="1" si="6"/>
        <v>0.86500000000000021</v>
      </c>
      <c r="P63" s="7">
        <f t="shared" ca="1" si="7"/>
        <v>2.0099999999999998</v>
      </c>
      <c r="R63" s="4">
        <f t="shared" ca="1" si="8"/>
        <v>43830</v>
      </c>
      <c r="S63" s="8">
        <f t="shared" ca="1" si="9"/>
        <v>4.1666115702479356</v>
      </c>
      <c r="T63" s="8">
        <f t="shared" ca="1" si="10"/>
        <v>9.3708677685950406</v>
      </c>
      <c r="U63" s="8">
        <f t="shared" ca="1" si="10"/>
        <v>5.3424380165289254</v>
      </c>
      <c r="V63" s="8">
        <f t="shared" ca="1" si="11"/>
        <v>4.028429752066117</v>
      </c>
      <c r="X63" s="8">
        <f t="shared" ca="1" si="12"/>
        <v>-3.9766115702479352</v>
      </c>
      <c r="Y63" s="8">
        <f t="shared" ca="1" si="13"/>
        <v>-6.4958677685950406</v>
      </c>
      <c r="Z63" s="8">
        <f t="shared" ca="1" si="14"/>
        <v>-4.4774380165289251</v>
      </c>
      <c r="AA63" s="8">
        <f t="shared" ca="1" si="15"/>
        <v>-2.0184297520661172</v>
      </c>
      <c r="AC63" s="6">
        <f t="shared" ca="1" si="16"/>
        <v>43830</v>
      </c>
      <c r="AD63" s="3">
        <f t="shared" ca="1" si="17"/>
        <v>-4.9334727272727275</v>
      </c>
      <c r="AE63" s="2">
        <f t="shared" ca="1" si="18"/>
        <v>4.0190000000000001</v>
      </c>
    </row>
    <row r="64" spans="1:49" x14ac:dyDescent="0.25">
      <c r="A64" s="3">
        <f t="shared" ca="1" si="31"/>
        <v>2019</v>
      </c>
      <c r="B64" s="3">
        <f t="shared" ca="1" si="1"/>
        <v>10</v>
      </c>
      <c r="C64" s="4">
        <f t="shared" ca="1" si="32"/>
        <v>43769</v>
      </c>
      <c r="D64" s="7">
        <f ca="1">IFERROR(VLOOKUP(B64&amp;A64,'BR Selic'!$B:$E,4,FALSE),D65)</f>
        <v>5</v>
      </c>
      <c r="E64" s="7">
        <f ca="1">IFERROR(VLOOKUP($B64&amp;$A64,'BR Inflation'!$B:$E,4,FALSE),E65)</f>
        <v>2.54</v>
      </c>
      <c r="F64" s="7">
        <f ca="1">IFERROR(VLOOKUP($B64&amp;$A64,'US Fed Funds'!$B:$E,4,FALSE),F65)</f>
        <v>1.625</v>
      </c>
      <c r="G64" s="7">
        <f ca="1">IFERROR(VLOOKUP($B64&amp;$A64,'US Inflation'!$B:$E,4,FALSE),G65)</f>
        <v>1.8</v>
      </c>
      <c r="H64" s="2">
        <f ca="1">VLOOKUP($B64&amp;$A64,BRL!$B:$E,4,FALSE)</f>
        <v>4.0174000000000003</v>
      </c>
      <c r="J64" s="6" t="str">
        <f t="shared" ca="1" si="5"/>
        <v>112019</v>
      </c>
      <c r="L64" s="4">
        <f t="shared" ca="1" si="22"/>
        <v>43799</v>
      </c>
      <c r="M64" s="7">
        <f t="shared" ca="1" si="23"/>
        <v>1.73</v>
      </c>
      <c r="N64" s="7">
        <f t="shared" ca="1" si="20"/>
        <v>3.375</v>
      </c>
      <c r="O64" s="7">
        <f t="shared" ca="1" si="6"/>
        <v>2.2050000000000001</v>
      </c>
      <c r="P64" s="7">
        <f t="shared" ca="1" si="7"/>
        <v>1.17</v>
      </c>
      <c r="R64" s="4">
        <f t="shared" ca="1" si="8"/>
        <v>43799</v>
      </c>
      <c r="S64" s="8">
        <f t="shared" ca="1" si="9"/>
        <v>4.2024793388429762</v>
      </c>
      <c r="T64" s="8">
        <f t="shared" ca="1" si="10"/>
        <v>9.4183884297520652</v>
      </c>
      <c r="U64" s="8">
        <f t="shared" ca="1" si="10"/>
        <v>5.3865702479338839</v>
      </c>
      <c r="V64" s="8">
        <f t="shared" ca="1" si="11"/>
        <v>4.0318181818181831</v>
      </c>
      <c r="X64" s="8">
        <f t="shared" ca="1" si="12"/>
        <v>-2.4724793388429762</v>
      </c>
      <c r="Y64" s="8">
        <f t="shared" ca="1" si="13"/>
        <v>-6.0433884297520652</v>
      </c>
      <c r="Z64" s="8">
        <f t="shared" ca="1" si="14"/>
        <v>-3.1815702479338839</v>
      </c>
      <c r="AA64" s="8">
        <f t="shared" ca="1" si="15"/>
        <v>-2.8618181818181831</v>
      </c>
      <c r="AC64" s="6">
        <f t="shared" ca="1" si="16"/>
        <v>43799</v>
      </c>
      <c r="AD64" s="3">
        <f t="shared" ca="1" si="17"/>
        <v>-3.8601545454545456</v>
      </c>
      <c r="AE64" s="2">
        <f t="shared" ca="1" si="18"/>
        <v>4.2363999999999997</v>
      </c>
    </row>
    <row r="65" spans="1:31" x14ac:dyDescent="0.25">
      <c r="A65" s="3">
        <f t="shared" ca="1" si="31"/>
        <v>2019</v>
      </c>
      <c r="B65" s="3">
        <f t="shared" ca="1" si="1"/>
        <v>9</v>
      </c>
      <c r="C65" s="4">
        <f t="shared" ca="1" si="32"/>
        <v>43738</v>
      </c>
      <c r="D65" s="7">
        <f ca="1">IFERROR(VLOOKUP(B65&amp;A65,'BR Selic'!$B:$E,4,FALSE),D66)</f>
        <v>5.5</v>
      </c>
      <c r="E65" s="7">
        <f ca="1">IFERROR(VLOOKUP($B65&amp;$A65,'BR Inflation'!$B:$E,4,FALSE),E66)</f>
        <v>2.89</v>
      </c>
      <c r="F65" s="7">
        <f ca="1">IFERROR(VLOOKUP($B65&amp;$A65,'US Fed Funds'!$B:$E,4,FALSE),F66)</f>
        <v>1.875</v>
      </c>
      <c r="G65" s="7">
        <f ca="1">IFERROR(VLOOKUP($B65&amp;$A65,'US Inflation'!$B:$E,4,FALSE),G66)</f>
        <v>1.7</v>
      </c>
      <c r="H65" s="2">
        <f ca="1">VLOOKUP($B65&amp;$A65,BRL!$B:$E,4,FALSE)</f>
        <v>4.1551</v>
      </c>
      <c r="J65" s="6" t="str">
        <f t="shared" ca="1" si="5"/>
        <v>102019</v>
      </c>
      <c r="L65" s="4">
        <f t="shared" ca="1" si="22"/>
        <v>43769</v>
      </c>
      <c r="M65" s="7">
        <f t="shared" ca="1" si="23"/>
        <v>2.46</v>
      </c>
      <c r="N65" s="7">
        <f t="shared" ca="1" si="20"/>
        <v>3.375</v>
      </c>
      <c r="O65" s="7">
        <f t="shared" ca="1" si="6"/>
        <v>2.6349999999999998</v>
      </c>
      <c r="P65" s="7">
        <f t="shared" ca="1" si="7"/>
        <v>0.74</v>
      </c>
      <c r="R65" s="4">
        <f t="shared" ca="1" si="8"/>
        <v>43769</v>
      </c>
      <c r="S65" s="8">
        <f t="shared" ca="1" si="9"/>
        <v>4.2260330578512404</v>
      </c>
      <c r="T65" s="8">
        <f t="shared" ca="1" si="10"/>
        <v>9.4617768595041323</v>
      </c>
      <c r="U65" s="8">
        <f t="shared" ca="1" si="10"/>
        <v>5.4035123966942153</v>
      </c>
      <c r="V65" s="8">
        <f t="shared" ca="1" si="11"/>
        <v>4.0582644628099187</v>
      </c>
      <c r="X65" s="8">
        <f t="shared" ca="1" si="12"/>
        <v>-1.7660330578512404</v>
      </c>
      <c r="Y65" s="8">
        <f t="shared" ca="1" si="13"/>
        <v>-6.0867768595041323</v>
      </c>
      <c r="Z65" s="8">
        <f t="shared" ca="1" si="14"/>
        <v>-2.7685123966942156</v>
      </c>
      <c r="AA65" s="8">
        <f t="shared" ca="1" si="15"/>
        <v>-3.3182644628099185</v>
      </c>
      <c r="AC65" s="6">
        <f t="shared" ca="1" si="16"/>
        <v>43769</v>
      </c>
      <c r="AD65" s="3">
        <f t="shared" ca="1" si="17"/>
        <v>-3.5050363636363646</v>
      </c>
      <c r="AE65" s="2">
        <f t="shared" ca="1" si="18"/>
        <v>4.0174000000000003</v>
      </c>
    </row>
    <row r="66" spans="1:31" x14ac:dyDescent="0.25">
      <c r="A66" s="3">
        <f t="shared" ca="1" si="31"/>
        <v>2019</v>
      </c>
      <c r="B66" s="3">
        <f t="shared" ca="1" si="1"/>
        <v>8</v>
      </c>
      <c r="C66" s="4">
        <f t="shared" ca="1" si="32"/>
        <v>43708</v>
      </c>
      <c r="D66" s="7">
        <f ca="1">IFERROR(VLOOKUP(B66&amp;A66,'BR Selic'!$B:$E,4,FALSE),D67)</f>
        <v>6</v>
      </c>
      <c r="E66" s="7">
        <f ca="1">IFERROR(VLOOKUP($B66&amp;$A66,'BR Inflation'!$B:$E,4,FALSE),E67)</f>
        <v>3.43</v>
      </c>
      <c r="F66" s="7">
        <f ca="1">IFERROR(VLOOKUP($B66&amp;$A66,'US Fed Funds'!$B:$E,4,FALSE),F67)</f>
        <v>2.125</v>
      </c>
      <c r="G66" s="7">
        <f ca="1">IFERROR(VLOOKUP($B66&amp;$A66,'US Inflation'!$B:$E,4,FALSE),G67)</f>
        <v>1.7</v>
      </c>
      <c r="H66" s="2">
        <f ca="1">VLOOKUP($B66&amp;$A66,BRL!$B:$E,4,FALSE)</f>
        <v>4.1444999999999999</v>
      </c>
      <c r="J66" s="6" t="str">
        <f t="shared" ca="1" si="5"/>
        <v>92019</v>
      </c>
      <c r="L66" s="4">
        <f t="shared" ca="1" si="22"/>
        <v>43738</v>
      </c>
      <c r="M66" s="7">
        <f t="shared" ca="1" si="23"/>
        <v>2.61</v>
      </c>
      <c r="N66" s="7">
        <f t="shared" ca="1" si="20"/>
        <v>3.625</v>
      </c>
      <c r="O66" s="7">
        <f t="shared" ca="1" si="6"/>
        <v>2.4349999999999996</v>
      </c>
      <c r="P66" s="7">
        <f t="shared" ca="1" si="7"/>
        <v>1.1900000000000002</v>
      </c>
      <c r="R66" s="4">
        <f t="shared" ca="1" si="8"/>
        <v>43738</v>
      </c>
      <c r="S66" s="8">
        <f t="shared" ca="1" si="9"/>
        <v>4.2421487603305792</v>
      </c>
      <c r="T66" s="8">
        <f t="shared" ca="1" si="10"/>
        <v>9.5051652892561975</v>
      </c>
      <c r="U66" s="8">
        <f t="shared" ca="1" si="10"/>
        <v>5.4064049586776868</v>
      </c>
      <c r="V66" s="8">
        <f t="shared" ca="1" si="11"/>
        <v>4.0987603305785134</v>
      </c>
      <c r="X66" s="8">
        <f t="shared" ca="1" si="12"/>
        <v>-1.6321487603305793</v>
      </c>
      <c r="Y66" s="8">
        <f t="shared" ca="1" si="13"/>
        <v>-5.8801652892561975</v>
      </c>
      <c r="Z66" s="8">
        <f t="shared" ca="1" si="14"/>
        <v>-2.9714049586776872</v>
      </c>
      <c r="AA66" s="8">
        <f t="shared" ca="1" si="15"/>
        <v>-2.908760330578513</v>
      </c>
      <c r="AC66" s="6">
        <f t="shared" ca="1" si="16"/>
        <v>43738</v>
      </c>
      <c r="AD66" s="3">
        <f t="shared" ca="1" si="17"/>
        <v>-3.4596272727272739</v>
      </c>
      <c r="AE66" s="2">
        <f t="shared" ca="1" si="18"/>
        <v>4.1551</v>
      </c>
    </row>
    <row r="67" spans="1:31" x14ac:dyDescent="0.25">
      <c r="A67" s="3">
        <f t="shared" ca="1" si="31"/>
        <v>2019</v>
      </c>
      <c r="B67" s="3">
        <f t="shared" ref="B67:B130" ca="1" si="35">MONTH(C67)</f>
        <v>7</v>
      </c>
      <c r="C67" s="4">
        <f t="shared" ca="1" si="32"/>
        <v>43677</v>
      </c>
      <c r="D67" s="7">
        <f ca="1">IFERROR(VLOOKUP(B67&amp;A67,'BR Selic'!$B:$E,4,FALSE),D68)</f>
        <v>6.5</v>
      </c>
      <c r="E67" s="7">
        <f ca="1">IFERROR(VLOOKUP($B67&amp;$A67,'BR Inflation'!$B:$E,4,FALSE),E68)</f>
        <v>3.22</v>
      </c>
      <c r="F67" s="7">
        <f ca="1">IFERROR(VLOOKUP($B67&amp;$A67,'US Fed Funds'!$B:$E,4,FALSE),F68)</f>
        <v>2.375</v>
      </c>
      <c r="G67" s="7">
        <f ca="1">IFERROR(VLOOKUP($B67&amp;$A67,'US Inflation'!$B:$E,4,FALSE),G68)</f>
        <v>1.8</v>
      </c>
      <c r="H67" s="2">
        <f ca="1">VLOOKUP($B67&amp;$A67,BRL!$B:$E,4,FALSE)</f>
        <v>3.8125</v>
      </c>
      <c r="J67" s="6" t="str">
        <f t="shared" ca="1" si="5"/>
        <v>82019</v>
      </c>
      <c r="L67" s="4">
        <f t="shared" ca="1" si="22"/>
        <v>43708</v>
      </c>
      <c r="M67" s="7">
        <f t="shared" ca="1" si="23"/>
        <v>2.57</v>
      </c>
      <c r="N67" s="7">
        <f t="shared" ca="1" si="20"/>
        <v>3.875</v>
      </c>
      <c r="O67" s="7">
        <f t="shared" ca="1" si="6"/>
        <v>2.1449999999999996</v>
      </c>
      <c r="P67" s="7">
        <f t="shared" ca="1" si="7"/>
        <v>1.7300000000000002</v>
      </c>
      <c r="R67" s="4">
        <f t="shared" ca="1" si="8"/>
        <v>43708</v>
      </c>
      <c r="S67" s="8">
        <f t="shared" ca="1" si="9"/>
        <v>4.2568595041322324</v>
      </c>
      <c r="T67" s="8">
        <f t="shared" ca="1" si="10"/>
        <v>9.5464876033057848</v>
      </c>
      <c r="U67" s="8">
        <f t="shared" ca="1" si="10"/>
        <v>5.4091322314049597</v>
      </c>
      <c r="V67" s="8">
        <f t="shared" ca="1" si="11"/>
        <v>4.1373553719008278</v>
      </c>
      <c r="X67" s="8">
        <f t="shared" ca="1" si="12"/>
        <v>-1.6868595041322325</v>
      </c>
      <c r="Y67" s="8">
        <f t="shared" ca="1" si="13"/>
        <v>-5.6714876033057848</v>
      </c>
      <c r="Z67" s="8">
        <f t="shared" ca="1" si="14"/>
        <v>-3.2641322314049601</v>
      </c>
      <c r="AA67" s="8">
        <f t="shared" ca="1" si="15"/>
        <v>-2.4073553719008274</v>
      </c>
      <c r="AC67" s="6">
        <f t="shared" ca="1" si="16"/>
        <v>43708</v>
      </c>
      <c r="AD67" s="3">
        <f t="shared" ca="1" si="17"/>
        <v>-3.5054181818181833</v>
      </c>
      <c r="AE67" s="2">
        <f t="shared" ca="1" si="18"/>
        <v>4.1444999999999999</v>
      </c>
    </row>
    <row r="68" spans="1:31" x14ac:dyDescent="0.25">
      <c r="A68" s="3">
        <f t="shared" ca="1" si="31"/>
        <v>2019</v>
      </c>
      <c r="B68" s="3">
        <f t="shared" ca="1" si="35"/>
        <v>6</v>
      </c>
      <c r="C68" s="4">
        <f t="shared" ca="1" si="32"/>
        <v>43646</v>
      </c>
      <c r="D68" s="7">
        <f ca="1">IFERROR(VLOOKUP(B68&amp;A68,'BR Selic'!$B:$E,4,FALSE),D69)</f>
        <v>6.5</v>
      </c>
      <c r="E68" s="7">
        <f ca="1">IFERROR(VLOOKUP($B68&amp;$A68,'BR Inflation'!$B:$E,4,FALSE),E69)</f>
        <v>3.37</v>
      </c>
      <c r="F68" s="7">
        <f ca="1">IFERROR(VLOOKUP($B68&amp;$A68,'US Fed Funds'!$B:$E,4,FALSE),F69)</f>
        <v>2.375</v>
      </c>
      <c r="G68" s="7">
        <f ca="1">IFERROR(VLOOKUP($B68&amp;$A68,'US Inflation'!$B:$E,4,FALSE),G69)</f>
        <v>1.6</v>
      </c>
      <c r="H68" s="2">
        <f ca="1">VLOOKUP($B68&amp;$A68,BRL!$B:$E,4,FALSE)</f>
        <v>3.8517999999999999</v>
      </c>
      <c r="J68" s="6" t="str">
        <f t="shared" ref="J68:J131" ca="1" si="36">MONTH($L68)&amp;YEAR($L68)</f>
        <v>72019</v>
      </c>
      <c r="L68" s="4">
        <f t="shared" ca="1" si="22"/>
        <v>43677</v>
      </c>
      <c r="M68" s="7">
        <f t="shared" ca="1" si="23"/>
        <v>3.28</v>
      </c>
      <c r="N68" s="7">
        <f t="shared" ca="1" si="20"/>
        <v>4.125</v>
      </c>
      <c r="O68" s="7">
        <f t="shared" ref="O68:O131" ca="1" si="37">(D67-E67)-(F67-G67)</f>
        <v>2.7050000000000001</v>
      </c>
      <c r="P68" s="7">
        <f t="shared" ref="P68:P131" ca="1" si="38">E67-G67</f>
        <v>1.4200000000000002</v>
      </c>
      <c r="R68" s="4">
        <f ca="1">L68</f>
        <v>43677</v>
      </c>
      <c r="S68" s="8">
        <f ca="1">AVERAGE(M68:M188)</f>
        <v>4.2707438016528947</v>
      </c>
      <c r="T68" s="8">
        <f t="shared" ref="T68:U122" ca="1" si="39">AVERAGE(N68:N188)</f>
        <v>9.5857438016528924</v>
      </c>
      <c r="U68" s="8">
        <f t="shared" ca="1" si="39"/>
        <v>5.4081404958677695</v>
      </c>
      <c r="V68" s="8">
        <f t="shared" ref="V68:V122" ca="1" si="40">AVERAGE(P68:P188)</f>
        <v>4.1776033057851256</v>
      </c>
      <c r="X68" s="8">
        <f t="shared" ref="X68:X122" ca="1" si="41">M68-S68</f>
        <v>-0.99074380165289488</v>
      </c>
      <c r="Y68" s="8">
        <f t="shared" ref="Y68:Y122" ca="1" si="42">N68-T68</f>
        <v>-5.4607438016528924</v>
      </c>
      <c r="Z68" s="8">
        <f t="shared" ref="Z68:Z122" ca="1" si="43">O68-U68</f>
        <v>-2.7031404958677694</v>
      </c>
      <c r="AA68" s="8">
        <f t="shared" ref="AA68:AA122" ca="1" si="44">P68-V68</f>
        <v>-2.7576033057851257</v>
      </c>
      <c r="AC68" s="6">
        <f t="shared" ref="AC68:AC122" ca="1" si="45">L68</f>
        <v>43677</v>
      </c>
      <c r="AD68" s="3">
        <f t="shared" ref="AD68:AD122" ca="1" si="46">SUM(X68:Z68)*0.33</f>
        <v>-3.0210272727272738</v>
      </c>
      <c r="AE68" s="2">
        <f t="shared" ref="AE68:AE122" ca="1" si="47">H67</f>
        <v>3.8125</v>
      </c>
    </row>
    <row r="69" spans="1:31" x14ac:dyDescent="0.25">
      <c r="A69" s="3">
        <f t="shared" ca="1" si="31"/>
        <v>2019</v>
      </c>
      <c r="B69" s="3">
        <f t="shared" ca="1" si="35"/>
        <v>5</v>
      </c>
      <c r="C69" s="4">
        <f t="shared" ca="1" si="32"/>
        <v>43616</v>
      </c>
      <c r="D69" s="7">
        <f ca="1">IFERROR(VLOOKUP(B69&amp;A69,'BR Selic'!$B:$E,4,FALSE),D70)</f>
        <v>6.5</v>
      </c>
      <c r="E69" s="7">
        <f ca="1">IFERROR(VLOOKUP($B69&amp;$A69,'BR Inflation'!$B:$E,4,FALSE),E70)</f>
        <v>4.66</v>
      </c>
      <c r="F69" s="7">
        <f ca="1">IFERROR(VLOOKUP($B69&amp;$A69,'US Fed Funds'!$B:$E,4,FALSE),F70)</f>
        <v>2.375</v>
      </c>
      <c r="G69" s="7">
        <f ca="1">IFERROR(VLOOKUP($B69&amp;$A69,'US Inflation'!$B:$E,4,FALSE),G70)</f>
        <v>1.8</v>
      </c>
      <c r="H69" s="2">
        <f ca="1">VLOOKUP($B69&amp;$A69,BRL!$B:$E,4,FALSE)</f>
        <v>3.9218000000000002</v>
      </c>
      <c r="J69" s="6" t="str">
        <f t="shared" ca="1" si="36"/>
        <v>62019</v>
      </c>
      <c r="L69" s="4">
        <f t="shared" ca="1" si="22"/>
        <v>43646</v>
      </c>
      <c r="M69" s="7">
        <f t="shared" ca="1" si="23"/>
        <v>3.13</v>
      </c>
      <c r="N69" s="7">
        <f t="shared" ca="1" si="20"/>
        <v>4.125</v>
      </c>
      <c r="O69" s="7">
        <f t="shared" ca="1" si="37"/>
        <v>2.355</v>
      </c>
      <c r="P69" s="7">
        <f t="shared" ca="1" si="38"/>
        <v>1.77</v>
      </c>
      <c r="R69" s="4">
        <f ca="1">L69</f>
        <v>43646</v>
      </c>
      <c r="S69" s="8">
        <f ca="1">AVERAGE(M69:M189)</f>
        <v>4.2804132231404974</v>
      </c>
      <c r="T69" s="8">
        <f t="shared" ca="1" si="39"/>
        <v>9.6270661157024797</v>
      </c>
      <c r="U69" s="8">
        <f t="shared" ca="1" si="39"/>
        <v>5.4099586776859505</v>
      </c>
      <c r="V69" s="8">
        <f t="shared" ca="1" si="40"/>
        <v>4.217107438016531</v>
      </c>
      <c r="X69" s="8">
        <f t="shared" ca="1" si="41"/>
        <v>-1.1504132231404975</v>
      </c>
      <c r="Y69" s="8">
        <f t="shared" ca="1" si="42"/>
        <v>-5.5020661157024797</v>
      </c>
      <c r="Z69" s="8">
        <f t="shared" ca="1" si="43"/>
        <v>-3.0549586776859505</v>
      </c>
      <c r="AA69" s="8">
        <f t="shared" ca="1" si="44"/>
        <v>-2.447107438016531</v>
      </c>
      <c r="AC69" s="6">
        <f t="shared" ca="1" si="45"/>
        <v>43646</v>
      </c>
      <c r="AD69" s="3">
        <f t="shared" ca="1" si="46"/>
        <v>-3.2034545454545462</v>
      </c>
      <c r="AE69" s="2">
        <f t="shared" ca="1" si="47"/>
        <v>3.8517999999999999</v>
      </c>
    </row>
    <row r="70" spans="1:31" x14ac:dyDescent="0.25">
      <c r="A70" s="3">
        <f t="shared" ca="1" si="31"/>
        <v>2019</v>
      </c>
      <c r="B70" s="3">
        <f t="shared" ca="1" si="35"/>
        <v>4</v>
      </c>
      <c r="C70" s="4">
        <f t="shared" ca="1" si="32"/>
        <v>43585</v>
      </c>
      <c r="D70" s="7">
        <f ca="1">IFERROR(VLOOKUP(B70&amp;A70,'BR Selic'!$B:$E,4,FALSE),D71)</f>
        <v>6.5</v>
      </c>
      <c r="E70" s="7">
        <f ca="1">IFERROR(VLOOKUP($B70&amp;$A70,'BR Inflation'!$B:$E,4,FALSE),E71)</f>
        <v>4.9400000000000004</v>
      </c>
      <c r="F70" s="7">
        <f ca="1">IFERROR(VLOOKUP($B70&amp;$A70,'US Fed Funds'!$B:$E,4,FALSE),F71)</f>
        <v>2.375</v>
      </c>
      <c r="G70" s="7">
        <f ca="1">IFERROR(VLOOKUP($B70&amp;$A70,'US Inflation'!$B:$E,4,FALSE),G71)</f>
        <v>2</v>
      </c>
      <c r="H70" s="2">
        <f ca="1">VLOOKUP($B70&amp;$A70,BRL!$B:$E,4,FALSE)</f>
        <v>3.9207000000000001</v>
      </c>
      <c r="J70" s="6" t="str">
        <f t="shared" ca="1" si="36"/>
        <v>52019</v>
      </c>
      <c r="L70" s="4">
        <f t="shared" ca="1" si="22"/>
        <v>43616</v>
      </c>
      <c r="M70" s="7">
        <f t="shared" ca="1" si="23"/>
        <v>1.8399999999999999</v>
      </c>
      <c r="N70" s="7">
        <f t="shared" ref="N70:N133" ca="1" si="48">D69-F69</f>
        <v>4.125</v>
      </c>
      <c r="O70" s="7">
        <f t="shared" ca="1" si="37"/>
        <v>1.2649999999999999</v>
      </c>
      <c r="P70" s="7">
        <f t="shared" ca="1" si="38"/>
        <v>2.8600000000000003</v>
      </c>
      <c r="R70" s="4">
        <f ca="1">L70</f>
        <v>43616</v>
      </c>
      <c r="S70" s="8">
        <f ca="1">AVERAGE(M70:M190)</f>
        <v>4.2962809917355385</v>
      </c>
      <c r="T70" s="8">
        <f t="shared" ca="1" si="39"/>
        <v>9.6766528925619841</v>
      </c>
      <c r="U70" s="8">
        <f t="shared" ca="1" si="39"/>
        <v>5.4204545454545459</v>
      </c>
      <c r="V70" s="8">
        <f t="shared" ca="1" si="40"/>
        <v>4.25619834710744</v>
      </c>
      <c r="X70" s="8">
        <f t="shared" ca="1" si="41"/>
        <v>-2.4562809917355386</v>
      </c>
      <c r="Y70" s="8">
        <f t="shared" ca="1" si="42"/>
        <v>-5.5516528925619841</v>
      </c>
      <c r="Z70" s="8">
        <f t="shared" ca="1" si="43"/>
        <v>-4.1554545454545462</v>
      </c>
      <c r="AA70" s="8">
        <f t="shared" ca="1" si="44"/>
        <v>-1.3961983471074397</v>
      </c>
      <c r="AC70" s="6">
        <f t="shared" ca="1" si="45"/>
        <v>43616</v>
      </c>
      <c r="AD70" s="3">
        <f t="shared" ca="1" si="46"/>
        <v>-4.0139181818181831</v>
      </c>
      <c r="AE70" s="2">
        <f t="shared" ca="1" si="47"/>
        <v>3.9218000000000002</v>
      </c>
    </row>
    <row r="71" spans="1:31" x14ac:dyDescent="0.25">
      <c r="A71" s="3">
        <f t="shared" ca="1" si="31"/>
        <v>2019</v>
      </c>
      <c r="B71" s="3">
        <f t="shared" ca="1" si="35"/>
        <v>3</v>
      </c>
      <c r="C71" s="4">
        <f t="shared" ca="1" si="32"/>
        <v>43555</v>
      </c>
      <c r="D71" s="7">
        <f ca="1">IFERROR(VLOOKUP(B71&amp;A71,'BR Selic'!$B:$E,4,FALSE),D72)</f>
        <v>6.5</v>
      </c>
      <c r="E71" s="7">
        <f ca="1">IFERROR(VLOOKUP($B71&amp;$A71,'BR Inflation'!$B:$E,4,FALSE),E72)</f>
        <v>4.58</v>
      </c>
      <c r="F71" s="7">
        <f ca="1">IFERROR(VLOOKUP($B71&amp;$A71,'US Fed Funds'!$B:$E,4,FALSE),F72)</f>
        <v>2.375</v>
      </c>
      <c r="G71" s="7">
        <f ca="1">IFERROR(VLOOKUP($B71&amp;$A71,'US Inflation'!$B:$E,4,FALSE),G72)</f>
        <v>1.9</v>
      </c>
      <c r="H71" s="2">
        <f ca="1">VLOOKUP($B71&amp;$A71,BRL!$B:$E,4,FALSE)</f>
        <v>3.9238</v>
      </c>
      <c r="J71" s="6" t="str">
        <f t="shared" ca="1" si="36"/>
        <v>42019</v>
      </c>
      <c r="L71" s="4">
        <f t="shared" ca="1" si="22"/>
        <v>43585</v>
      </c>
      <c r="M71" s="7">
        <f t="shared" ca="1" si="23"/>
        <v>1.5599999999999996</v>
      </c>
      <c r="N71" s="7">
        <f t="shared" ca="1" si="48"/>
        <v>4.125</v>
      </c>
      <c r="O71" s="7">
        <f t="shared" ca="1" si="37"/>
        <v>1.1849999999999996</v>
      </c>
      <c r="P71" s="7">
        <f t="shared" ca="1" si="38"/>
        <v>2.9400000000000004</v>
      </c>
      <c r="R71" s="4">
        <f ca="1">L71</f>
        <v>43585</v>
      </c>
      <c r="S71" s="8">
        <f ca="1">AVERAGE(M71:M191)</f>
        <v>4.3200826446281004</v>
      </c>
      <c r="T71" s="8">
        <f t="shared" ca="1" si="39"/>
        <v>9.7262396694214868</v>
      </c>
      <c r="U71" s="8">
        <f t="shared" ca="1" si="39"/>
        <v>5.4421900826446281</v>
      </c>
      <c r="V71" s="8">
        <f t="shared" ca="1" si="40"/>
        <v>4.2840495867768604</v>
      </c>
      <c r="X71" s="8">
        <f t="shared" ca="1" si="41"/>
        <v>-2.7600826446281008</v>
      </c>
      <c r="Y71" s="8">
        <f t="shared" ca="1" si="42"/>
        <v>-5.6012396694214868</v>
      </c>
      <c r="Z71" s="8">
        <f t="shared" ca="1" si="43"/>
        <v>-4.2571900826446285</v>
      </c>
      <c r="AA71" s="8">
        <f t="shared" ca="1" si="44"/>
        <v>-1.34404958677686</v>
      </c>
      <c r="AC71" s="6">
        <f t="shared" ca="1" si="45"/>
        <v>43585</v>
      </c>
      <c r="AD71" s="3">
        <f t="shared" ca="1" si="46"/>
        <v>-4.1641090909090916</v>
      </c>
      <c r="AE71" s="2">
        <f t="shared" ca="1" si="47"/>
        <v>3.9207000000000001</v>
      </c>
    </row>
    <row r="72" spans="1:31" x14ac:dyDescent="0.25">
      <c r="A72" s="3">
        <f t="shared" ca="1" si="31"/>
        <v>2019</v>
      </c>
      <c r="B72" s="3">
        <f t="shared" ca="1" si="35"/>
        <v>2</v>
      </c>
      <c r="C72" s="4">
        <f t="shared" ca="1" si="32"/>
        <v>43524</v>
      </c>
      <c r="D72" s="7">
        <f ca="1">IFERROR(VLOOKUP(B72&amp;A72,'BR Selic'!$B:$E,4,FALSE),D73)</f>
        <v>6.5</v>
      </c>
      <c r="E72" s="7">
        <f ca="1">IFERROR(VLOOKUP($B72&amp;$A72,'BR Inflation'!$B:$E,4,FALSE),E73)</f>
        <v>3.89</v>
      </c>
      <c r="F72" s="7">
        <f ca="1">IFERROR(VLOOKUP($B72&amp;$A72,'US Fed Funds'!$B:$E,4,FALSE),F73)</f>
        <v>2.375</v>
      </c>
      <c r="G72" s="7">
        <f ca="1">IFERROR(VLOOKUP($B72&amp;$A72,'US Inflation'!$B:$E,4,FALSE),G73)</f>
        <v>1.5</v>
      </c>
      <c r="H72" s="2">
        <f ca="1">VLOOKUP($B72&amp;$A72,BRL!$B:$E,4,FALSE)</f>
        <v>3.7511000000000001</v>
      </c>
      <c r="J72" s="6" t="str">
        <f t="shared" ca="1" si="36"/>
        <v>32019</v>
      </c>
      <c r="L72" s="4">
        <f t="shared" ca="1" si="22"/>
        <v>43555</v>
      </c>
      <c r="M72" s="7">
        <f t="shared" ca="1" si="23"/>
        <v>1.92</v>
      </c>
      <c r="N72" s="7">
        <f t="shared" ca="1" si="48"/>
        <v>4.125</v>
      </c>
      <c r="O72" s="7">
        <f t="shared" ca="1" si="37"/>
        <v>1.4449999999999998</v>
      </c>
      <c r="P72" s="7">
        <f t="shared" ca="1" si="38"/>
        <v>2.68</v>
      </c>
      <c r="R72" s="4">
        <f ca="1">L72</f>
        <v>43555</v>
      </c>
      <c r="S72" s="8">
        <f ca="1">AVERAGE(M72:M192)</f>
        <v>4.3538016528925638</v>
      </c>
      <c r="T72" s="8">
        <f t="shared" ca="1" si="39"/>
        <v>9.7840909090909083</v>
      </c>
      <c r="U72" s="8">
        <f t="shared" ca="1" si="39"/>
        <v>5.4746694214876026</v>
      </c>
      <c r="V72" s="8">
        <f t="shared" ca="1" si="40"/>
        <v>4.3094214876033075</v>
      </c>
      <c r="X72" s="8">
        <f t="shared" ca="1" si="41"/>
        <v>-2.4338016528925639</v>
      </c>
      <c r="Y72" s="8">
        <f t="shared" ca="1" si="42"/>
        <v>-5.6590909090909083</v>
      </c>
      <c r="Z72" s="8">
        <f t="shared" ca="1" si="43"/>
        <v>-4.0296694214876023</v>
      </c>
      <c r="AA72" s="8">
        <f t="shared" ca="1" si="44"/>
        <v>-1.6294214876033073</v>
      </c>
      <c r="AC72" s="6">
        <f t="shared" ca="1" si="45"/>
        <v>43555</v>
      </c>
      <c r="AD72" s="3">
        <f t="shared" ca="1" si="46"/>
        <v>-4.0004454545454546</v>
      </c>
      <c r="AE72" s="2">
        <f t="shared" ca="1" si="47"/>
        <v>3.9238</v>
      </c>
    </row>
    <row r="73" spans="1:31" x14ac:dyDescent="0.25">
      <c r="A73" s="3">
        <f t="shared" ca="1" si="31"/>
        <v>2019</v>
      </c>
      <c r="B73" s="3">
        <f t="shared" ca="1" si="35"/>
        <v>1</v>
      </c>
      <c r="C73" s="4">
        <f t="shared" ca="1" si="32"/>
        <v>43496</v>
      </c>
      <c r="D73" s="7">
        <f ca="1">IFERROR(VLOOKUP(B73&amp;A73,'BR Selic'!$B:$E,4,FALSE),D74)</f>
        <v>6.5</v>
      </c>
      <c r="E73" s="7">
        <f ca="1">IFERROR(VLOOKUP($B73&amp;$A73,'BR Inflation'!$B:$E,4,FALSE),E74)</f>
        <v>3.78</v>
      </c>
      <c r="F73" s="7">
        <f ca="1">IFERROR(VLOOKUP($B73&amp;$A73,'US Fed Funds'!$B:$E,4,FALSE),F74)</f>
        <v>2.375</v>
      </c>
      <c r="G73" s="7">
        <f ca="1">IFERROR(VLOOKUP($B73&amp;$A73,'US Inflation'!$B:$E,4,FALSE),G74)</f>
        <v>1.6</v>
      </c>
      <c r="H73" s="2">
        <f ca="1">VLOOKUP($B73&amp;$A73,BRL!$B:$E,4,FALSE)</f>
        <v>3.6438999999999999</v>
      </c>
      <c r="J73" s="6" t="str">
        <f t="shared" ca="1" si="36"/>
        <v>22019</v>
      </c>
      <c r="L73" s="4">
        <f t="shared" ca="1" si="22"/>
        <v>43524</v>
      </c>
      <c r="M73" s="7">
        <f t="shared" ca="1" si="23"/>
        <v>2.61</v>
      </c>
      <c r="N73" s="7">
        <f t="shared" ca="1" si="48"/>
        <v>4.125</v>
      </c>
      <c r="O73" s="7">
        <f t="shared" ca="1" si="37"/>
        <v>1.7349999999999999</v>
      </c>
      <c r="P73" s="7">
        <f t="shared" ca="1" si="38"/>
        <v>2.39</v>
      </c>
      <c r="R73" s="4">
        <f ca="1">L73</f>
        <v>43524</v>
      </c>
      <c r="S73" s="8">
        <f ca="1">AVERAGE(M73:M193)</f>
        <v>4.3945454545454554</v>
      </c>
      <c r="T73" s="8">
        <f t="shared" ca="1" si="39"/>
        <v>9.8543388429752063</v>
      </c>
      <c r="U73" s="8">
        <f t="shared" ca="1" si="39"/>
        <v>5.5199586776859499</v>
      </c>
      <c r="V73" s="8">
        <f t="shared" ca="1" si="40"/>
        <v>4.3343801652892573</v>
      </c>
      <c r="X73" s="8">
        <f t="shared" ca="1" si="41"/>
        <v>-1.7845454545454555</v>
      </c>
      <c r="Y73" s="8">
        <f t="shared" ca="1" si="42"/>
        <v>-5.7293388429752063</v>
      </c>
      <c r="Z73" s="8">
        <f t="shared" ca="1" si="43"/>
        <v>-3.7849586776859501</v>
      </c>
      <c r="AA73" s="8">
        <f t="shared" ca="1" si="44"/>
        <v>-1.9443801652892572</v>
      </c>
      <c r="AC73" s="6">
        <f t="shared" ca="1" si="45"/>
        <v>43524</v>
      </c>
      <c r="AD73" s="3">
        <f t="shared" ca="1" si="46"/>
        <v>-3.7286181818181818</v>
      </c>
      <c r="AE73" s="2">
        <f t="shared" ca="1" si="47"/>
        <v>3.7511000000000001</v>
      </c>
    </row>
    <row r="74" spans="1:31" x14ac:dyDescent="0.25">
      <c r="A74" s="3">
        <f t="shared" ca="1" si="31"/>
        <v>2018</v>
      </c>
      <c r="B74" s="3">
        <f t="shared" ca="1" si="35"/>
        <v>12</v>
      </c>
      <c r="C74" s="4">
        <f t="shared" ca="1" si="32"/>
        <v>43465</v>
      </c>
      <c r="D74" s="7">
        <f ca="1">IFERROR(VLOOKUP(B74&amp;A74,'BR Selic'!$B:$E,4,FALSE),D75)</f>
        <v>6.5</v>
      </c>
      <c r="E74" s="7">
        <f ca="1">IFERROR(VLOOKUP($B74&amp;$A74,'BR Inflation'!$B:$E,4,FALSE),E75)</f>
        <v>3.75</v>
      </c>
      <c r="F74" s="7">
        <f ca="1">IFERROR(VLOOKUP($B74&amp;$A74,'US Fed Funds'!$B:$E,4,FALSE),F75)</f>
        <v>2.375</v>
      </c>
      <c r="G74" s="7">
        <f ca="1">IFERROR(VLOOKUP($B74&amp;$A74,'US Inflation'!$B:$E,4,FALSE),G75)</f>
        <v>1.9</v>
      </c>
      <c r="H74" s="2">
        <f ca="1">VLOOKUP($B74&amp;$A74,BRL!$B:$E,4,FALSE)</f>
        <v>3.8803999999999998</v>
      </c>
      <c r="J74" s="6" t="str">
        <f t="shared" ca="1" si="36"/>
        <v>12019</v>
      </c>
      <c r="L74" s="4">
        <f t="shared" ca="1" si="22"/>
        <v>43496</v>
      </c>
      <c r="M74" s="7">
        <f t="shared" ca="1" si="23"/>
        <v>2.72</v>
      </c>
      <c r="N74" s="7">
        <f t="shared" ca="1" si="48"/>
        <v>4.125</v>
      </c>
      <c r="O74" s="7">
        <f t="shared" ca="1" si="37"/>
        <v>1.9450000000000003</v>
      </c>
      <c r="P74" s="7">
        <f t="shared" ca="1" si="38"/>
        <v>2.1799999999999997</v>
      </c>
      <c r="R74" s="4">
        <f ca="1">L74</f>
        <v>43496</v>
      </c>
      <c r="S74" s="8">
        <f ca="1">AVERAGE(M74:M194)</f>
        <v>4.4300826446280999</v>
      </c>
      <c r="T74" s="8">
        <f t="shared" ca="1" si="39"/>
        <v>9.9245867768595044</v>
      </c>
      <c r="U74" s="8">
        <f t="shared" ca="1" si="39"/>
        <v>5.5616942148760327</v>
      </c>
      <c r="V74" s="8">
        <f t="shared" ca="1" si="40"/>
        <v>4.3628925619834735</v>
      </c>
      <c r="X74" s="8">
        <f t="shared" ca="1" si="41"/>
        <v>-1.7100826446280997</v>
      </c>
      <c r="Y74" s="8">
        <f t="shared" ca="1" si="42"/>
        <v>-5.7995867768595044</v>
      </c>
      <c r="Z74" s="8">
        <f t="shared" ca="1" si="43"/>
        <v>-3.6166942148760324</v>
      </c>
      <c r="AA74" s="8">
        <f t="shared" ca="1" si="44"/>
        <v>-2.1828925619834738</v>
      </c>
      <c r="AC74" s="6">
        <f t="shared" ca="1" si="45"/>
        <v>43496</v>
      </c>
      <c r="AD74" s="3">
        <f t="shared" ca="1" si="46"/>
        <v>-3.6717000000000004</v>
      </c>
      <c r="AE74" s="2">
        <f t="shared" ca="1" si="47"/>
        <v>3.6438999999999999</v>
      </c>
    </row>
    <row r="75" spans="1:31" x14ac:dyDescent="0.25">
      <c r="A75" s="3">
        <f t="shared" ca="1" si="31"/>
        <v>2018</v>
      </c>
      <c r="B75" s="3">
        <f t="shared" ca="1" si="35"/>
        <v>11</v>
      </c>
      <c r="C75" s="4">
        <f t="shared" ca="1" si="32"/>
        <v>43434</v>
      </c>
      <c r="D75" s="7">
        <f ca="1">IFERROR(VLOOKUP(B75&amp;A75,'BR Selic'!$B:$E,4,FALSE),D76)</f>
        <v>6.5</v>
      </c>
      <c r="E75" s="7">
        <f ca="1">IFERROR(VLOOKUP($B75&amp;$A75,'BR Inflation'!$B:$E,4,FALSE),E76)</f>
        <v>4.05</v>
      </c>
      <c r="F75" s="7">
        <f ca="1">IFERROR(VLOOKUP($B75&amp;$A75,'US Fed Funds'!$B:$E,4,FALSE),F76)</f>
        <v>2.125</v>
      </c>
      <c r="G75" s="7">
        <f ca="1">IFERROR(VLOOKUP($B75&amp;$A75,'US Inflation'!$B:$E,4,FALSE),G76)</f>
        <v>2.2000000000000002</v>
      </c>
      <c r="H75" s="2">
        <f ca="1">VLOOKUP($B75&amp;$A75,BRL!$B:$E,4,FALSE)</f>
        <v>3.8662000000000001</v>
      </c>
      <c r="J75" s="6" t="str">
        <f t="shared" ca="1" si="36"/>
        <v>122018</v>
      </c>
      <c r="L75" s="4">
        <f t="shared" ca="1" si="22"/>
        <v>43465</v>
      </c>
      <c r="M75" s="7">
        <f t="shared" ca="1" si="23"/>
        <v>2.75</v>
      </c>
      <c r="N75" s="7">
        <f t="shared" ca="1" si="48"/>
        <v>4.125</v>
      </c>
      <c r="O75" s="7">
        <f t="shared" ca="1" si="37"/>
        <v>2.2749999999999999</v>
      </c>
      <c r="P75" s="7">
        <f t="shared" ca="1" si="38"/>
        <v>1.85</v>
      </c>
      <c r="R75" s="4">
        <f ca="1">L75</f>
        <v>43465</v>
      </c>
      <c r="S75" s="8">
        <f ca="1">AVERAGE(M75:M195)</f>
        <v>4.4724793388429767</v>
      </c>
      <c r="T75" s="8">
        <f t="shared" ca="1" si="39"/>
        <v>10.00309917355372</v>
      </c>
      <c r="U75" s="8">
        <f t="shared" ca="1" si="39"/>
        <v>5.610289256198346</v>
      </c>
      <c r="V75" s="8">
        <f t="shared" ca="1" si="40"/>
        <v>4.3928099173553736</v>
      </c>
      <c r="X75" s="8">
        <f t="shared" ca="1" si="41"/>
        <v>-1.7224793388429767</v>
      </c>
      <c r="Y75" s="8">
        <f t="shared" ca="1" si="42"/>
        <v>-5.8780991735537196</v>
      </c>
      <c r="Z75" s="8">
        <f t="shared" ca="1" si="43"/>
        <v>-3.335289256198346</v>
      </c>
      <c r="AA75" s="8">
        <f t="shared" ca="1" si="44"/>
        <v>-2.5428099173553735</v>
      </c>
      <c r="AC75" s="6">
        <f t="shared" ca="1" si="45"/>
        <v>43465</v>
      </c>
      <c r="AD75" s="3">
        <f t="shared" ca="1" si="46"/>
        <v>-3.6088363636363638</v>
      </c>
      <c r="AE75" s="2">
        <f t="shared" ca="1" si="47"/>
        <v>3.8803999999999998</v>
      </c>
    </row>
    <row r="76" spans="1:31" x14ac:dyDescent="0.25">
      <c r="A76" s="3">
        <f t="shared" ca="1" si="31"/>
        <v>2018</v>
      </c>
      <c r="B76" s="3">
        <f t="shared" ca="1" si="35"/>
        <v>10</v>
      </c>
      <c r="C76" s="4">
        <f t="shared" ca="1" si="32"/>
        <v>43404</v>
      </c>
      <c r="D76" s="7">
        <f ca="1">IFERROR(VLOOKUP(B76&amp;A76,'BR Selic'!$B:$E,4,FALSE),D77)</f>
        <v>6.5</v>
      </c>
      <c r="E76" s="7">
        <f ca="1">IFERROR(VLOOKUP($B76&amp;$A76,'BR Inflation'!$B:$E,4,FALSE),E77)</f>
        <v>4.5599999999999996</v>
      </c>
      <c r="F76" s="7">
        <f ca="1">IFERROR(VLOOKUP($B76&amp;$A76,'US Fed Funds'!$B:$E,4,FALSE),F77)</f>
        <v>2.125</v>
      </c>
      <c r="G76" s="7">
        <f ca="1">IFERROR(VLOOKUP($B76&amp;$A76,'US Inflation'!$B:$E,4,FALSE),G77)</f>
        <v>2.5</v>
      </c>
      <c r="H76" s="2">
        <f ca="1">VLOOKUP($B76&amp;$A76,BRL!$B:$E,4,FALSE)</f>
        <v>3.7218</v>
      </c>
      <c r="J76" s="6" t="str">
        <f t="shared" ca="1" si="36"/>
        <v>112018</v>
      </c>
      <c r="L76" s="4">
        <f t="shared" ca="1" si="22"/>
        <v>43434</v>
      </c>
      <c r="M76" s="7">
        <f t="shared" ca="1" si="23"/>
        <v>2.4500000000000002</v>
      </c>
      <c r="N76" s="7">
        <f t="shared" ca="1" si="48"/>
        <v>4.375</v>
      </c>
      <c r="O76" s="7">
        <f t="shared" ca="1" si="37"/>
        <v>2.5250000000000004</v>
      </c>
      <c r="P76" s="7">
        <f t="shared" ca="1" si="38"/>
        <v>1.8499999999999996</v>
      </c>
      <c r="R76" s="4">
        <f ca="1">L76</f>
        <v>43434</v>
      </c>
      <c r="S76" s="8">
        <f ca="1">AVERAGE(M76:M196)</f>
        <v>4.5105785123966955</v>
      </c>
      <c r="T76" s="8">
        <f t="shared" ca="1" si="39"/>
        <v>10.074380165289256</v>
      </c>
      <c r="U76" s="8">
        <f t="shared" ca="1" si="39"/>
        <v>5.6531404958677696</v>
      </c>
      <c r="V76" s="8">
        <f t="shared" ca="1" si="40"/>
        <v>4.4212396694214888</v>
      </c>
      <c r="X76" s="8">
        <f t="shared" ca="1" si="41"/>
        <v>-2.0605785123966953</v>
      </c>
      <c r="Y76" s="8">
        <f t="shared" ca="1" si="42"/>
        <v>-5.6993801652892557</v>
      </c>
      <c r="Z76" s="8">
        <f t="shared" ca="1" si="43"/>
        <v>-3.1281404958677692</v>
      </c>
      <c r="AA76" s="8">
        <f t="shared" ca="1" si="44"/>
        <v>-2.5712396694214892</v>
      </c>
      <c r="AC76" s="6">
        <f t="shared" ca="1" si="45"/>
        <v>43434</v>
      </c>
      <c r="AD76" s="3">
        <f t="shared" ca="1" si="46"/>
        <v>-3.5930727272727276</v>
      </c>
      <c r="AE76" s="2">
        <f t="shared" ca="1" si="47"/>
        <v>3.8662000000000001</v>
      </c>
    </row>
    <row r="77" spans="1:31" x14ac:dyDescent="0.25">
      <c r="A77" s="3">
        <f t="shared" ca="1" si="31"/>
        <v>2018</v>
      </c>
      <c r="B77" s="3">
        <f t="shared" ca="1" si="35"/>
        <v>9</v>
      </c>
      <c r="C77" s="4">
        <f t="shared" ca="1" si="32"/>
        <v>43373</v>
      </c>
      <c r="D77" s="7">
        <f ca="1">IFERROR(VLOOKUP(B77&amp;A77,'BR Selic'!$B:$E,4,FALSE),D78)</f>
        <v>6.5</v>
      </c>
      <c r="E77" s="7">
        <f ca="1">IFERROR(VLOOKUP($B77&amp;$A77,'BR Inflation'!$B:$E,4,FALSE),E78)</f>
        <v>4.53</v>
      </c>
      <c r="F77" s="7">
        <f ca="1">IFERROR(VLOOKUP($B77&amp;$A77,'US Fed Funds'!$B:$E,4,FALSE),F78)</f>
        <v>2.125</v>
      </c>
      <c r="G77" s="7">
        <f ca="1">IFERROR(VLOOKUP($B77&amp;$A77,'US Inflation'!$B:$E,4,FALSE),G78)</f>
        <v>2.2999999999999998</v>
      </c>
      <c r="H77" s="2">
        <f ca="1">VLOOKUP($B77&amp;$A77,BRL!$B:$E,4,FALSE)</f>
        <v>4.0476999999999999</v>
      </c>
      <c r="J77" s="6" t="str">
        <f t="shared" ca="1" si="36"/>
        <v>102018</v>
      </c>
      <c r="L77" s="4">
        <f t="shared" ca="1" si="22"/>
        <v>43404</v>
      </c>
      <c r="M77" s="7">
        <f t="shared" ca="1" si="23"/>
        <v>1.9400000000000004</v>
      </c>
      <c r="N77" s="7">
        <f t="shared" ca="1" si="48"/>
        <v>4.375</v>
      </c>
      <c r="O77" s="7">
        <f t="shared" ca="1" si="37"/>
        <v>2.3150000000000004</v>
      </c>
      <c r="P77" s="7">
        <f t="shared" ca="1" si="38"/>
        <v>2.0599999999999996</v>
      </c>
      <c r="R77" s="4">
        <f ca="1">L77</f>
        <v>43404</v>
      </c>
      <c r="S77" s="8">
        <f ca="1">AVERAGE(M77:M197)</f>
        <v>4.5509917355371918</v>
      </c>
      <c r="T77" s="8">
        <f t="shared" ca="1" si="39"/>
        <v>10.143595041322314</v>
      </c>
      <c r="U77" s="8">
        <f t="shared" ca="1" si="39"/>
        <v>5.7152479338842967</v>
      </c>
      <c r="V77" s="8">
        <f t="shared" ca="1" si="40"/>
        <v>4.4283471074380181</v>
      </c>
      <c r="X77" s="8">
        <f t="shared" ca="1" si="41"/>
        <v>-2.6109917355371914</v>
      </c>
      <c r="Y77" s="8">
        <f t="shared" ca="1" si="42"/>
        <v>-5.7685950413223139</v>
      </c>
      <c r="Z77" s="8">
        <f t="shared" ca="1" si="43"/>
        <v>-3.4002479338842964</v>
      </c>
      <c r="AA77" s="8">
        <f t="shared" ca="1" si="44"/>
        <v>-2.3683471074380185</v>
      </c>
      <c r="AC77" s="6">
        <f t="shared" ca="1" si="45"/>
        <v>43404</v>
      </c>
      <c r="AD77" s="3">
        <f t="shared" ca="1" si="46"/>
        <v>-3.8873454545454544</v>
      </c>
      <c r="AE77" s="2">
        <f t="shared" ca="1" si="47"/>
        <v>3.7218</v>
      </c>
    </row>
    <row r="78" spans="1:31" x14ac:dyDescent="0.25">
      <c r="A78" s="3">
        <f t="shared" ca="1" si="31"/>
        <v>2018</v>
      </c>
      <c r="B78" s="3">
        <f t="shared" ca="1" si="35"/>
        <v>8</v>
      </c>
      <c r="C78" s="4">
        <f t="shared" ca="1" si="32"/>
        <v>43343</v>
      </c>
      <c r="D78" s="7">
        <f ca="1">IFERROR(VLOOKUP(B78&amp;A78,'BR Selic'!$B:$E,4,FALSE),D79)</f>
        <v>6.5</v>
      </c>
      <c r="E78" s="7">
        <f ca="1">IFERROR(VLOOKUP($B78&amp;$A78,'BR Inflation'!$B:$E,4,FALSE),E79)</f>
        <v>4.1900000000000004</v>
      </c>
      <c r="F78" s="7">
        <f ca="1">IFERROR(VLOOKUP($B78&amp;$A78,'US Fed Funds'!$B:$E,4,FALSE),F79)</f>
        <v>1.875</v>
      </c>
      <c r="G78" s="7">
        <f ca="1">IFERROR(VLOOKUP($B78&amp;$A78,'US Inflation'!$B:$E,4,FALSE),G79)</f>
        <v>2.7</v>
      </c>
      <c r="H78" s="2">
        <f ca="1">VLOOKUP($B78&amp;$A78,BRL!$B:$E,4,FALSE)</f>
        <v>4.0545</v>
      </c>
      <c r="J78" s="6" t="str">
        <f t="shared" ca="1" si="36"/>
        <v>92018</v>
      </c>
      <c r="L78" s="4">
        <f t="shared" ref="L78:L141" ca="1" si="49">C77</f>
        <v>43373</v>
      </c>
      <c r="M78" s="7">
        <f t="shared" ref="M78:M141" ca="1" si="50">D77-E77</f>
        <v>1.9699999999999998</v>
      </c>
      <c r="N78" s="7">
        <f t="shared" ca="1" si="48"/>
        <v>4.375</v>
      </c>
      <c r="O78" s="7">
        <f t="shared" ca="1" si="37"/>
        <v>2.1449999999999996</v>
      </c>
      <c r="P78" s="7">
        <f t="shared" ca="1" si="38"/>
        <v>2.2300000000000004</v>
      </c>
      <c r="R78" s="4">
        <f ca="1">L78</f>
        <v>43373</v>
      </c>
      <c r="S78" s="8">
        <f ca="1">AVERAGE(M78:M198)</f>
        <v>4.5969421487603324</v>
      </c>
      <c r="T78" s="8">
        <f t="shared" ca="1" si="39"/>
        <v>10.204545454545455</v>
      </c>
      <c r="U78" s="8">
        <f t="shared" ca="1" si="39"/>
        <v>5.7820661157024791</v>
      </c>
      <c r="V78" s="8">
        <f t="shared" ca="1" si="40"/>
        <v>4.4224793388429768</v>
      </c>
      <c r="X78" s="8">
        <f t="shared" ca="1" si="41"/>
        <v>-2.6269421487603326</v>
      </c>
      <c r="Y78" s="8">
        <f t="shared" ca="1" si="42"/>
        <v>-5.829545454545455</v>
      </c>
      <c r="Z78" s="8">
        <f t="shared" ca="1" si="43"/>
        <v>-3.6370661157024795</v>
      </c>
      <c r="AA78" s="8">
        <f t="shared" ca="1" si="44"/>
        <v>-2.1924793388429764</v>
      </c>
      <c r="AC78" s="6">
        <f t="shared" ca="1" si="45"/>
        <v>43373</v>
      </c>
      <c r="AD78" s="3">
        <f t="shared" ca="1" si="46"/>
        <v>-3.9908727272727287</v>
      </c>
      <c r="AE78" s="2">
        <f t="shared" ca="1" si="47"/>
        <v>4.0476999999999999</v>
      </c>
    </row>
    <row r="79" spans="1:31" x14ac:dyDescent="0.25">
      <c r="A79" s="3">
        <f t="shared" ca="1" si="31"/>
        <v>2018</v>
      </c>
      <c r="B79" s="3">
        <f t="shared" ca="1" si="35"/>
        <v>7</v>
      </c>
      <c r="C79" s="4">
        <f t="shared" ca="1" si="32"/>
        <v>43312</v>
      </c>
      <c r="D79" s="7">
        <f ca="1">IFERROR(VLOOKUP(B79&amp;A79,'BR Selic'!$B:$E,4,FALSE),D80)</f>
        <v>6.5</v>
      </c>
      <c r="E79" s="7">
        <f ca="1">IFERROR(VLOOKUP($B79&amp;$A79,'BR Inflation'!$B:$E,4,FALSE),E80)</f>
        <v>4.4800000000000004</v>
      </c>
      <c r="F79" s="7">
        <f ca="1">IFERROR(VLOOKUP($B79&amp;$A79,'US Fed Funds'!$B:$E,4,FALSE),F80)</f>
        <v>1.875</v>
      </c>
      <c r="G79" s="7">
        <f ca="1">IFERROR(VLOOKUP($B79&amp;$A79,'US Inflation'!$B:$E,4,FALSE),G80)</f>
        <v>2.9</v>
      </c>
      <c r="H79" s="2">
        <f ca="1">VLOOKUP($B79&amp;$A79,BRL!$B:$E,4,FALSE)</f>
        <v>3.7557</v>
      </c>
      <c r="J79" s="6" t="str">
        <f t="shared" ca="1" si="36"/>
        <v>82018</v>
      </c>
      <c r="L79" s="4">
        <f t="shared" ca="1" si="49"/>
        <v>43343</v>
      </c>
      <c r="M79" s="7">
        <f t="shared" ca="1" si="50"/>
        <v>2.3099999999999996</v>
      </c>
      <c r="N79" s="7">
        <f t="shared" ca="1" si="48"/>
        <v>4.625</v>
      </c>
      <c r="O79" s="7">
        <f t="shared" ca="1" si="37"/>
        <v>3.1349999999999998</v>
      </c>
      <c r="P79" s="7">
        <f t="shared" ca="1" si="38"/>
        <v>1.4900000000000002</v>
      </c>
      <c r="R79" s="4">
        <f ca="1">L79</f>
        <v>43343</v>
      </c>
      <c r="S79" s="8">
        <f ca="1">AVERAGE(M79:M199)</f>
        <v>4.6371074380165309</v>
      </c>
      <c r="T79" s="8">
        <f t="shared" ca="1" si="39"/>
        <v>10.259297520661157</v>
      </c>
      <c r="U79" s="8">
        <f t="shared" ca="1" si="39"/>
        <v>5.8488842975206614</v>
      </c>
      <c r="V79" s="8">
        <f t="shared" ca="1" si="40"/>
        <v>4.4104132231404964</v>
      </c>
      <c r="X79" s="8">
        <f t="shared" ca="1" si="41"/>
        <v>-2.3271074380165313</v>
      </c>
      <c r="Y79" s="8">
        <f t="shared" ca="1" si="42"/>
        <v>-5.634297520661157</v>
      </c>
      <c r="Z79" s="8">
        <f t="shared" ca="1" si="43"/>
        <v>-2.7138842975206616</v>
      </c>
      <c r="AA79" s="8">
        <f t="shared" ca="1" si="44"/>
        <v>-2.9204132231404962</v>
      </c>
      <c r="AC79" s="6">
        <f t="shared" ca="1" si="45"/>
        <v>43343</v>
      </c>
      <c r="AD79" s="3">
        <f t="shared" ca="1" si="46"/>
        <v>-3.5228454545454557</v>
      </c>
      <c r="AE79" s="2">
        <f t="shared" ca="1" si="47"/>
        <v>4.0545</v>
      </c>
    </row>
    <row r="80" spans="1:31" x14ac:dyDescent="0.25">
      <c r="A80" s="3">
        <f t="shared" ca="1" si="31"/>
        <v>2018</v>
      </c>
      <c r="B80" s="3">
        <f t="shared" ca="1" si="35"/>
        <v>6</v>
      </c>
      <c r="C80" s="4">
        <f t="shared" ca="1" si="32"/>
        <v>43281</v>
      </c>
      <c r="D80" s="7">
        <f ca="1">IFERROR(VLOOKUP(B80&amp;A80,'BR Selic'!$B:$E,4,FALSE),D81)</f>
        <v>6.5</v>
      </c>
      <c r="E80" s="7">
        <f ca="1">IFERROR(VLOOKUP($B80&amp;$A80,'BR Inflation'!$B:$E,4,FALSE),E81)</f>
        <v>4.3899999999999997</v>
      </c>
      <c r="F80" s="7">
        <f ca="1">IFERROR(VLOOKUP($B80&amp;$A80,'US Fed Funds'!$B:$E,4,FALSE),F81)</f>
        <v>1.875</v>
      </c>
      <c r="G80" s="7">
        <f ca="1">IFERROR(VLOOKUP($B80&amp;$A80,'US Inflation'!$B:$E,4,FALSE),G81)</f>
        <v>2.9</v>
      </c>
      <c r="H80" s="2">
        <f ca="1">VLOOKUP($B80&amp;$A80,BRL!$B:$E,4,FALSE)</f>
        <v>3.8765000000000001</v>
      </c>
      <c r="J80" s="6" t="str">
        <f t="shared" ca="1" si="36"/>
        <v>72018</v>
      </c>
      <c r="L80" s="4">
        <f t="shared" ca="1" si="49"/>
        <v>43312</v>
      </c>
      <c r="M80" s="7">
        <f t="shared" ca="1" si="50"/>
        <v>2.0199999999999996</v>
      </c>
      <c r="N80" s="7">
        <f t="shared" ca="1" si="48"/>
        <v>4.625</v>
      </c>
      <c r="O80" s="7">
        <f t="shared" ca="1" si="37"/>
        <v>3.0449999999999995</v>
      </c>
      <c r="P80" s="7">
        <f t="shared" ca="1" si="38"/>
        <v>1.5800000000000005</v>
      </c>
      <c r="R80" s="4">
        <f ca="1">L80</f>
        <v>43312</v>
      </c>
      <c r="S80" s="8">
        <f ca="1">AVERAGE(M80:M200)</f>
        <v>4.6728099173553739</v>
      </c>
      <c r="T80" s="8">
        <f t="shared" ca="1" si="39"/>
        <v>10.311983471074381</v>
      </c>
      <c r="U80" s="8">
        <f t="shared" ca="1" si="39"/>
        <v>5.907520661157025</v>
      </c>
      <c r="V80" s="8">
        <f t="shared" ca="1" si="40"/>
        <v>4.4044628099173559</v>
      </c>
      <c r="X80" s="8">
        <f t="shared" ca="1" si="41"/>
        <v>-2.6528099173553743</v>
      </c>
      <c r="Y80" s="8">
        <f t="shared" ca="1" si="42"/>
        <v>-5.686983471074381</v>
      </c>
      <c r="Z80" s="8">
        <f t="shared" ca="1" si="43"/>
        <v>-2.8625206611570255</v>
      </c>
      <c r="AA80" s="8">
        <f t="shared" ca="1" si="44"/>
        <v>-2.8244628099173554</v>
      </c>
      <c r="AC80" s="6">
        <f t="shared" ca="1" si="45"/>
        <v>43312</v>
      </c>
      <c r="AD80" s="3">
        <f t="shared" ca="1" si="46"/>
        <v>-3.6967636363636376</v>
      </c>
      <c r="AE80" s="2">
        <f t="shared" ca="1" si="47"/>
        <v>3.7557</v>
      </c>
    </row>
    <row r="81" spans="1:31" x14ac:dyDescent="0.25">
      <c r="A81" s="3">
        <f t="shared" ca="1" si="31"/>
        <v>2018</v>
      </c>
      <c r="B81" s="3">
        <f t="shared" ca="1" si="35"/>
        <v>5</v>
      </c>
      <c r="C81" s="4">
        <f t="shared" ca="1" si="32"/>
        <v>43251</v>
      </c>
      <c r="D81" s="7">
        <f ca="1">IFERROR(VLOOKUP(B81&amp;A81,'BR Selic'!$B:$E,4,FALSE),D82)</f>
        <v>6.5</v>
      </c>
      <c r="E81" s="7">
        <f ca="1">IFERROR(VLOOKUP($B81&amp;$A81,'BR Inflation'!$B:$E,4,FALSE),E82)</f>
        <v>2.86</v>
      </c>
      <c r="F81" s="7">
        <f ca="1">IFERROR(VLOOKUP($B81&amp;$A81,'US Fed Funds'!$B:$E,4,FALSE),F82)</f>
        <v>1.625</v>
      </c>
      <c r="G81" s="7">
        <f ca="1">IFERROR(VLOOKUP($B81&amp;$A81,'US Inflation'!$B:$E,4,FALSE),G82)</f>
        <v>2.8</v>
      </c>
      <c r="H81" s="2">
        <f ca="1">VLOOKUP($B81&amp;$A81,BRL!$B:$E,4,FALSE)</f>
        <v>3.7225000000000001</v>
      </c>
      <c r="J81" s="6" t="str">
        <f t="shared" ca="1" si="36"/>
        <v>62018</v>
      </c>
      <c r="L81" s="4">
        <f t="shared" ca="1" si="49"/>
        <v>43281</v>
      </c>
      <c r="M81" s="7">
        <f t="shared" ca="1" si="50"/>
        <v>2.1100000000000003</v>
      </c>
      <c r="N81" s="7">
        <f t="shared" ca="1" si="48"/>
        <v>4.625</v>
      </c>
      <c r="O81" s="7">
        <f t="shared" ca="1" si="37"/>
        <v>3.1350000000000002</v>
      </c>
      <c r="P81" s="7">
        <f t="shared" ca="1" si="38"/>
        <v>1.4899999999999998</v>
      </c>
      <c r="R81" s="4">
        <f ca="1">L81</f>
        <v>43281</v>
      </c>
      <c r="S81" s="8">
        <f ca="1">AVERAGE(M81:M201)</f>
        <v>4.7072727272727288</v>
      </c>
      <c r="T81" s="8">
        <f t="shared" ca="1" si="39"/>
        <v>10.358471074380166</v>
      </c>
      <c r="U81" s="8">
        <f t="shared" ca="1" si="39"/>
        <v>5.958305785123966</v>
      </c>
      <c r="V81" s="8">
        <f t="shared" ca="1" si="40"/>
        <v>4.4001652892561989</v>
      </c>
      <c r="X81" s="8">
        <f t="shared" ca="1" si="41"/>
        <v>-2.5972727272727285</v>
      </c>
      <c r="Y81" s="8">
        <f t="shared" ca="1" si="42"/>
        <v>-5.7334710743801658</v>
      </c>
      <c r="Z81" s="8">
        <f t="shared" ca="1" si="43"/>
        <v>-2.8233057851239658</v>
      </c>
      <c r="AA81" s="8">
        <f t="shared" ca="1" si="44"/>
        <v>-2.9101652892561991</v>
      </c>
      <c r="AC81" s="6">
        <f t="shared" ca="1" si="45"/>
        <v>43281</v>
      </c>
      <c r="AD81" s="3">
        <f t="shared" ca="1" si="46"/>
        <v>-3.6808363636363635</v>
      </c>
      <c r="AE81" s="2">
        <f t="shared" ca="1" si="47"/>
        <v>3.8765000000000001</v>
      </c>
    </row>
    <row r="82" spans="1:31" x14ac:dyDescent="0.25">
      <c r="A82" s="3">
        <f t="shared" ca="1" si="31"/>
        <v>2018</v>
      </c>
      <c r="B82" s="3">
        <f t="shared" ca="1" si="35"/>
        <v>4</v>
      </c>
      <c r="C82" s="4">
        <f t="shared" ca="1" si="32"/>
        <v>43220</v>
      </c>
      <c r="D82" s="7">
        <f ca="1">IFERROR(VLOOKUP(B82&amp;A82,'BR Selic'!$B:$E,4,FALSE),D83)</f>
        <v>6.5</v>
      </c>
      <c r="E82" s="7">
        <f ca="1">IFERROR(VLOOKUP($B82&amp;$A82,'BR Inflation'!$B:$E,4,FALSE),E83)</f>
        <v>2.76</v>
      </c>
      <c r="F82" s="7">
        <f ca="1">IFERROR(VLOOKUP($B82&amp;$A82,'US Fed Funds'!$B:$E,4,FALSE),F83)</f>
        <v>1.625</v>
      </c>
      <c r="G82" s="7">
        <f ca="1">IFERROR(VLOOKUP($B82&amp;$A82,'US Inflation'!$B:$E,4,FALSE),G83)</f>
        <v>2.5</v>
      </c>
      <c r="H82" s="2">
        <f ca="1">VLOOKUP($B82&amp;$A82,BRL!$B:$E,4,FALSE)</f>
        <v>3.5066000000000002</v>
      </c>
      <c r="J82" s="6" t="str">
        <f t="shared" ca="1" si="36"/>
        <v>52018</v>
      </c>
      <c r="L82" s="4">
        <f t="shared" ca="1" si="49"/>
        <v>43251</v>
      </c>
      <c r="M82" s="7">
        <f t="shared" ca="1" si="50"/>
        <v>3.64</v>
      </c>
      <c r="N82" s="7">
        <f t="shared" ca="1" si="48"/>
        <v>4.875</v>
      </c>
      <c r="O82" s="7">
        <f t="shared" ca="1" si="37"/>
        <v>4.8149999999999995</v>
      </c>
      <c r="P82" s="7">
        <f t="shared" ca="1" si="38"/>
        <v>6.0000000000000053E-2</v>
      </c>
      <c r="R82" s="4">
        <f ca="1">L82</f>
        <v>43251</v>
      </c>
      <c r="S82" s="8">
        <f ca="1">AVERAGE(M82:M202)</f>
        <v>4.7408264462809937</v>
      </c>
      <c r="T82" s="8">
        <f t="shared" ca="1" si="39"/>
        <v>10.400826446280991</v>
      </c>
      <c r="U82" s="8">
        <f t="shared" ca="1" si="39"/>
        <v>6.0015702479338842</v>
      </c>
      <c r="V82" s="8">
        <f t="shared" ca="1" si="40"/>
        <v>4.3992561983471079</v>
      </c>
      <c r="X82" s="8">
        <f t="shared" ca="1" si="41"/>
        <v>-1.1008264462809936</v>
      </c>
      <c r="Y82" s="8">
        <f t="shared" ca="1" si="42"/>
        <v>-5.5258264462809912</v>
      </c>
      <c r="Z82" s="8">
        <f t="shared" ca="1" si="43"/>
        <v>-1.1865702479338847</v>
      </c>
      <c r="AA82" s="8">
        <f t="shared" ca="1" si="44"/>
        <v>-4.3392561983471083</v>
      </c>
      <c r="AC82" s="6">
        <f t="shared" ca="1" si="45"/>
        <v>43251</v>
      </c>
      <c r="AD82" s="3">
        <f t="shared" ca="1" si="46"/>
        <v>-2.5783636363636373</v>
      </c>
      <c r="AE82" s="2">
        <f t="shared" ca="1" si="47"/>
        <v>3.7225000000000001</v>
      </c>
    </row>
    <row r="83" spans="1:31" x14ac:dyDescent="0.25">
      <c r="A83" s="3">
        <f t="shared" ca="1" si="31"/>
        <v>2018</v>
      </c>
      <c r="B83" s="3">
        <f t="shared" ca="1" si="35"/>
        <v>3</v>
      </c>
      <c r="C83" s="4">
        <f t="shared" ca="1" si="32"/>
        <v>43190</v>
      </c>
      <c r="D83" s="7">
        <f ca="1">IFERROR(VLOOKUP(B83&amp;A83,'BR Selic'!$B:$E,4,FALSE),D84)</f>
        <v>6.5</v>
      </c>
      <c r="E83" s="7">
        <f ca="1">IFERROR(VLOOKUP($B83&amp;$A83,'BR Inflation'!$B:$E,4,FALSE),E84)</f>
        <v>2.68</v>
      </c>
      <c r="F83" s="7">
        <f ca="1">IFERROR(VLOOKUP($B83&amp;$A83,'US Fed Funds'!$B:$E,4,FALSE),F84)</f>
        <v>1.625</v>
      </c>
      <c r="G83" s="7">
        <f ca="1">IFERROR(VLOOKUP($B83&amp;$A83,'US Inflation'!$B:$E,4,FALSE),G84)</f>
        <v>2.4</v>
      </c>
      <c r="H83" s="2">
        <f ca="1">VLOOKUP($B83&amp;$A83,BRL!$B:$E,4,FALSE)</f>
        <v>3.3046000000000002</v>
      </c>
      <c r="J83" s="6" t="str">
        <f t="shared" ca="1" si="36"/>
        <v>42018</v>
      </c>
      <c r="L83" s="4">
        <f t="shared" ca="1" si="49"/>
        <v>43220</v>
      </c>
      <c r="M83" s="7">
        <f t="shared" ca="1" si="50"/>
        <v>3.74</v>
      </c>
      <c r="N83" s="7">
        <f t="shared" ca="1" si="48"/>
        <v>4.875</v>
      </c>
      <c r="O83" s="7">
        <f t="shared" ca="1" si="37"/>
        <v>4.6150000000000002</v>
      </c>
      <c r="P83" s="7">
        <f t="shared" ca="1" si="38"/>
        <v>0.25999999999999979</v>
      </c>
      <c r="R83" s="4">
        <f ca="1">L83</f>
        <v>43220</v>
      </c>
      <c r="S83" s="8">
        <f ca="1">AVERAGE(M83:M203)</f>
        <v>4.7661983471074398</v>
      </c>
      <c r="T83" s="8">
        <f t="shared" ca="1" si="39"/>
        <v>10.441115702479339</v>
      </c>
      <c r="U83" s="8">
        <f t="shared" ca="1" si="39"/>
        <v>6.0329338842975195</v>
      </c>
      <c r="V83" s="8">
        <f t="shared" ca="1" si="40"/>
        <v>4.4081818181818191</v>
      </c>
      <c r="X83" s="8">
        <f t="shared" ca="1" si="41"/>
        <v>-1.0261983471074396</v>
      </c>
      <c r="Y83" s="8">
        <f t="shared" ca="1" si="42"/>
        <v>-5.5661157024793386</v>
      </c>
      <c r="Z83" s="8">
        <f t="shared" ca="1" si="43"/>
        <v>-1.4179338842975193</v>
      </c>
      <c r="AA83" s="8">
        <f t="shared" ca="1" si="44"/>
        <v>-4.1481818181818193</v>
      </c>
      <c r="AC83" s="6">
        <f t="shared" ca="1" si="45"/>
        <v>43220</v>
      </c>
      <c r="AD83" s="3">
        <f t="shared" ca="1" si="46"/>
        <v>-2.6433818181818185</v>
      </c>
      <c r="AE83" s="2">
        <f t="shared" ca="1" si="47"/>
        <v>3.5066000000000002</v>
      </c>
    </row>
    <row r="84" spans="1:31" x14ac:dyDescent="0.25">
      <c r="A84" s="3">
        <f t="shared" ca="1" si="31"/>
        <v>2018</v>
      </c>
      <c r="B84" s="3">
        <f t="shared" ca="1" si="35"/>
        <v>2</v>
      </c>
      <c r="C84" s="4">
        <f t="shared" ca="1" si="32"/>
        <v>43159</v>
      </c>
      <c r="D84" s="7">
        <f ca="1">IFERROR(VLOOKUP(B84&amp;A84,'BR Selic'!$B:$E,4,FALSE),D85)</f>
        <v>6.75</v>
      </c>
      <c r="E84" s="7">
        <f ca="1">IFERROR(VLOOKUP($B84&amp;$A84,'BR Inflation'!$B:$E,4,FALSE),E85)</f>
        <v>2.84</v>
      </c>
      <c r="F84" s="7">
        <f ca="1">IFERROR(VLOOKUP($B84&amp;$A84,'US Fed Funds'!$B:$E,4,FALSE),F85)</f>
        <v>1.375</v>
      </c>
      <c r="G84" s="7">
        <f ca="1">IFERROR(VLOOKUP($B84&amp;$A84,'US Inflation'!$B:$E,4,FALSE),G85)</f>
        <v>2.2000000000000002</v>
      </c>
      <c r="H84" s="2">
        <f ca="1">VLOOKUP($B84&amp;$A84,BRL!$B:$E,4,FALSE)</f>
        <v>3.2458</v>
      </c>
      <c r="J84" s="6" t="str">
        <f t="shared" ca="1" si="36"/>
        <v>32018</v>
      </c>
      <c r="L84" s="4">
        <f t="shared" ca="1" si="49"/>
        <v>43190</v>
      </c>
      <c r="M84" s="7">
        <f t="shared" ca="1" si="50"/>
        <v>3.82</v>
      </c>
      <c r="N84" s="7">
        <f t="shared" ca="1" si="48"/>
        <v>4.875</v>
      </c>
      <c r="O84" s="7">
        <f t="shared" ca="1" si="37"/>
        <v>4.5949999999999998</v>
      </c>
      <c r="P84" s="7">
        <f t="shared" ca="1" si="38"/>
        <v>0.28000000000000025</v>
      </c>
      <c r="R84" s="4">
        <f ca="1">L84</f>
        <v>43190</v>
      </c>
      <c r="S84" s="8">
        <f ca="1">AVERAGE(M84:M204)</f>
        <v>4.7891735537190101</v>
      </c>
      <c r="T84" s="8">
        <f t="shared" ca="1" si="39"/>
        <v>10.475206611570249</v>
      </c>
      <c r="U84" s="8">
        <f t="shared" ca="1" si="39"/>
        <v>6.0631404958677688</v>
      </c>
      <c r="V84" s="8">
        <f t="shared" ca="1" si="40"/>
        <v>4.4120661157024808</v>
      </c>
      <c r="X84" s="8">
        <f t="shared" ca="1" si="41"/>
        <v>-0.96917355371901026</v>
      </c>
      <c r="Y84" s="8">
        <f t="shared" ca="1" si="42"/>
        <v>-5.6002066115702487</v>
      </c>
      <c r="Z84" s="8">
        <f t="shared" ca="1" si="43"/>
        <v>-1.4681404958677691</v>
      </c>
      <c r="AA84" s="8">
        <f t="shared" ca="1" si="44"/>
        <v>-4.1320661157024805</v>
      </c>
      <c r="AC84" s="6">
        <f t="shared" ca="1" si="45"/>
        <v>43190</v>
      </c>
      <c r="AD84" s="3">
        <f t="shared" ca="1" si="46"/>
        <v>-2.6523818181818197</v>
      </c>
      <c r="AE84" s="2">
        <f t="shared" ca="1" si="47"/>
        <v>3.3046000000000002</v>
      </c>
    </row>
    <row r="85" spans="1:31" x14ac:dyDescent="0.25">
      <c r="A85" s="3">
        <f t="shared" ca="1" si="31"/>
        <v>2018</v>
      </c>
      <c r="B85" s="3">
        <f t="shared" ca="1" si="35"/>
        <v>1</v>
      </c>
      <c r="C85" s="4">
        <f t="shared" ca="1" si="32"/>
        <v>43131</v>
      </c>
      <c r="D85" s="7">
        <f ca="1">IFERROR(VLOOKUP(B85&amp;A85,'BR Selic'!$B:$E,4,FALSE),D86)</f>
        <v>7</v>
      </c>
      <c r="E85" s="7">
        <f ca="1">IFERROR(VLOOKUP($B85&amp;$A85,'BR Inflation'!$B:$E,4,FALSE),E86)</f>
        <v>2.86</v>
      </c>
      <c r="F85" s="7">
        <f ca="1">IFERROR(VLOOKUP($B85&amp;$A85,'US Fed Funds'!$B:$E,4,FALSE),F86)</f>
        <v>1.375</v>
      </c>
      <c r="G85" s="7">
        <f ca="1">IFERROR(VLOOKUP($B85&amp;$A85,'US Inflation'!$B:$E,4,FALSE),G86)</f>
        <v>2.1</v>
      </c>
      <c r="H85" s="2">
        <f ca="1">VLOOKUP($B85&amp;$A85,BRL!$B:$E,4,FALSE)</f>
        <v>3.1858</v>
      </c>
      <c r="J85" s="6" t="str">
        <f t="shared" ca="1" si="36"/>
        <v>22018</v>
      </c>
      <c r="L85" s="4">
        <f t="shared" ca="1" si="49"/>
        <v>43159</v>
      </c>
      <c r="M85" s="7">
        <f t="shared" ca="1" si="50"/>
        <v>3.91</v>
      </c>
      <c r="N85" s="7">
        <f t="shared" ca="1" si="48"/>
        <v>5.375</v>
      </c>
      <c r="O85" s="7">
        <f t="shared" ca="1" si="37"/>
        <v>4.7350000000000003</v>
      </c>
      <c r="P85" s="7">
        <f t="shared" ca="1" si="38"/>
        <v>0.63999999999999968</v>
      </c>
      <c r="R85" s="4">
        <f ca="1">L85</f>
        <v>43159</v>
      </c>
      <c r="S85" s="8">
        <f ca="1">AVERAGE(M85:M205)</f>
        <v>4.8124793388429774</v>
      </c>
      <c r="T85" s="8">
        <f t="shared" ca="1" si="39"/>
        <v>10.50309917355372</v>
      </c>
      <c r="U85" s="8">
        <f t="shared" ca="1" si="39"/>
        <v>6.0883057851239668</v>
      </c>
      <c r="V85" s="8">
        <f t="shared" ca="1" si="40"/>
        <v>4.4147933884297528</v>
      </c>
      <c r="X85" s="8">
        <f t="shared" ca="1" si="41"/>
        <v>-0.90247933884297726</v>
      </c>
      <c r="Y85" s="8">
        <f t="shared" ca="1" si="42"/>
        <v>-5.1280991735537196</v>
      </c>
      <c r="Z85" s="8">
        <f t="shared" ca="1" si="43"/>
        <v>-1.3533057851239665</v>
      </c>
      <c r="AA85" s="8">
        <f t="shared" ca="1" si="44"/>
        <v>-3.7747933884297531</v>
      </c>
      <c r="AC85" s="6">
        <f t="shared" ca="1" si="45"/>
        <v>43159</v>
      </c>
      <c r="AD85" s="3">
        <f t="shared" ca="1" si="46"/>
        <v>-2.4366818181818188</v>
      </c>
      <c r="AE85" s="2">
        <f t="shared" ca="1" si="47"/>
        <v>3.2458</v>
      </c>
    </row>
    <row r="86" spans="1:31" x14ac:dyDescent="0.25">
      <c r="A86" s="3">
        <f t="shared" ca="1" si="31"/>
        <v>2017</v>
      </c>
      <c r="B86" s="3">
        <f t="shared" ca="1" si="35"/>
        <v>12</v>
      </c>
      <c r="C86" s="4">
        <f t="shared" ca="1" si="32"/>
        <v>43100</v>
      </c>
      <c r="D86" s="7">
        <f ca="1">IFERROR(VLOOKUP(B86&amp;A86,'BR Selic'!$B:$E,4,FALSE),D87)</f>
        <v>7</v>
      </c>
      <c r="E86" s="7">
        <f ca="1">IFERROR(VLOOKUP($B86&amp;$A86,'BR Inflation'!$B:$E,4,FALSE),E87)</f>
        <v>2.95</v>
      </c>
      <c r="F86" s="7">
        <f ca="1">IFERROR(VLOOKUP($B86&amp;$A86,'US Fed Funds'!$B:$E,4,FALSE),F87)</f>
        <v>1.375</v>
      </c>
      <c r="G86" s="7">
        <f ca="1">IFERROR(VLOOKUP($B86&amp;$A86,'US Inflation'!$B:$E,4,FALSE),G87)</f>
        <v>2.1</v>
      </c>
      <c r="H86" s="2">
        <f ca="1">VLOOKUP($B86&amp;$A86,BRL!$B:$E,4,FALSE)</f>
        <v>3.3121</v>
      </c>
      <c r="J86" s="6" t="str">
        <f t="shared" ca="1" si="36"/>
        <v>12018</v>
      </c>
      <c r="L86" s="4">
        <f t="shared" ca="1" si="49"/>
        <v>43131</v>
      </c>
      <c r="M86" s="7">
        <f t="shared" ca="1" si="50"/>
        <v>4.1400000000000006</v>
      </c>
      <c r="N86" s="7">
        <f t="shared" ca="1" si="48"/>
        <v>5.625</v>
      </c>
      <c r="O86" s="7">
        <f t="shared" ca="1" si="37"/>
        <v>4.8650000000000002</v>
      </c>
      <c r="P86" s="7">
        <f t="shared" ca="1" si="38"/>
        <v>0.75999999999999979</v>
      </c>
      <c r="R86" s="4">
        <f ca="1">L86</f>
        <v>43131</v>
      </c>
      <c r="S86" s="8">
        <f ca="1">AVERAGE(M86:M206)</f>
        <v>4.8354545454545477</v>
      </c>
      <c r="T86" s="8">
        <f t="shared" ca="1" si="39"/>
        <v>10.526859504132231</v>
      </c>
      <c r="U86" s="8">
        <f t="shared" ca="1" si="39"/>
        <v>6.1152066115702466</v>
      </c>
      <c r="V86" s="8">
        <f t="shared" ca="1" si="40"/>
        <v>4.4116528925619836</v>
      </c>
      <c r="X86" s="8">
        <f t="shared" ca="1" si="41"/>
        <v>-0.6954545454545471</v>
      </c>
      <c r="Y86" s="8">
        <f t="shared" ca="1" si="42"/>
        <v>-4.901859504132231</v>
      </c>
      <c r="Z86" s="8">
        <f t="shared" ca="1" si="43"/>
        <v>-1.2502066115702464</v>
      </c>
      <c r="AA86" s="8">
        <f t="shared" ca="1" si="44"/>
        <v>-3.6516528925619838</v>
      </c>
      <c r="AC86" s="6">
        <f t="shared" ca="1" si="45"/>
        <v>43131</v>
      </c>
      <c r="AD86" s="3">
        <f t="shared" ca="1" si="46"/>
        <v>-2.2596818181818183</v>
      </c>
      <c r="AE86" s="2">
        <f t="shared" ca="1" si="47"/>
        <v>3.1858</v>
      </c>
    </row>
    <row r="87" spans="1:31" x14ac:dyDescent="0.25">
      <c r="A87" s="3">
        <f t="shared" ca="1" si="31"/>
        <v>2017</v>
      </c>
      <c r="B87" s="3">
        <f t="shared" ca="1" si="35"/>
        <v>11</v>
      </c>
      <c r="C87" s="4">
        <f t="shared" ca="1" si="32"/>
        <v>43069</v>
      </c>
      <c r="D87" s="7">
        <f ca="1">IFERROR(VLOOKUP(B87&amp;A87,'BR Selic'!$B:$E,4,FALSE),D88)</f>
        <v>7.5</v>
      </c>
      <c r="E87" s="7">
        <f ca="1">IFERROR(VLOOKUP($B87&amp;$A87,'BR Inflation'!$B:$E,4,FALSE),E88)</f>
        <v>2.8</v>
      </c>
      <c r="F87" s="7">
        <f ca="1">IFERROR(VLOOKUP($B87&amp;$A87,'US Fed Funds'!$B:$E,4,FALSE),F88)</f>
        <v>1.125</v>
      </c>
      <c r="G87" s="7">
        <f ca="1">IFERROR(VLOOKUP($B87&amp;$A87,'US Inflation'!$B:$E,4,FALSE),G88)</f>
        <v>2.2000000000000002</v>
      </c>
      <c r="H87" s="2">
        <f ca="1">VLOOKUP($B87&amp;$A87,BRL!$B:$E,4,FALSE)</f>
        <v>3.2726000000000002</v>
      </c>
      <c r="J87" s="6" t="str">
        <f t="shared" ca="1" si="36"/>
        <v>122017</v>
      </c>
      <c r="L87" s="4">
        <f t="shared" ca="1" si="49"/>
        <v>43100</v>
      </c>
      <c r="M87" s="7">
        <f t="shared" ca="1" si="50"/>
        <v>4.05</v>
      </c>
      <c r="N87" s="7">
        <f t="shared" ca="1" si="48"/>
        <v>5.625</v>
      </c>
      <c r="O87" s="7">
        <f t="shared" ca="1" si="37"/>
        <v>4.7750000000000004</v>
      </c>
      <c r="P87" s="7">
        <f t="shared" ca="1" si="38"/>
        <v>0.85000000000000009</v>
      </c>
      <c r="R87" s="4">
        <f ca="1">L87</f>
        <v>43100</v>
      </c>
      <c r="S87" s="8">
        <f ca="1">AVERAGE(M87:M207)</f>
        <v>4.8573553719008284</v>
      </c>
      <c r="T87" s="8">
        <f t="shared" ca="1" si="39"/>
        <v>10.538223140495868</v>
      </c>
      <c r="U87" s="8">
        <f t="shared" ca="1" si="39"/>
        <v>6.129876033057851</v>
      </c>
      <c r="V87" s="8">
        <f t="shared" ca="1" si="40"/>
        <v>4.4083471074380176</v>
      </c>
      <c r="X87" s="8">
        <f t="shared" ca="1" si="41"/>
        <v>-0.80735537190082862</v>
      </c>
      <c r="Y87" s="8">
        <f t="shared" ca="1" si="42"/>
        <v>-4.9132231404958677</v>
      </c>
      <c r="Z87" s="8">
        <f t="shared" ca="1" si="43"/>
        <v>-1.3548760330578506</v>
      </c>
      <c r="AA87" s="8">
        <f t="shared" ca="1" si="44"/>
        <v>-3.5583471074380175</v>
      </c>
      <c r="AC87" s="6">
        <f t="shared" ca="1" si="45"/>
        <v>43100</v>
      </c>
      <c r="AD87" s="3">
        <f t="shared" ca="1" si="46"/>
        <v>-2.3349000000000006</v>
      </c>
      <c r="AE87" s="2">
        <f t="shared" ca="1" si="47"/>
        <v>3.3121</v>
      </c>
    </row>
    <row r="88" spans="1:31" x14ac:dyDescent="0.25">
      <c r="A88" s="3">
        <f t="shared" ca="1" si="31"/>
        <v>2017</v>
      </c>
      <c r="B88" s="3">
        <f t="shared" ca="1" si="35"/>
        <v>10</v>
      </c>
      <c r="C88" s="4">
        <f t="shared" ca="1" si="32"/>
        <v>43039</v>
      </c>
      <c r="D88" s="7">
        <f ca="1">IFERROR(VLOOKUP(B88&amp;A88,'BR Selic'!$B:$E,4,FALSE),D89)</f>
        <v>7.5</v>
      </c>
      <c r="E88" s="7">
        <f ca="1">IFERROR(VLOOKUP($B88&amp;$A88,'BR Inflation'!$B:$E,4,FALSE),E89)</f>
        <v>2.7</v>
      </c>
      <c r="F88" s="7">
        <f ca="1">IFERROR(VLOOKUP($B88&amp;$A88,'US Fed Funds'!$B:$E,4,FALSE),F89)</f>
        <v>1.125</v>
      </c>
      <c r="G88" s="7">
        <f ca="1">IFERROR(VLOOKUP($B88&amp;$A88,'US Inflation'!$B:$E,4,FALSE),G89)</f>
        <v>2</v>
      </c>
      <c r="H88" s="2">
        <f ca="1">VLOOKUP($B88&amp;$A88,BRL!$B:$E,4,FALSE)</f>
        <v>3.2724000000000002</v>
      </c>
      <c r="J88" s="6" t="str">
        <f t="shared" ca="1" si="36"/>
        <v>112017</v>
      </c>
      <c r="L88" s="4">
        <f t="shared" ca="1" si="49"/>
        <v>43069</v>
      </c>
      <c r="M88" s="7">
        <f t="shared" ca="1" si="50"/>
        <v>4.7</v>
      </c>
      <c r="N88" s="7">
        <f t="shared" ca="1" si="48"/>
        <v>6.375</v>
      </c>
      <c r="O88" s="7">
        <f t="shared" ca="1" si="37"/>
        <v>5.7750000000000004</v>
      </c>
      <c r="P88" s="7">
        <f t="shared" ca="1" si="38"/>
        <v>0.59999999999999964</v>
      </c>
      <c r="R88" s="4">
        <f ca="1">L88</f>
        <v>43069</v>
      </c>
      <c r="S88" s="8">
        <f ca="1">AVERAGE(M88:M208)</f>
        <v>4.882231404958679</v>
      </c>
      <c r="T88" s="8">
        <f t="shared" ca="1" si="39"/>
        <v>10.547520661157025</v>
      </c>
      <c r="U88" s="8">
        <f t="shared" ca="1" si="39"/>
        <v>6.1471074380165289</v>
      </c>
      <c r="V88" s="8">
        <f t="shared" ca="1" si="40"/>
        <v>4.4004132231404975</v>
      </c>
      <c r="X88" s="8">
        <f t="shared" ca="1" si="41"/>
        <v>-0.18223140495867884</v>
      </c>
      <c r="Y88" s="8">
        <f t="shared" ca="1" si="42"/>
        <v>-4.1725206611570247</v>
      </c>
      <c r="Z88" s="8">
        <f t="shared" ca="1" si="43"/>
        <v>-0.37210743801652857</v>
      </c>
      <c r="AA88" s="8">
        <f t="shared" ca="1" si="44"/>
        <v>-3.8004132231404979</v>
      </c>
      <c r="AC88" s="6">
        <f t="shared" ca="1" si="45"/>
        <v>43069</v>
      </c>
      <c r="AD88" s="3">
        <f t="shared" ca="1" si="46"/>
        <v>-1.5598636363636367</v>
      </c>
      <c r="AE88" s="2">
        <f t="shared" ca="1" si="47"/>
        <v>3.2726000000000002</v>
      </c>
    </row>
    <row r="89" spans="1:31" x14ac:dyDescent="0.25">
      <c r="A89" s="3">
        <f t="shared" ca="1" si="31"/>
        <v>2017</v>
      </c>
      <c r="B89" s="3">
        <f t="shared" ca="1" si="35"/>
        <v>9</v>
      </c>
      <c r="C89" s="4">
        <f t="shared" ca="1" si="32"/>
        <v>43008</v>
      </c>
      <c r="D89" s="7">
        <f ca="1">IFERROR(VLOOKUP(B89&amp;A89,'BR Selic'!$B:$E,4,FALSE),D90)</f>
        <v>8.25</v>
      </c>
      <c r="E89" s="7">
        <f ca="1">IFERROR(VLOOKUP($B89&amp;$A89,'BR Inflation'!$B:$E,4,FALSE),E90)</f>
        <v>2.54</v>
      </c>
      <c r="F89" s="7">
        <f ca="1">IFERROR(VLOOKUP($B89&amp;$A89,'US Fed Funds'!$B:$E,4,FALSE),F90)</f>
        <v>1.125</v>
      </c>
      <c r="G89" s="7">
        <f ca="1">IFERROR(VLOOKUP($B89&amp;$A89,'US Inflation'!$B:$E,4,FALSE),G90)</f>
        <v>2.2000000000000002</v>
      </c>
      <c r="H89" s="2">
        <f ca="1">VLOOKUP($B89&amp;$A89,BRL!$B:$E,4,FALSE)</f>
        <v>3.1614</v>
      </c>
      <c r="J89" s="6" t="str">
        <f t="shared" ca="1" si="36"/>
        <v>102017</v>
      </c>
      <c r="L89" s="4">
        <f t="shared" ca="1" si="49"/>
        <v>43039</v>
      </c>
      <c r="M89" s="7">
        <f t="shared" ca="1" si="50"/>
        <v>4.8</v>
      </c>
      <c r="N89" s="7">
        <f t="shared" ca="1" si="48"/>
        <v>6.375</v>
      </c>
      <c r="O89" s="7">
        <f t="shared" ca="1" si="37"/>
        <v>5.6749999999999998</v>
      </c>
      <c r="P89" s="7">
        <f t="shared" ca="1" si="38"/>
        <v>0.70000000000000018</v>
      </c>
      <c r="R89" s="4">
        <f ca="1">L89</f>
        <v>43039</v>
      </c>
      <c r="S89" s="8">
        <f ca="1">AVERAGE(M89:M209)</f>
        <v>4.9023140495867787</v>
      </c>
      <c r="T89" s="8">
        <f t="shared" ca="1" si="39"/>
        <v>10.550619834710744</v>
      </c>
      <c r="U89" s="8">
        <f t="shared" ca="1" si="39"/>
        <v>6.1500413223140491</v>
      </c>
      <c r="V89" s="8">
        <f t="shared" ca="1" si="40"/>
        <v>4.4005785123966952</v>
      </c>
      <c r="X89" s="8">
        <f t="shared" ca="1" si="41"/>
        <v>-0.10231404958677892</v>
      </c>
      <c r="Y89" s="8">
        <f t="shared" ca="1" si="42"/>
        <v>-4.1756198347107443</v>
      </c>
      <c r="Z89" s="8">
        <f t="shared" ca="1" si="43"/>
        <v>-0.47504132231404927</v>
      </c>
      <c r="AA89" s="8">
        <f t="shared" ca="1" si="44"/>
        <v>-3.700578512396695</v>
      </c>
      <c r="AC89" s="6">
        <f t="shared" ca="1" si="45"/>
        <v>43039</v>
      </c>
      <c r="AD89" s="3">
        <f t="shared" ca="1" si="46"/>
        <v>-1.568481818181819</v>
      </c>
      <c r="AE89" s="2">
        <f t="shared" ca="1" si="47"/>
        <v>3.2724000000000002</v>
      </c>
    </row>
    <row r="90" spans="1:31" x14ac:dyDescent="0.25">
      <c r="A90" s="3">
        <f t="shared" ca="1" si="31"/>
        <v>2017</v>
      </c>
      <c r="B90" s="3">
        <f t="shared" ca="1" si="35"/>
        <v>8</v>
      </c>
      <c r="C90" s="4">
        <f t="shared" ca="1" si="32"/>
        <v>42978</v>
      </c>
      <c r="D90" s="7">
        <f ca="1">IFERROR(VLOOKUP(B90&amp;A90,'BR Selic'!$B:$E,4,FALSE),D91)</f>
        <v>9.25</v>
      </c>
      <c r="E90" s="7">
        <f ca="1">IFERROR(VLOOKUP($B90&amp;$A90,'BR Inflation'!$B:$E,4,FALSE),E91)</f>
        <v>2.46</v>
      </c>
      <c r="F90" s="7">
        <f ca="1">IFERROR(VLOOKUP($B90&amp;$A90,'US Fed Funds'!$B:$E,4,FALSE),F91)</f>
        <v>1.125</v>
      </c>
      <c r="G90" s="7">
        <f ca="1">IFERROR(VLOOKUP($B90&amp;$A90,'US Inflation'!$B:$E,4,FALSE),G91)</f>
        <v>1.9</v>
      </c>
      <c r="H90" s="2">
        <f ca="1">VLOOKUP($B90&amp;$A90,BRL!$B:$E,4,FALSE)</f>
        <v>3.1474000000000002</v>
      </c>
      <c r="J90" s="6" t="str">
        <f t="shared" ca="1" si="36"/>
        <v>92017</v>
      </c>
      <c r="L90" s="4">
        <f t="shared" ca="1" si="49"/>
        <v>43008</v>
      </c>
      <c r="M90" s="7">
        <f t="shared" ca="1" si="50"/>
        <v>5.71</v>
      </c>
      <c r="N90" s="7">
        <f t="shared" ca="1" si="48"/>
        <v>7.125</v>
      </c>
      <c r="O90" s="7">
        <f t="shared" ca="1" si="37"/>
        <v>6.7850000000000001</v>
      </c>
      <c r="P90" s="7">
        <f t="shared" ca="1" si="38"/>
        <v>0.33999999999999986</v>
      </c>
      <c r="R90" s="4">
        <f ca="1">L90</f>
        <v>43008</v>
      </c>
      <c r="S90" s="8">
        <f ca="1">AVERAGE(M90:M210)</f>
        <v>4.9213223140495872</v>
      </c>
      <c r="T90" s="8">
        <f t="shared" ca="1" si="39"/>
        <v>10.551652892561984</v>
      </c>
      <c r="U90" s="8">
        <f t="shared" ca="1" si="39"/>
        <v>6.1457024793388406</v>
      </c>
      <c r="V90" s="8">
        <f t="shared" ca="1" si="40"/>
        <v>4.4059504132231417</v>
      </c>
      <c r="X90" s="8">
        <f t="shared" ca="1" si="41"/>
        <v>0.78867768595041277</v>
      </c>
      <c r="Y90" s="8">
        <f t="shared" ca="1" si="42"/>
        <v>-3.4266528925619841</v>
      </c>
      <c r="Z90" s="8">
        <f t="shared" ca="1" si="43"/>
        <v>0.63929752066115952</v>
      </c>
      <c r="AA90" s="8">
        <f t="shared" ca="1" si="44"/>
        <v>-4.0659504132231419</v>
      </c>
      <c r="AC90" s="6">
        <f t="shared" ca="1" si="45"/>
        <v>43008</v>
      </c>
      <c r="AD90" s="3">
        <f t="shared" ca="1" si="46"/>
        <v>-0.65956363636363591</v>
      </c>
      <c r="AE90" s="2">
        <f t="shared" ca="1" si="47"/>
        <v>3.1614</v>
      </c>
    </row>
    <row r="91" spans="1:31" x14ac:dyDescent="0.25">
      <c r="A91" s="3">
        <f t="shared" ca="1" si="31"/>
        <v>2017</v>
      </c>
      <c r="B91" s="3">
        <f t="shared" ca="1" si="35"/>
        <v>7</v>
      </c>
      <c r="C91" s="4">
        <f t="shared" ca="1" si="32"/>
        <v>42947</v>
      </c>
      <c r="D91" s="7">
        <f ca="1">IFERROR(VLOOKUP(B91&amp;A91,'BR Selic'!$B:$E,4,FALSE),D92)</f>
        <v>9.25</v>
      </c>
      <c r="E91" s="7">
        <f ca="1">IFERROR(VLOOKUP($B91&amp;$A91,'BR Inflation'!$B:$E,4,FALSE),E92)</f>
        <v>2.71</v>
      </c>
      <c r="F91" s="7">
        <f ca="1">IFERROR(VLOOKUP($B91&amp;$A91,'US Fed Funds'!$B:$E,4,FALSE),F92)</f>
        <v>1.125</v>
      </c>
      <c r="G91" s="7">
        <f ca="1">IFERROR(VLOOKUP($B91&amp;$A91,'US Inflation'!$B:$E,4,FALSE),G92)</f>
        <v>1.7</v>
      </c>
      <c r="H91" s="2">
        <f ca="1">VLOOKUP($B91&amp;$A91,BRL!$B:$E,4,FALSE)</f>
        <v>3.1259000000000001</v>
      </c>
      <c r="J91" s="6" t="str">
        <f t="shared" ca="1" si="36"/>
        <v>82017</v>
      </c>
      <c r="L91" s="4">
        <f t="shared" ca="1" si="49"/>
        <v>42978</v>
      </c>
      <c r="M91" s="7">
        <f t="shared" ca="1" si="50"/>
        <v>6.79</v>
      </c>
      <c r="N91" s="7">
        <f t="shared" ca="1" si="48"/>
        <v>8.125</v>
      </c>
      <c r="O91" s="7">
        <f t="shared" ca="1" si="37"/>
        <v>7.5649999999999995</v>
      </c>
      <c r="P91" s="7">
        <f t="shared" ca="1" si="38"/>
        <v>0.56000000000000005</v>
      </c>
      <c r="R91" s="4">
        <f ca="1">L91</f>
        <v>42978</v>
      </c>
      <c r="S91" s="8">
        <f ca="1">AVERAGE(M91:M211)</f>
        <v>4.9346280991735538</v>
      </c>
      <c r="T91" s="8">
        <f t="shared" ca="1" si="39"/>
        <v>10.544421487603305</v>
      </c>
      <c r="U91" s="8">
        <f t="shared" ca="1" si="39"/>
        <v>6.1232644628099164</v>
      </c>
      <c r="V91" s="8">
        <f t="shared" ca="1" si="40"/>
        <v>4.4211570247933896</v>
      </c>
      <c r="X91" s="8">
        <f t="shared" ca="1" si="41"/>
        <v>1.8553719008264462</v>
      </c>
      <c r="Y91" s="8">
        <f t="shared" ca="1" si="42"/>
        <v>-2.4194214876033051</v>
      </c>
      <c r="Z91" s="8">
        <f t="shared" ca="1" si="43"/>
        <v>1.4417355371900831</v>
      </c>
      <c r="AA91" s="8">
        <f t="shared" ca="1" si="44"/>
        <v>-3.8611570247933895</v>
      </c>
      <c r="AC91" s="6">
        <f t="shared" ca="1" si="45"/>
        <v>42978</v>
      </c>
      <c r="AD91" s="3">
        <f t="shared" ca="1" si="46"/>
        <v>0.28963636363636397</v>
      </c>
      <c r="AE91" s="2">
        <f t="shared" ca="1" si="47"/>
        <v>3.1474000000000002</v>
      </c>
    </row>
    <row r="92" spans="1:31" x14ac:dyDescent="0.25">
      <c r="A92" s="3">
        <f t="shared" ca="1" si="31"/>
        <v>2017</v>
      </c>
      <c r="B92" s="3">
        <f t="shared" ca="1" si="35"/>
        <v>6</v>
      </c>
      <c r="C92" s="4">
        <f t="shared" ca="1" si="32"/>
        <v>42916</v>
      </c>
      <c r="D92" s="7">
        <f ca="1">IFERROR(VLOOKUP(B92&amp;A92,'BR Selic'!$B:$E,4,FALSE),D93)</f>
        <v>10.25</v>
      </c>
      <c r="E92" s="7">
        <f ca="1">IFERROR(VLOOKUP($B92&amp;$A92,'BR Inflation'!$B:$E,4,FALSE),E93)</f>
        <v>3</v>
      </c>
      <c r="F92" s="7">
        <f ca="1">IFERROR(VLOOKUP($B92&amp;$A92,'US Fed Funds'!$B:$E,4,FALSE),F93)</f>
        <v>1.125</v>
      </c>
      <c r="G92" s="7">
        <f ca="1">IFERROR(VLOOKUP($B92&amp;$A92,'US Inflation'!$B:$E,4,FALSE),G93)</f>
        <v>1.6</v>
      </c>
      <c r="H92" s="2">
        <f ca="1">VLOOKUP($B92&amp;$A92,BRL!$B:$E,4,FALSE)</f>
        <v>3.3062999999999998</v>
      </c>
      <c r="J92" s="6" t="str">
        <f t="shared" ca="1" si="36"/>
        <v>72017</v>
      </c>
      <c r="L92" s="4">
        <f t="shared" ca="1" si="49"/>
        <v>42947</v>
      </c>
      <c r="M92" s="7">
        <f t="shared" ca="1" si="50"/>
        <v>6.54</v>
      </c>
      <c r="N92" s="7">
        <f t="shared" ca="1" si="48"/>
        <v>8.125</v>
      </c>
      <c r="O92" s="7">
        <f t="shared" ca="1" si="37"/>
        <v>7.1150000000000002</v>
      </c>
      <c r="P92" s="7">
        <f t="shared" ca="1" si="38"/>
        <v>1.01</v>
      </c>
      <c r="R92" s="4">
        <f ca="1">L92</f>
        <v>42947</v>
      </c>
      <c r="S92" s="8">
        <f ca="1">AVERAGE(M92:M212)</f>
        <v>4.9426446280991732</v>
      </c>
      <c r="T92" s="8">
        <f t="shared" ca="1" si="39"/>
        <v>10.528925619834711</v>
      </c>
      <c r="U92" s="8">
        <f t="shared" ca="1" si="39"/>
        <v>6.101322314049586</v>
      </c>
      <c r="V92" s="8">
        <f t="shared" ca="1" si="40"/>
        <v>4.4276033057851247</v>
      </c>
      <c r="X92" s="8">
        <f t="shared" ca="1" si="41"/>
        <v>1.5973553719008269</v>
      </c>
      <c r="Y92" s="8">
        <f t="shared" ca="1" si="42"/>
        <v>-2.4039256198347108</v>
      </c>
      <c r="Z92" s="8">
        <f t="shared" ca="1" si="43"/>
        <v>1.0136776859504142</v>
      </c>
      <c r="AA92" s="8">
        <f t="shared" ca="1" si="44"/>
        <v>-3.4176033057851249</v>
      </c>
      <c r="AC92" s="6">
        <f t="shared" ca="1" si="45"/>
        <v>42947</v>
      </c>
      <c r="AD92" s="3">
        <f t="shared" ca="1" si="46"/>
        <v>6.8345454545455001E-2</v>
      </c>
      <c r="AE92" s="2">
        <f t="shared" ca="1" si="47"/>
        <v>3.1259000000000001</v>
      </c>
    </row>
    <row r="93" spans="1:31" x14ac:dyDescent="0.25">
      <c r="A93" s="3">
        <f t="shared" ca="1" si="31"/>
        <v>2017</v>
      </c>
      <c r="B93" s="3">
        <f t="shared" ca="1" si="35"/>
        <v>5</v>
      </c>
      <c r="C93" s="4">
        <f t="shared" ca="1" si="32"/>
        <v>42886</v>
      </c>
      <c r="D93" s="7">
        <f ca="1">IFERROR(VLOOKUP(B93&amp;A93,'BR Selic'!$B:$E,4,FALSE),D94)</f>
        <v>11.25</v>
      </c>
      <c r="E93" s="7">
        <f ca="1">IFERROR(VLOOKUP($B93&amp;$A93,'BR Inflation'!$B:$E,4,FALSE),E94)</f>
        <v>3.6</v>
      </c>
      <c r="F93" s="7">
        <f ca="1">IFERROR(VLOOKUP($B93&amp;$A93,'US Fed Funds'!$B:$E,4,FALSE),F94)</f>
        <v>0.875</v>
      </c>
      <c r="G93" s="7">
        <f ca="1">IFERROR(VLOOKUP($B93&amp;$A93,'US Inflation'!$B:$E,4,FALSE),G94)</f>
        <v>1.9</v>
      </c>
      <c r="H93" s="2">
        <f ca="1">VLOOKUP($B93&amp;$A93,BRL!$B:$E,4,FALSE)</f>
        <v>3.2262</v>
      </c>
      <c r="J93" s="6" t="str">
        <f t="shared" ca="1" si="36"/>
        <v>62017</v>
      </c>
      <c r="L93" s="4">
        <f t="shared" ca="1" si="49"/>
        <v>42916</v>
      </c>
      <c r="M93" s="7">
        <f t="shared" ca="1" si="50"/>
        <v>7.25</v>
      </c>
      <c r="N93" s="7">
        <f t="shared" ca="1" si="48"/>
        <v>9.125</v>
      </c>
      <c r="O93" s="7">
        <f t="shared" ca="1" si="37"/>
        <v>7.7249999999999996</v>
      </c>
      <c r="P93" s="7">
        <f t="shared" ca="1" si="38"/>
        <v>1.4</v>
      </c>
      <c r="R93" s="4">
        <f ca="1">L93</f>
        <v>42916</v>
      </c>
      <c r="S93" s="8">
        <f ca="1">AVERAGE(M93:M213)</f>
        <v>4.9572727272727262</v>
      </c>
      <c r="T93" s="8">
        <f t="shared" ca="1" si="39"/>
        <v>10.517561983471074</v>
      </c>
      <c r="U93" s="8">
        <f t="shared" ca="1" si="39"/>
        <v>6.0901239669421479</v>
      </c>
      <c r="V93" s="8">
        <f t="shared" ca="1" si="40"/>
        <v>4.4274380165289271</v>
      </c>
      <c r="X93" s="8">
        <f t="shared" ca="1" si="41"/>
        <v>2.2927272727272738</v>
      </c>
      <c r="Y93" s="8">
        <f t="shared" ca="1" si="42"/>
        <v>-1.3925619834710741</v>
      </c>
      <c r="Z93" s="8">
        <f t="shared" ca="1" si="43"/>
        <v>1.6348760330578518</v>
      </c>
      <c r="AA93" s="8">
        <f t="shared" ca="1" si="44"/>
        <v>-3.0274380165289272</v>
      </c>
      <c r="AC93" s="6">
        <f t="shared" ca="1" si="45"/>
        <v>42916</v>
      </c>
      <c r="AD93" s="3">
        <f t="shared" ca="1" si="46"/>
        <v>0.83656363636363706</v>
      </c>
      <c r="AE93" s="2">
        <f t="shared" ca="1" si="47"/>
        <v>3.3062999999999998</v>
      </c>
    </row>
    <row r="94" spans="1:31" x14ac:dyDescent="0.25">
      <c r="A94" s="3">
        <f t="shared" ca="1" si="31"/>
        <v>2017</v>
      </c>
      <c r="B94" s="3">
        <f t="shared" ca="1" si="35"/>
        <v>4</v>
      </c>
      <c r="C94" s="4">
        <f t="shared" ca="1" si="32"/>
        <v>42855</v>
      </c>
      <c r="D94" s="7">
        <f ca="1">IFERROR(VLOOKUP(B94&amp;A94,'BR Selic'!$B:$E,4,FALSE),D95)</f>
        <v>11.25</v>
      </c>
      <c r="E94" s="7">
        <f ca="1">IFERROR(VLOOKUP($B94&amp;$A94,'BR Inflation'!$B:$E,4,FALSE),E95)</f>
        <v>4.08</v>
      </c>
      <c r="F94" s="7">
        <f ca="1">IFERROR(VLOOKUP($B94&amp;$A94,'US Fed Funds'!$B:$E,4,FALSE),F95)</f>
        <v>0.875</v>
      </c>
      <c r="G94" s="7">
        <f ca="1">IFERROR(VLOOKUP($B94&amp;$A94,'US Inflation'!$B:$E,4,FALSE),G95)</f>
        <v>2.2000000000000002</v>
      </c>
      <c r="H94" s="2">
        <f ca="1">VLOOKUP($B94&amp;$A94,BRL!$B:$E,4,FALSE)</f>
        <v>3.1758000000000002</v>
      </c>
      <c r="J94" s="6" t="str">
        <f t="shared" ca="1" si="36"/>
        <v>52017</v>
      </c>
      <c r="L94" s="4">
        <f t="shared" ca="1" si="49"/>
        <v>42886</v>
      </c>
      <c r="M94" s="7">
        <f t="shared" ca="1" si="50"/>
        <v>7.65</v>
      </c>
      <c r="N94" s="7">
        <f t="shared" ca="1" si="48"/>
        <v>10.375</v>
      </c>
      <c r="O94" s="7">
        <f t="shared" ca="1" si="37"/>
        <v>8.6750000000000007</v>
      </c>
      <c r="P94" s="7">
        <f t="shared" ca="1" si="38"/>
        <v>1.7000000000000002</v>
      </c>
      <c r="R94" s="4">
        <f ca="1">L94</f>
        <v>42886</v>
      </c>
      <c r="S94" s="8">
        <f ca="1">AVERAGE(M94:M214)</f>
        <v>4.9743801652892552</v>
      </c>
      <c r="T94" s="8">
        <f t="shared" ca="1" si="39"/>
        <v>10.50206611570248</v>
      </c>
      <c r="U94" s="8">
        <f t="shared" ca="1" si="39"/>
        <v>6.0822314049586765</v>
      </c>
      <c r="V94" s="8">
        <f t="shared" ca="1" si="40"/>
        <v>4.4198347107438041</v>
      </c>
      <c r="X94" s="8">
        <f t="shared" ca="1" si="41"/>
        <v>2.6756198347107452</v>
      </c>
      <c r="Y94" s="8">
        <f t="shared" ca="1" si="42"/>
        <v>-0.12706611570247972</v>
      </c>
      <c r="Z94" s="8">
        <f t="shared" ca="1" si="43"/>
        <v>2.5927685950413242</v>
      </c>
      <c r="AA94" s="8">
        <f t="shared" ca="1" si="44"/>
        <v>-2.7198347107438039</v>
      </c>
      <c r="AC94" s="6">
        <f t="shared" ca="1" si="45"/>
        <v>42886</v>
      </c>
      <c r="AD94" s="3">
        <f t="shared" ca="1" si="46"/>
        <v>1.6966363636363646</v>
      </c>
      <c r="AE94" s="2">
        <f t="shared" ca="1" si="47"/>
        <v>3.2262</v>
      </c>
    </row>
    <row r="95" spans="1:31" x14ac:dyDescent="0.25">
      <c r="A95" s="3">
        <f t="shared" ca="1" si="31"/>
        <v>2017</v>
      </c>
      <c r="B95" s="3">
        <f t="shared" ca="1" si="35"/>
        <v>3</v>
      </c>
      <c r="C95" s="4">
        <f t="shared" ca="1" si="32"/>
        <v>42825</v>
      </c>
      <c r="D95" s="7">
        <f ca="1">IFERROR(VLOOKUP(B95&amp;A95,'BR Selic'!$B:$E,4,FALSE),D96)</f>
        <v>12.25</v>
      </c>
      <c r="E95" s="7">
        <f ca="1">IFERROR(VLOOKUP($B95&amp;$A95,'BR Inflation'!$B:$E,4,FALSE),E96)</f>
        <v>4.57</v>
      </c>
      <c r="F95" s="7">
        <f ca="1">IFERROR(VLOOKUP($B95&amp;$A95,'US Fed Funds'!$B:$E,4,FALSE),F96)</f>
        <v>0.875</v>
      </c>
      <c r="G95" s="7">
        <f ca="1">IFERROR(VLOOKUP($B95&amp;$A95,'US Inflation'!$B:$E,4,FALSE),G96)</f>
        <v>2.4</v>
      </c>
      <c r="H95" s="2">
        <f ca="1">VLOOKUP($B95&amp;$A95,BRL!$B:$E,4,FALSE)</f>
        <v>3.1230000000000002</v>
      </c>
      <c r="J95" s="6" t="str">
        <f t="shared" ca="1" si="36"/>
        <v>42017</v>
      </c>
      <c r="L95" s="4">
        <f t="shared" ca="1" si="49"/>
        <v>42855</v>
      </c>
      <c r="M95" s="7">
        <f t="shared" ca="1" si="50"/>
        <v>7.17</v>
      </c>
      <c r="N95" s="7">
        <f t="shared" ca="1" si="48"/>
        <v>10.375</v>
      </c>
      <c r="O95" s="7">
        <f t="shared" ca="1" si="37"/>
        <v>8.495000000000001</v>
      </c>
      <c r="P95" s="7">
        <f t="shared" ca="1" si="38"/>
        <v>1.88</v>
      </c>
      <c r="R95" s="4">
        <f ca="1">L95</f>
        <v>42855</v>
      </c>
      <c r="S95" s="8">
        <f ca="1">AVERAGE(M95:M215)</f>
        <v>4.9896694214876023</v>
      </c>
      <c r="T95" s="8">
        <f t="shared" ca="1" si="39"/>
        <v>10.476239669421487</v>
      </c>
      <c r="U95" s="8">
        <f t="shared" ca="1" si="39"/>
        <v>6.0671487603305767</v>
      </c>
      <c r="V95" s="8">
        <f t="shared" ca="1" si="40"/>
        <v>4.4090909090909109</v>
      </c>
      <c r="X95" s="8">
        <f t="shared" ca="1" si="41"/>
        <v>2.1803305785123976</v>
      </c>
      <c r="Y95" s="8">
        <f t="shared" ca="1" si="42"/>
        <v>-0.10123966942148677</v>
      </c>
      <c r="Z95" s="8">
        <f t="shared" ca="1" si="43"/>
        <v>2.4278512396694243</v>
      </c>
      <c r="AA95" s="8">
        <f t="shared" ca="1" si="44"/>
        <v>-2.5290909090909111</v>
      </c>
      <c r="AC95" s="6">
        <f t="shared" ca="1" si="45"/>
        <v>42855</v>
      </c>
      <c r="AD95" s="3">
        <f t="shared" ca="1" si="46"/>
        <v>1.4872909090909108</v>
      </c>
      <c r="AE95" s="2">
        <f t="shared" ca="1" si="47"/>
        <v>3.1758000000000002</v>
      </c>
    </row>
    <row r="96" spans="1:31" x14ac:dyDescent="0.25">
      <c r="A96" s="3">
        <f t="shared" ca="1" si="31"/>
        <v>2017</v>
      </c>
      <c r="B96" s="3">
        <f t="shared" ca="1" si="35"/>
        <v>2</v>
      </c>
      <c r="C96" s="4">
        <f t="shared" ca="1" si="32"/>
        <v>42794</v>
      </c>
      <c r="D96" s="7">
        <f ca="1">IFERROR(VLOOKUP(B96&amp;A96,'BR Selic'!$B:$E,4,FALSE),D97)</f>
        <v>12.25</v>
      </c>
      <c r="E96" s="7">
        <f ca="1">IFERROR(VLOOKUP($B96&amp;$A96,'BR Inflation'!$B:$E,4,FALSE),E97)</f>
        <v>4.76</v>
      </c>
      <c r="F96" s="7">
        <f ca="1">IFERROR(VLOOKUP($B96&amp;$A96,'US Fed Funds'!$B:$E,4,FALSE),F97)</f>
        <v>0.625</v>
      </c>
      <c r="G96" s="7">
        <f ca="1">IFERROR(VLOOKUP($B96&amp;$A96,'US Inflation'!$B:$E,4,FALSE),G97)</f>
        <v>2.7</v>
      </c>
      <c r="H96" s="2">
        <f ca="1">VLOOKUP($B96&amp;$A96,BRL!$B:$E,4,FALSE)</f>
        <v>3.1086</v>
      </c>
      <c r="J96" s="6" t="str">
        <f t="shared" ca="1" si="36"/>
        <v>32017</v>
      </c>
      <c r="L96" s="4">
        <f t="shared" ca="1" si="49"/>
        <v>42825</v>
      </c>
      <c r="M96" s="7">
        <f t="shared" ca="1" si="50"/>
        <v>7.68</v>
      </c>
      <c r="N96" s="7">
        <f t="shared" ca="1" si="48"/>
        <v>11.375</v>
      </c>
      <c r="O96" s="7">
        <f t="shared" ca="1" si="37"/>
        <v>9.2050000000000001</v>
      </c>
      <c r="P96" s="7">
        <f t="shared" ca="1" si="38"/>
        <v>2.1700000000000004</v>
      </c>
      <c r="R96" s="4">
        <f ca="1">L96</f>
        <v>42825</v>
      </c>
      <c r="S96" s="8">
        <f ca="1">AVERAGE(M96:M216)</f>
        <v>5.0113223140495862</v>
      </c>
      <c r="T96" s="8">
        <f t="shared" ca="1" si="39"/>
        <v>10.452479338842975</v>
      </c>
      <c r="U96" s="8">
        <f t="shared" ca="1" si="39"/>
        <v>6.057603305785122</v>
      </c>
      <c r="V96" s="8">
        <f t="shared" ca="1" si="40"/>
        <v>4.3948760330578525</v>
      </c>
      <c r="X96" s="8">
        <f t="shared" ca="1" si="41"/>
        <v>2.6686776859504135</v>
      </c>
      <c r="Y96" s="8">
        <f t="shared" ca="1" si="42"/>
        <v>0.92252066115702469</v>
      </c>
      <c r="Z96" s="8">
        <f t="shared" ca="1" si="43"/>
        <v>3.1473966942148781</v>
      </c>
      <c r="AA96" s="8">
        <f t="shared" ca="1" si="44"/>
        <v>-2.2248760330578521</v>
      </c>
      <c r="AC96" s="6">
        <f t="shared" ca="1" si="45"/>
        <v>42825</v>
      </c>
      <c r="AD96" s="3">
        <f t="shared" ca="1" si="46"/>
        <v>2.2237363636363643</v>
      </c>
      <c r="AE96" s="2">
        <f t="shared" ca="1" si="47"/>
        <v>3.1230000000000002</v>
      </c>
    </row>
    <row r="97" spans="1:31" x14ac:dyDescent="0.25">
      <c r="A97" s="3">
        <f t="shared" ca="1" si="31"/>
        <v>2017</v>
      </c>
      <c r="B97" s="3">
        <f t="shared" ca="1" si="35"/>
        <v>1</v>
      </c>
      <c r="C97" s="4">
        <f t="shared" ca="1" si="32"/>
        <v>42766</v>
      </c>
      <c r="D97" s="7">
        <f ca="1">IFERROR(VLOOKUP(B97&amp;A97,'BR Selic'!$B:$E,4,FALSE),D98)</f>
        <v>13</v>
      </c>
      <c r="E97" s="7">
        <f ca="1">IFERROR(VLOOKUP($B97&amp;$A97,'BR Inflation'!$B:$E,4,FALSE),E98)</f>
        <v>5.35</v>
      </c>
      <c r="F97" s="7">
        <f ca="1">IFERROR(VLOOKUP($B97&amp;$A97,'US Fed Funds'!$B:$E,4,FALSE),F98)</f>
        <v>0.625</v>
      </c>
      <c r="G97" s="7">
        <f ca="1">IFERROR(VLOOKUP($B97&amp;$A97,'US Inflation'!$B:$E,4,FALSE),G98)</f>
        <v>2.5</v>
      </c>
      <c r="H97" s="2">
        <f ca="1">VLOOKUP($B97&amp;$A97,BRL!$B:$E,4,FALSE)</f>
        <v>3.1507000000000001</v>
      </c>
      <c r="J97" s="6" t="str">
        <f t="shared" ca="1" si="36"/>
        <v>22017</v>
      </c>
      <c r="L97" s="4">
        <f t="shared" ca="1" si="49"/>
        <v>42794</v>
      </c>
      <c r="M97" s="7">
        <f t="shared" ca="1" si="50"/>
        <v>7.49</v>
      </c>
      <c r="N97" s="7">
        <f t="shared" ca="1" si="48"/>
        <v>11.625</v>
      </c>
      <c r="O97" s="7">
        <f t="shared" ca="1" si="37"/>
        <v>9.5650000000000013</v>
      </c>
      <c r="P97" s="7">
        <f t="shared" ca="1" si="38"/>
        <v>2.0599999999999996</v>
      </c>
      <c r="R97" s="4">
        <f ca="1">L97</f>
        <v>42794</v>
      </c>
      <c r="S97" s="8">
        <f ca="1">AVERAGE(M97:M217)</f>
        <v>5.0303305785123955</v>
      </c>
      <c r="T97" s="8">
        <f t="shared" ca="1" si="39"/>
        <v>10.422520661157025</v>
      </c>
      <c r="U97" s="8">
        <f t="shared" ca="1" si="39"/>
        <v>6.0404545454545433</v>
      </c>
      <c r="V97" s="8">
        <f t="shared" ca="1" si="40"/>
        <v>4.3820661157024805</v>
      </c>
      <c r="X97" s="8">
        <f t="shared" ca="1" si="41"/>
        <v>2.4596694214876047</v>
      </c>
      <c r="Y97" s="8">
        <f t="shared" ca="1" si="42"/>
        <v>1.2024793388429753</v>
      </c>
      <c r="Z97" s="8">
        <f t="shared" ca="1" si="43"/>
        <v>3.524545454545458</v>
      </c>
      <c r="AA97" s="8">
        <f t="shared" ca="1" si="44"/>
        <v>-2.3220661157024809</v>
      </c>
      <c r="AC97" s="6">
        <f t="shared" ca="1" si="45"/>
        <v>42794</v>
      </c>
      <c r="AD97" s="3">
        <f t="shared" ca="1" si="46"/>
        <v>2.3716090909090926</v>
      </c>
      <c r="AE97" s="2">
        <f t="shared" ca="1" si="47"/>
        <v>3.1086</v>
      </c>
    </row>
    <row r="98" spans="1:31" x14ac:dyDescent="0.25">
      <c r="A98" s="3">
        <f t="shared" ca="1" si="31"/>
        <v>2016</v>
      </c>
      <c r="B98" s="3">
        <f t="shared" ca="1" si="35"/>
        <v>12</v>
      </c>
      <c r="C98" s="4">
        <f t="shared" ca="1" si="32"/>
        <v>42735</v>
      </c>
      <c r="D98" s="7">
        <f ca="1">IFERROR(VLOOKUP(B98&amp;A98,'BR Selic'!$B:$E,4,FALSE),D99)</f>
        <v>13.75</v>
      </c>
      <c r="E98" s="7">
        <f ca="1">IFERROR(VLOOKUP($B98&amp;$A98,'BR Inflation'!$B:$E,4,FALSE),E99)</f>
        <v>6.29</v>
      </c>
      <c r="F98" s="7">
        <f ca="1">IFERROR(VLOOKUP($B98&amp;$A98,'US Fed Funds'!$B:$E,4,FALSE),F99)</f>
        <v>0.625</v>
      </c>
      <c r="G98" s="7">
        <f ca="1">IFERROR(VLOOKUP($B98&amp;$A98,'US Inflation'!$B:$E,4,FALSE),G99)</f>
        <v>2.1</v>
      </c>
      <c r="H98" s="2">
        <f ca="1">VLOOKUP($B98&amp;$A98,BRL!$B:$E,4,FALSE)</f>
        <v>3.2532000000000001</v>
      </c>
      <c r="J98" s="6" t="str">
        <f t="shared" ca="1" si="36"/>
        <v>12017</v>
      </c>
      <c r="L98" s="4">
        <f t="shared" ca="1" si="49"/>
        <v>42766</v>
      </c>
      <c r="M98" s="7">
        <f t="shared" ca="1" si="50"/>
        <v>7.65</v>
      </c>
      <c r="N98" s="7">
        <f t="shared" ca="1" si="48"/>
        <v>12.375</v>
      </c>
      <c r="O98" s="7">
        <f t="shared" ca="1" si="37"/>
        <v>9.5250000000000004</v>
      </c>
      <c r="P98" s="7">
        <f t="shared" ca="1" si="38"/>
        <v>2.8499999999999996</v>
      </c>
      <c r="R98" s="4">
        <f ca="1">L98</f>
        <v>42766</v>
      </c>
      <c r="S98" s="8">
        <f ca="1">AVERAGE(M98:M218)</f>
        <v>5.0511570247933868</v>
      </c>
      <c r="T98" s="8">
        <f t="shared" ca="1" si="39"/>
        <v>10.390495867768594</v>
      </c>
      <c r="U98" s="8">
        <f t="shared" ca="1" si="39"/>
        <v>6.0180991735537166</v>
      </c>
      <c r="V98" s="8">
        <f t="shared" ca="1" si="40"/>
        <v>4.3723966942148769</v>
      </c>
      <c r="X98" s="8">
        <f t="shared" ca="1" si="41"/>
        <v>2.5988429752066136</v>
      </c>
      <c r="Y98" s="8">
        <f t="shared" ca="1" si="42"/>
        <v>1.9845041322314056</v>
      </c>
      <c r="Z98" s="8">
        <f t="shared" ca="1" si="43"/>
        <v>3.5069008264462838</v>
      </c>
      <c r="AA98" s="8">
        <f t="shared" ca="1" si="44"/>
        <v>-1.5223966942148772</v>
      </c>
      <c r="AC98" s="6">
        <f t="shared" ca="1" si="45"/>
        <v>42766</v>
      </c>
      <c r="AD98" s="3">
        <f t="shared" ca="1" si="46"/>
        <v>2.66978181818182</v>
      </c>
      <c r="AE98" s="2">
        <f t="shared" ca="1" si="47"/>
        <v>3.1507000000000001</v>
      </c>
    </row>
    <row r="99" spans="1:31" x14ac:dyDescent="0.25">
      <c r="A99" s="3">
        <f t="shared" ca="1" si="31"/>
        <v>2016</v>
      </c>
      <c r="B99" s="3">
        <f t="shared" ca="1" si="35"/>
        <v>11</v>
      </c>
      <c r="C99" s="4">
        <f t="shared" ca="1" si="32"/>
        <v>42704</v>
      </c>
      <c r="D99" s="7">
        <f ca="1">IFERROR(VLOOKUP(B99&amp;A99,'BR Selic'!$B:$E,4,FALSE),D100)</f>
        <v>14</v>
      </c>
      <c r="E99" s="7">
        <f ca="1">IFERROR(VLOOKUP($B99&amp;$A99,'BR Inflation'!$B:$E,4,FALSE),E100)</f>
        <v>6.99</v>
      </c>
      <c r="F99" s="7">
        <f ca="1">IFERROR(VLOOKUP($B99&amp;$A99,'US Fed Funds'!$B:$E,4,FALSE),F100)</f>
        <v>0.375</v>
      </c>
      <c r="G99" s="7">
        <f ca="1">IFERROR(VLOOKUP($B99&amp;$A99,'US Inflation'!$B:$E,4,FALSE),G100)</f>
        <v>1.7</v>
      </c>
      <c r="H99" s="2">
        <f ca="1">VLOOKUP($B99&amp;$A99,BRL!$B:$E,4,FALSE)</f>
        <v>3.3826999999999998</v>
      </c>
      <c r="J99" s="6" t="str">
        <f t="shared" ca="1" si="36"/>
        <v>122016</v>
      </c>
      <c r="L99" s="4">
        <f t="shared" ca="1" si="49"/>
        <v>42735</v>
      </c>
      <c r="M99" s="7">
        <f t="shared" ca="1" si="50"/>
        <v>7.46</v>
      </c>
      <c r="N99" s="7">
        <f t="shared" ca="1" si="48"/>
        <v>13.125</v>
      </c>
      <c r="O99" s="7">
        <f t="shared" ca="1" si="37"/>
        <v>8.9350000000000005</v>
      </c>
      <c r="P99" s="7">
        <f t="shared" ca="1" si="38"/>
        <v>4.1899999999999995</v>
      </c>
      <c r="R99" s="4">
        <f t="shared" ref="R99:R118" ca="1" si="51">L99</f>
        <v>42735</v>
      </c>
      <c r="S99" s="8">
        <f t="shared" ref="S99:S118" ca="1" si="52">AVERAGE(M99:M219)</f>
        <v>5.0714876033057852</v>
      </c>
      <c r="T99" s="8">
        <f t="shared" ca="1" si="39"/>
        <v>10.354338842975206</v>
      </c>
      <c r="U99" s="8">
        <f t="shared" ca="1" si="39"/>
        <v>6.0002066115702455</v>
      </c>
      <c r="V99" s="8">
        <f t="shared" ca="1" si="40"/>
        <v>4.35413223140496</v>
      </c>
      <c r="X99" s="8">
        <f t="shared" ca="1" si="41"/>
        <v>2.3885123966942148</v>
      </c>
      <c r="Y99" s="8">
        <f t="shared" ca="1" si="42"/>
        <v>2.7706611570247937</v>
      </c>
      <c r="Z99" s="8">
        <f t="shared" ca="1" si="43"/>
        <v>2.934793388429755</v>
      </c>
      <c r="AA99" s="8">
        <f t="shared" ca="1" si="44"/>
        <v>-0.16413223140496047</v>
      </c>
      <c r="AC99" s="6">
        <f t="shared" ca="1" si="45"/>
        <v>42735</v>
      </c>
      <c r="AD99" s="3">
        <f t="shared" ca="1" si="46"/>
        <v>2.6710090909090924</v>
      </c>
      <c r="AE99" s="2">
        <f t="shared" ca="1" si="47"/>
        <v>3.2532000000000001</v>
      </c>
    </row>
    <row r="100" spans="1:31" x14ac:dyDescent="0.25">
      <c r="A100" s="3">
        <f t="shared" ca="1" si="31"/>
        <v>2016</v>
      </c>
      <c r="B100" s="3">
        <f t="shared" ca="1" si="35"/>
        <v>10</v>
      </c>
      <c r="C100" s="4">
        <f t="shared" ca="1" si="32"/>
        <v>42674</v>
      </c>
      <c r="D100" s="7">
        <f ca="1">IFERROR(VLOOKUP(B100&amp;A100,'BR Selic'!$B:$E,4,FALSE),D101)</f>
        <v>14</v>
      </c>
      <c r="E100" s="7">
        <f ca="1">IFERROR(VLOOKUP($B100&amp;$A100,'BR Inflation'!$B:$E,4,FALSE),E101)</f>
        <v>7.87</v>
      </c>
      <c r="F100" s="7">
        <f ca="1">IFERROR(VLOOKUP($B100&amp;$A100,'US Fed Funds'!$B:$E,4,FALSE),F101)</f>
        <v>0.375</v>
      </c>
      <c r="G100" s="7">
        <f ca="1">IFERROR(VLOOKUP($B100&amp;$A100,'US Inflation'!$B:$E,4,FALSE),G101)</f>
        <v>1.6</v>
      </c>
      <c r="H100" s="2">
        <f ca="1">VLOOKUP($B100&amp;$A100,BRL!$B:$E,4,FALSE)</f>
        <v>3.1878000000000002</v>
      </c>
      <c r="J100" s="6" t="str">
        <f t="shared" ca="1" si="36"/>
        <v>112016</v>
      </c>
      <c r="L100" s="4">
        <f t="shared" ca="1" si="49"/>
        <v>42704</v>
      </c>
      <c r="M100" s="7">
        <f t="shared" ca="1" si="50"/>
        <v>7.01</v>
      </c>
      <c r="N100" s="7">
        <f t="shared" ca="1" si="48"/>
        <v>13.625</v>
      </c>
      <c r="O100" s="7">
        <f t="shared" ca="1" si="37"/>
        <v>8.3349999999999991</v>
      </c>
      <c r="P100" s="7">
        <f t="shared" ca="1" si="38"/>
        <v>5.29</v>
      </c>
      <c r="R100" s="4">
        <f t="shared" ca="1" si="51"/>
        <v>42704</v>
      </c>
      <c r="S100" s="8">
        <f t="shared" ca="1" si="52"/>
        <v>5.0943801652892571</v>
      </c>
      <c r="T100" s="8">
        <f t="shared" ca="1" si="39"/>
        <v>10.311983471074381</v>
      </c>
      <c r="U100" s="8">
        <f t="shared" ca="1" si="39"/>
        <v>5.9840495867768579</v>
      </c>
      <c r="V100" s="8">
        <f t="shared" ca="1" si="40"/>
        <v>4.3279338842975212</v>
      </c>
      <c r="X100" s="8">
        <f t="shared" ca="1" si="41"/>
        <v>1.9156198347107427</v>
      </c>
      <c r="Y100" s="8">
        <f t="shared" ca="1" si="42"/>
        <v>3.313016528925619</v>
      </c>
      <c r="Z100" s="8">
        <f t="shared" ca="1" si="43"/>
        <v>2.3509504132231411</v>
      </c>
      <c r="AA100" s="8">
        <f t="shared" ca="1" si="44"/>
        <v>0.9620661157024788</v>
      </c>
      <c r="AC100" s="6">
        <f t="shared" ca="1" si="45"/>
        <v>42704</v>
      </c>
      <c r="AD100" s="3">
        <f t="shared" ca="1" si="46"/>
        <v>2.5012636363636362</v>
      </c>
      <c r="AE100" s="2">
        <f t="shared" ca="1" si="47"/>
        <v>3.3826999999999998</v>
      </c>
    </row>
    <row r="101" spans="1:31" x14ac:dyDescent="0.25">
      <c r="A101" s="3">
        <f t="shared" ca="1" si="31"/>
        <v>2016</v>
      </c>
      <c r="B101" s="3">
        <f t="shared" ca="1" si="35"/>
        <v>9</v>
      </c>
      <c r="C101" s="4">
        <f t="shared" ca="1" si="32"/>
        <v>42643</v>
      </c>
      <c r="D101" s="7">
        <f ca="1">IFERROR(VLOOKUP(B101&amp;A101,'BR Selic'!$B:$E,4,FALSE),D102)</f>
        <v>14.25</v>
      </c>
      <c r="E101" s="7">
        <f ca="1">IFERROR(VLOOKUP($B101&amp;$A101,'BR Inflation'!$B:$E,4,FALSE),E102)</f>
        <v>8.48</v>
      </c>
      <c r="F101" s="7">
        <f ca="1">IFERROR(VLOOKUP($B101&amp;$A101,'US Fed Funds'!$B:$E,4,FALSE),F102)</f>
        <v>0.375</v>
      </c>
      <c r="G101" s="7">
        <f ca="1">IFERROR(VLOOKUP($B101&amp;$A101,'US Inflation'!$B:$E,4,FALSE),G102)</f>
        <v>1.5</v>
      </c>
      <c r="H101" s="2">
        <f ca="1">VLOOKUP($B101&amp;$A101,BRL!$B:$E,4,FALSE)</f>
        <v>3.2589000000000001</v>
      </c>
      <c r="J101" s="6" t="str">
        <f t="shared" ca="1" si="36"/>
        <v>102016</v>
      </c>
      <c r="L101" s="4">
        <f t="shared" ca="1" si="49"/>
        <v>42674</v>
      </c>
      <c r="M101" s="7">
        <f t="shared" ca="1" si="50"/>
        <v>6.13</v>
      </c>
      <c r="N101" s="7">
        <f t="shared" ca="1" si="48"/>
        <v>13.625</v>
      </c>
      <c r="O101" s="7">
        <f t="shared" ca="1" si="37"/>
        <v>7.3550000000000004</v>
      </c>
      <c r="P101" s="7">
        <f t="shared" ca="1" si="38"/>
        <v>6.27</v>
      </c>
      <c r="R101" s="4">
        <f t="shared" ca="1" si="51"/>
        <v>42674</v>
      </c>
      <c r="S101" s="8">
        <f t="shared" ca="1" si="52"/>
        <v>5.1231404958677684</v>
      </c>
      <c r="T101" s="8">
        <f t="shared" ca="1" si="39"/>
        <v>10.269628099173554</v>
      </c>
      <c r="U101" s="8">
        <f t="shared" ca="1" si="39"/>
        <v>5.9692148760330559</v>
      </c>
      <c r="V101" s="8">
        <f t="shared" ca="1" si="40"/>
        <v>4.3004132231404979</v>
      </c>
      <c r="X101" s="8">
        <f t="shared" ca="1" si="41"/>
        <v>1.0068595041322315</v>
      </c>
      <c r="Y101" s="8">
        <f t="shared" ca="1" si="42"/>
        <v>3.3553719008264462</v>
      </c>
      <c r="Z101" s="8">
        <f t="shared" ca="1" si="43"/>
        <v>1.3857851239669445</v>
      </c>
      <c r="AA101" s="8">
        <f t="shared" ca="1" si="44"/>
        <v>1.9695867768595017</v>
      </c>
      <c r="AC101" s="6">
        <f t="shared" ca="1" si="45"/>
        <v>42674</v>
      </c>
      <c r="AD101" s="3">
        <f t="shared" ca="1" si="46"/>
        <v>1.8968454545454554</v>
      </c>
      <c r="AE101" s="2">
        <f t="shared" ca="1" si="47"/>
        <v>3.1878000000000002</v>
      </c>
    </row>
    <row r="102" spans="1:31" x14ac:dyDescent="0.25">
      <c r="A102" s="3">
        <f t="shared" ca="1" si="31"/>
        <v>2016</v>
      </c>
      <c r="B102" s="3">
        <f t="shared" ca="1" si="35"/>
        <v>8</v>
      </c>
      <c r="C102" s="4">
        <f t="shared" ca="1" si="32"/>
        <v>42613</v>
      </c>
      <c r="D102" s="7">
        <f ca="1">IFERROR(VLOOKUP(B102&amp;A102,'BR Selic'!$B:$E,4,FALSE),D103)</f>
        <v>14.25</v>
      </c>
      <c r="E102" s="7">
        <f ca="1">IFERROR(VLOOKUP($B102&amp;$A102,'BR Inflation'!$B:$E,4,FALSE),E103)</f>
        <v>8.9700000000000006</v>
      </c>
      <c r="F102" s="7">
        <f ca="1">IFERROR(VLOOKUP($B102&amp;$A102,'US Fed Funds'!$B:$E,4,FALSE),F103)</f>
        <v>0.375</v>
      </c>
      <c r="G102" s="7">
        <f ca="1">IFERROR(VLOOKUP($B102&amp;$A102,'US Inflation'!$B:$E,4,FALSE),G103)</f>
        <v>1.1000000000000001</v>
      </c>
      <c r="H102" s="2">
        <f ca="1">VLOOKUP($B102&amp;$A102,BRL!$B:$E,4,FALSE)</f>
        <v>3.2265999999999999</v>
      </c>
      <c r="J102" s="6" t="str">
        <f t="shared" ca="1" si="36"/>
        <v>92016</v>
      </c>
      <c r="L102" s="4">
        <f t="shared" ca="1" si="49"/>
        <v>42643</v>
      </c>
      <c r="M102" s="7">
        <f t="shared" ca="1" si="50"/>
        <v>5.77</v>
      </c>
      <c r="N102" s="7">
        <f t="shared" ca="1" si="48"/>
        <v>13.875</v>
      </c>
      <c r="O102" s="7">
        <f t="shared" ca="1" si="37"/>
        <v>6.8949999999999996</v>
      </c>
      <c r="P102" s="7">
        <f t="shared" ca="1" si="38"/>
        <v>6.98</v>
      </c>
      <c r="R102" s="4">
        <f t="shared" ca="1" si="51"/>
        <v>42643</v>
      </c>
      <c r="S102" s="8">
        <f t="shared" ca="1" si="52"/>
        <v>5.1596694214876031</v>
      </c>
      <c r="T102" s="8">
        <f t="shared" ca="1" si="39"/>
        <v>10.231404958677686</v>
      </c>
      <c r="U102" s="8">
        <f t="shared" ca="1" si="39"/>
        <v>5.9695867768595035</v>
      </c>
      <c r="V102" s="8">
        <f t="shared" ca="1" si="40"/>
        <v>4.2618181818181844</v>
      </c>
      <c r="X102" s="8">
        <f t="shared" ca="1" si="41"/>
        <v>0.61033057851239647</v>
      </c>
      <c r="Y102" s="8">
        <f t="shared" ca="1" si="42"/>
        <v>3.6435950413223139</v>
      </c>
      <c r="Z102" s="8">
        <f t="shared" ca="1" si="43"/>
        <v>0.92541322314049612</v>
      </c>
      <c r="AA102" s="8">
        <f t="shared" ca="1" si="44"/>
        <v>2.718181818181816</v>
      </c>
      <c r="AC102" s="6">
        <f t="shared" ca="1" si="45"/>
        <v>42643</v>
      </c>
      <c r="AD102" s="3">
        <f t="shared" ca="1" si="46"/>
        <v>1.7091818181818181</v>
      </c>
      <c r="AE102" s="2">
        <f t="shared" ca="1" si="47"/>
        <v>3.2589000000000001</v>
      </c>
    </row>
    <row r="103" spans="1:31" x14ac:dyDescent="0.25">
      <c r="A103" s="3">
        <f t="shared" ca="1" si="31"/>
        <v>2016</v>
      </c>
      <c r="B103" s="3">
        <f t="shared" ca="1" si="35"/>
        <v>7</v>
      </c>
      <c r="C103" s="4">
        <f t="shared" ca="1" si="32"/>
        <v>42582</v>
      </c>
      <c r="D103" s="7">
        <f ca="1">IFERROR(VLOOKUP(B103&amp;A103,'BR Selic'!$B:$E,4,FALSE),D104)</f>
        <v>14.25</v>
      </c>
      <c r="E103" s="7">
        <f ca="1">IFERROR(VLOOKUP($B103&amp;$A103,'BR Inflation'!$B:$E,4,FALSE),E104)</f>
        <v>8.74</v>
      </c>
      <c r="F103" s="7">
        <f ca="1">IFERROR(VLOOKUP($B103&amp;$A103,'US Fed Funds'!$B:$E,4,FALSE),F104)</f>
        <v>0.375</v>
      </c>
      <c r="G103" s="7">
        <f ca="1">IFERROR(VLOOKUP($B103&amp;$A103,'US Inflation'!$B:$E,4,FALSE),G104)</f>
        <v>0.8</v>
      </c>
      <c r="H103" s="2">
        <f ca="1">VLOOKUP($B103&amp;$A103,BRL!$B:$E,4,FALSE)</f>
        <v>3.2471000000000001</v>
      </c>
      <c r="J103" s="6" t="str">
        <f t="shared" ca="1" si="36"/>
        <v>82016</v>
      </c>
      <c r="L103" s="4">
        <f t="shared" ca="1" si="49"/>
        <v>42613</v>
      </c>
      <c r="M103" s="7">
        <f t="shared" ca="1" si="50"/>
        <v>5.2799999999999994</v>
      </c>
      <c r="N103" s="7">
        <f t="shared" ca="1" si="48"/>
        <v>13.875</v>
      </c>
      <c r="O103" s="7">
        <f t="shared" ca="1" si="37"/>
        <v>6.004999999999999</v>
      </c>
      <c r="P103" s="7">
        <f t="shared" ca="1" si="38"/>
        <v>7.870000000000001</v>
      </c>
      <c r="R103" s="4">
        <f t="shared" ca="1" si="51"/>
        <v>42613</v>
      </c>
      <c r="S103" s="8">
        <f t="shared" ca="1" si="52"/>
        <v>5.1980165289256188</v>
      </c>
      <c r="T103" s="8">
        <f t="shared" ca="1" si="39"/>
        <v>10.191115702479339</v>
      </c>
      <c r="U103" s="8">
        <f t="shared" ca="1" si="39"/>
        <v>5.9866528925619837</v>
      </c>
      <c r="V103" s="8">
        <f t="shared" ca="1" si="40"/>
        <v>4.2044628099173575</v>
      </c>
      <c r="X103" s="8">
        <f t="shared" ca="1" si="41"/>
        <v>8.1983471074380532E-2</v>
      </c>
      <c r="Y103" s="8">
        <f t="shared" ca="1" si="42"/>
        <v>3.6838842975206614</v>
      </c>
      <c r="Z103" s="8">
        <f t="shared" ca="1" si="43"/>
        <v>1.8347107438015264E-2</v>
      </c>
      <c r="AA103" s="8">
        <f t="shared" ca="1" si="44"/>
        <v>3.6655371900826434</v>
      </c>
      <c r="AC103" s="6">
        <f t="shared" ca="1" si="45"/>
        <v>42613</v>
      </c>
      <c r="AD103" s="3">
        <f t="shared" ca="1" si="46"/>
        <v>1.2487909090909088</v>
      </c>
      <c r="AE103" s="2">
        <f t="shared" ca="1" si="47"/>
        <v>3.2265999999999999</v>
      </c>
    </row>
    <row r="104" spans="1:31" x14ac:dyDescent="0.25">
      <c r="A104" s="3">
        <f t="shared" ca="1" si="31"/>
        <v>2016</v>
      </c>
      <c r="B104" s="3">
        <f t="shared" ca="1" si="35"/>
        <v>6</v>
      </c>
      <c r="C104" s="4">
        <f t="shared" ca="1" si="32"/>
        <v>42551</v>
      </c>
      <c r="D104" s="7">
        <f ca="1">IFERROR(VLOOKUP(B104&amp;A104,'BR Selic'!$B:$E,4,FALSE),D105)</f>
        <v>14.25</v>
      </c>
      <c r="E104" s="7">
        <f ca="1">IFERROR(VLOOKUP($B104&amp;$A104,'BR Inflation'!$B:$E,4,FALSE),E105)</f>
        <v>8.84</v>
      </c>
      <c r="F104" s="7">
        <f ca="1">IFERROR(VLOOKUP($B104&amp;$A104,'US Fed Funds'!$B:$E,4,FALSE),F105)</f>
        <v>0.375</v>
      </c>
      <c r="G104" s="7">
        <f ca="1">IFERROR(VLOOKUP($B104&amp;$A104,'US Inflation'!$B:$E,4,FALSE),G105)</f>
        <v>1</v>
      </c>
      <c r="H104" s="2">
        <f ca="1">VLOOKUP($B104&amp;$A104,BRL!$B:$E,4,FALSE)</f>
        <v>3.2126000000000001</v>
      </c>
      <c r="J104" s="6" t="str">
        <f t="shared" ca="1" si="36"/>
        <v>72016</v>
      </c>
      <c r="L104" s="4">
        <f t="shared" ca="1" si="49"/>
        <v>42582</v>
      </c>
      <c r="M104" s="7">
        <f t="shared" ca="1" si="50"/>
        <v>5.51</v>
      </c>
      <c r="N104" s="7">
        <f t="shared" ca="1" si="48"/>
        <v>13.875</v>
      </c>
      <c r="O104" s="7">
        <f t="shared" ca="1" si="37"/>
        <v>5.9349999999999996</v>
      </c>
      <c r="P104" s="7">
        <f t="shared" ca="1" si="38"/>
        <v>7.94</v>
      </c>
      <c r="R104" s="4">
        <f t="shared" ca="1" si="51"/>
        <v>42582</v>
      </c>
      <c r="S104" s="8">
        <f t="shared" ca="1" si="52"/>
        <v>5.2434710743801647</v>
      </c>
      <c r="T104" s="8">
        <f t="shared" ca="1" si="39"/>
        <v>10.154958677685951</v>
      </c>
      <c r="U104" s="8">
        <f t="shared" ca="1" si="39"/>
        <v>6.0166115702479326</v>
      </c>
      <c r="V104" s="8">
        <f t="shared" ca="1" si="40"/>
        <v>4.1383471074380189</v>
      </c>
      <c r="X104" s="8">
        <f t="shared" ca="1" si="41"/>
        <v>0.2665289256198351</v>
      </c>
      <c r="Y104" s="8">
        <f t="shared" ca="1" si="42"/>
        <v>3.7200413223140494</v>
      </c>
      <c r="Z104" s="8">
        <f t="shared" ca="1" si="43"/>
        <v>-8.1611570247932974E-2</v>
      </c>
      <c r="AA104" s="8">
        <f t="shared" ca="1" si="44"/>
        <v>3.8016528925619815</v>
      </c>
      <c r="AC104" s="6">
        <f t="shared" ca="1" si="45"/>
        <v>42582</v>
      </c>
      <c r="AD104" s="3">
        <f t="shared" ca="1" si="46"/>
        <v>1.288636363636364</v>
      </c>
      <c r="AE104" s="2">
        <f t="shared" ca="1" si="47"/>
        <v>3.2471000000000001</v>
      </c>
    </row>
    <row r="105" spans="1:31" x14ac:dyDescent="0.25">
      <c r="A105" s="3">
        <f t="shared" ca="1" si="31"/>
        <v>2016</v>
      </c>
      <c r="B105" s="3">
        <f t="shared" ca="1" si="35"/>
        <v>5</v>
      </c>
      <c r="C105" s="4">
        <f t="shared" ca="1" si="32"/>
        <v>42521</v>
      </c>
      <c r="D105" s="7">
        <f ca="1">IFERROR(VLOOKUP(B105&amp;A105,'BR Selic'!$B:$E,4,FALSE),D106)</f>
        <v>14.25</v>
      </c>
      <c r="E105" s="7">
        <f ca="1">IFERROR(VLOOKUP($B105&amp;$A105,'BR Inflation'!$B:$E,4,FALSE),E106)</f>
        <v>9.32</v>
      </c>
      <c r="F105" s="7">
        <f ca="1">IFERROR(VLOOKUP($B105&amp;$A105,'US Fed Funds'!$B:$E,4,FALSE),F106)</f>
        <v>0.375</v>
      </c>
      <c r="G105" s="7">
        <f ca="1">IFERROR(VLOOKUP($B105&amp;$A105,'US Inflation'!$B:$E,4,FALSE),G106)</f>
        <v>1</v>
      </c>
      <c r="H105" s="2">
        <f ca="1">VLOOKUP($B105&amp;$A105,BRL!$B:$E,4,FALSE)</f>
        <v>3.6105</v>
      </c>
      <c r="J105" s="6" t="str">
        <f t="shared" ca="1" si="36"/>
        <v>62016</v>
      </c>
      <c r="L105" s="4">
        <f t="shared" ca="1" si="49"/>
        <v>42551</v>
      </c>
      <c r="M105" s="7">
        <f t="shared" ca="1" si="50"/>
        <v>5.41</v>
      </c>
      <c r="N105" s="7">
        <f t="shared" ca="1" si="48"/>
        <v>13.875</v>
      </c>
      <c r="O105" s="7">
        <f t="shared" ca="1" si="37"/>
        <v>6.0350000000000001</v>
      </c>
      <c r="P105" s="7">
        <f t="shared" ca="1" si="38"/>
        <v>7.84</v>
      </c>
      <c r="R105" s="4">
        <f t="shared" ca="1" si="51"/>
        <v>42551</v>
      </c>
      <c r="S105" s="8">
        <f t="shared" ca="1" si="52"/>
        <v>5.2906611570247923</v>
      </c>
      <c r="T105" s="8">
        <f t="shared" ca="1" si="39"/>
        <v>10.12293388429752</v>
      </c>
      <c r="U105" s="8">
        <f t="shared" ca="1" si="39"/>
        <v>6.0524380165289235</v>
      </c>
      <c r="V105" s="8">
        <f t="shared" ca="1" si="40"/>
        <v>4.0704958677685976</v>
      </c>
      <c r="X105" s="8">
        <f t="shared" ca="1" si="41"/>
        <v>0.1193388429752078</v>
      </c>
      <c r="Y105" s="8">
        <f t="shared" ca="1" si="42"/>
        <v>3.7520661157024797</v>
      </c>
      <c r="Z105" s="8">
        <f t="shared" ca="1" si="43"/>
        <v>-1.7438016528923406E-2</v>
      </c>
      <c r="AA105" s="8">
        <f t="shared" ca="1" si="44"/>
        <v>3.7695041322314022</v>
      </c>
      <c r="AC105" s="6">
        <f t="shared" ca="1" si="45"/>
        <v>42551</v>
      </c>
      <c r="AD105" s="3">
        <f t="shared" ca="1" si="46"/>
        <v>1.2718090909090922</v>
      </c>
      <c r="AE105" s="2">
        <f t="shared" ca="1" si="47"/>
        <v>3.2126000000000001</v>
      </c>
    </row>
    <row r="106" spans="1:31" x14ac:dyDescent="0.25">
      <c r="A106" s="3">
        <f t="shared" ca="1" si="31"/>
        <v>2016</v>
      </c>
      <c r="B106" s="3">
        <f t="shared" ca="1" si="35"/>
        <v>4</v>
      </c>
      <c r="C106" s="4">
        <f t="shared" ca="1" si="32"/>
        <v>42490</v>
      </c>
      <c r="D106" s="7">
        <f ca="1">IFERROR(VLOOKUP(B106&amp;A106,'BR Selic'!$B:$E,4,FALSE),D107)</f>
        <v>14.25</v>
      </c>
      <c r="E106" s="7">
        <f ca="1">IFERROR(VLOOKUP($B106&amp;$A106,'BR Inflation'!$B:$E,4,FALSE),E107)</f>
        <v>9.2799999999999994</v>
      </c>
      <c r="F106" s="7">
        <f ca="1">IFERROR(VLOOKUP($B106&amp;$A106,'US Fed Funds'!$B:$E,4,FALSE),F107)</f>
        <v>0.375</v>
      </c>
      <c r="G106" s="7">
        <f ca="1">IFERROR(VLOOKUP($B106&amp;$A106,'US Inflation'!$B:$E,4,FALSE),G107)</f>
        <v>1.1000000000000001</v>
      </c>
      <c r="H106" s="2">
        <f ca="1">VLOOKUP($B106&amp;$A106,BRL!$B:$E,4,FALSE)</f>
        <v>3.4352</v>
      </c>
      <c r="J106" s="6" t="str">
        <f t="shared" ca="1" si="36"/>
        <v>52016</v>
      </c>
      <c r="L106" s="4">
        <f t="shared" ca="1" si="49"/>
        <v>42521</v>
      </c>
      <c r="M106" s="7">
        <f t="shared" ca="1" si="50"/>
        <v>4.93</v>
      </c>
      <c r="N106" s="7">
        <f t="shared" ca="1" si="48"/>
        <v>13.875</v>
      </c>
      <c r="O106" s="7">
        <f t="shared" ca="1" si="37"/>
        <v>5.5549999999999997</v>
      </c>
      <c r="P106" s="7">
        <f t="shared" ca="1" si="38"/>
        <v>8.32</v>
      </c>
      <c r="R106" s="4">
        <f t="shared" ca="1" si="51"/>
        <v>42521</v>
      </c>
      <c r="S106" s="8">
        <f t="shared" ca="1" si="52"/>
        <v>5.3411570247933868</v>
      </c>
      <c r="T106" s="8">
        <f t="shared" ca="1" si="39"/>
        <v>10.097107438016529</v>
      </c>
      <c r="U106" s="8">
        <f t="shared" ca="1" si="39"/>
        <v>6.0911570247933868</v>
      </c>
      <c r="V106" s="8">
        <f t="shared" ca="1" si="40"/>
        <v>4.0059504132231423</v>
      </c>
      <c r="X106" s="8">
        <f t="shared" ca="1" si="41"/>
        <v>-0.41115702479338712</v>
      </c>
      <c r="Y106" s="8">
        <f t="shared" ca="1" si="42"/>
        <v>3.7778925619834709</v>
      </c>
      <c r="Z106" s="8">
        <f t="shared" ca="1" si="43"/>
        <v>-0.53615702479338712</v>
      </c>
      <c r="AA106" s="8">
        <f t="shared" ca="1" si="44"/>
        <v>4.314049586776858</v>
      </c>
      <c r="AC106" s="6">
        <f t="shared" ca="1" si="45"/>
        <v>42521</v>
      </c>
      <c r="AD106" s="3">
        <f t="shared" ca="1" si="46"/>
        <v>0.93409090909090997</v>
      </c>
      <c r="AE106" s="2">
        <f t="shared" ca="1" si="47"/>
        <v>3.6105</v>
      </c>
    </row>
    <row r="107" spans="1:31" x14ac:dyDescent="0.25">
      <c r="A107" s="3">
        <f t="shared" ca="1" si="31"/>
        <v>2016</v>
      </c>
      <c r="B107" s="3">
        <f t="shared" ca="1" si="35"/>
        <v>3</v>
      </c>
      <c r="C107" s="4">
        <f t="shared" ca="1" si="32"/>
        <v>42460</v>
      </c>
      <c r="D107" s="7">
        <f ca="1">IFERROR(VLOOKUP(B107&amp;A107,'BR Selic'!$B:$E,4,FALSE),D108)</f>
        <v>14.25</v>
      </c>
      <c r="E107" s="7">
        <f ca="1">IFERROR(VLOOKUP($B107&amp;$A107,'BR Inflation'!$B:$E,4,FALSE),E108)</f>
        <v>9.39</v>
      </c>
      <c r="F107" s="7">
        <f ca="1">IFERROR(VLOOKUP($B107&amp;$A107,'US Fed Funds'!$B:$E,4,FALSE),F108)</f>
        <v>0.375</v>
      </c>
      <c r="G107" s="7">
        <f ca="1">IFERROR(VLOOKUP($B107&amp;$A107,'US Inflation'!$B:$E,4,FALSE),G108)</f>
        <v>0.9</v>
      </c>
      <c r="H107" s="2">
        <f ca="1">VLOOKUP($B107&amp;$A107,BRL!$B:$E,4,FALSE)</f>
        <v>3.5924999999999998</v>
      </c>
      <c r="J107" s="6" t="str">
        <f t="shared" ca="1" si="36"/>
        <v>42016</v>
      </c>
      <c r="L107" s="4">
        <f t="shared" ca="1" si="49"/>
        <v>42490</v>
      </c>
      <c r="M107" s="7">
        <f t="shared" ca="1" si="50"/>
        <v>4.9700000000000006</v>
      </c>
      <c r="N107" s="7">
        <f t="shared" ca="1" si="48"/>
        <v>13.875</v>
      </c>
      <c r="O107" s="7">
        <f t="shared" ca="1" si="37"/>
        <v>5.6950000000000003</v>
      </c>
      <c r="P107" s="7">
        <f t="shared" ca="1" si="38"/>
        <v>8.18</v>
      </c>
      <c r="R107" s="4">
        <f t="shared" ca="1" si="51"/>
        <v>42490</v>
      </c>
      <c r="S107" s="8">
        <f t="shared" ca="1" si="52"/>
        <v>5.3923140495867763</v>
      </c>
      <c r="T107" s="8">
        <f t="shared" ca="1" si="39"/>
        <v>10.073347107438016</v>
      </c>
      <c r="U107" s="8">
        <f t="shared" ca="1" si="39"/>
        <v>6.1268181818181819</v>
      </c>
      <c r="V107" s="8">
        <f t="shared" ca="1" si="40"/>
        <v>3.9465289256198379</v>
      </c>
      <c r="X107" s="8">
        <f t="shared" ca="1" si="41"/>
        <v>-0.42231404958677565</v>
      </c>
      <c r="Y107" s="8">
        <f t="shared" ca="1" si="42"/>
        <v>3.8016528925619841</v>
      </c>
      <c r="Z107" s="8">
        <f t="shared" ca="1" si="43"/>
        <v>-0.43181818181818166</v>
      </c>
      <c r="AA107" s="8">
        <f t="shared" ca="1" si="44"/>
        <v>4.2334710743801622</v>
      </c>
      <c r="AC107" s="6">
        <f t="shared" ca="1" si="45"/>
        <v>42490</v>
      </c>
      <c r="AD107" s="3">
        <f t="shared" ca="1" si="46"/>
        <v>0.97268181818181887</v>
      </c>
      <c r="AE107" s="2">
        <f t="shared" ca="1" si="47"/>
        <v>3.4352</v>
      </c>
    </row>
    <row r="108" spans="1:31" x14ac:dyDescent="0.25">
      <c r="A108" s="3">
        <f t="shared" ca="1" si="31"/>
        <v>2016</v>
      </c>
      <c r="B108" s="3">
        <f t="shared" ca="1" si="35"/>
        <v>2</v>
      </c>
      <c r="C108" s="4">
        <f t="shared" ca="1" si="32"/>
        <v>42429</v>
      </c>
      <c r="D108" s="7">
        <f ca="1">IFERROR(VLOOKUP(B108&amp;A108,'BR Selic'!$B:$E,4,FALSE),D109)</f>
        <v>14.25</v>
      </c>
      <c r="E108" s="7">
        <f ca="1">IFERROR(VLOOKUP($B108&amp;$A108,'BR Inflation'!$B:$E,4,FALSE),E109)</f>
        <v>10.36</v>
      </c>
      <c r="F108" s="7">
        <f ca="1">IFERROR(VLOOKUP($B108&amp;$A108,'US Fed Funds'!$B:$E,4,FALSE),F109)</f>
        <v>0.375</v>
      </c>
      <c r="G108" s="7">
        <f ca="1">IFERROR(VLOOKUP($B108&amp;$A108,'US Inflation'!$B:$E,4,FALSE),G109)</f>
        <v>1</v>
      </c>
      <c r="H108" s="2">
        <f ca="1">VLOOKUP($B108&amp;$A108,BRL!$B:$E,4,FALSE)</f>
        <v>4.0156000000000001</v>
      </c>
      <c r="J108" s="6" t="str">
        <f t="shared" ca="1" si="36"/>
        <v>32016</v>
      </c>
      <c r="L108" s="4">
        <f t="shared" ca="1" si="49"/>
        <v>42460</v>
      </c>
      <c r="M108" s="7">
        <f t="shared" ca="1" si="50"/>
        <v>4.8599999999999994</v>
      </c>
      <c r="N108" s="7">
        <f t="shared" ca="1" si="48"/>
        <v>13.875</v>
      </c>
      <c r="O108" s="7">
        <f t="shared" ca="1" si="37"/>
        <v>5.3849999999999998</v>
      </c>
      <c r="P108" s="7">
        <f t="shared" ca="1" si="38"/>
        <v>8.49</v>
      </c>
      <c r="R108" s="4">
        <f t="shared" ca="1" si="51"/>
        <v>42460</v>
      </c>
      <c r="S108" s="8">
        <f t="shared" ca="1" si="52"/>
        <v>5.4436363636363625</v>
      </c>
      <c r="T108" s="8">
        <f t="shared" ca="1" si="39"/>
        <v>10.055785123966942</v>
      </c>
      <c r="U108" s="8">
        <f t="shared" ca="1" si="39"/>
        <v>6.1609917355371904</v>
      </c>
      <c r="V108" s="8">
        <f t="shared" ca="1" si="40"/>
        <v>3.8947933884297545</v>
      </c>
      <c r="X108" s="8">
        <f t="shared" ca="1" si="41"/>
        <v>-0.58363636363636306</v>
      </c>
      <c r="Y108" s="8">
        <f t="shared" ca="1" si="42"/>
        <v>3.8192148760330582</v>
      </c>
      <c r="Z108" s="8">
        <f t="shared" ca="1" si="43"/>
        <v>-0.77599173553719059</v>
      </c>
      <c r="AA108" s="8">
        <f t="shared" ca="1" si="44"/>
        <v>4.5952066115702461</v>
      </c>
      <c r="AC108" s="6">
        <f t="shared" ca="1" si="45"/>
        <v>42460</v>
      </c>
      <c r="AD108" s="3">
        <f t="shared" ca="1" si="46"/>
        <v>0.81166363636363659</v>
      </c>
      <c r="AE108" s="2">
        <f t="shared" ca="1" si="47"/>
        <v>3.5924999999999998</v>
      </c>
    </row>
    <row r="109" spans="1:31" x14ac:dyDescent="0.25">
      <c r="A109" s="3">
        <f t="shared" ca="1" si="31"/>
        <v>2016</v>
      </c>
      <c r="B109" s="3">
        <f t="shared" ca="1" si="35"/>
        <v>1</v>
      </c>
      <c r="C109" s="4">
        <f t="shared" ca="1" si="32"/>
        <v>42400</v>
      </c>
      <c r="D109" s="7">
        <f ca="1">IFERROR(VLOOKUP(B109&amp;A109,'BR Selic'!$B:$E,4,FALSE),D110)</f>
        <v>14.25</v>
      </c>
      <c r="E109" s="7">
        <f ca="1">IFERROR(VLOOKUP($B109&amp;$A109,'BR Inflation'!$B:$E,4,FALSE),E110)</f>
        <v>10.71</v>
      </c>
      <c r="F109" s="7">
        <f ca="1">IFERROR(VLOOKUP($B109&amp;$A109,'US Fed Funds'!$B:$E,4,FALSE),F110)</f>
        <v>0.375</v>
      </c>
      <c r="G109" s="7">
        <f ca="1">IFERROR(VLOOKUP($B109&amp;$A109,'US Inflation'!$B:$E,4,FALSE),G110)</f>
        <v>1.4</v>
      </c>
      <c r="H109" s="2">
        <f ca="1">VLOOKUP($B109&amp;$A109,BRL!$B:$E,4,FALSE)</f>
        <v>3.9973000000000001</v>
      </c>
      <c r="J109" s="6" t="str">
        <f t="shared" ca="1" si="36"/>
        <v>22016</v>
      </c>
      <c r="L109" s="4">
        <f t="shared" ca="1" si="49"/>
        <v>42429</v>
      </c>
      <c r="M109" s="7">
        <f t="shared" ca="1" si="50"/>
        <v>3.8900000000000006</v>
      </c>
      <c r="N109" s="7">
        <f t="shared" ca="1" si="48"/>
        <v>13.875</v>
      </c>
      <c r="O109" s="7">
        <f t="shared" ca="1" si="37"/>
        <v>4.5150000000000006</v>
      </c>
      <c r="P109" s="7">
        <f t="shared" ca="1" si="38"/>
        <v>9.36</v>
      </c>
      <c r="R109" s="4">
        <f t="shared" ca="1" si="51"/>
        <v>42429</v>
      </c>
      <c r="S109" s="8">
        <f t="shared" ca="1" si="52"/>
        <v>5.5004958677685938</v>
      </c>
      <c r="T109" s="8">
        <f t="shared" ca="1" si="39"/>
        <v>10.046487603305785</v>
      </c>
      <c r="U109" s="8">
        <f t="shared" ca="1" si="39"/>
        <v>6.2060743801652887</v>
      </c>
      <c r="V109" s="8">
        <f t="shared" ca="1" si="40"/>
        <v>3.8404132231404988</v>
      </c>
      <c r="X109" s="8">
        <f t="shared" ca="1" si="41"/>
        <v>-1.6104958677685932</v>
      </c>
      <c r="Y109" s="8">
        <f t="shared" ca="1" si="42"/>
        <v>3.8285123966942152</v>
      </c>
      <c r="Z109" s="8">
        <f t="shared" ca="1" si="43"/>
        <v>-1.6910743801652881</v>
      </c>
      <c r="AA109" s="8">
        <f t="shared" ca="1" si="44"/>
        <v>5.5195867768595006</v>
      </c>
      <c r="AC109" s="6">
        <f t="shared" ca="1" si="45"/>
        <v>42429</v>
      </c>
      <c r="AD109" s="3">
        <f t="shared" ca="1" si="46"/>
        <v>0.17389090909091018</v>
      </c>
      <c r="AE109" s="2">
        <f t="shared" ca="1" si="47"/>
        <v>4.0156000000000001</v>
      </c>
    </row>
    <row r="110" spans="1:31" x14ac:dyDescent="0.25">
      <c r="A110" s="3">
        <f t="shared" ca="1" si="31"/>
        <v>2015</v>
      </c>
      <c r="B110" s="3">
        <f t="shared" ca="1" si="35"/>
        <v>12</v>
      </c>
      <c r="C110" s="4">
        <f t="shared" ca="1" si="32"/>
        <v>42369</v>
      </c>
      <c r="D110" s="7">
        <f ca="1">IFERROR(VLOOKUP(B110&amp;A110,'BR Selic'!$B:$E,4,FALSE),D111)</f>
        <v>14.25</v>
      </c>
      <c r="E110" s="7">
        <f ca="1">IFERROR(VLOOKUP($B110&amp;$A110,'BR Inflation'!$B:$E,4,FALSE),E111)</f>
        <v>10.67</v>
      </c>
      <c r="F110" s="7">
        <f ca="1">IFERROR(VLOOKUP($B110&amp;$A110,'US Fed Funds'!$B:$E,4,FALSE),F111)</f>
        <v>0.375</v>
      </c>
      <c r="G110" s="7">
        <f ca="1">IFERROR(VLOOKUP($B110&amp;$A110,'US Inflation'!$B:$E,4,FALSE),G111)</f>
        <v>0.7</v>
      </c>
      <c r="H110" s="2">
        <f ca="1">VLOOKUP($B110&amp;$A110,BRL!$B:$E,4,FALSE)</f>
        <v>3.9592999999999998</v>
      </c>
      <c r="J110" s="6" t="str">
        <f t="shared" ca="1" si="36"/>
        <v>12016</v>
      </c>
      <c r="L110" s="4">
        <f t="shared" ca="1" si="49"/>
        <v>42400</v>
      </c>
      <c r="M110" s="7">
        <f t="shared" ca="1" si="50"/>
        <v>3.5399999999999991</v>
      </c>
      <c r="N110" s="7">
        <f t="shared" ca="1" si="48"/>
        <v>13.875</v>
      </c>
      <c r="O110" s="7">
        <f t="shared" ca="1" si="37"/>
        <v>4.5649999999999995</v>
      </c>
      <c r="P110" s="7">
        <f t="shared" ca="1" si="38"/>
        <v>9.31</v>
      </c>
      <c r="R110" s="4">
        <f t="shared" ca="1" si="51"/>
        <v>42400</v>
      </c>
      <c r="S110" s="8">
        <f t="shared" ca="1" si="52"/>
        <v>5.5638016528925602</v>
      </c>
      <c r="T110" s="8">
        <f t="shared" ca="1" si="39"/>
        <v>10.037190082644628</v>
      </c>
      <c r="U110" s="8">
        <f t="shared" ca="1" si="39"/>
        <v>6.2600826446280982</v>
      </c>
      <c r="V110" s="8">
        <f t="shared" ca="1" si="40"/>
        <v>3.777107438016531</v>
      </c>
      <c r="X110" s="8">
        <f t="shared" ca="1" si="41"/>
        <v>-2.0238016528925611</v>
      </c>
      <c r="Y110" s="8">
        <f t="shared" ca="1" si="42"/>
        <v>3.8378099173553721</v>
      </c>
      <c r="Z110" s="8">
        <f t="shared" ca="1" si="43"/>
        <v>-1.6950826446280987</v>
      </c>
      <c r="AA110" s="8">
        <f t="shared" ca="1" si="44"/>
        <v>5.5328925619834699</v>
      </c>
      <c r="AC110" s="6">
        <f t="shared" ca="1" si="45"/>
        <v>42400</v>
      </c>
      <c r="AD110" s="3">
        <f t="shared" ca="1" si="46"/>
        <v>3.924545454545509E-2</v>
      </c>
      <c r="AE110" s="2">
        <f t="shared" ca="1" si="47"/>
        <v>3.9973000000000001</v>
      </c>
    </row>
    <row r="111" spans="1:31" x14ac:dyDescent="0.25">
      <c r="A111" s="3">
        <f t="shared" ca="1" si="31"/>
        <v>2015</v>
      </c>
      <c r="B111" s="3">
        <f t="shared" ca="1" si="35"/>
        <v>11</v>
      </c>
      <c r="C111" s="4">
        <f t="shared" ca="1" si="32"/>
        <v>42338</v>
      </c>
      <c r="D111" s="7">
        <f ca="1">IFERROR(VLOOKUP(B111&amp;A111,'BR Selic'!$B:$E,4,FALSE),D112)</f>
        <v>14.25</v>
      </c>
      <c r="E111" s="7">
        <f ca="1">IFERROR(VLOOKUP($B111&amp;$A111,'BR Inflation'!$B:$E,4,FALSE),E112)</f>
        <v>10.48</v>
      </c>
      <c r="F111" s="7">
        <f ca="1">IFERROR(VLOOKUP($B111&amp;$A111,'US Fed Funds'!$B:$E,4,FALSE),F112)</f>
        <v>0.125</v>
      </c>
      <c r="G111" s="7">
        <f ca="1">IFERROR(VLOOKUP($B111&amp;$A111,'US Inflation'!$B:$E,4,FALSE),G112)</f>
        <v>0.5</v>
      </c>
      <c r="H111" s="2">
        <f ca="1">VLOOKUP($B111&amp;$A111,BRL!$B:$E,4,FALSE)</f>
        <v>3.8675000000000002</v>
      </c>
      <c r="J111" s="6" t="str">
        <f t="shared" ca="1" si="36"/>
        <v>122015</v>
      </c>
      <c r="L111" s="4">
        <f t="shared" ca="1" si="49"/>
        <v>42369</v>
      </c>
      <c r="M111" s="7">
        <f t="shared" ca="1" si="50"/>
        <v>3.58</v>
      </c>
      <c r="N111" s="7">
        <f t="shared" ca="1" si="48"/>
        <v>13.875</v>
      </c>
      <c r="O111" s="7">
        <f t="shared" ca="1" si="37"/>
        <v>3.9050000000000002</v>
      </c>
      <c r="P111" s="7">
        <f t="shared" ca="1" si="38"/>
        <v>9.9700000000000006</v>
      </c>
      <c r="R111" s="4">
        <f t="shared" ca="1" si="51"/>
        <v>42369</v>
      </c>
      <c r="S111" s="8">
        <f t="shared" ca="1" si="52"/>
        <v>5.6362809917355357</v>
      </c>
      <c r="T111" s="8">
        <f t="shared" ca="1" si="39"/>
        <v>10.036157024793388</v>
      </c>
      <c r="U111" s="8">
        <f t="shared" ca="1" si="39"/>
        <v>6.3170661157024792</v>
      </c>
      <c r="V111" s="8">
        <f t="shared" ca="1" si="40"/>
        <v>3.7190909090909114</v>
      </c>
      <c r="X111" s="8">
        <f t="shared" ca="1" si="41"/>
        <v>-2.0562809917355356</v>
      </c>
      <c r="Y111" s="8">
        <f t="shared" ca="1" si="42"/>
        <v>3.838842975206612</v>
      </c>
      <c r="Z111" s="8">
        <f t="shared" ca="1" si="43"/>
        <v>-2.412066115702479</v>
      </c>
      <c r="AA111" s="8">
        <f t="shared" ca="1" si="44"/>
        <v>6.2509090909090892</v>
      </c>
      <c r="AC111" s="6">
        <f t="shared" ca="1" si="45"/>
        <v>42369</v>
      </c>
      <c r="AD111" s="3">
        <f t="shared" ca="1" si="46"/>
        <v>-0.20773636363636286</v>
      </c>
      <c r="AE111" s="2">
        <f t="shared" ca="1" si="47"/>
        <v>3.9592999999999998</v>
      </c>
    </row>
    <row r="112" spans="1:31" x14ac:dyDescent="0.25">
      <c r="A112" s="3">
        <f t="shared" ca="1" si="31"/>
        <v>2015</v>
      </c>
      <c r="B112" s="3">
        <f t="shared" ca="1" si="35"/>
        <v>10</v>
      </c>
      <c r="C112" s="4">
        <f t="shared" ca="1" si="32"/>
        <v>42308</v>
      </c>
      <c r="D112" s="7">
        <f ca="1">IFERROR(VLOOKUP(B112&amp;A112,'BR Selic'!$B:$E,4,FALSE),D113)</f>
        <v>14.25</v>
      </c>
      <c r="E112" s="7">
        <f ca="1">IFERROR(VLOOKUP($B112&amp;$A112,'BR Inflation'!$B:$E,4,FALSE),E113)</f>
        <v>9.93</v>
      </c>
      <c r="F112" s="7">
        <f ca="1">IFERROR(VLOOKUP($B112&amp;$A112,'US Fed Funds'!$B:$E,4,FALSE),F113)</f>
        <v>0.125</v>
      </c>
      <c r="G112" s="7">
        <f ca="1">IFERROR(VLOOKUP($B112&amp;$A112,'US Inflation'!$B:$E,4,FALSE),G113)</f>
        <v>0.2</v>
      </c>
      <c r="H112" s="2">
        <f ca="1">VLOOKUP($B112&amp;$A112,BRL!$B:$E,4,FALSE)</f>
        <v>3.8561999999999999</v>
      </c>
      <c r="J112" s="6" t="str">
        <f t="shared" ca="1" si="36"/>
        <v>112015</v>
      </c>
      <c r="L112" s="4">
        <f t="shared" ca="1" si="49"/>
        <v>42338</v>
      </c>
      <c r="M112" s="7">
        <f t="shared" ca="1" si="50"/>
        <v>3.7699999999999996</v>
      </c>
      <c r="N112" s="7">
        <f t="shared" ca="1" si="48"/>
        <v>14.125</v>
      </c>
      <c r="O112" s="7">
        <f t="shared" ca="1" si="37"/>
        <v>4.1449999999999996</v>
      </c>
      <c r="P112" s="7">
        <f t="shared" ca="1" si="38"/>
        <v>9.98</v>
      </c>
      <c r="R112" s="4">
        <f t="shared" ca="1" si="51"/>
        <v>42338</v>
      </c>
      <c r="S112" s="8">
        <f t="shared" ca="1" si="52"/>
        <v>5.7081818181818171</v>
      </c>
      <c r="T112" s="8">
        <f t="shared" ca="1" si="39"/>
        <v>10.041322314049587</v>
      </c>
      <c r="U112" s="8">
        <f t="shared" ca="1" si="39"/>
        <v>6.3821487603305789</v>
      </c>
      <c r="V112" s="8">
        <f t="shared" ca="1" si="40"/>
        <v>3.6591735537190107</v>
      </c>
      <c r="X112" s="8">
        <f t="shared" ca="1" si="41"/>
        <v>-1.9381818181818176</v>
      </c>
      <c r="Y112" s="8">
        <f t="shared" ca="1" si="42"/>
        <v>4.0836776859504127</v>
      </c>
      <c r="Z112" s="8">
        <f t="shared" ca="1" si="43"/>
        <v>-2.2371487603305793</v>
      </c>
      <c r="AA112" s="8">
        <f t="shared" ca="1" si="44"/>
        <v>6.3208264462809893</v>
      </c>
      <c r="AC112" s="6">
        <f t="shared" ca="1" si="45"/>
        <v>42338</v>
      </c>
      <c r="AD112" s="3">
        <f t="shared" ca="1" si="46"/>
        <v>-3.0245454545454777E-2</v>
      </c>
      <c r="AE112" s="2">
        <f t="shared" ca="1" si="47"/>
        <v>3.8675000000000002</v>
      </c>
    </row>
    <row r="113" spans="1:31" x14ac:dyDescent="0.25">
      <c r="A113" s="3">
        <f t="shared" ca="1" si="31"/>
        <v>2015</v>
      </c>
      <c r="B113" s="3">
        <f t="shared" ca="1" si="35"/>
        <v>9</v>
      </c>
      <c r="C113" s="4">
        <f t="shared" ca="1" si="32"/>
        <v>42277</v>
      </c>
      <c r="D113" s="7">
        <f ca="1">IFERROR(VLOOKUP(B113&amp;A113,'BR Selic'!$B:$E,4,FALSE),D114)</f>
        <v>14.25</v>
      </c>
      <c r="E113" s="7">
        <f ca="1">IFERROR(VLOOKUP($B113&amp;$A113,'BR Inflation'!$B:$E,4,FALSE),E114)</f>
        <v>9.49</v>
      </c>
      <c r="F113" s="7">
        <f ca="1">IFERROR(VLOOKUP($B113&amp;$A113,'US Fed Funds'!$B:$E,4,FALSE),F114)</f>
        <v>0.125</v>
      </c>
      <c r="G113" s="7">
        <f ca="1">IFERROR(VLOOKUP($B113&amp;$A113,'US Inflation'!$B:$E,4,FALSE),G114)</f>
        <v>0</v>
      </c>
      <c r="H113" s="2">
        <f ca="1">VLOOKUP($B113&amp;$A113,BRL!$B:$E,4,FALSE)</f>
        <v>3.9478</v>
      </c>
      <c r="J113" s="6" t="str">
        <f t="shared" ca="1" si="36"/>
        <v>102015</v>
      </c>
      <c r="L113" s="4">
        <f t="shared" ca="1" si="49"/>
        <v>42308</v>
      </c>
      <c r="M113" s="7">
        <f t="shared" ca="1" si="50"/>
        <v>4.32</v>
      </c>
      <c r="N113" s="7">
        <f t="shared" ca="1" si="48"/>
        <v>14.125</v>
      </c>
      <c r="O113" s="7">
        <f t="shared" ca="1" si="37"/>
        <v>4.3950000000000005</v>
      </c>
      <c r="P113" s="7">
        <f t="shared" ca="1" si="38"/>
        <v>9.73</v>
      </c>
      <c r="R113" s="4">
        <f t="shared" ca="1" si="51"/>
        <v>42308</v>
      </c>
      <c r="S113" s="8">
        <f t="shared" ca="1" si="52"/>
        <v>5.7814876033057834</v>
      </c>
      <c r="T113" s="8">
        <f t="shared" ca="1" si="39"/>
        <v>10.050619834710744</v>
      </c>
      <c r="U113" s="8">
        <f t="shared" ca="1" si="39"/>
        <v>6.4569008264462813</v>
      </c>
      <c r="V113" s="8">
        <f t="shared" ca="1" si="40"/>
        <v>3.5937190082644639</v>
      </c>
      <c r="X113" s="8">
        <f t="shared" ca="1" si="41"/>
        <v>-1.4614876033057831</v>
      </c>
      <c r="Y113" s="8">
        <f t="shared" ca="1" si="42"/>
        <v>4.0743801652892557</v>
      </c>
      <c r="Z113" s="8">
        <f t="shared" ca="1" si="43"/>
        <v>-2.0619008264462808</v>
      </c>
      <c r="AA113" s="8">
        <f t="shared" ca="1" si="44"/>
        <v>6.1362809917355365</v>
      </c>
      <c r="AC113" s="6">
        <f t="shared" ca="1" si="45"/>
        <v>42308</v>
      </c>
      <c r="AD113" s="3">
        <f t="shared" ca="1" si="46"/>
        <v>0.18182727272727331</v>
      </c>
      <c r="AE113" s="2">
        <f t="shared" ca="1" si="47"/>
        <v>3.8561999999999999</v>
      </c>
    </row>
    <row r="114" spans="1:31" x14ac:dyDescent="0.25">
      <c r="A114" s="3">
        <f t="shared" ref="A114:A177" ca="1" si="53">YEAR(C114)</f>
        <v>2015</v>
      </c>
      <c r="B114" s="3">
        <f t="shared" ca="1" si="35"/>
        <v>8</v>
      </c>
      <c r="C114" s="4">
        <f t="shared" ref="C114:C177" ca="1" si="54">EOMONTH(C113,-1)</f>
        <v>42247</v>
      </c>
      <c r="D114" s="7">
        <f ca="1">IFERROR(VLOOKUP(B114&amp;A114,'BR Selic'!$B:$E,4,FALSE),D115)</f>
        <v>14.25</v>
      </c>
      <c r="E114" s="7">
        <f ca="1">IFERROR(VLOOKUP($B114&amp;$A114,'BR Inflation'!$B:$E,4,FALSE),E115)</f>
        <v>9.5299999999999994</v>
      </c>
      <c r="F114" s="7">
        <f ca="1">IFERROR(VLOOKUP($B114&amp;$A114,'US Fed Funds'!$B:$E,4,FALSE),F115)</f>
        <v>0.125</v>
      </c>
      <c r="G114" s="7">
        <f ca="1">IFERROR(VLOOKUP($B114&amp;$A114,'US Inflation'!$B:$E,4,FALSE),G115)</f>
        <v>0.2</v>
      </c>
      <c r="H114" s="2">
        <f ca="1">VLOOKUP($B114&amp;$A114,BRL!$B:$E,4,FALSE)</f>
        <v>3.6187</v>
      </c>
      <c r="J114" s="6" t="str">
        <f t="shared" ca="1" si="36"/>
        <v>92015</v>
      </c>
      <c r="L114" s="4">
        <f t="shared" ca="1" si="49"/>
        <v>42277</v>
      </c>
      <c r="M114" s="7">
        <f t="shared" ca="1" si="50"/>
        <v>4.76</v>
      </c>
      <c r="N114" s="7">
        <f t="shared" ca="1" si="48"/>
        <v>14.125</v>
      </c>
      <c r="O114" s="7">
        <f t="shared" ca="1" si="37"/>
        <v>4.6349999999999998</v>
      </c>
      <c r="P114" s="7">
        <f t="shared" ca="1" si="38"/>
        <v>9.49</v>
      </c>
      <c r="R114" s="4">
        <f t="shared" ca="1" si="51"/>
        <v>42277</v>
      </c>
      <c r="S114" s="8">
        <f t="shared" ca="1" si="52"/>
        <v>5.8570247933884279</v>
      </c>
      <c r="T114" s="8">
        <f t="shared" ca="1" si="39"/>
        <v>10.064049586776859</v>
      </c>
      <c r="U114" s="8">
        <f t="shared" ca="1" si="39"/>
        <v>6.5396694214876039</v>
      </c>
      <c r="V114" s="8">
        <f t="shared" ca="1" si="40"/>
        <v>3.5243801652892581</v>
      </c>
      <c r="X114" s="8">
        <f t="shared" ca="1" si="41"/>
        <v>-1.0970247933884281</v>
      </c>
      <c r="Y114" s="8">
        <f t="shared" ca="1" si="42"/>
        <v>4.0609504132231411</v>
      </c>
      <c r="Z114" s="8">
        <f t="shared" ca="1" si="43"/>
        <v>-1.9046694214876041</v>
      </c>
      <c r="AA114" s="8">
        <f t="shared" ca="1" si="44"/>
        <v>5.9656198347107416</v>
      </c>
      <c r="AC114" s="6">
        <f t="shared" ca="1" si="45"/>
        <v>42277</v>
      </c>
      <c r="AD114" s="3">
        <f t="shared" ca="1" si="46"/>
        <v>0.34955454545454595</v>
      </c>
      <c r="AE114" s="2">
        <f t="shared" ca="1" si="47"/>
        <v>3.9478</v>
      </c>
    </row>
    <row r="115" spans="1:31" x14ac:dyDescent="0.25">
      <c r="A115" s="3">
        <f t="shared" ca="1" si="53"/>
        <v>2015</v>
      </c>
      <c r="B115" s="3">
        <f t="shared" ca="1" si="35"/>
        <v>7</v>
      </c>
      <c r="C115" s="4">
        <f t="shared" ca="1" si="54"/>
        <v>42216</v>
      </c>
      <c r="D115" s="7">
        <f ca="1">IFERROR(VLOOKUP(B115&amp;A115,'BR Selic'!$B:$E,4,FALSE),D116)</f>
        <v>14.25</v>
      </c>
      <c r="E115" s="7">
        <f ca="1">IFERROR(VLOOKUP($B115&amp;$A115,'BR Inflation'!$B:$E,4,FALSE),E116)</f>
        <v>9.56</v>
      </c>
      <c r="F115" s="7">
        <f ca="1">IFERROR(VLOOKUP($B115&amp;$A115,'US Fed Funds'!$B:$E,4,FALSE),F116)</f>
        <v>0.125</v>
      </c>
      <c r="G115" s="7">
        <f ca="1">IFERROR(VLOOKUP($B115&amp;$A115,'US Inflation'!$B:$E,4,FALSE),G116)</f>
        <v>0.2</v>
      </c>
      <c r="H115" s="2">
        <f ca="1">VLOOKUP($B115&amp;$A115,BRL!$B:$E,4,FALSE)</f>
        <v>3.4203999999999999</v>
      </c>
      <c r="J115" s="6" t="str">
        <f t="shared" ca="1" si="36"/>
        <v>82015</v>
      </c>
      <c r="L115" s="4">
        <f t="shared" ca="1" si="49"/>
        <v>42247</v>
      </c>
      <c r="M115" s="7">
        <f t="shared" ca="1" si="50"/>
        <v>4.7200000000000006</v>
      </c>
      <c r="N115" s="7">
        <f t="shared" ca="1" si="48"/>
        <v>14.125</v>
      </c>
      <c r="O115" s="7">
        <f t="shared" ca="1" si="37"/>
        <v>4.7950000000000008</v>
      </c>
      <c r="P115" s="7">
        <f t="shared" ca="1" si="38"/>
        <v>9.33</v>
      </c>
      <c r="R115" s="4">
        <f t="shared" ca="1" si="51"/>
        <v>42247</v>
      </c>
      <c r="S115" s="8">
        <f t="shared" ca="1" si="52"/>
        <v>5.9311570247933876</v>
      </c>
      <c r="T115" s="8">
        <f t="shared" ca="1" si="39"/>
        <v>10.081611570247935</v>
      </c>
      <c r="U115" s="8">
        <f t="shared" ca="1" si="39"/>
        <v>6.6156611570247934</v>
      </c>
      <c r="V115" s="8">
        <f t="shared" ca="1" si="40"/>
        <v>3.4659504132231418</v>
      </c>
      <c r="X115" s="8">
        <f t="shared" ca="1" si="41"/>
        <v>-1.2111570247933869</v>
      </c>
      <c r="Y115" s="8">
        <f t="shared" ca="1" si="42"/>
        <v>4.0433884297520652</v>
      </c>
      <c r="Z115" s="8">
        <f t="shared" ca="1" si="43"/>
        <v>-1.8206611570247926</v>
      </c>
      <c r="AA115" s="8">
        <f t="shared" ca="1" si="44"/>
        <v>5.8640495867768578</v>
      </c>
      <c r="AC115" s="6">
        <f t="shared" ca="1" si="45"/>
        <v>42247</v>
      </c>
      <c r="AD115" s="3">
        <f t="shared" ca="1" si="46"/>
        <v>0.33381818181818229</v>
      </c>
      <c r="AE115" s="2">
        <f t="shared" ca="1" si="47"/>
        <v>3.6187</v>
      </c>
    </row>
    <row r="116" spans="1:31" x14ac:dyDescent="0.25">
      <c r="A116" s="3">
        <f t="shared" ca="1" si="53"/>
        <v>2015</v>
      </c>
      <c r="B116" s="3">
        <f t="shared" ca="1" si="35"/>
        <v>6</v>
      </c>
      <c r="C116" s="4">
        <f t="shared" ca="1" si="54"/>
        <v>42185</v>
      </c>
      <c r="D116" s="7">
        <f ca="1">IFERROR(VLOOKUP(B116&amp;A116,'BR Selic'!$B:$E,4,FALSE),D117)</f>
        <v>13.75</v>
      </c>
      <c r="E116" s="7">
        <f ca="1">IFERROR(VLOOKUP($B116&amp;$A116,'BR Inflation'!$B:$E,4,FALSE),E117)</f>
        <v>8.89</v>
      </c>
      <c r="F116" s="7">
        <f ca="1">IFERROR(VLOOKUP($B116&amp;$A116,'US Fed Funds'!$B:$E,4,FALSE),F117)</f>
        <v>0.125</v>
      </c>
      <c r="G116" s="7">
        <f ca="1">IFERROR(VLOOKUP($B116&amp;$A116,'US Inflation'!$B:$E,4,FALSE),G117)</f>
        <v>0.1</v>
      </c>
      <c r="H116" s="2">
        <f ca="1">VLOOKUP($B116&amp;$A116,BRL!$B:$E,4,FALSE)</f>
        <v>3.1019999999999999</v>
      </c>
      <c r="J116" s="6" t="str">
        <f t="shared" ca="1" si="36"/>
        <v>72015</v>
      </c>
      <c r="L116" s="4">
        <f t="shared" ca="1" si="49"/>
        <v>42216</v>
      </c>
      <c r="M116" s="7">
        <f t="shared" ca="1" si="50"/>
        <v>4.6899999999999995</v>
      </c>
      <c r="N116" s="7">
        <f t="shared" ca="1" si="48"/>
        <v>14.125</v>
      </c>
      <c r="O116" s="7">
        <f t="shared" ca="1" si="37"/>
        <v>4.7649999999999997</v>
      </c>
      <c r="P116" s="7">
        <f t="shared" ca="1" si="38"/>
        <v>9.3600000000000012</v>
      </c>
      <c r="R116" s="4">
        <f t="shared" ca="1" si="51"/>
        <v>42216</v>
      </c>
      <c r="S116" s="8">
        <f t="shared" ca="1" si="52"/>
        <v>6.0010743801652886</v>
      </c>
      <c r="T116" s="8">
        <f t="shared" ca="1" si="39"/>
        <v>10.101239669421487</v>
      </c>
      <c r="U116" s="8">
        <f t="shared" ca="1" si="39"/>
        <v>6.6845454545454546</v>
      </c>
      <c r="V116" s="8">
        <f t="shared" ca="1" si="40"/>
        <v>3.416694214876034</v>
      </c>
      <c r="X116" s="8">
        <f t="shared" ca="1" si="41"/>
        <v>-1.3110743801652891</v>
      </c>
      <c r="Y116" s="8">
        <f t="shared" ca="1" si="42"/>
        <v>4.0237603305785132</v>
      </c>
      <c r="Z116" s="8">
        <f t="shared" ca="1" si="43"/>
        <v>-1.9195454545454549</v>
      </c>
      <c r="AA116" s="8">
        <f t="shared" ca="1" si="44"/>
        <v>5.9433057851239672</v>
      </c>
      <c r="AC116" s="6">
        <f t="shared" ca="1" si="45"/>
        <v>42216</v>
      </c>
      <c r="AD116" s="3">
        <f t="shared" ca="1" si="46"/>
        <v>0.26173636363636388</v>
      </c>
      <c r="AE116" s="2">
        <f t="shared" ca="1" si="47"/>
        <v>3.4203999999999999</v>
      </c>
    </row>
    <row r="117" spans="1:31" x14ac:dyDescent="0.25">
      <c r="A117" s="3">
        <f t="shared" ca="1" si="53"/>
        <v>2015</v>
      </c>
      <c r="B117" s="3">
        <f t="shared" ca="1" si="35"/>
        <v>5</v>
      </c>
      <c r="C117" s="4">
        <f t="shared" ca="1" si="54"/>
        <v>42155</v>
      </c>
      <c r="D117" s="7">
        <f ca="1">IFERROR(VLOOKUP(B117&amp;A117,'BR Selic'!$B:$E,4,FALSE),D118)</f>
        <v>13.25</v>
      </c>
      <c r="E117" s="7">
        <f ca="1">IFERROR(VLOOKUP($B117&amp;$A117,'BR Inflation'!$B:$E,4,FALSE),E118)</f>
        <v>8.4700000000000006</v>
      </c>
      <c r="F117" s="7">
        <f ca="1">IFERROR(VLOOKUP($B117&amp;$A117,'US Fed Funds'!$B:$E,4,FALSE),F118)</f>
        <v>0.125</v>
      </c>
      <c r="G117" s="7">
        <f ca="1">IFERROR(VLOOKUP($B117&amp;$A117,'US Inflation'!$B:$E,4,FALSE),G118)</f>
        <v>0</v>
      </c>
      <c r="H117" s="2">
        <f ca="1">VLOOKUP($B117&amp;$A117,BRL!$B:$E,4,FALSE)</f>
        <v>3.1787999999999998</v>
      </c>
      <c r="J117" s="6" t="str">
        <f t="shared" ca="1" si="36"/>
        <v>62015</v>
      </c>
      <c r="L117" s="4">
        <f t="shared" ca="1" si="49"/>
        <v>42185</v>
      </c>
      <c r="M117" s="7">
        <f t="shared" ca="1" si="50"/>
        <v>4.8599999999999994</v>
      </c>
      <c r="N117" s="7">
        <f t="shared" ca="1" si="48"/>
        <v>13.625</v>
      </c>
      <c r="O117" s="7">
        <f t="shared" ca="1" si="37"/>
        <v>4.8349999999999991</v>
      </c>
      <c r="P117" s="7">
        <f t="shared" ca="1" si="38"/>
        <v>8.7900000000000009</v>
      </c>
      <c r="R117" s="4">
        <f t="shared" ca="1" si="51"/>
        <v>42185</v>
      </c>
      <c r="S117" s="8">
        <f t="shared" ca="1" si="52"/>
        <v>6.0654545454545445</v>
      </c>
      <c r="T117" s="8">
        <f t="shared" ca="1" si="39"/>
        <v>10.120867768595041</v>
      </c>
      <c r="U117" s="8">
        <f t="shared" ca="1" si="39"/>
        <v>6.7421074380165296</v>
      </c>
      <c r="V117" s="8">
        <f t="shared" ca="1" si="40"/>
        <v>3.3787603305785132</v>
      </c>
      <c r="X117" s="8">
        <f t="shared" ca="1" si="41"/>
        <v>-1.2054545454545451</v>
      </c>
      <c r="Y117" s="8">
        <f t="shared" ca="1" si="42"/>
        <v>3.5041322314049594</v>
      </c>
      <c r="Z117" s="8">
        <f t="shared" ca="1" si="43"/>
        <v>-1.9071074380165305</v>
      </c>
      <c r="AA117" s="8">
        <f t="shared" ca="1" si="44"/>
        <v>5.4112396694214873</v>
      </c>
      <c r="AC117" s="6">
        <f t="shared" ca="1" si="45"/>
        <v>42185</v>
      </c>
      <c r="AD117" s="3">
        <f t="shared" ca="1" si="46"/>
        <v>0.12921818181818168</v>
      </c>
      <c r="AE117" s="2">
        <f t="shared" ca="1" si="47"/>
        <v>3.1019999999999999</v>
      </c>
    </row>
    <row r="118" spans="1:31" x14ac:dyDescent="0.25">
      <c r="A118" s="3">
        <f t="shared" ca="1" si="53"/>
        <v>2015</v>
      </c>
      <c r="B118" s="3">
        <f t="shared" ca="1" si="35"/>
        <v>4</v>
      </c>
      <c r="C118" s="4">
        <f t="shared" ca="1" si="54"/>
        <v>42124</v>
      </c>
      <c r="D118" s="7">
        <f ca="1">IFERROR(VLOOKUP(B118&amp;A118,'BR Selic'!$B:$E,4,FALSE),D119)</f>
        <v>13.25</v>
      </c>
      <c r="E118" s="7">
        <f ca="1">IFERROR(VLOOKUP($B118&amp;$A118,'BR Inflation'!$B:$E,4,FALSE),E119)</f>
        <v>8.17</v>
      </c>
      <c r="F118" s="7">
        <f ca="1">IFERROR(VLOOKUP($B118&amp;$A118,'US Fed Funds'!$B:$E,4,FALSE),F119)</f>
        <v>0.125</v>
      </c>
      <c r="G118" s="7">
        <f ca="1">IFERROR(VLOOKUP($B118&amp;$A118,'US Inflation'!$B:$E,4,FALSE),G119)</f>
        <v>-0.2</v>
      </c>
      <c r="H118" s="2">
        <f ca="1">VLOOKUP($B118&amp;$A118,BRL!$B:$E,4,FALSE)</f>
        <v>3.0139999999999998</v>
      </c>
      <c r="J118" s="6" t="str">
        <f t="shared" ca="1" si="36"/>
        <v>52015</v>
      </c>
      <c r="L118" s="4">
        <f t="shared" ca="1" si="49"/>
        <v>42155</v>
      </c>
      <c r="M118" s="7">
        <f t="shared" ca="1" si="50"/>
        <v>4.7799999999999994</v>
      </c>
      <c r="N118" s="7">
        <f t="shared" ca="1" si="48"/>
        <v>13.125</v>
      </c>
      <c r="O118" s="7">
        <f t="shared" ca="1" si="37"/>
        <v>4.6549999999999994</v>
      </c>
      <c r="P118" s="7">
        <f t="shared" ca="1" si="38"/>
        <v>8.4700000000000006</v>
      </c>
      <c r="R118" s="4">
        <f t="shared" ca="1" si="51"/>
        <v>42155</v>
      </c>
      <c r="S118" s="8">
        <f t="shared" ca="1" si="52"/>
        <v>6.1219834710743788</v>
      </c>
      <c r="T118" s="8">
        <f t="shared" ca="1" si="39"/>
        <v>10.146694214876034</v>
      </c>
      <c r="U118" s="8">
        <f t="shared" ca="1" si="39"/>
        <v>6.7971900826446285</v>
      </c>
      <c r="V118" s="8">
        <f t="shared" ca="1" si="40"/>
        <v>3.3495041322314054</v>
      </c>
      <c r="X118" s="8">
        <f t="shared" ca="1" si="41"/>
        <v>-1.3419834710743794</v>
      </c>
      <c r="Y118" s="8">
        <f t="shared" ca="1" si="42"/>
        <v>2.9783057851239665</v>
      </c>
      <c r="Z118" s="8">
        <f t="shared" ca="1" si="43"/>
        <v>-2.1421900826446292</v>
      </c>
      <c r="AA118" s="8">
        <f t="shared" ca="1" si="44"/>
        <v>5.1204958677685948</v>
      </c>
      <c r="AC118" s="6">
        <f t="shared" ca="1" si="45"/>
        <v>42155</v>
      </c>
      <c r="AD118" s="3">
        <f t="shared" ca="1" si="46"/>
        <v>-0.16693636363636391</v>
      </c>
      <c r="AE118" s="2">
        <f t="shared" ca="1" si="47"/>
        <v>3.1787999999999998</v>
      </c>
    </row>
    <row r="119" spans="1:31" x14ac:dyDescent="0.25">
      <c r="A119" s="3">
        <f t="shared" ca="1" si="53"/>
        <v>2015</v>
      </c>
      <c r="B119" s="3">
        <f t="shared" ca="1" si="35"/>
        <v>3</v>
      </c>
      <c r="C119" s="4">
        <f t="shared" ca="1" si="54"/>
        <v>42094</v>
      </c>
      <c r="D119" s="7">
        <f ca="1">IFERROR(VLOOKUP(B119&amp;A119,'BR Selic'!$B:$E,4,FALSE),D120)</f>
        <v>12.75</v>
      </c>
      <c r="E119" s="7">
        <f ca="1">IFERROR(VLOOKUP($B119&amp;$A119,'BR Inflation'!$B:$E,4,FALSE),E120)</f>
        <v>8.1300000000000008</v>
      </c>
      <c r="F119" s="7">
        <f ca="1">IFERROR(VLOOKUP($B119&amp;$A119,'US Fed Funds'!$B:$E,4,FALSE),F120)</f>
        <v>0.125</v>
      </c>
      <c r="G119" s="7">
        <f ca="1">IFERROR(VLOOKUP($B119&amp;$A119,'US Inflation'!$B:$E,4,FALSE),G120)</f>
        <v>-0.1</v>
      </c>
      <c r="H119" s="2">
        <f ca="1">VLOOKUP($B119&amp;$A119,BRL!$B:$E,4,FALSE)</f>
        <v>3.1947000000000001</v>
      </c>
      <c r="J119" s="6" t="str">
        <f t="shared" ca="1" si="36"/>
        <v>42015</v>
      </c>
      <c r="L119" s="4">
        <f t="shared" ca="1" si="49"/>
        <v>42124</v>
      </c>
      <c r="M119" s="7">
        <f t="shared" ca="1" si="50"/>
        <v>5.08</v>
      </c>
      <c r="N119" s="7">
        <f t="shared" ca="1" si="48"/>
        <v>13.125</v>
      </c>
      <c r="O119" s="7">
        <f t="shared" ca="1" si="37"/>
        <v>4.7549999999999999</v>
      </c>
      <c r="P119" s="7">
        <f t="shared" ca="1" si="38"/>
        <v>8.3699999999999992</v>
      </c>
      <c r="R119" s="4">
        <f ca="1">L119</f>
        <v>42124</v>
      </c>
      <c r="S119" s="8">
        <f ca="1">AVERAGE(M119:M239)</f>
        <v>6.1769421487603298</v>
      </c>
      <c r="T119" s="8">
        <f t="shared" ca="1" si="39"/>
        <v>10.176652892561984</v>
      </c>
      <c r="U119" s="8">
        <f t="shared" ca="1" si="39"/>
        <v>6.8593801652892559</v>
      </c>
      <c r="V119" s="8">
        <f t="shared" ca="1" si="40"/>
        <v>3.3172727272727283</v>
      </c>
      <c r="X119" s="8">
        <f t="shared" ca="1" si="41"/>
        <v>-1.0969421487603297</v>
      </c>
      <c r="Y119" s="8">
        <f t="shared" ca="1" si="42"/>
        <v>2.9483471074380159</v>
      </c>
      <c r="Z119" s="8">
        <f t="shared" ca="1" si="43"/>
        <v>-2.104380165289256</v>
      </c>
      <c r="AA119" s="8">
        <f t="shared" ca="1" si="44"/>
        <v>5.052727272727271</v>
      </c>
      <c r="AC119" s="6">
        <f t="shared" ca="1" si="45"/>
        <v>42124</v>
      </c>
      <c r="AD119" s="3">
        <f t="shared" ca="1" si="46"/>
        <v>-8.3481818181818032E-2</v>
      </c>
      <c r="AE119" s="2">
        <f t="shared" ca="1" si="47"/>
        <v>3.0139999999999998</v>
      </c>
    </row>
    <row r="120" spans="1:31" x14ac:dyDescent="0.25">
      <c r="A120" s="3">
        <f t="shared" ca="1" si="53"/>
        <v>2015</v>
      </c>
      <c r="B120" s="3">
        <f t="shared" ca="1" si="35"/>
        <v>2</v>
      </c>
      <c r="C120" s="4">
        <f t="shared" ca="1" si="54"/>
        <v>42063</v>
      </c>
      <c r="D120" s="7">
        <f ca="1">IFERROR(VLOOKUP(B120&amp;A120,'BR Selic'!$B:$E,4,FALSE),D121)</f>
        <v>12.25</v>
      </c>
      <c r="E120" s="7">
        <f ca="1">IFERROR(VLOOKUP($B120&amp;$A120,'BR Inflation'!$B:$E,4,FALSE),E121)</f>
        <v>7.7</v>
      </c>
      <c r="F120" s="7">
        <f ca="1">IFERROR(VLOOKUP($B120&amp;$A120,'US Fed Funds'!$B:$E,4,FALSE),F121)</f>
        <v>0.125</v>
      </c>
      <c r="G120" s="7">
        <f ca="1">IFERROR(VLOOKUP($B120&amp;$A120,'US Inflation'!$B:$E,4,FALSE),G121)</f>
        <v>0</v>
      </c>
      <c r="H120" s="2">
        <f ca="1">VLOOKUP($B120&amp;$A120,BRL!$B:$E,4,FALSE)</f>
        <v>2.8380000000000001</v>
      </c>
      <c r="J120" s="6" t="str">
        <f t="shared" ca="1" si="36"/>
        <v>32015</v>
      </c>
      <c r="L120" s="4">
        <f t="shared" ca="1" si="49"/>
        <v>42094</v>
      </c>
      <c r="M120" s="7">
        <f t="shared" ca="1" si="50"/>
        <v>4.6199999999999992</v>
      </c>
      <c r="N120" s="7">
        <f t="shared" ca="1" si="48"/>
        <v>12.625</v>
      </c>
      <c r="O120" s="7">
        <f t="shared" ca="1" si="37"/>
        <v>4.3949999999999996</v>
      </c>
      <c r="P120" s="7">
        <f t="shared" ca="1" si="38"/>
        <v>8.23</v>
      </c>
      <c r="R120" s="4">
        <f ca="1">L120</f>
        <v>42094</v>
      </c>
      <c r="S120" s="8">
        <f ca="1">AVERAGE(M120:M240)</f>
        <v>6.2317355371900813</v>
      </c>
      <c r="T120" s="8">
        <f t="shared" ca="1" si="39"/>
        <v>10.204545454545455</v>
      </c>
      <c r="U120" s="8">
        <f t="shared" ca="1" si="39"/>
        <v>6.9197520661157021</v>
      </c>
      <c r="V120" s="8">
        <f t="shared" ca="1" si="40"/>
        <v>3.2847933884297524</v>
      </c>
      <c r="X120" s="8">
        <f t="shared" ca="1" si="41"/>
        <v>-1.6117355371900821</v>
      </c>
      <c r="Y120" s="8">
        <f t="shared" ca="1" si="42"/>
        <v>2.420454545454545</v>
      </c>
      <c r="Z120" s="8">
        <f t="shared" ca="1" si="43"/>
        <v>-2.5247520661157026</v>
      </c>
      <c r="AA120" s="8">
        <f t="shared" ca="1" si="44"/>
        <v>4.9452066115702475</v>
      </c>
      <c r="AC120" s="6">
        <f t="shared" ca="1" si="45"/>
        <v>42094</v>
      </c>
      <c r="AD120" s="3">
        <f t="shared" ca="1" si="46"/>
        <v>-0.56629090909090918</v>
      </c>
      <c r="AE120" s="2">
        <f t="shared" ca="1" si="47"/>
        <v>3.1947000000000001</v>
      </c>
    </row>
    <row r="121" spans="1:31" x14ac:dyDescent="0.25">
      <c r="A121" s="3">
        <f t="shared" ca="1" si="53"/>
        <v>2015</v>
      </c>
      <c r="B121" s="3">
        <f t="shared" ca="1" si="35"/>
        <v>1</v>
      </c>
      <c r="C121" s="4">
        <f t="shared" ca="1" si="54"/>
        <v>42035</v>
      </c>
      <c r="D121" s="7">
        <f ca="1">IFERROR(VLOOKUP(B121&amp;A121,'BR Selic'!$B:$E,4,FALSE),D122)</f>
        <v>12.25</v>
      </c>
      <c r="E121" s="7">
        <f ca="1">IFERROR(VLOOKUP($B121&amp;$A121,'BR Inflation'!$B:$E,4,FALSE),E122)</f>
        <v>7.14</v>
      </c>
      <c r="F121" s="7">
        <f ca="1">IFERROR(VLOOKUP($B121&amp;$A121,'US Fed Funds'!$B:$E,4,FALSE),F122)</f>
        <v>0.125</v>
      </c>
      <c r="G121" s="7">
        <f ca="1">IFERROR(VLOOKUP($B121&amp;$A121,'US Inflation'!$B:$E,4,FALSE),G122)</f>
        <v>-0.1</v>
      </c>
      <c r="H121" s="2">
        <f ca="1">VLOOKUP($B121&amp;$A121,BRL!$B:$E,4,FALSE)</f>
        <v>2.6814</v>
      </c>
      <c r="J121" s="6" t="str">
        <f t="shared" ca="1" si="36"/>
        <v>22015</v>
      </c>
      <c r="L121" s="4">
        <f t="shared" ca="1" si="49"/>
        <v>42063</v>
      </c>
      <c r="M121" s="7">
        <f t="shared" ca="1" si="50"/>
        <v>4.55</v>
      </c>
      <c r="N121" s="7">
        <f t="shared" ca="1" si="48"/>
        <v>12.125</v>
      </c>
      <c r="O121" s="7">
        <f t="shared" ca="1" si="37"/>
        <v>4.4249999999999998</v>
      </c>
      <c r="P121" s="7">
        <f t="shared" ca="1" si="38"/>
        <v>7.7</v>
      </c>
      <c r="R121" s="4">
        <f ca="1">L121</f>
        <v>42063</v>
      </c>
      <c r="S121" s="8">
        <f ca="1">AVERAGE(M121:M241)</f>
        <v>6.2874380165289248</v>
      </c>
      <c r="T121" s="8">
        <f t="shared" ca="1" si="39"/>
        <v>10.234504132231406</v>
      </c>
      <c r="U121" s="8">
        <f t="shared" ca="1" si="39"/>
        <v>6.9814462809917357</v>
      </c>
      <c r="V121" s="8">
        <f t="shared" ca="1" si="40"/>
        <v>3.2530578512396695</v>
      </c>
      <c r="X121" s="8">
        <f t="shared" ca="1" si="41"/>
        <v>-1.7374380165289249</v>
      </c>
      <c r="Y121" s="8">
        <f t="shared" ca="1" si="42"/>
        <v>1.8904958677685944</v>
      </c>
      <c r="Z121" s="8">
        <f t="shared" ca="1" si="43"/>
        <v>-2.5564462809917359</v>
      </c>
      <c r="AA121" s="8">
        <f t="shared" ca="1" si="44"/>
        <v>4.4469421487603302</v>
      </c>
      <c r="AC121" s="6">
        <f t="shared" ca="1" si="45"/>
        <v>42063</v>
      </c>
      <c r="AD121" s="3">
        <f t="shared" ca="1" si="46"/>
        <v>-0.79311818181818194</v>
      </c>
      <c r="AE121" s="2">
        <f t="shared" ca="1" si="47"/>
        <v>2.8380000000000001</v>
      </c>
    </row>
    <row r="122" spans="1:31" x14ac:dyDescent="0.25">
      <c r="A122" s="3">
        <f t="shared" ca="1" si="53"/>
        <v>2014</v>
      </c>
      <c r="B122" s="3">
        <f t="shared" ca="1" si="35"/>
        <v>12</v>
      </c>
      <c r="C122" s="4">
        <f t="shared" ca="1" si="54"/>
        <v>42004</v>
      </c>
      <c r="D122" s="7">
        <f ca="1">IFERROR(VLOOKUP(B122&amp;A122,'BR Selic'!$B:$E,4,FALSE),D123)</f>
        <v>11.75</v>
      </c>
      <c r="E122" s="7">
        <f ca="1">IFERROR(VLOOKUP($B122&amp;$A122,'BR Inflation'!$B:$E,4,FALSE),E123)</f>
        <v>6.41</v>
      </c>
      <c r="F122" s="7">
        <f ca="1">IFERROR(VLOOKUP($B122&amp;$A122,'US Fed Funds'!$B:$E,4,FALSE),F123)</f>
        <v>0.125</v>
      </c>
      <c r="G122" s="7">
        <f ca="1">IFERROR(VLOOKUP($B122&amp;$A122,'US Inflation'!$B:$E,4,FALSE),G123)</f>
        <v>0.8</v>
      </c>
      <c r="H122" s="2">
        <f ca="1">VLOOKUP($B122&amp;$A122,BRL!$B:$E,4,FALSE)</f>
        <v>2.657</v>
      </c>
      <c r="J122" s="6" t="str">
        <f t="shared" ca="1" si="36"/>
        <v>12015</v>
      </c>
      <c r="L122" s="4">
        <f t="shared" ca="1" si="49"/>
        <v>42035</v>
      </c>
      <c r="M122" s="7">
        <f t="shared" ca="1" si="50"/>
        <v>5.1100000000000003</v>
      </c>
      <c r="N122" s="7">
        <f t="shared" ca="1" si="48"/>
        <v>12.125</v>
      </c>
      <c r="O122" s="7">
        <f t="shared" ca="1" si="37"/>
        <v>4.8850000000000007</v>
      </c>
      <c r="P122" s="7">
        <f t="shared" ca="1" si="38"/>
        <v>7.2399999999999993</v>
      </c>
      <c r="R122" s="4">
        <f ca="1">L122</f>
        <v>42035</v>
      </c>
      <c r="S122" s="8">
        <f ca="1">AVERAGE(M122:M242)</f>
        <v>6.339421487603305</v>
      </c>
      <c r="T122" s="8">
        <f t="shared" ca="1" si="39"/>
        <v>10.285123966942148</v>
      </c>
      <c r="U122" s="8">
        <f t="shared" ca="1" si="39"/>
        <v>7.0592561983471072</v>
      </c>
      <c r="V122" s="8">
        <f t="shared" ca="1" si="40"/>
        <v>3.2258677685950423</v>
      </c>
      <c r="X122" s="8">
        <f t="shared" ca="1" si="41"/>
        <v>-1.2294214876033047</v>
      </c>
      <c r="Y122" s="8">
        <f t="shared" ca="1" si="42"/>
        <v>1.8398760330578519</v>
      </c>
      <c r="Z122" s="8">
        <f t="shared" ca="1" si="43"/>
        <v>-2.1742561983471065</v>
      </c>
      <c r="AA122" s="8">
        <f t="shared" ca="1" si="44"/>
        <v>4.0141322314049575</v>
      </c>
      <c r="AC122" s="6">
        <f t="shared" ca="1" si="45"/>
        <v>42035</v>
      </c>
      <c r="AD122" s="3">
        <f t="shared" ca="1" si="46"/>
        <v>-0.51605454545454466</v>
      </c>
      <c r="AE122" s="2">
        <f t="shared" ca="1" si="47"/>
        <v>2.6814</v>
      </c>
    </row>
    <row r="123" spans="1:31" x14ac:dyDescent="0.25">
      <c r="A123" s="3">
        <f t="shared" ca="1" si="53"/>
        <v>2014</v>
      </c>
      <c r="B123" s="3">
        <f t="shared" ca="1" si="35"/>
        <v>11</v>
      </c>
      <c r="C123" s="4">
        <f t="shared" ca="1" si="54"/>
        <v>41973</v>
      </c>
      <c r="D123" s="7">
        <f ca="1">IFERROR(VLOOKUP(B123&amp;A123,'BR Selic'!$B:$E,4,FALSE),D124)</f>
        <v>11.25</v>
      </c>
      <c r="E123" s="7">
        <f ca="1">IFERROR(VLOOKUP($B123&amp;$A123,'BR Inflation'!$B:$E,4,FALSE),E124)</f>
        <v>6.56</v>
      </c>
      <c r="F123" s="7">
        <f ca="1">IFERROR(VLOOKUP($B123&amp;$A123,'US Fed Funds'!$B:$E,4,FALSE),F124)</f>
        <v>0.125</v>
      </c>
      <c r="G123" s="7">
        <f ca="1">IFERROR(VLOOKUP($B123&amp;$A123,'US Inflation'!$B:$E,4,FALSE),G124)</f>
        <v>1.3</v>
      </c>
      <c r="H123" s="2">
        <f ca="1">VLOOKUP($B123&amp;$A123,BRL!$B:$E,4,FALSE)</f>
        <v>2.5651000000000002</v>
      </c>
      <c r="J123" s="6" t="str">
        <f t="shared" ca="1" si="36"/>
        <v>122014</v>
      </c>
      <c r="L123" s="4">
        <f t="shared" ca="1" si="49"/>
        <v>42004</v>
      </c>
      <c r="M123" s="7">
        <f t="shared" ca="1" si="50"/>
        <v>5.34</v>
      </c>
      <c r="N123" s="7">
        <f t="shared" ca="1" si="48"/>
        <v>11.625</v>
      </c>
      <c r="O123" s="7">
        <f t="shared" ca="1" si="37"/>
        <v>6.0149999999999997</v>
      </c>
      <c r="P123" s="7">
        <f t="shared" ca="1" si="38"/>
        <v>5.61</v>
      </c>
      <c r="R123" s="4"/>
      <c r="S123" s="8"/>
    </row>
    <row r="124" spans="1:31" x14ac:dyDescent="0.25">
      <c r="A124" s="3">
        <f t="shared" ca="1" si="53"/>
        <v>2014</v>
      </c>
      <c r="B124" s="3">
        <f t="shared" ca="1" si="35"/>
        <v>10</v>
      </c>
      <c r="C124" s="4">
        <f t="shared" ca="1" si="54"/>
        <v>41943</v>
      </c>
      <c r="D124" s="7">
        <f ca="1">IFERROR(VLOOKUP(B124&amp;A124,'BR Selic'!$B:$E,4,FALSE),D125)</f>
        <v>11.25</v>
      </c>
      <c r="E124" s="7">
        <f ca="1">IFERROR(VLOOKUP($B124&amp;$A124,'BR Inflation'!$B:$E,4,FALSE),E125)</f>
        <v>6.59</v>
      </c>
      <c r="F124" s="7">
        <f ca="1">IFERROR(VLOOKUP($B124&amp;$A124,'US Fed Funds'!$B:$E,4,FALSE),F125)</f>
        <v>0.125</v>
      </c>
      <c r="G124" s="7">
        <f ca="1">IFERROR(VLOOKUP($B124&amp;$A124,'US Inflation'!$B:$E,4,FALSE),G125)</f>
        <v>1.7</v>
      </c>
      <c r="H124" s="2">
        <f ca="1">VLOOKUP($B124&amp;$A124,BRL!$B:$E,4,FALSE)</f>
        <v>2.4779</v>
      </c>
      <c r="J124" s="6" t="str">
        <f t="shared" ca="1" si="36"/>
        <v>112014</v>
      </c>
      <c r="L124" s="4">
        <f t="shared" ca="1" si="49"/>
        <v>41973</v>
      </c>
      <c r="M124" s="7">
        <f t="shared" ca="1" si="50"/>
        <v>4.6900000000000004</v>
      </c>
      <c r="N124" s="7">
        <f t="shared" ca="1" si="48"/>
        <v>11.125</v>
      </c>
      <c r="O124" s="7">
        <f t="shared" ca="1" si="37"/>
        <v>5.8650000000000002</v>
      </c>
      <c r="P124" s="7">
        <f t="shared" ca="1" si="38"/>
        <v>5.26</v>
      </c>
      <c r="R124" s="4"/>
      <c r="S124" s="8"/>
    </row>
    <row r="125" spans="1:31" x14ac:dyDescent="0.25">
      <c r="A125" s="3">
        <f t="shared" ca="1" si="53"/>
        <v>2014</v>
      </c>
      <c r="B125" s="3">
        <f t="shared" ca="1" si="35"/>
        <v>9</v>
      </c>
      <c r="C125" s="4">
        <f t="shared" ca="1" si="54"/>
        <v>41912</v>
      </c>
      <c r="D125" s="7">
        <f ca="1">IFERROR(VLOOKUP(B125&amp;A125,'BR Selic'!$B:$E,4,FALSE),D126)</f>
        <v>11</v>
      </c>
      <c r="E125" s="7">
        <f ca="1">IFERROR(VLOOKUP($B125&amp;$A125,'BR Inflation'!$B:$E,4,FALSE),E126)</f>
        <v>6.75</v>
      </c>
      <c r="F125" s="7">
        <f ca="1">IFERROR(VLOOKUP($B125&amp;$A125,'US Fed Funds'!$B:$E,4,FALSE),F126)</f>
        <v>0.125</v>
      </c>
      <c r="G125" s="7">
        <f ca="1">IFERROR(VLOOKUP($B125&amp;$A125,'US Inflation'!$B:$E,4,FALSE),G126)</f>
        <v>1.7</v>
      </c>
      <c r="H125" s="2">
        <f ca="1">VLOOKUP($B125&amp;$A125,BRL!$B:$E,4,FALSE)</f>
        <v>2.4449000000000001</v>
      </c>
      <c r="J125" s="6" t="str">
        <f t="shared" ca="1" si="36"/>
        <v>102014</v>
      </c>
      <c r="L125" s="4">
        <f t="shared" ca="1" si="49"/>
        <v>41943</v>
      </c>
      <c r="M125" s="7">
        <f t="shared" ca="1" si="50"/>
        <v>4.66</v>
      </c>
      <c r="N125" s="7">
        <f t="shared" ca="1" si="48"/>
        <v>11.125</v>
      </c>
      <c r="O125" s="7">
        <f t="shared" ca="1" si="37"/>
        <v>6.2350000000000003</v>
      </c>
      <c r="P125" s="7">
        <f t="shared" ca="1" si="38"/>
        <v>4.8899999999999997</v>
      </c>
      <c r="R125" s="4"/>
      <c r="S125" s="8"/>
    </row>
    <row r="126" spans="1:31" x14ac:dyDescent="0.25">
      <c r="A126" s="3">
        <f t="shared" ca="1" si="53"/>
        <v>2014</v>
      </c>
      <c r="B126" s="3">
        <f t="shared" ca="1" si="35"/>
        <v>8</v>
      </c>
      <c r="C126" s="4">
        <f t="shared" ca="1" si="54"/>
        <v>41882</v>
      </c>
      <c r="D126" s="7">
        <f ca="1">IFERROR(VLOOKUP(B126&amp;A126,'BR Selic'!$B:$E,4,FALSE),D127)</f>
        <v>11</v>
      </c>
      <c r="E126" s="7">
        <f ca="1">IFERROR(VLOOKUP($B126&amp;$A126,'BR Inflation'!$B:$E,4,FALSE),E127)</f>
        <v>6.51</v>
      </c>
      <c r="F126" s="7">
        <f ca="1">IFERROR(VLOOKUP($B126&amp;$A126,'US Fed Funds'!$B:$E,4,FALSE),F127)</f>
        <v>0.125</v>
      </c>
      <c r="G126" s="7">
        <f ca="1">IFERROR(VLOOKUP($B126&amp;$A126,'US Inflation'!$B:$E,4,FALSE),G127)</f>
        <v>1.7</v>
      </c>
      <c r="H126" s="2">
        <f ca="1">VLOOKUP($B126&amp;$A126,BRL!$B:$E,4,FALSE)</f>
        <v>2.2355</v>
      </c>
      <c r="J126" s="6" t="str">
        <f t="shared" ca="1" si="36"/>
        <v>92014</v>
      </c>
      <c r="L126" s="4">
        <f t="shared" ca="1" si="49"/>
        <v>41912</v>
      </c>
      <c r="M126" s="7">
        <f t="shared" ca="1" si="50"/>
        <v>4.25</v>
      </c>
      <c r="N126" s="7">
        <f t="shared" ca="1" si="48"/>
        <v>10.875</v>
      </c>
      <c r="O126" s="7">
        <f t="shared" ca="1" si="37"/>
        <v>5.8250000000000002</v>
      </c>
      <c r="P126" s="7">
        <f t="shared" ca="1" si="38"/>
        <v>5.05</v>
      </c>
      <c r="R126" s="4"/>
      <c r="S126" s="8"/>
    </row>
    <row r="127" spans="1:31" x14ac:dyDescent="0.25">
      <c r="A127" s="3">
        <f t="shared" ca="1" si="53"/>
        <v>2014</v>
      </c>
      <c r="B127" s="3">
        <f t="shared" ca="1" si="35"/>
        <v>7</v>
      </c>
      <c r="C127" s="4">
        <f t="shared" ca="1" si="54"/>
        <v>41851</v>
      </c>
      <c r="D127" s="7">
        <f ca="1">IFERROR(VLOOKUP(B127&amp;A127,'BR Selic'!$B:$E,4,FALSE),D128)</f>
        <v>11</v>
      </c>
      <c r="E127" s="7">
        <f ca="1">IFERROR(VLOOKUP($B127&amp;$A127,'BR Inflation'!$B:$E,4,FALSE),E128)</f>
        <v>6.5</v>
      </c>
      <c r="F127" s="7">
        <f ca="1">IFERROR(VLOOKUP($B127&amp;$A127,'US Fed Funds'!$B:$E,4,FALSE),F128)</f>
        <v>0.125</v>
      </c>
      <c r="G127" s="7">
        <f ca="1">IFERROR(VLOOKUP($B127&amp;$A127,'US Inflation'!$B:$E,4,FALSE),G128)</f>
        <v>2</v>
      </c>
      <c r="H127" s="2">
        <f ca="1">VLOOKUP($B127&amp;$A127,BRL!$B:$E,4,FALSE)</f>
        <v>2.2633999999999999</v>
      </c>
      <c r="J127" s="6" t="str">
        <f t="shared" ca="1" si="36"/>
        <v>82014</v>
      </c>
      <c r="L127" s="4">
        <f t="shared" ca="1" si="49"/>
        <v>41882</v>
      </c>
      <c r="M127" s="7">
        <f t="shared" ca="1" si="50"/>
        <v>4.49</v>
      </c>
      <c r="N127" s="7">
        <f t="shared" ca="1" si="48"/>
        <v>10.875</v>
      </c>
      <c r="O127" s="7">
        <f t="shared" ca="1" si="37"/>
        <v>6.0650000000000004</v>
      </c>
      <c r="P127" s="7">
        <f t="shared" ca="1" si="38"/>
        <v>4.8099999999999996</v>
      </c>
      <c r="R127" s="4"/>
      <c r="S127" s="8"/>
    </row>
    <row r="128" spans="1:31" x14ac:dyDescent="0.25">
      <c r="A128" s="3">
        <f t="shared" ca="1" si="53"/>
        <v>2014</v>
      </c>
      <c r="B128" s="3">
        <f t="shared" ca="1" si="35"/>
        <v>6</v>
      </c>
      <c r="C128" s="4">
        <f t="shared" ca="1" si="54"/>
        <v>41820</v>
      </c>
      <c r="D128" s="7">
        <f ca="1">IFERROR(VLOOKUP(B128&amp;A128,'BR Selic'!$B:$E,4,FALSE),D129)</f>
        <v>11</v>
      </c>
      <c r="E128" s="7">
        <f ca="1">IFERROR(VLOOKUP($B128&amp;$A128,'BR Inflation'!$B:$E,4,FALSE),E129)</f>
        <v>6.52</v>
      </c>
      <c r="F128" s="7">
        <f ca="1">IFERROR(VLOOKUP($B128&amp;$A128,'US Fed Funds'!$B:$E,4,FALSE),F129)</f>
        <v>0.125</v>
      </c>
      <c r="G128" s="7">
        <f ca="1">IFERROR(VLOOKUP($B128&amp;$A128,'US Inflation'!$B:$E,4,FALSE),G129)</f>
        <v>2.1</v>
      </c>
      <c r="H128" s="2">
        <f ca="1">VLOOKUP($B128&amp;$A128,BRL!$B:$E,4,FALSE)</f>
        <v>2.2136999999999998</v>
      </c>
      <c r="J128" s="6" t="str">
        <f t="shared" ca="1" si="36"/>
        <v>72014</v>
      </c>
      <c r="L128" s="4">
        <f t="shared" ca="1" si="49"/>
        <v>41851</v>
      </c>
      <c r="M128" s="7">
        <f t="shared" ca="1" si="50"/>
        <v>4.5</v>
      </c>
      <c r="N128" s="7">
        <f t="shared" ca="1" si="48"/>
        <v>10.875</v>
      </c>
      <c r="O128" s="7">
        <f t="shared" ca="1" si="37"/>
        <v>6.375</v>
      </c>
      <c r="P128" s="7">
        <f t="shared" ca="1" si="38"/>
        <v>4.5</v>
      </c>
      <c r="R128" s="4"/>
      <c r="S128" s="8"/>
    </row>
    <row r="129" spans="1:19" x14ac:dyDescent="0.25">
      <c r="A129" s="3">
        <f t="shared" ca="1" si="53"/>
        <v>2014</v>
      </c>
      <c r="B129" s="3">
        <f t="shared" ca="1" si="35"/>
        <v>5</v>
      </c>
      <c r="C129" s="4">
        <f t="shared" ca="1" si="54"/>
        <v>41790</v>
      </c>
      <c r="D129" s="7">
        <f ca="1">IFERROR(VLOOKUP(B129&amp;A129,'BR Selic'!$B:$E,4,FALSE),D130)</f>
        <v>11</v>
      </c>
      <c r="E129" s="7">
        <f ca="1">IFERROR(VLOOKUP($B129&amp;$A129,'BR Inflation'!$B:$E,4,FALSE),E130)</f>
        <v>6.37</v>
      </c>
      <c r="F129" s="7">
        <f ca="1">IFERROR(VLOOKUP($B129&amp;$A129,'US Fed Funds'!$B:$E,4,FALSE),F130)</f>
        <v>0.125</v>
      </c>
      <c r="G129" s="7">
        <f ca="1">IFERROR(VLOOKUP($B129&amp;$A129,'US Inflation'!$B:$E,4,FALSE),G130)</f>
        <v>2.1</v>
      </c>
      <c r="H129" s="2">
        <f ca="1">VLOOKUP($B129&amp;$A129,BRL!$B:$E,4,FALSE)</f>
        <v>2.2403</v>
      </c>
      <c r="J129" s="6" t="str">
        <f t="shared" ca="1" si="36"/>
        <v>62014</v>
      </c>
      <c r="L129" s="4">
        <f t="shared" ca="1" si="49"/>
        <v>41820</v>
      </c>
      <c r="M129" s="7">
        <f t="shared" ca="1" si="50"/>
        <v>4.4800000000000004</v>
      </c>
      <c r="N129" s="7">
        <f t="shared" ca="1" si="48"/>
        <v>10.875</v>
      </c>
      <c r="O129" s="7">
        <f t="shared" ca="1" si="37"/>
        <v>6.4550000000000001</v>
      </c>
      <c r="P129" s="7">
        <f t="shared" ca="1" si="38"/>
        <v>4.42</v>
      </c>
      <c r="R129" s="4"/>
      <c r="S129" s="8"/>
    </row>
    <row r="130" spans="1:19" x14ac:dyDescent="0.25">
      <c r="A130" s="3">
        <f t="shared" ca="1" si="53"/>
        <v>2014</v>
      </c>
      <c r="B130" s="3">
        <f t="shared" ca="1" si="35"/>
        <v>4</v>
      </c>
      <c r="C130" s="4">
        <f t="shared" ca="1" si="54"/>
        <v>41759</v>
      </c>
      <c r="D130" s="7">
        <f ca="1">IFERROR(VLOOKUP(B130&amp;A130,'BR Selic'!$B:$E,4,FALSE),D131)</f>
        <v>11</v>
      </c>
      <c r="E130" s="7">
        <f ca="1">IFERROR(VLOOKUP($B130&amp;$A130,'BR Inflation'!$B:$E,4,FALSE),E131)</f>
        <v>6.28</v>
      </c>
      <c r="F130" s="7">
        <f ca="1">IFERROR(VLOOKUP($B130&amp;$A130,'US Fed Funds'!$B:$E,4,FALSE),F131)</f>
        <v>0.125</v>
      </c>
      <c r="G130" s="7">
        <f ca="1">IFERROR(VLOOKUP($B130&amp;$A130,'US Inflation'!$B:$E,4,FALSE),G131)</f>
        <v>2</v>
      </c>
      <c r="H130" s="2">
        <f ca="1">VLOOKUP($B130&amp;$A130,BRL!$B:$E,4,FALSE)</f>
        <v>2.2320000000000002</v>
      </c>
      <c r="J130" s="6" t="str">
        <f t="shared" ca="1" si="36"/>
        <v>52014</v>
      </c>
      <c r="L130" s="4">
        <f t="shared" ca="1" si="49"/>
        <v>41790</v>
      </c>
      <c r="M130" s="7">
        <f t="shared" ca="1" si="50"/>
        <v>4.63</v>
      </c>
      <c r="N130" s="7">
        <f t="shared" ca="1" si="48"/>
        <v>10.875</v>
      </c>
      <c r="O130" s="7">
        <f t="shared" ca="1" si="37"/>
        <v>6.6050000000000004</v>
      </c>
      <c r="P130" s="7">
        <f t="shared" ca="1" si="38"/>
        <v>4.2699999999999996</v>
      </c>
      <c r="R130" s="4"/>
      <c r="S130" s="8"/>
    </row>
    <row r="131" spans="1:19" x14ac:dyDescent="0.25">
      <c r="A131" s="3">
        <f t="shared" ca="1" si="53"/>
        <v>2014</v>
      </c>
      <c r="B131" s="3">
        <f t="shared" ref="B131:B194" ca="1" si="55">MONTH(C131)</f>
        <v>3</v>
      </c>
      <c r="C131" s="4">
        <f t="shared" ca="1" si="54"/>
        <v>41729</v>
      </c>
      <c r="D131" s="7">
        <f ca="1">IFERROR(VLOOKUP(B131&amp;A131,'BR Selic'!$B:$E,4,FALSE),D132)</f>
        <v>10.75</v>
      </c>
      <c r="E131" s="7">
        <f ca="1">IFERROR(VLOOKUP($B131&amp;$A131,'BR Inflation'!$B:$E,4,FALSE),E132)</f>
        <v>6.15</v>
      </c>
      <c r="F131" s="7">
        <f ca="1">IFERROR(VLOOKUP($B131&amp;$A131,'US Fed Funds'!$B:$E,4,FALSE),F132)</f>
        <v>0.125</v>
      </c>
      <c r="G131" s="7">
        <f ca="1">IFERROR(VLOOKUP($B131&amp;$A131,'US Inflation'!$B:$E,4,FALSE),G132)</f>
        <v>1.5</v>
      </c>
      <c r="H131" s="2">
        <f ca="1">VLOOKUP($B131&amp;$A131,BRL!$B:$E,4,FALSE)</f>
        <v>2.2713999999999999</v>
      </c>
      <c r="J131" s="6" t="str">
        <f t="shared" ca="1" si="36"/>
        <v>42014</v>
      </c>
      <c r="L131" s="4">
        <f t="shared" ca="1" si="49"/>
        <v>41759</v>
      </c>
      <c r="M131" s="7">
        <f t="shared" ca="1" si="50"/>
        <v>4.72</v>
      </c>
      <c r="N131" s="7">
        <f t="shared" ca="1" si="48"/>
        <v>10.875</v>
      </c>
      <c r="O131" s="7">
        <f t="shared" ca="1" si="37"/>
        <v>6.5949999999999998</v>
      </c>
      <c r="P131" s="7">
        <f t="shared" ca="1" si="38"/>
        <v>4.28</v>
      </c>
      <c r="R131" s="4"/>
      <c r="S131" s="8"/>
    </row>
    <row r="132" spans="1:19" x14ac:dyDescent="0.25">
      <c r="A132" s="3">
        <f t="shared" ca="1" si="53"/>
        <v>2014</v>
      </c>
      <c r="B132" s="3">
        <f t="shared" ca="1" si="55"/>
        <v>2</v>
      </c>
      <c r="C132" s="4">
        <f t="shared" ca="1" si="54"/>
        <v>41698</v>
      </c>
      <c r="D132" s="7">
        <f ca="1">IFERROR(VLOOKUP(B132&amp;A132,'BR Selic'!$B:$E,4,FALSE),D133)</f>
        <v>10.75</v>
      </c>
      <c r="E132" s="7">
        <f ca="1">IFERROR(VLOOKUP($B132&amp;$A132,'BR Inflation'!$B:$E,4,FALSE),E133)</f>
        <v>5.68</v>
      </c>
      <c r="F132" s="7">
        <f ca="1">IFERROR(VLOOKUP($B132&amp;$A132,'US Fed Funds'!$B:$E,4,FALSE),F133)</f>
        <v>0.125</v>
      </c>
      <c r="G132" s="7">
        <f ca="1">IFERROR(VLOOKUP($B132&amp;$A132,'US Inflation'!$B:$E,4,FALSE),G133)</f>
        <v>1.1000000000000001</v>
      </c>
      <c r="H132" s="2">
        <f ca="1">VLOOKUP($B132&amp;$A132,BRL!$B:$E,4,FALSE)</f>
        <v>2.3380999999999998</v>
      </c>
      <c r="J132" s="6" t="str">
        <f t="shared" ref="J132:J195" ca="1" si="56">MONTH($L132)&amp;YEAR($L132)</f>
        <v>32014</v>
      </c>
      <c r="L132" s="4">
        <f t="shared" ca="1" si="49"/>
        <v>41729</v>
      </c>
      <c r="M132" s="7">
        <f t="shared" ca="1" si="50"/>
        <v>4.5999999999999996</v>
      </c>
      <c r="N132" s="7">
        <f t="shared" ca="1" si="48"/>
        <v>10.625</v>
      </c>
      <c r="O132" s="7">
        <f t="shared" ref="O132:O195" ca="1" si="57">(D131-E131)-(F131-G131)</f>
        <v>5.9749999999999996</v>
      </c>
      <c r="P132" s="7">
        <f t="shared" ref="P132:P195" ca="1" si="58">E131-G131</f>
        <v>4.6500000000000004</v>
      </c>
      <c r="R132" s="4"/>
      <c r="S132" s="8"/>
    </row>
    <row r="133" spans="1:19" x14ac:dyDescent="0.25">
      <c r="A133" s="3">
        <f t="shared" ca="1" si="53"/>
        <v>2014</v>
      </c>
      <c r="B133" s="3">
        <f t="shared" ca="1" si="55"/>
        <v>1</v>
      </c>
      <c r="C133" s="4">
        <f t="shared" ca="1" si="54"/>
        <v>41670</v>
      </c>
      <c r="D133" s="7">
        <f ca="1">IFERROR(VLOOKUP(B133&amp;A133,'BR Selic'!$B:$E,4,FALSE),D134)</f>
        <v>10.5</v>
      </c>
      <c r="E133" s="7">
        <f ca="1">IFERROR(VLOOKUP($B133&amp;$A133,'BR Inflation'!$B:$E,4,FALSE),E134)</f>
        <v>5.59</v>
      </c>
      <c r="F133" s="7">
        <f ca="1">IFERROR(VLOOKUP($B133&amp;$A133,'US Fed Funds'!$B:$E,4,FALSE),F134)</f>
        <v>0.125</v>
      </c>
      <c r="G133" s="7">
        <f ca="1">IFERROR(VLOOKUP($B133&amp;$A133,'US Inflation'!$B:$E,4,FALSE),G134)</f>
        <v>1.6</v>
      </c>
      <c r="H133" s="2">
        <f ca="1">VLOOKUP($B133&amp;$A133,BRL!$B:$E,4,FALSE)</f>
        <v>2.4121999999999999</v>
      </c>
      <c r="J133" s="6" t="str">
        <f t="shared" ca="1" si="56"/>
        <v>22014</v>
      </c>
      <c r="L133" s="4">
        <f t="shared" ca="1" si="49"/>
        <v>41698</v>
      </c>
      <c r="M133" s="7">
        <f t="shared" ca="1" si="50"/>
        <v>5.07</v>
      </c>
      <c r="N133" s="7">
        <f t="shared" ca="1" si="48"/>
        <v>10.625</v>
      </c>
      <c r="O133" s="7">
        <f t="shared" ca="1" si="57"/>
        <v>6.0449999999999999</v>
      </c>
      <c r="P133" s="7">
        <f t="shared" ca="1" si="58"/>
        <v>4.58</v>
      </c>
      <c r="R133" s="4"/>
      <c r="S133" s="8"/>
    </row>
    <row r="134" spans="1:19" x14ac:dyDescent="0.25">
      <c r="A134" s="3">
        <f t="shared" ca="1" si="53"/>
        <v>2013</v>
      </c>
      <c r="B134" s="3">
        <f t="shared" ca="1" si="55"/>
        <v>12</v>
      </c>
      <c r="C134" s="4">
        <f t="shared" ca="1" si="54"/>
        <v>41639</v>
      </c>
      <c r="D134" s="7">
        <f ca="1">IFERROR(VLOOKUP(B134&amp;A134,'BR Selic'!$B:$E,4,FALSE),D135)</f>
        <v>10</v>
      </c>
      <c r="E134" s="7">
        <f ca="1">IFERROR(VLOOKUP($B134&amp;$A134,'BR Inflation'!$B:$E,4,FALSE),E135)</f>
        <v>5.91</v>
      </c>
      <c r="F134" s="7">
        <f ca="1">IFERROR(VLOOKUP($B134&amp;$A134,'US Fed Funds'!$B:$E,4,FALSE),F135)</f>
        <v>0.125</v>
      </c>
      <c r="G134" s="7">
        <f ca="1">IFERROR(VLOOKUP($B134&amp;$A134,'US Inflation'!$B:$E,4,FALSE),G135)</f>
        <v>1.5</v>
      </c>
      <c r="H134" s="2">
        <f ca="1">VLOOKUP($B134&amp;$A134,BRL!$B:$E,4,FALSE)</f>
        <v>2.3618000000000001</v>
      </c>
      <c r="J134" s="6" t="str">
        <f t="shared" ca="1" si="56"/>
        <v>12014</v>
      </c>
      <c r="L134" s="4">
        <f t="shared" ca="1" si="49"/>
        <v>41670</v>
      </c>
      <c r="M134" s="7">
        <f t="shared" ca="1" si="50"/>
        <v>4.91</v>
      </c>
      <c r="N134" s="7">
        <f t="shared" ref="N134:N197" ca="1" si="59">D133-F133</f>
        <v>10.375</v>
      </c>
      <c r="O134" s="7">
        <f t="shared" ca="1" si="57"/>
        <v>6.3849999999999998</v>
      </c>
      <c r="P134" s="7">
        <f t="shared" ca="1" si="58"/>
        <v>3.9899999999999998</v>
      </c>
      <c r="R134" s="4"/>
      <c r="S134" s="8"/>
    </row>
    <row r="135" spans="1:19" x14ac:dyDescent="0.25">
      <c r="A135" s="3">
        <f t="shared" ca="1" si="53"/>
        <v>2013</v>
      </c>
      <c r="B135" s="3">
        <f t="shared" ca="1" si="55"/>
        <v>11</v>
      </c>
      <c r="C135" s="4">
        <f t="shared" ca="1" si="54"/>
        <v>41608</v>
      </c>
      <c r="D135" s="7">
        <f ca="1">IFERROR(VLOOKUP(B135&amp;A135,'BR Selic'!$B:$E,4,FALSE),D136)</f>
        <v>10</v>
      </c>
      <c r="E135" s="7">
        <f ca="1">IFERROR(VLOOKUP($B135&amp;$A135,'BR Inflation'!$B:$E,4,FALSE),E136)</f>
        <v>5.77</v>
      </c>
      <c r="F135" s="7">
        <f ca="1">IFERROR(VLOOKUP($B135&amp;$A135,'US Fed Funds'!$B:$E,4,FALSE),F136)</f>
        <v>0.125</v>
      </c>
      <c r="G135" s="7">
        <f ca="1">IFERROR(VLOOKUP($B135&amp;$A135,'US Inflation'!$B:$E,4,FALSE),G136)</f>
        <v>1.2</v>
      </c>
      <c r="H135" s="2">
        <f ca="1">VLOOKUP($B135&amp;$A135,BRL!$B:$E,4,FALSE)</f>
        <v>2.3355000000000001</v>
      </c>
      <c r="J135" s="6" t="str">
        <f t="shared" ca="1" si="56"/>
        <v>122013</v>
      </c>
      <c r="L135" s="4">
        <f t="shared" ca="1" si="49"/>
        <v>41639</v>
      </c>
      <c r="M135" s="7">
        <f t="shared" ca="1" si="50"/>
        <v>4.09</v>
      </c>
      <c r="N135" s="7">
        <f t="shared" ca="1" si="59"/>
        <v>9.875</v>
      </c>
      <c r="O135" s="7">
        <f t="shared" ca="1" si="57"/>
        <v>5.4649999999999999</v>
      </c>
      <c r="P135" s="7">
        <f t="shared" ca="1" si="58"/>
        <v>4.41</v>
      </c>
      <c r="R135" s="4"/>
      <c r="S135" s="8"/>
    </row>
    <row r="136" spans="1:19" x14ac:dyDescent="0.25">
      <c r="A136" s="3">
        <f t="shared" ca="1" si="53"/>
        <v>2013</v>
      </c>
      <c r="B136" s="3">
        <f t="shared" ca="1" si="55"/>
        <v>10</v>
      </c>
      <c r="C136" s="4">
        <f t="shared" ca="1" si="54"/>
        <v>41578</v>
      </c>
      <c r="D136" s="7">
        <f ca="1">IFERROR(VLOOKUP(B136&amp;A136,'BR Selic'!$B:$E,4,FALSE),D137)</f>
        <v>9.5</v>
      </c>
      <c r="E136" s="7">
        <f ca="1">IFERROR(VLOOKUP($B136&amp;$A136,'BR Inflation'!$B:$E,4,FALSE),E137)</f>
        <v>5.84</v>
      </c>
      <c r="F136" s="7">
        <f ca="1">IFERROR(VLOOKUP($B136&amp;$A136,'US Fed Funds'!$B:$E,4,FALSE),F137)</f>
        <v>0.125</v>
      </c>
      <c r="G136" s="7">
        <f ca="1">IFERROR(VLOOKUP($B136&amp;$A136,'US Inflation'!$B:$E,4,FALSE),G137)</f>
        <v>1</v>
      </c>
      <c r="H136" s="2">
        <f ca="1">VLOOKUP($B136&amp;$A136,BRL!$B:$E,4,FALSE)</f>
        <v>2.2389999999999999</v>
      </c>
      <c r="J136" s="6" t="str">
        <f t="shared" ca="1" si="56"/>
        <v>112013</v>
      </c>
      <c r="L136" s="4">
        <f t="shared" ca="1" si="49"/>
        <v>41608</v>
      </c>
      <c r="M136" s="7">
        <f t="shared" ca="1" si="50"/>
        <v>4.2300000000000004</v>
      </c>
      <c r="N136" s="7">
        <f t="shared" ca="1" si="59"/>
        <v>9.875</v>
      </c>
      <c r="O136" s="7">
        <f t="shared" ca="1" si="57"/>
        <v>5.3050000000000006</v>
      </c>
      <c r="P136" s="7">
        <f t="shared" ca="1" si="58"/>
        <v>4.5699999999999994</v>
      </c>
      <c r="R136" s="4"/>
      <c r="S136" s="8"/>
    </row>
    <row r="137" spans="1:19" x14ac:dyDescent="0.25">
      <c r="A137" s="3">
        <f t="shared" ca="1" si="53"/>
        <v>2013</v>
      </c>
      <c r="B137" s="3">
        <f t="shared" ca="1" si="55"/>
        <v>9</v>
      </c>
      <c r="C137" s="4">
        <f t="shared" ca="1" si="54"/>
        <v>41547</v>
      </c>
      <c r="D137" s="7">
        <f ca="1">IFERROR(VLOOKUP(B137&amp;A137,'BR Selic'!$B:$E,4,FALSE),D138)</f>
        <v>9</v>
      </c>
      <c r="E137" s="7">
        <f ca="1">IFERROR(VLOOKUP($B137&amp;$A137,'BR Inflation'!$B:$E,4,FALSE),E138)</f>
        <v>5.86</v>
      </c>
      <c r="F137" s="7">
        <f ca="1">IFERROR(VLOOKUP($B137&amp;$A137,'US Fed Funds'!$B:$E,4,FALSE),F138)</f>
        <v>0.125</v>
      </c>
      <c r="G137" s="7">
        <f ca="1">IFERROR(VLOOKUP($B137&amp;$A137,'US Inflation'!$B:$E,4,FALSE),G138)</f>
        <v>1.2</v>
      </c>
      <c r="H137" s="2">
        <f ca="1">VLOOKUP($B137&amp;$A137,BRL!$B:$E,4,FALSE)</f>
        <v>2.2155999999999998</v>
      </c>
      <c r="J137" s="6" t="str">
        <f t="shared" ca="1" si="56"/>
        <v>102013</v>
      </c>
      <c r="L137" s="4">
        <f t="shared" ca="1" si="49"/>
        <v>41578</v>
      </c>
      <c r="M137" s="7">
        <f t="shared" ca="1" si="50"/>
        <v>3.66</v>
      </c>
      <c r="N137" s="7">
        <f t="shared" ca="1" si="59"/>
        <v>9.375</v>
      </c>
      <c r="O137" s="7">
        <f t="shared" ca="1" si="57"/>
        <v>4.5350000000000001</v>
      </c>
      <c r="P137" s="7">
        <f t="shared" ca="1" si="58"/>
        <v>4.84</v>
      </c>
      <c r="R137" s="4"/>
      <c r="S137" s="8"/>
    </row>
    <row r="138" spans="1:19" x14ac:dyDescent="0.25">
      <c r="A138" s="3">
        <f t="shared" ca="1" si="53"/>
        <v>2013</v>
      </c>
      <c r="B138" s="3">
        <f t="shared" ca="1" si="55"/>
        <v>8</v>
      </c>
      <c r="C138" s="4">
        <f t="shared" ca="1" si="54"/>
        <v>41517</v>
      </c>
      <c r="D138" s="7">
        <f ca="1">IFERROR(VLOOKUP(B138&amp;A138,'BR Selic'!$B:$E,4,FALSE),D139)</f>
        <v>9</v>
      </c>
      <c r="E138" s="7">
        <f ca="1">IFERROR(VLOOKUP($B138&amp;$A138,'BR Inflation'!$B:$E,4,FALSE),E139)</f>
        <v>6.09</v>
      </c>
      <c r="F138" s="7">
        <f ca="1">IFERROR(VLOOKUP($B138&amp;$A138,'US Fed Funds'!$B:$E,4,FALSE),F139)</f>
        <v>0.125</v>
      </c>
      <c r="G138" s="7">
        <f ca="1">IFERROR(VLOOKUP($B138&amp;$A138,'US Inflation'!$B:$E,4,FALSE),G139)</f>
        <v>1.5</v>
      </c>
      <c r="H138" s="2">
        <f ca="1">VLOOKUP($B138&amp;$A138,BRL!$B:$E,4,FALSE)</f>
        <v>2.3858999999999999</v>
      </c>
      <c r="J138" s="6" t="str">
        <f t="shared" ca="1" si="56"/>
        <v>92013</v>
      </c>
      <c r="L138" s="4">
        <f t="shared" ca="1" si="49"/>
        <v>41547</v>
      </c>
      <c r="M138" s="7">
        <f t="shared" ca="1" si="50"/>
        <v>3.1399999999999997</v>
      </c>
      <c r="N138" s="7">
        <f t="shared" ca="1" si="59"/>
        <v>8.875</v>
      </c>
      <c r="O138" s="7">
        <f t="shared" ca="1" si="57"/>
        <v>4.2149999999999999</v>
      </c>
      <c r="P138" s="7">
        <f t="shared" ca="1" si="58"/>
        <v>4.66</v>
      </c>
      <c r="R138" s="4"/>
      <c r="S138" s="8"/>
    </row>
    <row r="139" spans="1:19" x14ac:dyDescent="0.25">
      <c r="A139" s="3">
        <f t="shared" ca="1" si="53"/>
        <v>2013</v>
      </c>
      <c r="B139" s="3">
        <f t="shared" ca="1" si="55"/>
        <v>7</v>
      </c>
      <c r="C139" s="4">
        <f t="shared" ca="1" si="54"/>
        <v>41486</v>
      </c>
      <c r="D139" s="7">
        <f ca="1">IFERROR(VLOOKUP(B139&amp;A139,'BR Selic'!$B:$E,4,FALSE),D140)</f>
        <v>8.5</v>
      </c>
      <c r="E139" s="7">
        <f ca="1">IFERROR(VLOOKUP($B139&amp;$A139,'BR Inflation'!$B:$E,4,FALSE),E140)</f>
        <v>6.27</v>
      </c>
      <c r="F139" s="7">
        <f ca="1">IFERROR(VLOOKUP($B139&amp;$A139,'US Fed Funds'!$B:$E,4,FALSE),F140)</f>
        <v>0.125</v>
      </c>
      <c r="G139" s="7">
        <f ca="1">IFERROR(VLOOKUP($B139&amp;$A139,'US Inflation'!$B:$E,4,FALSE),G140)</f>
        <v>2</v>
      </c>
      <c r="H139" s="2">
        <f ca="1">VLOOKUP($B139&amp;$A139,BRL!$B:$E,4,FALSE)</f>
        <v>2.2764000000000002</v>
      </c>
      <c r="J139" s="6" t="str">
        <f t="shared" ca="1" si="56"/>
        <v>82013</v>
      </c>
      <c r="L139" s="4">
        <f t="shared" ca="1" si="49"/>
        <v>41517</v>
      </c>
      <c r="M139" s="7">
        <f t="shared" ca="1" si="50"/>
        <v>2.91</v>
      </c>
      <c r="N139" s="7">
        <f t="shared" ca="1" si="59"/>
        <v>8.875</v>
      </c>
      <c r="O139" s="7">
        <f t="shared" ca="1" si="57"/>
        <v>4.2850000000000001</v>
      </c>
      <c r="P139" s="7">
        <f t="shared" ca="1" si="58"/>
        <v>4.59</v>
      </c>
      <c r="R139" s="4"/>
      <c r="S139" s="8"/>
    </row>
    <row r="140" spans="1:19" x14ac:dyDescent="0.25">
      <c r="A140" s="3">
        <f t="shared" ca="1" si="53"/>
        <v>2013</v>
      </c>
      <c r="B140" s="3">
        <f t="shared" ca="1" si="55"/>
        <v>6</v>
      </c>
      <c r="C140" s="4">
        <f t="shared" ca="1" si="54"/>
        <v>41455</v>
      </c>
      <c r="D140" s="7">
        <f ca="1">IFERROR(VLOOKUP(B140&amp;A140,'BR Selic'!$B:$E,4,FALSE),D141)</f>
        <v>8</v>
      </c>
      <c r="E140" s="7">
        <f ca="1">IFERROR(VLOOKUP($B140&amp;$A140,'BR Inflation'!$B:$E,4,FALSE),E141)</f>
        <v>6.7</v>
      </c>
      <c r="F140" s="7">
        <f ca="1">IFERROR(VLOOKUP($B140&amp;$A140,'US Fed Funds'!$B:$E,4,FALSE),F141)</f>
        <v>0.125</v>
      </c>
      <c r="G140" s="7">
        <f ca="1">IFERROR(VLOOKUP($B140&amp;$A140,'US Inflation'!$B:$E,4,FALSE),G141)</f>
        <v>1.8</v>
      </c>
      <c r="H140" s="2">
        <f ca="1">VLOOKUP($B140&amp;$A140,BRL!$B:$E,4,FALSE)</f>
        <v>2.2315</v>
      </c>
      <c r="J140" s="6" t="str">
        <f t="shared" ca="1" si="56"/>
        <v>72013</v>
      </c>
      <c r="L140" s="4">
        <f t="shared" ca="1" si="49"/>
        <v>41486</v>
      </c>
      <c r="M140" s="7">
        <f t="shared" ca="1" si="50"/>
        <v>2.2300000000000004</v>
      </c>
      <c r="N140" s="7">
        <f t="shared" ca="1" si="59"/>
        <v>8.375</v>
      </c>
      <c r="O140" s="7">
        <f t="shared" ca="1" si="57"/>
        <v>4.1050000000000004</v>
      </c>
      <c r="P140" s="7">
        <f t="shared" ca="1" si="58"/>
        <v>4.2699999999999996</v>
      </c>
      <c r="R140" s="4"/>
      <c r="S140" s="8"/>
    </row>
    <row r="141" spans="1:19" x14ac:dyDescent="0.25">
      <c r="A141" s="3">
        <f t="shared" ca="1" si="53"/>
        <v>2013</v>
      </c>
      <c r="B141" s="3">
        <f t="shared" ca="1" si="55"/>
        <v>5</v>
      </c>
      <c r="C141" s="4">
        <f t="shared" ca="1" si="54"/>
        <v>41425</v>
      </c>
      <c r="D141" s="7">
        <f ca="1">IFERROR(VLOOKUP(B141&amp;A141,'BR Selic'!$B:$E,4,FALSE),D142)</f>
        <v>8</v>
      </c>
      <c r="E141" s="7">
        <f ca="1">IFERROR(VLOOKUP($B141&amp;$A141,'BR Inflation'!$B:$E,4,FALSE),E142)</f>
        <v>6.5</v>
      </c>
      <c r="F141" s="7">
        <f ca="1">IFERROR(VLOOKUP($B141&amp;$A141,'US Fed Funds'!$B:$E,4,FALSE),F142)</f>
        <v>0.125</v>
      </c>
      <c r="G141" s="7">
        <f ca="1">IFERROR(VLOOKUP($B141&amp;$A141,'US Inflation'!$B:$E,4,FALSE),G142)</f>
        <v>1.4</v>
      </c>
      <c r="H141" s="2">
        <f ca="1">VLOOKUP($B141&amp;$A141,BRL!$B:$E,4,FALSE)</f>
        <v>2.1417999999999999</v>
      </c>
      <c r="J141" s="6" t="str">
        <f t="shared" ca="1" si="56"/>
        <v>62013</v>
      </c>
      <c r="L141" s="4">
        <f t="shared" ca="1" si="49"/>
        <v>41455</v>
      </c>
      <c r="M141" s="7">
        <f t="shared" ca="1" si="50"/>
        <v>1.2999999999999998</v>
      </c>
      <c r="N141" s="7">
        <f t="shared" ca="1" si="59"/>
        <v>7.875</v>
      </c>
      <c r="O141" s="7">
        <f t="shared" ca="1" si="57"/>
        <v>2.9749999999999996</v>
      </c>
      <c r="P141" s="7">
        <f t="shared" ca="1" si="58"/>
        <v>4.9000000000000004</v>
      </c>
      <c r="R141" s="4"/>
      <c r="S141" s="8"/>
    </row>
    <row r="142" spans="1:19" x14ac:dyDescent="0.25">
      <c r="A142" s="3">
        <f t="shared" ca="1" si="53"/>
        <v>2013</v>
      </c>
      <c r="B142" s="3">
        <f t="shared" ca="1" si="55"/>
        <v>4</v>
      </c>
      <c r="C142" s="4">
        <f t="shared" ca="1" si="54"/>
        <v>41394</v>
      </c>
      <c r="D142" s="7">
        <f ca="1">IFERROR(VLOOKUP(B142&amp;A142,'BR Selic'!$B:$E,4,FALSE),D143)</f>
        <v>7.5</v>
      </c>
      <c r="E142" s="7">
        <f ca="1">IFERROR(VLOOKUP($B142&amp;$A142,'BR Inflation'!$B:$E,4,FALSE),E143)</f>
        <v>6.49</v>
      </c>
      <c r="F142" s="7">
        <f ca="1">IFERROR(VLOOKUP($B142&amp;$A142,'US Fed Funds'!$B:$E,4,FALSE),F143)</f>
        <v>0.125</v>
      </c>
      <c r="G142" s="7">
        <f ca="1">IFERROR(VLOOKUP($B142&amp;$A142,'US Inflation'!$B:$E,4,FALSE),G143)</f>
        <v>1.1000000000000001</v>
      </c>
      <c r="H142" s="2">
        <f ca="1">VLOOKUP($B142&amp;$A142,BRL!$B:$E,4,FALSE)</f>
        <v>2.0009999999999999</v>
      </c>
      <c r="J142" s="6" t="str">
        <f t="shared" ca="1" si="56"/>
        <v>52013</v>
      </c>
      <c r="L142" s="4">
        <f t="shared" ref="L142:L205" ca="1" si="60">C141</f>
        <v>41425</v>
      </c>
      <c r="M142" s="7">
        <f t="shared" ref="M142:M205" ca="1" si="61">D141-E141</f>
        <v>1.5</v>
      </c>
      <c r="N142" s="7">
        <f t="shared" ca="1" si="59"/>
        <v>7.875</v>
      </c>
      <c r="O142" s="7">
        <f t="shared" ca="1" si="57"/>
        <v>2.7749999999999999</v>
      </c>
      <c r="P142" s="7">
        <f t="shared" ca="1" si="58"/>
        <v>5.0999999999999996</v>
      </c>
      <c r="R142" s="4"/>
      <c r="S142" s="8"/>
    </row>
    <row r="143" spans="1:19" x14ac:dyDescent="0.25">
      <c r="A143" s="3">
        <f t="shared" ca="1" si="53"/>
        <v>2013</v>
      </c>
      <c r="B143" s="3">
        <f t="shared" ca="1" si="55"/>
        <v>3</v>
      </c>
      <c r="C143" s="4">
        <f t="shared" ca="1" si="54"/>
        <v>41364</v>
      </c>
      <c r="D143" s="7">
        <f ca="1">IFERROR(VLOOKUP(B143&amp;A143,'BR Selic'!$B:$E,4,FALSE),D144)</f>
        <v>7.25</v>
      </c>
      <c r="E143" s="7">
        <f ca="1">IFERROR(VLOOKUP($B143&amp;$A143,'BR Inflation'!$B:$E,4,FALSE),E144)</f>
        <v>6.59</v>
      </c>
      <c r="F143" s="7">
        <f ca="1">IFERROR(VLOOKUP($B143&amp;$A143,'US Fed Funds'!$B:$E,4,FALSE),F144)</f>
        <v>0.125</v>
      </c>
      <c r="G143" s="7">
        <f ca="1">IFERROR(VLOOKUP($B143&amp;$A143,'US Inflation'!$B:$E,4,FALSE),G144)</f>
        <v>1.5</v>
      </c>
      <c r="H143" s="2">
        <f ca="1">VLOOKUP($B143&amp;$A143,BRL!$B:$E,4,FALSE)</f>
        <v>2.0234999999999999</v>
      </c>
      <c r="J143" s="6" t="str">
        <f t="shared" ca="1" si="56"/>
        <v>42013</v>
      </c>
      <c r="L143" s="4">
        <f t="shared" ca="1" si="60"/>
        <v>41394</v>
      </c>
      <c r="M143" s="7">
        <f t="shared" ca="1" si="61"/>
        <v>1.0099999999999998</v>
      </c>
      <c r="N143" s="7">
        <f t="shared" ca="1" si="59"/>
        <v>7.375</v>
      </c>
      <c r="O143" s="7">
        <f t="shared" ca="1" si="57"/>
        <v>1.9849999999999999</v>
      </c>
      <c r="P143" s="7">
        <f t="shared" ca="1" si="58"/>
        <v>5.3900000000000006</v>
      </c>
      <c r="R143" s="4"/>
      <c r="S143" s="8"/>
    </row>
    <row r="144" spans="1:19" x14ac:dyDescent="0.25">
      <c r="A144" s="3">
        <f t="shared" ca="1" si="53"/>
        <v>2013</v>
      </c>
      <c r="B144" s="3">
        <f t="shared" ca="1" si="55"/>
        <v>2</v>
      </c>
      <c r="C144" s="4">
        <f t="shared" ca="1" si="54"/>
        <v>41333</v>
      </c>
      <c r="D144" s="7">
        <f ca="1">IFERROR(VLOOKUP(B144&amp;A144,'BR Selic'!$B:$E,4,FALSE),D145)</f>
        <v>7.25</v>
      </c>
      <c r="E144" s="7">
        <f ca="1">IFERROR(VLOOKUP($B144&amp;$A144,'BR Inflation'!$B:$E,4,FALSE),E145)</f>
        <v>6.31</v>
      </c>
      <c r="F144" s="7">
        <f ca="1">IFERROR(VLOOKUP($B144&amp;$A144,'US Fed Funds'!$B:$E,4,FALSE),F145)</f>
        <v>0.125</v>
      </c>
      <c r="G144" s="7">
        <f ca="1">IFERROR(VLOOKUP($B144&amp;$A144,'US Inflation'!$B:$E,4,FALSE),G145)</f>
        <v>2</v>
      </c>
      <c r="H144" s="2">
        <f ca="1">VLOOKUP($B144&amp;$A144,BRL!$B:$E,4,FALSE)</f>
        <v>1.9795</v>
      </c>
      <c r="J144" s="6" t="str">
        <f t="shared" ca="1" si="56"/>
        <v>32013</v>
      </c>
      <c r="L144" s="4">
        <f t="shared" ca="1" si="60"/>
        <v>41364</v>
      </c>
      <c r="M144" s="7">
        <f t="shared" ca="1" si="61"/>
        <v>0.66000000000000014</v>
      </c>
      <c r="N144" s="7">
        <f t="shared" ca="1" si="59"/>
        <v>7.125</v>
      </c>
      <c r="O144" s="7">
        <f t="shared" ca="1" si="57"/>
        <v>2.0350000000000001</v>
      </c>
      <c r="P144" s="7">
        <f t="shared" ca="1" si="58"/>
        <v>5.09</v>
      </c>
      <c r="R144" s="4"/>
      <c r="S144" s="8"/>
    </row>
    <row r="145" spans="1:19" x14ac:dyDescent="0.25">
      <c r="A145" s="3">
        <f t="shared" ca="1" si="53"/>
        <v>2013</v>
      </c>
      <c r="B145" s="3">
        <f t="shared" ca="1" si="55"/>
        <v>1</v>
      </c>
      <c r="C145" s="4">
        <f t="shared" ca="1" si="54"/>
        <v>41305</v>
      </c>
      <c r="D145" s="7">
        <f ca="1">IFERROR(VLOOKUP(B145&amp;A145,'BR Selic'!$B:$E,4,FALSE),D146)</f>
        <v>7.25</v>
      </c>
      <c r="E145" s="7">
        <f ca="1">IFERROR(VLOOKUP($B145&amp;$A145,'BR Inflation'!$B:$E,4,FALSE),E146)</f>
        <v>6.15</v>
      </c>
      <c r="F145" s="7">
        <f ca="1">IFERROR(VLOOKUP($B145&amp;$A145,'US Fed Funds'!$B:$E,4,FALSE),F146)</f>
        <v>0.125</v>
      </c>
      <c r="G145" s="7">
        <f ca="1">IFERROR(VLOOKUP($B145&amp;$A145,'US Inflation'!$B:$E,4,FALSE),G146)</f>
        <v>1.6</v>
      </c>
      <c r="H145" s="2">
        <f ca="1">VLOOKUP($B145&amp;$A145,BRL!$B:$E,4,FALSE)</f>
        <v>1.9902</v>
      </c>
      <c r="J145" s="6" t="str">
        <f t="shared" ca="1" si="56"/>
        <v>22013</v>
      </c>
      <c r="L145" s="4">
        <f t="shared" ca="1" si="60"/>
        <v>41333</v>
      </c>
      <c r="M145" s="7">
        <f t="shared" ca="1" si="61"/>
        <v>0.94000000000000039</v>
      </c>
      <c r="N145" s="7">
        <f t="shared" ca="1" si="59"/>
        <v>7.125</v>
      </c>
      <c r="O145" s="7">
        <f t="shared" ca="1" si="57"/>
        <v>2.8150000000000004</v>
      </c>
      <c r="P145" s="7">
        <f t="shared" ca="1" si="58"/>
        <v>4.3099999999999996</v>
      </c>
      <c r="R145" s="4"/>
      <c r="S145" s="8"/>
    </row>
    <row r="146" spans="1:19" x14ac:dyDescent="0.25">
      <c r="A146" s="3">
        <f t="shared" ca="1" si="53"/>
        <v>2012</v>
      </c>
      <c r="B146" s="3">
        <f t="shared" ca="1" si="55"/>
        <v>12</v>
      </c>
      <c r="C146" s="4">
        <f t="shared" ca="1" si="54"/>
        <v>41274</v>
      </c>
      <c r="D146" s="7">
        <f ca="1">IFERROR(VLOOKUP(B146&amp;A146,'BR Selic'!$B:$E,4,FALSE),D147)</f>
        <v>7.25</v>
      </c>
      <c r="E146" s="7">
        <f ca="1">IFERROR(VLOOKUP($B146&amp;$A146,'BR Inflation'!$B:$E,4,FALSE),E147)</f>
        <v>5.84</v>
      </c>
      <c r="F146" s="7">
        <f ca="1">IFERROR(VLOOKUP($B146&amp;$A146,'US Fed Funds'!$B:$E,4,FALSE),F147)</f>
        <v>0.125</v>
      </c>
      <c r="G146" s="7">
        <f ca="1">IFERROR(VLOOKUP($B146&amp;$A146,'US Inflation'!$B:$E,4,FALSE),G147)</f>
        <v>1.7</v>
      </c>
      <c r="H146" s="2">
        <f ca="1">VLOOKUP($B146&amp;$A146,BRL!$B:$E,4,FALSE)</f>
        <v>2.0474999999999999</v>
      </c>
      <c r="J146" s="6" t="str">
        <f t="shared" ca="1" si="56"/>
        <v>12013</v>
      </c>
      <c r="L146" s="4">
        <f t="shared" ca="1" si="60"/>
        <v>41305</v>
      </c>
      <c r="M146" s="7">
        <f t="shared" ca="1" si="61"/>
        <v>1.0999999999999996</v>
      </c>
      <c r="N146" s="7">
        <f t="shared" ca="1" si="59"/>
        <v>7.125</v>
      </c>
      <c r="O146" s="7">
        <f t="shared" ca="1" si="57"/>
        <v>2.5749999999999997</v>
      </c>
      <c r="P146" s="7">
        <f t="shared" ca="1" si="58"/>
        <v>4.5500000000000007</v>
      </c>
      <c r="R146" s="4"/>
      <c r="S146" s="8"/>
    </row>
    <row r="147" spans="1:19" x14ac:dyDescent="0.25">
      <c r="A147" s="3">
        <f t="shared" ca="1" si="53"/>
        <v>2012</v>
      </c>
      <c r="B147" s="3">
        <f t="shared" ca="1" si="55"/>
        <v>11</v>
      </c>
      <c r="C147" s="4">
        <f t="shared" ca="1" si="54"/>
        <v>41243</v>
      </c>
      <c r="D147" s="7">
        <f ca="1">IFERROR(VLOOKUP(B147&amp;A147,'BR Selic'!$B:$E,4,FALSE),D148)</f>
        <v>7.25</v>
      </c>
      <c r="E147" s="7">
        <f ca="1">IFERROR(VLOOKUP($B147&amp;$A147,'BR Inflation'!$B:$E,4,FALSE),E148)</f>
        <v>5.53</v>
      </c>
      <c r="F147" s="7">
        <f ca="1">IFERROR(VLOOKUP($B147&amp;$A147,'US Fed Funds'!$B:$E,4,FALSE),F148)</f>
        <v>0.125</v>
      </c>
      <c r="G147" s="7">
        <f ca="1">IFERROR(VLOOKUP($B147&amp;$A147,'US Inflation'!$B:$E,4,FALSE),G148)</f>
        <v>1.8</v>
      </c>
      <c r="H147" s="2">
        <f ca="1">VLOOKUP($B147&amp;$A147,BRL!$B:$E,4,FALSE)</f>
        <v>2.1349999999999998</v>
      </c>
      <c r="J147" s="6" t="str">
        <f t="shared" ca="1" si="56"/>
        <v>122012</v>
      </c>
      <c r="L147" s="4">
        <f t="shared" ca="1" si="60"/>
        <v>41274</v>
      </c>
      <c r="M147" s="7">
        <f t="shared" ca="1" si="61"/>
        <v>1.4100000000000001</v>
      </c>
      <c r="N147" s="7">
        <f t="shared" ca="1" si="59"/>
        <v>7.125</v>
      </c>
      <c r="O147" s="7">
        <f t="shared" ca="1" si="57"/>
        <v>2.9850000000000003</v>
      </c>
      <c r="P147" s="7">
        <f t="shared" ca="1" si="58"/>
        <v>4.1399999999999997</v>
      </c>
      <c r="R147" s="4"/>
      <c r="S147" s="8"/>
    </row>
    <row r="148" spans="1:19" x14ac:dyDescent="0.25">
      <c r="A148" s="3">
        <f t="shared" ca="1" si="53"/>
        <v>2012</v>
      </c>
      <c r="B148" s="3">
        <f t="shared" ca="1" si="55"/>
        <v>10</v>
      </c>
      <c r="C148" s="4">
        <f t="shared" ca="1" si="54"/>
        <v>41213</v>
      </c>
      <c r="D148" s="7">
        <f ca="1">IFERROR(VLOOKUP(B148&amp;A148,'BR Selic'!$B:$E,4,FALSE),D149)</f>
        <v>7.25</v>
      </c>
      <c r="E148" s="7">
        <f ca="1">IFERROR(VLOOKUP($B148&amp;$A148,'BR Inflation'!$B:$E,4,FALSE),E149)</f>
        <v>5.45</v>
      </c>
      <c r="F148" s="7">
        <f ca="1">IFERROR(VLOOKUP($B148&amp;$A148,'US Fed Funds'!$B:$E,4,FALSE),F149)</f>
        <v>0.125</v>
      </c>
      <c r="G148" s="7">
        <f ca="1">IFERROR(VLOOKUP($B148&amp;$A148,'US Inflation'!$B:$E,4,FALSE),G149)</f>
        <v>2.2000000000000002</v>
      </c>
      <c r="H148" s="2">
        <f ca="1">VLOOKUP($B148&amp;$A148,BRL!$B:$E,4,FALSE)</f>
        <v>2.0306000000000002</v>
      </c>
      <c r="J148" s="6" t="str">
        <f t="shared" ca="1" si="56"/>
        <v>112012</v>
      </c>
      <c r="L148" s="4">
        <f t="shared" ca="1" si="60"/>
        <v>41243</v>
      </c>
      <c r="M148" s="7">
        <f t="shared" ca="1" si="61"/>
        <v>1.7199999999999998</v>
      </c>
      <c r="N148" s="7">
        <f t="shared" ca="1" si="59"/>
        <v>7.125</v>
      </c>
      <c r="O148" s="7">
        <f t="shared" ca="1" si="57"/>
        <v>3.3949999999999996</v>
      </c>
      <c r="P148" s="7">
        <f t="shared" ca="1" si="58"/>
        <v>3.7300000000000004</v>
      </c>
      <c r="R148" s="4"/>
      <c r="S148" s="8"/>
    </row>
    <row r="149" spans="1:19" x14ac:dyDescent="0.25">
      <c r="A149" s="3">
        <f t="shared" ca="1" si="53"/>
        <v>2012</v>
      </c>
      <c r="B149" s="3">
        <f t="shared" ca="1" si="55"/>
        <v>9</v>
      </c>
      <c r="C149" s="4">
        <f t="shared" ca="1" si="54"/>
        <v>41182</v>
      </c>
      <c r="D149" s="7">
        <f ca="1">IFERROR(VLOOKUP(B149&amp;A149,'BR Selic'!$B:$E,4,FALSE),D150)</f>
        <v>7.5</v>
      </c>
      <c r="E149" s="7">
        <f ca="1">IFERROR(VLOOKUP($B149&amp;$A149,'BR Inflation'!$B:$E,4,FALSE),E150)</f>
        <v>5.28</v>
      </c>
      <c r="F149" s="7">
        <f ca="1">IFERROR(VLOOKUP($B149&amp;$A149,'US Fed Funds'!$B:$E,4,FALSE),F150)</f>
        <v>0.125</v>
      </c>
      <c r="G149" s="7">
        <f ca="1">IFERROR(VLOOKUP($B149&amp;$A149,'US Inflation'!$B:$E,4,FALSE),G150)</f>
        <v>2</v>
      </c>
      <c r="H149" s="2">
        <f ca="1">VLOOKUP($B149&amp;$A149,BRL!$B:$E,4,FALSE)</f>
        <v>2.0255000000000001</v>
      </c>
      <c r="J149" s="6" t="str">
        <f t="shared" ca="1" si="56"/>
        <v>102012</v>
      </c>
      <c r="L149" s="4">
        <f t="shared" ca="1" si="60"/>
        <v>41213</v>
      </c>
      <c r="M149" s="7">
        <f t="shared" ca="1" si="61"/>
        <v>1.7999999999999998</v>
      </c>
      <c r="N149" s="7">
        <f t="shared" ca="1" si="59"/>
        <v>7.125</v>
      </c>
      <c r="O149" s="7">
        <f t="shared" ca="1" si="57"/>
        <v>3.875</v>
      </c>
      <c r="P149" s="7">
        <f t="shared" ca="1" si="58"/>
        <v>3.25</v>
      </c>
      <c r="R149" s="4"/>
      <c r="S149" s="8"/>
    </row>
    <row r="150" spans="1:19" x14ac:dyDescent="0.25">
      <c r="A150" s="3">
        <f t="shared" ca="1" si="53"/>
        <v>2012</v>
      </c>
      <c r="B150" s="3">
        <f t="shared" ca="1" si="55"/>
        <v>8</v>
      </c>
      <c r="C150" s="4">
        <f t="shared" ca="1" si="54"/>
        <v>41152</v>
      </c>
      <c r="D150" s="7">
        <f ca="1">IFERROR(VLOOKUP(B150&amp;A150,'BR Selic'!$B:$E,4,FALSE),D151)</f>
        <v>7.5</v>
      </c>
      <c r="E150" s="7">
        <f ca="1">IFERROR(VLOOKUP($B150&amp;$A150,'BR Inflation'!$B:$E,4,FALSE),E151)</f>
        <v>5.24</v>
      </c>
      <c r="F150" s="7">
        <f ca="1">IFERROR(VLOOKUP($B150&amp;$A150,'US Fed Funds'!$B:$E,4,FALSE),F151)</f>
        <v>0.125</v>
      </c>
      <c r="G150" s="7">
        <f ca="1">IFERROR(VLOOKUP($B150&amp;$A150,'US Inflation'!$B:$E,4,FALSE),G151)</f>
        <v>1.7</v>
      </c>
      <c r="H150" s="2">
        <f ca="1">VLOOKUP($B150&amp;$A150,BRL!$B:$E,4,FALSE)</f>
        <v>2.028</v>
      </c>
      <c r="J150" s="6" t="str">
        <f t="shared" ca="1" si="56"/>
        <v>92012</v>
      </c>
      <c r="L150" s="4">
        <f t="shared" ca="1" si="60"/>
        <v>41182</v>
      </c>
      <c r="M150" s="7">
        <f t="shared" ca="1" si="61"/>
        <v>2.2199999999999998</v>
      </c>
      <c r="N150" s="7">
        <f t="shared" ca="1" si="59"/>
        <v>7.375</v>
      </c>
      <c r="O150" s="7">
        <f t="shared" ca="1" si="57"/>
        <v>4.0949999999999998</v>
      </c>
      <c r="P150" s="7">
        <f t="shared" ca="1" si="58"/>
        <v>3.2800000000000002</v>
      </c>
      <c r="R150" s="4"/>
      <c r="S150" s="8"/>
    </row>
    <row r="151" spans="1:19" x14ac:dyDescent="0.25">
      <c r="A151" s="3">
        <f t="shared" ca="1" si="53"/>
        <v>2012</v>
      </c>
      <c r="B151" s="3">
        <f t="shared" ca="1" si="55"/>
        <v>7</v>
      </c>
      <c r="C151" s="4">
        <f t="shared" ca="1" si="54"/>
        <v>41121</v>
      </c>
      <c r="D151" s="7">
        <f ca="1">IFERROR(VLOOKUP(B151&amp;A151,'BR Selic'!$B:$E,4,FALSE),D152)</f>
        <v>8</v>
      </c>
      <c r="E151" s="7">
        <f ca="1">IFERROR(VLOOKUP($B151&amp;$A151,'BR Inflation'!$B:$E,4,FALSE),E152)</f>
        <v>5.2</v>
      </c>
      <c r="F151" s="7">
        <f ca="1">IFERROR(VLOOKUP($B151&amp;$A151,'US Fed Funds'!$B:$E,4,FALSE),F152)</f>
        <v>0.125</v>
      </c>
      <c r="G151" s="7">
        <f ca="1">IFERROR(VLOOKUP($B151&amp;$A151,'US Inflation'!$B:$E,4,FALSE),G152)</f>
        <v>1.4</v>
      </c>
      <c r="H151" s="2">
        <f ca="1">VLOOKUP($B151&amp;$A151,BRL!$B:$E,4,FALSE)</f>
        <v>2.0562999999999998</v>
      </c>
      <c r="J151" s="6" t="str">
        <f t="shared" ca="1" si="56"/>
        <v>82012</v>
      </c>
      <c r="L151" s="4">
        <f t="shared" ca="1" si="60"/>
        <v>41152</v>
      </c>
      <c r="M151" s="7">
        <f t="shared" ca="1" si="61"/>
        <v>2.2599999999999998</v>
      </c>
      <c r="N151" s="7">
        <f t="shared" ca="1" si="59"/>
        <v>7.375</v>
      </c>
      <c r="O151" s="7">
        <f t="shared" ca="1" si="57"/>
        <v>3.835</v>
      </c>
      <c r="P151" s="7">
        <f t="shared" ca="1" si="58"/>
        <v>3.54</v>
      </c>
      <c r="R151" s="4"/>
      <c r="S151" s="8"/>
    </row>
    <row r="152" spans="1:19" x14ac:dyDescent="0.25">
      <c r="A152" s="3">
        <f t="shared" ca="1" si="53"/>
        <v>2012</v>
      </c>
      <c r="B152" s="3">
        <f t="shared" ca="1" si="55"/>
        <v>6</v>
      </c>
      <c r="C152" s="4">
        <f t="shared" ca="1" si="54"/>
        <v>41090</v>
      </c>
      <c r="D152" s="7">
        <f ca="1">IFERROR(VLOOKUP(B152&amp;A152,'BR Selic'!$B:$E,4,FALSE),D153)</f>
        <v>8.5</v>
      </c>
      <c r="E152" s="7">
        <f ca="1">IFERROR(VLOOKUP($B152&amp;$A152,'BR Inflation'!$B:$E,4,FALSE),E153)</f>
        <v>4.92</v>
      </c>
      <c r="F152" s="7">
        <f ca="1">IFERROR(VLOOKUP($B152&amp;$A152,'US Fed Funds'!$B:$E,4,FALSE),F153)</f>
        <v>0.125</v>
      </c>
      <c r="G152" s="7">
        <f ca="1">IFERROR(VLOOKUP($B152&amp;$A152,'US Inflation'!$B:$E,4,FALSE),G153)</f>
        <v>1.7</v>
      </c>
      <c r="H152" s="2">
        <f ca="1">VLOOKUP($B152&amp;$A152,BRL!$B:$E,4,FALSE)</f>
        <v>2.0091999999999999</v>
      </c>
      <c r="J152" s="6" t="str">
        <f t="shared" ca="1" si="56"/>
        <v>72012</v>
      </c>
      <c r="L152" s="4">
        <f t="shared" ca="1" si="60"/>
        <v>41121</v>
      </c>
      <c r="M152" s="7">
        <f t="shared" ca="1" si="61"/>
        <v>2.8</v>
      </c>
      <c r="N152" s="7">
        <f t="shared" ca="1" si="59"/>
        <v>7.875</v>
      </c>
      <c r="O152" s="7">
        <f t="shared" ca="1" si="57"/>
        <v>4.0749999999999993</v>
      </c>
      <c r="P152" s="7">
        <f t="shared" ca="1" si="58"/>
        <v>3.8000000000000003</v>
      </c>
      <c r="R152" s="4"/>
      <c r="S152" s="8"/>
    </row>
    <row r="153" spans="1:19" x14ac:dyDescent="0.25">
      <c r="A153" s="3">
        <f t="shared" ca="1" si="53"/>
        <v>2012</v>
      </c>
      <c r="B153" s="3">
        <f t="shared" ca="1" si="55"/>
        <v>5</v>
      </c>
      <c r="C153" s="4">
        <f t="shared" ca="1" si="54"/>
        <v>41060</v>
      </c>
      <c r="D153" s="7">
        <f ca="1">IFERROR(VLOOKUP(B153&amp;A153,'BR Selic'!$B:$E,4,FALSE),D154)</f>
        <v>8.5</v>
      </c>
      <c r="E153" s="7">
        <f ca="1">IFERROR(VLOOKUP($B153&amp;$A153,'BR Inflation'!$B:$E,4,FALSE),E154)</f>
        <v>4.99</v>
      </c>
      <c r="F153" s="7">
        <f ca="1">IFERROR(VLOOKUP($B153&amp;$A153,'US Fed Funds'!$B:$E,4,FALSE),F154)</f>
        <v>0.125</v>
      </c>
      <c r="G153" s="7">
        <f ca="1">IFERROR(VLOOKUP($B153&amp;$A153,'US Inflation'!$B:$E,4,FALSE),G154)</f>
        <v>1.7</v>
      </c>
      <c r="H153" s="2">
        <f ca="1">VLOOKUP($B153&amp;$A153,BRL!$B:$E,4,FALSE)</f>
        <v>2.0221</v>
      </c>
      <c r="J153" s="6" t="str">
        <f t="shared" ca="1" si="56"/>
        <v>62012</v>
      </c>
      <c r="L153" s="4">
        <f t="shared" ca="1" si="60"/>
        <v>41090</v>
      </c>
      <c r="M153" s="7">
        <f t="shared" ca="1" si="61"/>
        <v>3.58</v>
      </c>
      <c r="N153" s="7">
        <f t="shared" ca="1" si="59"/>
        <v>8.375</v>
      </c>
      <c r="O153" s="7">
        <f t="shared" ca="1" si="57"/>
        <v>5.1550000000000002</v>
      </c>
      <c r="P153" s="7">
        <f t="shared" ca="1" si="58"/>
        <v>3.2199999999999998</v>
      </c>
      <c r="R153" s="4"/>
      <c r="S153" s="8"/>
    </row>
    <row r="154" spans="1:19" x14ac:dyDescent="0.25">
      <c r="A154" s="3">
        <f t="shared" ca="1" si="53"/>
        <v>2012</v>
      </c>
      <c r="B154" s="3">
        <f t="shared" ca="1" si="55"/>
        <v>4</v>
      </c>
      <c r="C154" s="4">
        <f t="shared" ca="1" si="54"/>
        <v>41029</v>
      </c>
      <c r="D154" s="7">
        <f ca="1">IFERROR(VLOOKUP(B154&amp;A154,'BR Selic'!$B:$E,4,FALSE),D155)</f>
        <v>9</v>
      </c>
      <c r="E154" s="7">
        <f ca="1">IFERROR(VLOOKUP($B154&amp;$A154,'BR Inflation'!$B:$E,4,FALSE),E155)</f>
        <v>5.0999999999999996</v>
      </c>
      <c r="F154" s="7">
        <f ca="1">IFERROR(VLOOKUP($B154&amp;$A154,'US Fed Funds'!$B:$E,4,FALSE),F155)</f>
        <v>0.125</v>
      </c>
      <c r="G154" s="7">
        <f ca="1">IFERROR(VLOOKUP($B154&amp;$A154,'US Inflation'!$B:$E,4,FALSE),G155)</f>
        <v>2.2999999999999998</v>
      </c>
      <c r="H154" s="2">
        <f ca="1">VLOOKUP($B154&amp;$A154,BRL!$B:$E,4,FALSE)</f>
        <v>1.9079999999999999</v>
      </c>
      <c r="J154" s="6" t="str">
        <f t="shared" ca="1" si="56"/>
        <v>52012</v>
      </c>
      <c r="L154" s="4">
        <f t="shared" ca="1" si="60"/>
        <v>41060</v>
      </c>
      <c r="M154" s="7">
        <f t="shared" ca="1" si="61"/>
        <v>3.51</v>
      </c>
      <c r="N154" s="7">
        <f t="shared" ca="1" si="59"/>
        <v>8.375</v>
      </c>
      <c r="O154" s="7">
        <f t="shared" ca="1" si="57"/>
        <v>5.085</v>
      </c>
      <c r="P154" s="7">
        <f t="shared" ca="1" si="58"/>
        <v>3.29</v>
      </c>
      <c r="R154" s="4"/>
      <c r="S154" s="8"/>
    </row>
    <row r="155" spans="1:19" x14ac:dyDescent="0.25">
      <c r="A155" s="3">
        <f t="shared" ca="1" si="53"/>
        <v>2012</v>
      </c>
      <c r="B155" s="3">
        <f t="shared" ca="1" si="55"/>
        <v>3</v>
      </c>
      <c r="C155" s="4">
        <f t="shared" ca="1" si="54"/>
        <v>40999</v>
      </c>
      <c r="D155" s="7">
        <f ca="1">IFERROR(VLOOKUP(B155&amp;A155,'BR Selic'!$B:$E,4,FALSE),D156)</f>
        <v>9.75</v>
      </c>
      <c r="E155" s="7">
        <f ca="1">IFERROR(VLOOKUP($B155&amp;$A155,'BR Inflation'!$B:$E,4,FALSE),E156)</f>
        <v>5.24</v>
      </c>
      <c r="F155" s="7">
        <f ca="1">IFERROR(VLOOKUP($B155&amp;$A155,'US Fed Funds'!$B:$E,4,FALSE),F156)</f>
        <v>0.125</v>
      </c>
      <c r="G155" s="7">
        <f ca="1">IFERROR(VLOOKUP($B155&amp;$A155,'US Inflation'!$B:$E,4,FALSE),G156)</f>
        <v>2.7</v>
      </c>
      <c r="H155" s="2">
        <f ca="1">VLOOKUP($B155&amp;$A155,BRL!$B:$E,4,FALSE)</f>
        <v>1.8257000000000001</v>
      </c>
      <c r="J155" s="6" t="str">
        <f t="shared" ca="1" si="56"/>
        <v>42012</v>
      </c>
      <c r="L155" s="4">
        <f t="shared" ca="1" si="60"/>
        <v>41029</v>
      </c>
      <c r="M155" s="7">
        <f t="shared" ca="1" si="61"/>
        <v>3.9000000000000004</v>
      </c>
      <c r="N155" s="7">
        <f t="shared" ca="1" si="59"/>
        <v>8.875</v>
      </c>
      <c r="O155" s="7">
        <f t="shared" ca="1" si="57"/>
        <v>6.0750000000000002</v>
      </c>
      <c r="P155" s="7">
        <f t="shared" ca="1" si="58"/>
        <v>2.8</v>
      </c>
      <c r="R155" s="4"/>
      <c r="S155" s="8"/>
    </row>
    <row r="156" spans="1:19" x14ac:dyDescent="0.25">
      <c r="A156" s="3">
        <f t="shared" ca="1" si="53"/>
        <v>2012</v>
      </c>
      <c r="B156" s="3">
        <f t="shared" ca="1" si="55"/>
        <v>2</v>
      </c>
      <c r="C156" s="4">
        <f t="shared" ca="1" si="54"/>
        <v>40968</v>
      </c>
      <c r="D156" s="7">
        <f ca="1">IFERROR(VLOOKUP(B156&amp;A156,'BR Selic'!$B:$E,4,FALSE),D157)</f>
        <v>10.5</v>
      </c>
      <c r="E156" s="7">
        <f ca="1">IFERROR(VLOOKUP($B156&amp;$A156,'BR Inflation'!$B:$E,4,FALSE),E157)</f>
        <v>5.85</v>
      </c>
      <c r="F156" s="7">
        <f ca="1">IFERROR(VLOOKUP($B156&amp;$A156,'US Fed Funds'!$B:$E,4,FALSE),F157)</f>
        <v>0.125</v>
      </c>
      <c r="G156" s="7">
        <f ca="1">IFERROR(VLOOKUP($B156&amp;$A156,'US Inflation'!$B:$E,4,FALSE),G157)</f>
        <v>2.9</v>
      </c>
      <c r="H156" s="2">
        <f ca="1">VLOOKUP($B156&amp;$A156,BRL!$B:$E,4,FALSE)</f>
        <v>1.7166999999999999</v>
      </c>
      <c r="J156" s="6" t="str">
        <f t="shared" ca="1" si="56"/>
        <v>32012</v>
      </c>
      <c r="L156" s="4">
        <f t="shared" ca="1" si="60"/>
        <v>40999</v>
      </c>
      <c r="M156" s="7">
        <f t="shared" ca="1" si="61"/>
        <v>4.51</v>
      </c>
      <c r="N156" s="7">
        <f t="shared" ca="1" si="59"/>
        <v>9.625</v>
      </c>
      <c r="O156" s="7">
        <f t="shared" ca="1" si="57"/>
        <v>7.085</v>
      </c>
      <c r="P156" s="7">
        <f t="shared" ca="1" si="58"/>
        <v>2.54</v>
      </c>
      <c r="R156" s="4"/>
      <c r="S156" s="8"/>
    </row>
    <row r="157" spans="1:19" x14ac:dyDescent="0.25">
      <c r="A157" s="3">
        <f t="shared" ca="1" si="53"/>
        <v>2012</v>
      </c>
      <c r="B157" s="3">
        <f t="shared" ca="1" si="55"/>
        <v>1</v>
      </c>
      <c r="C157" s="4">
        <f t="shared" ca="1" si="54"/>
        <v>40939</v>
      </c>
      <c r="D157" s="7">
        <f ca="1">IFERROR(VLOOKUP(B157&amp;A157,'BR Selic'!$B:$E,4,FALSE),D158)</f>
        <v>10.5</v>
      </c>
      <c r="E157" s="7">
        <f ca="1">IFERROR(VLOOKUP($B157&amp;$A157,'BR Inflation'!$B:$E,4,FALSE),E158)</f>
        <v>6.22</v>
      </c>
      <c r="F157" s="7">
        <f ca="1">IFERROR(VLOOKUP($B157&amp;$A157,'US Fed Funds'!$B:$E,4,FALSE),F158)</f>
        <v>0.125</v>
      </c>
      <c r="G157" s="7">
        <f ca="1">IFERROR(VLOOKUP($B157&amp;$A157,'US Inflation'!$B:$E,4,FALSE),G158)</f>
        <v>2.9</v>
      </c>
      <c r="H157" s="2">
        <f ca="1">VLOOKUP($B157&amp;$A157,BRL!$B:$E,4,FALSE)</f>
        <v>1.7463</v>
      </c>
      <c r="J157" s="6" t="str">
        <f t="shared" ca="1" si="56"/>
        <v>22012</v>
      </c>
      <c r="L157" s="4">
        <f t="shared" ca="1" si="60"/>
        <v>40968</v>
      </c>
      <c r="M157" s="7">
        <f t="shared" ca="1" si="61"/>
        <v>4.6500000000000004</v>
      </c>
      <c r="N157" s="7">
        <f t="shared" ca="1" si="59"/>
        <v>10.375</v>
      </c>
      <c r="O157" s="7">
        <f t="shared" ca="1" si="57"/>
        <v>7.4250000000000007</v>
      </c>
      <c r="P157" s="7">
        <f t="shared" ca="1" si="58"/>
        <v>2.9499999999999997</v>
      </c>
      <c r="R157" s="4"/>
      <c r="S157" s="8"/>
    </row>
    <row r="158" spans="1:19" x14ac:dyDescent="0.25">
      <c r="A158" s="3">
        <f t="shared" ca="1" si="53"/>
        <v>2011</v>
      </c>
      <c r="B158" s="3">
        <f t="shared" ca="1" si="55"/>
        <v>12</v>
      </c>
      <c r="C158" s="4">
        <f t="shared" ca="1" si="54"/>
        <v>40908</v>
      </c>
      <c r="D158" s="7">
        <f ca="1">IFERROR(VLOOKUP(B158&amp;A158,'BR Selic'!$B:$E,4,FALSE),D159)</f>
        <v>11</v>
      </c>
      <c r="E158" s="7">
        <f ca="1">IFERROR(VLOOKUP($B158&amp;$A158,'BR Inflation'!$B:$E,4,FALSE),E159)</f>
        <v>6.5</v>
      </c>
      <c r="F158" s="7">
        <f ca="1">IFERROR(VLOOKUP($B158&amp;$A158,'US Fed Funds'!$B:$E,4,FALSE),F159)</f>
        <v>0.125</v>
      </c>
      <c r="G158" s="7">
        <f ca="1">IFERROR(VLOOKUP($B158&amp;$A158,'US Inflation'!$B:$E,4,FALSE),G159)</f>
        <v>3</v>
      </c>
      <c r="H158" s="2">
        <f ca="1">VLOOKUP($B158&amp;$A158,BRL!$B:$E,4,FALSE)</f>
        <v>1.8627</v>
      </c>
      <c r="J158" s="6" t="str">
        <f t="shared" ca="1" si="56"/>
        <v>12012</v>
      </c>
      <c r="L158" s="4">
        <f t="shared" ca="1" si="60"/>
        <v>40939</v>
      </c>
      <c r="M158" s="7">
        <f t="shared" ca="1" si="61"/>
        <v>4.28</v>
      </c>
      <c r="N158" s="7">
        <f t="shared" ca="1" si="59"/>
        <v>10.375</v>
      </c>
      <c r="O158" s="7">
        <f t="shared" ca="1" si="57"/>
        <v>7.0549999999999997</v>
      </c>
      <c r="P158" s="7">
        <f t="shared" ca="1" si="58"/>
        <v>3.32</v>
      </c>
      <c r="R158" s="4"/>
      <c r="S158" s="8"/>
    </row>
    <row r="159" spans="1:19" x14ac:dyDescent="0.25">
      <c r="A159" s="3">
        <f t="shared" ca="1" si="53"/>
        <v>2011</v>
      </c>
      <c r="B159" s="3">
        <f t="shared" ca="1" si="55"/>
        <v>11</v>
      </c>
      <c r="C159" s="4">
        <f t="shared" ca="1" si="54"/>
        <v>40877</v>
      </c>
      <c r="D159" s="7">
        <f ca="1">IFERROR(VLOOKUP(B159&amp;A159,'BR Selic'!$B:$E,4,FALSE),D160)</f>
        <v>11.5</v>
      </c>
      <c r="E159" s="7">
        <f ca="1">IFERROR(VLOOKUP($B159&amp;$A159,'BR Inflation'!$B:$E,4,FALSE),E160)</f>
        <v>6.64</v>
      </c>
      <c r="F159" s="7">
        <f ca="1">IFERROR(VLOOKUP($B159&amp;$A159,'US Fed Funds'!$B:$E,4,FALSE),F160)</f>
        <v>0.125</v>
      </c>
      <c r="G159" s="7">
        <f ca="1">IFERROR(VLOOKUP($B159&amp;$A159,'US Inflation'!$B:$E,4,FALSE),G160)</f>
        <v>3.4</v>
      </c>
      <c r="H159" s="2">
        <f ca="1">VLOOKUP($B159&amp;$A159,BRL!$B:$E,4,FALSE)</f>
        <v>1.8078000000000001</v>
      </c>
      <c r="J159" s="6" t="str">
        <f t="shared" ca="1" si="56"/>
        <v>122011</v>
      </c>
      <c r="L159" s="4">
        <f t="shared" ca="1" si="60"/>
        <v>40908</v>
      </c>
      <c r="M159" s="7">
        <f t="shared" ca="1" si="61"/>
        <v>4.5</v>
      </c>
      <c r="N159" s="7">
        <f t="shared" ca="1" si="59"/>
        <v>10.875</v>
      </c>
      <c r="O159" s="7">
        <f t="shared" ca="1" si="57"/>
        <v>7.375</v>
      </c>
      <c r="P159" s="7">
        <f t="shared" ca="1" si="58"/>
        <v>3.5</v>
      </c>
      <c r="R159" s="4"/>
      <c r="S159" s="8"/>
    </row>
    <row r="160" spans="1:19" x14ac:dyDescent="0.25">
      <c r="A160" s="3">
        <f t="shared" ca="1" si="53"/>
        <v>2011</v>
      </c>
      <c r="B160" s="3">
        <f t="shared" ca="1" si="55"/>
        <v>10</v>
      </c>
      <c r="C160" s="4">
        <f t="shared" ca="1" si="54"/>
        <v>40847</v>
      </c>
      <c r="D160" s="7">
        <f ca="1">IFERROR(VLOOKUP(B160&amp;A160,'BR Selic'!$B:$E,4,FALSE),D161)</f>
        <v>11.5</v>
      </c>
      <c r="E160" s="7">
        <f ca="1">IFERROR(VLOOKUP($B160&amp;$A160,'BR Inflation'!$B:$E,4,FALSE),E161)</f>
        <v>6.97</v>
      </c>
      <c r="F160" s="7">
        <f ca="1">IFERROR(VLOOKUP($B160&amp;$A160,'US Fed Funds'!$B:$E,4,FALSE),F161)</f>
        <v>0.125</v>
      </c>
      <c r="G160" s="7">
        <f ca="1">IFERROR(VLOOKUP($B160&amp;$A160,'US Inflation'!$B:$E,4,FALSE),G161)</f>
        <v>3.5</v>
      </c>
      <c r="H160" s="2">
        <f ca="1">VLOOKUP($B160&amp;$A160,BRL!$B:$E,4,FALSE)</f>
        <v>1.7166999999999999</v>
      </c>
      <c r="J160" s="6" t="str">
        <f t="shared" ca="1" si="56"/>
        <v>112011</v>
      </c>
      <c r="L160" s="4">
        <f t="shared" ca="1" si="60"/>
        <v>40877</v>
      </c>
      <c r="M160" s="7">
        <f t="shared" ca="1" si="61"/>
        <v>4.8600000000000003</v>
      </c>
      <c r="N160" s="7">
        <f t="shared" ca="1" si="59"/>
        <v>11.375</v>
      </c>
      <c r="O160" s="7">
        <f t="shared" ca="1" si="57"/>
        <v>8.1349999999999998</v>
      </c>
      <c r="P160" s="7">
        <f t="shared" ca="1" si="58"/>
        <v>3.2399999999999998</v>
      </c>
      <c r="R160" s="4"/>
      <c r="S160" s="8"/>
    </row>
    <row r="161" spans="1:19" x14ac:dyDescent="0.25">
      <c r="A161" s="3">
        <f t="shared" ca="1" si="53"/>
        <v>2011</v>
      </c>
      <c r="B161" s="3">
        <f t="shared" ca="1" si="55"/>
        <v>9</v>
      </c>
      <c r="C161" s="4">
        <f t="shared" ca="1" si="54"/>
        <v>40816</v>
      </c>
      <c r="D161" s="7">
        <f ca="1">IFERROR(VLOOKUP(B161&amp;A161,'BR Selic'!$B:$E,4,FALSE),D162)</f>
        <v>12</v>
      </c>
      <c r="E161" s="7">
        <f ca="1">IFERROR(VLOOKUP($B161&amp;$A161,'BR Inflation'!$B:$E,4,FALSE),E162)</f>
        <v>7.31</v>
      </c>
      <c r="F161" s="7">
        <f ca="1">IFERROR(VLOOKUP($B161&amp;$A161,'US Fed Funds'!$B:$E,4,FALSE),F162)</f>
        <v>0.125</v>
      </c>
      <c r="G161" s="7">
        <f ca="1">IFERROR(VLOOKUP($B161&amp;$A161,'US Inflation'!$B:$E,4,FALSE),G162)</f>
        <v>3.9</v>
      </c>
      <c r="H161" s="2">
        <f ca="1">VLOOKUP($B161&amp;$A161,BRL!$B:$E,4,FALSE)</f>
        <v>1.8785000000000001</v>
      </c>
      <c r="J161" s="6" t="str">
        <f t="shared" ca="1" si="56"/>
        <v>102011</v>
      </c>
      <c r="L161" s="4">
        <f t="shared" ca="1" si="60"/>
        <v>40847</v>
      </c>
      <c r="M161" s="7">
        <f t="shared" ca="1" si="61"/>
        <v>4.53</v>
      </c>
      <c r="N161" s="7">
        <f t="shared" ca="1" si="59"/>
        <v>11.375</v>
      </c>
      <c r="O161" s="7">
        <f t="shared" ca="1" si="57"/>
        <v>7.9050000000000002</v>
      </c>
      <c r="P161" s="7">
        <f t="shared" ca="1" si="58"/>
        <v>3.4699999999999998</v>
      </c>
      <c r="R161" s="4"/>
      <c r="S161" s="8"/>
    </row>
    <row r="162" spans="1:19" x14ac:dyDescent="0.25">
      <c r="A162" s="3">
        <f t="shared" ca="1" si="53"/>
        <v>2011</v>
      </c>
      <c r="B162" s="3">
        <f t="shared" ca="1" si="55"/>
        <v>8</v>
      </c>
      <c r="C162" s="4">
        <f t="shared" ca="1" si="54"/>
        <v>40786</v>
      </c>
      <c r="D162" s="7">
        <f ca="1">IFERROR(VLOOKUP(B162&amp;A162,'BR Selic'!$B:$E,4,FALSE),D163)</f>
        <v>12.5</v>
      </c>
      <c r="E162" s="7">
        <f ca="1">IFERROR(VLOOKUP($B162&amp;$A162,'BR Inflation'!$B:$E,4,FALSE),E163)</f>
        <v>7.23</v>
      </c>
      <c r="F162" s="7">
        <f ca="1">IFERROR(VLOOKUP($B162&amp;$A162,'US Fed Funds'!$B:$E,4,FALSE),F163)</f>
        <v>0.125</v>
      </c>
      <c r="G162" s="7">
        <f ca="1">IFERROR(VLOOKUP($B162&amp;$A162,'US Inflation'!$B:$E,4,FALSE),G163)</f>
        <v>3.8</v>
      </c>
      <c r="H162" s="2">
        <f ca="1">VLOOKUP($B162&amp;$A162,BRL!$B:$E,4,FALSE)</f>
        <v>1.5887</v>
      </c>
      <c r="J162" s="6" t="str">
        <f t="shared" ca="1" si="56"/>
        <v>92011</v>
      </c>
      <c r="L162" s="4">
        <f t="shared" ca="1" si="60"/>
        <v>40816</v>
      </c>
      <c r="M162" s="7">
        <f t="shared" ca="1" si="61"/>
        <v>4.6900000000000004</v>
      </c>
      <c r="N162" s="7">
        <f t="shared" ca="1" si="59"/>
        <v>11.875</v>
      </c>
      <c r="O162" s="7">
        <f t="shared" ca="1" si="57"/>
        <v>8.4649999999999999</v>
      </c>
      <c r="P162" s="7">
        <f t="shared" ca="1" si="58"/>
        <v>3.4099999999999997</v>
      </c>
      <c r="R162" s="4"/>
      <c r="S162" s="8"/>
    </row>
    <row r="163" spans="1:19" x14ac:dyDescent="0.25">
      <c r="A163" s="3">
        <f t="shared" ca="1" si="53"/>
        <v>2011</v>
      </c>
      <c r="B163" s="3">
        <f t="shared" ca="1" si="55"/>
        <v>7</v>
      </c>
      <c r="C163" s="4">
        <f t="shared" ca="1" si="54"/>
        <v>40755</v>
      </c>
      <c r="D163" s="7">
        <f ca="1">IFERROR(VLOOKUP(B163&amp;A163,'BR Selic'!$B:$E,4,FALSE),D164)</f>
        <v>12.5</v>
      </c>
      <c r="E163" s="7">
        <f ca="1">IFERROR(VLOOKUP($B163&amp;$A163,'BR Inflation'!$B:$E,4,FALSE),E164)</f>
        <v>6.87</v>
      </c>
      <c r="F163" s="7">
        <f ca="1">IFERROR(VLOOKUP($B163&amp;$A163,'US Fed Funds'!$B:$E,4,FALSE),F164)</f>
        <v>0.125</v>
      </c>
      <c r="G163" s="7">
        <f ca="1">IFERROR(VLOOKUP($B163&amp;$A163,'US Inflation'!$B:$E,4,FALSE),G164)</f>
        <v>3.6</v>
      </c>
      <c r="H163" s="2">
        <f ca="1">VLOOKUP($B163&amp;$A163,BRL!$B:$E,4,FALSE)</f>
        <v>1.5485</v>
      </c>
      <c r="J163" s="6" t="str">
        <f t="shared" ca="1" si="56"/>
        <v>82011</v>
      </c>
      <c r="L163" s="4">
        <f t="shared" ca="1" si="60"/>
        <v>40786</v>
      </c>
      <c r="M163" s="7">
        <f t="shared" ca="1" si="61"/>
        <v>5.27</v>
      </c>
      <c r="N163" s="7">
        <f t="shared" ca="1" si="59"/>
        <v>12.375</v>
      </c>
      <c r="O163" s="7">
        <f t="shared" ca="1" si="57"/>
        <v>8.9450000000000003</v>
      </c>
      <c r="P163" s="7">
        <f t="shared" ca="1" si="58"/>
        <v>3.4300000000000006</v>
      </c>
      <c r="R163" s="4"/>
      <c r="S163" s="8"/>
    </row>
    <row r="164" spans="1:19" x14ac:dyDescent="0.25">
      <c r="A164" s="3">
        <f t="shared" ca="1" si="53"/>
        <v>2011</v>
      </c>
      <c r="B164" s="3">
        <f t="shared" ca="1" si="55"/>
        <v>6</v>
      </c>
      <c r="C164" s="4">
        <f t="shared" ca="1" si="54"/>
        <v>40724</v>
      </c>
      <c r="D164" s="7">
        <f ca="1">IFERROR(VLOOKUP(B164&amp;A164,'BR Selic'!$B:$E,4,FALSE),D165)</f>
        <v>12.25</v>
      </c>
      <c r="E164" s="7">
        <f ca="1">IFERROR(VLOOKUP($B164&amp;$A164,'BR Inflation'!$B:$E,4,FALSE),E165)</f>
        <v>6.71</v>
      </c>
      <c r="F164" s="7">
        <f ca="1">IFERROR(VLOOKUP($B164&amp;$A164,'US Fed Funds'!$B:$E,4,FALSE),F165)</f>
        <v>0.125</v>
      </c>
      <c r="G164" s="7">
        <f ca="1">IFERROR(VLOOKUP($B164&amp;$A164,'US Inflation'!$B:$E,4,FALSE),G165)</f>
        <v>3.6</v>
      </c>
      <c r="H164" s="2">
        <f ca="1">VLOOKUP($B164&amp;$A164,BRL!$B:$E,4,FALSE)</f>
        <v>1.5617000000000001</v>
      </c>
      <c r="J164" s="6" t="str">
        <f t="shared" ca="1" si="56"/>
        <v>72011</v>
      </c>
      <c r="L164" s="4">
        <f t="shared" ca="1" si="60"/>
        <v>40755</v>
      </c>
      <c r="M164" s="7">
        <f t="shared" ca="1" si="61"/>
        <v>5.63</v>
      </c>
      <c r="N164" s="7">
        <f t="shared" ca="1" si="59"/>
        <v>12.375</v>
      </c>
      <c r="O164" s="7">
        <f t="shared" ca="1" si="57"/>
        <v>9.1050000000000004</v>
      </c>
      <c r="P164" s="7">
        <f t="shared" ca="1" si="58"/>
        <v>3.27</v>
      </c>
      <c r="R164" s="4"/>
      <c r="S164" s="8"/>
    </row>
    <row r="165" spans="1:19" x14ac:dyDescent="0.25">
      <c r="A165" s="3">
        <f t="shared" ca="1" si="53"/>
        <v>2011</v>
      </c>
      <c r="B165" s="3">
        <f t="shared" ca="1" si="55"/>
        <v>5</v>
      </c>
      <c r="C165" s="4">
        <f t="shared" ca="1" si="54"/>
        <v>40694</v>
      </c>
      <c r="D165" s="7">
        <f ca="1">IFERROR(VLOOKUP(B165&amp;A165,'BR Selic'!$B:$E,4,FALSE),D166)</f>
        <v>12</v>
      </c>
      <c r="E165" s="7">
        <f ca="1">IFERROR(VLOOKUP($B165&amp;$A165,'BR Inflation'!$B:$E,4,FALSE),E166)</f>
        <v>6.55</v>
      </c>
      <c r="F165" s="7">
        <f ca="1">IFERROR(VLOOKUP($B165&amp;$A165,'US Fed Funds'!$B:$E,4,FALSE),F166)</f>
        <v>0.125</v>
      </c>
      <c r="G165" s="7">
        <f ca="1">IFERROR(VLOOKUP($B165&amp;$A165,'US Inflation'!$B:$E,4,FALSE),G166)</f>
        <v>3.6</v>
      </c>
      <c r="H165" s="2">
        <f ca="1">VLOOKUP($B165&amp;$A165,BRL!$B:$E,4,FALSE)</f>
        <v>1.5794999999999999</v>
      </c>
      <c r="J165" s="6" t="str">
        <f t="shared" ca="1" si="56"/>
        <v>62011</v>
      </c>
      <c r="L165" s="4">
        <f t="shared" ca="1" si="60"/>
        <v>40724</v>
      </c>
      <c r="M165" s="7">
        <f t="shared" ca="1" si="61"/>
        <v>5.54</v>
      </c>
      <c r="N165" s="7">
        <f t="shared" ca="1" si="59"/>
        <v>12.125</v>
      </c>
      <c r="O165" s="7">
        <f t="shared" ca="1" si="57"/>
        <v>9.0150000000000006</v>
      </c>
      <c r="P165" s="7">
        <f t="shared" ca="1" si="58"/>
        <v>3.11</v>
      </c>
      <c r="R165" s="4"/>
      <c r="S165" s="8"/>
    </row>
    <row r="166" spans="1:19" x14ac:dyDescent="0.25">
      <c r="A166" s="3">
        <f t="shared" ca="1" si="53"/>
        <v>2011</v>
      </c>
      <c r="B166" s="3">
        <f t="shared" ca="1" si="55"/>
        <v>4</v>
      </c>
      <c r="C166" s="4">
        <f t="shared" ca="1" si="54"/>
        <v>40663</v>
      </c>
      <c r="D166" s="7">
        <f ca="1">IFERROR(VLOOKUP(B166&amp;A166,'BR Selic'!$B:$E,4,FALSE),D167)</f>
        <v>12</v>
      </c>
      <c r="E166" s="7">
        <f ca="1">IFERROR(VLOOKUP($B166&amp;$A166,'BR Inflation'!$B:$E,4,FALSE),E167)</f>
        <v>6.51</v>
      </c>
      <c r="F166" s="7">
        <f ca="1">IFERROR(VLOOKUP($B166&amp;$A166,'US Fed Funds'!$B:$E,4,FALSE),F167)</f>
        <v>0.125</v>
      </c>
      <c r="G166" s="7">
        <f ca="1">IFERROR(VLOOKUP($B166&amp;$A166,'US Inflation'!$B:$E,4,FALSE),G167)</f>
        <v>3.2</v>
      </c>
      <c r="H166" s="2">
        <f ca="1">VLOOKUP($B166&amp;$A166,BRL!$B:$E,4,FALSE)</f>
        <v>1.5765</v>
      </c>
      <c r="J166" s="6" t="str">
        <f t="shared" ca="1" si="56"/>
        <v>52011</v>
      </c>
      <c r="L166" s="4">
        <f t="shared" ca="1" si="60"/>
        <v>40694</v>
      </c>
      <c r="M166" s="7">
        <f t="shared" ca="1" si="61"/>
        <v>5.45</v>
      </c>
      <c r="N166" s="7">
        <f t="shared" ca="1" si="59"/>
        <v>11.875</v>
      </c>
      <c r="O166" s="7">
        <f t="shared" ca="1" si="57"/>
        <v>8.9250000000000007</v>
      </c>
      <c r="P166" s="7">
        <f t="shared" ca="1" si="58"/>
        <v>2.9499999999999997</v>
      </c>
      <c r="R166" s="4"/>
      <c r="S166" s="8"/>
    </row>
    <row r="167" spans="1:19" x14ac:dyDescent="0.25">
      <c r="A167" s="3">
        <f t="shared" ca="1" si="53"/>
        <v>2011</v>
      </c>
      <c r="B167" s="3">
        <f t="shared" ca="1" si="55"/>
        <v>3</v>
      </c>
      <c r="C167" s="4">
        <f t="shared" ca="1" si="54"/>
        <v>40633</v>
      </c>
      <c r="D167" s="7">
        <f ca="1">IFERROR(VLOOKUP(B167&amp;A167,'BR Selic'!$B:$E,4,FALSE),D168)</f>
        <v>11.75</v>
      </c>
      <c r="E167" s="7">
        <f ca="1">IFERROR(VLOOKUP($B167&amp;$A167,'BR Inflation'!$B:$E,4,FALSE),E168)</f>
        <v>6.3</v>
      </c>
      <c r="F167" s="7">
        <f ca="1">IFERROR(VLOOKUP($B167&amp;$A167,'US Fed Funds'!$B:$E,4,FALSE),F168)</f>
        <v>0.125</v>
      </c>
      <c r="G167" s="7">
        <f ca="1">IFERROR(VLOOKUP($B167&amp;$A167,'US Inflation'!$B:$E,4,FALSE),G168)</f>
        <v>2.7</v>
      </c>
      <c r="H167" s="2">
        <f ca="1">VLOOKUP($B167&amp;$A167,BRL!$B:$E,4,FALSE)</f>
        <v>1.6315</v>
      </c>
      <c r="J167" s="6" t="str">
        <f t="shared" ca="1" si="56"/>
        <v>42011</v>
      </c>
      <c r="L167" s="4">
        <f t="shared" ca="1" si="60"/>
        <v>40663</v>
      </c>
      <c r="M167" s="7">
        <f t="shared" ca="1" si="61"/>
        <v>5.49</v>
      </c>
      <c r="N167" s="7">
        <f t="shared" ca="1" si="59"/>
        <v>11.875</v>
      </c>
      <c r="O167" s="7">
        <f t="shared" ca="1" si="57"/>
        <v>8.5650000000000013</v>
      </c>
      <c r="P167" s="7">
        <f t="shared" ca="1" si="58"/>
        <v>3.3099999999999996</v>
      </c>
      <c r="R167" s="4"/>
      <c r="S167" s="8"/>
    </row>
    <row r="168" spans="1:19" x14ac:dyDescent="0.25">
      <c r="A168" s="3">
        <f t="shared" ca="1" si="53"/>
        <v>2011</v>
      </c>
      <c r="B168" s="3">
        <f t="shared" ca="1" si="55"/>
        <v>2</v>
      </c>
      <c r="C168" s="4">
        <f t="shared" ca="1" si="54"/>
        <v>40602</v>
      </c>
      <c r="D168" s="7">
        <f ca="1">IFERROR(VLOOKUP(B168&amp;A168,'BR Selic'!$B:$E,4,FALSE),D169)</f>
        <v>11.25</v>
      </c>
      <c r="E168" s="7">
        <f ca="1">IFERROR(VLOOKUP($B168&amp;$A168,'BR Inflation'!$B:$E,4,FALSE),E169)</f>
        <v>6.01</v>
      </c>
      <c r="F168" s="7">
        <f ca="1">IFERROR(VLOOKUP($B168&amp;$A168,'US Fed Funds'!$B:$E,4,FALSE),F169)</f>
        <v>0.125</v>
      </c>
      <c r="G168" s="7">
        <f ca="1">IFERROR(VLOOKUP($B168&amp;$A168,'US Inflation'!$B:$E,4,FALSE),G169)</f>
        <v>2.1</v>
      </c>
      <c r="H168" s="2">
        <f ca="1">VLOOKUP($B168&amp;$A168,BRL!$B:$E,4,FALSE)</f>
        <v>1.6635</v>
      </c>
      <c r="J168" s="6" t="str">
        <f t="shared" ca="1" si="56"/>
        <v>32011</v>
      </c>
      <c r="L168" s="4">
        <f t="shared" ca="1" si="60"/>
        <v>40633</v>
      </c>
      <c r="M168" s="7">
        <f t="shared" ca="1" si="61"/>
        <v>5.45</v>
      </c>
      <c r="N168" s="7">
        <f t="shared" ca="1" si="59"/>
        <v>11.625</v>
      </c>
      <c r="O168" s="7">
        <f t="shared" ca="1" si="57"/>
        <v>8.0250000000000004</v>
      </c>
      <c r="P168" s="7">
        <f t="shared" ca="1" si="58"/>
        <v>3.5999999999999996</v>
      </c>
      <c r="R168" s="4"/>
      <c r="S168" s="8"/>
    </row>
    <row r="169" spans="1:19" x14ac:dyDescent="0.25">
      <c r="A169" s="3">
        <f t="shared" ca="1" si="53"/>
        <v>2011</v>
      </c>
      <c r="B169" s="3">
        <f t="shared" ca="1" si="55"/>
        <v>1</v>
      </c>
      <c r="C169" s="4">
        <f t="shared" ca="1" si="54"/>
        <v>40574</v>
      </c>
      <c r="D169" s="7">
        <f ca="1">IFERROR(VLOOKUP(B169&amp;A169,'BR Selic'!$B:$E,4,FALSE),D170)</f>
        <v>11.25</v>
      </c>
      <c r="E169" s="7">
        <f ca="1">IFERROR(VLOOKUP($B169&amp;$A169,'BR Inflation'!$B:$E,4,FALSE),E170)</f>
        <v>5.99</v>
      </c>
      <c r="F169" s="7">
        <f ca="1">IFERROR(VLOOKUP($B169&amp;$A169,'US Fed Funds'!$B:$E,4,FALSE),F170)</f>
        <v>0.125</v>
      </c>
      <c r="G169" s="7">
        <f ca="1">IFERROR(VLOOKUP($B169&amp;$A169,'US Inflation'!$B:$E,4,FALSE),G170)</f>
        <v>1.6</v>
      </c>
      <c r="H169" s="2">
        <f ca="1">VLOOKUP($B169&amp;$A169,BRL!$B:$E,4,FALSE)</f>
        <v>1.667</v>
      </c>
      <c r="J169" s="6" t="str">
        <f t="shared" ca="1" si="56"/>
        <v>22011</v>
      </c>
      <c r="L169" s="4">
        <f t="shared" ca="1" si="60"/>
        <v>40602</v>
      </c>
      <c r="M169" s="7">
        <f t="shared" ca="1" si="61"/>
        <v>5.24</v>
      </c>
      <c r="N169" s="7">
        <f t="shared" ca="1" si="59"/>
        <v>11.125</v>
      </c>
      <c r="O169" s="7">
        <f t="shared" ca="1" si="57"/>
        <v>7.2149999999999999</v>
      </c>
      <c r="P169" s="7">
        <f t="shared" ca="1" si="58"/>
        <v>3.9099999999999997</v>
      </c>
      <c r="R169" s="4"/>
      <c r="S169" s="8"/>
    </row>
    <row r="170" spans="1:19" x14ac:dyDescent="0.25">
      <c r="A170" s="3">
        <f t="shared" ca="1" si="53"/>
        <v>2010</v>
      </c>
      <c r="B170" s="3">
        <f t="shared" ca="1" si="55"/>
        <v>12</v>
      </c>
      <c r="C170" s="4">
        <f t="shared" ca="1" si="54"/>
        <v>40543</v>
      </c>
      <c r="D170" s="7">
        <f ca="1">IFERROR(VLOOKUP(B170&amp;A170,'BR Selic'!$B:$E,4,FALSE),D171)</f>
        <v>10.75</v>
      </c>
      <c r="E170" s="7">
        <f ca="1">IFERROR(VLOOKUP($B170&amp;$A170,'BR Inflation'!$B:$E,4,FALSE),E171)</f>
        <v>5.91</v>
      </c>
      <c r="F170" s="7">
        <f ca="1">IFERROR(VLOOKUP($B170&amp;$A170,'US Fed Funds'!$B:$E,4,FALSE),F171)</f>
        <v>0.125</v>
      </c>
      <c r="G170" s="7">
        <f ca="1">IFERROR(VLOOKUP($B170&amp;$A170,'US Inflation'!$B:$E,4,FALSE),G171)</f>
        <v>1.5</v>
      </c>
      <c r="H170" s="2">
        <f ca="1">VLOOKUP($B170&amp;$A170,BRL!$B:$E,4,FALSE)</f>
        <v>1.6593</v>
      </c>
      <c r="J170" s="6" t="str">
        <f t="shared" ca="1" si="56"/>
        <v>12011</v>
      </c>
      <c r="L170" s="4">
        <f t="shared" ca="1" si="60"/>
        <v>40574</v>
      </c>
      <c r="M170" s="7">
        <f t="shared" ca="1" si="61"/>
        <v>5.26</v>
      </c>
      <c r="N170" s="7">
        <f t="shared" ca="1" si="59"/>
        <v>11.125</v>
      </c>
      <c r="O170" s="7">
        <f t="shared" ca="1" si="57"/>
        <v>6.7349999999999994</v>
      </c>
      <c r="P170" s="7">
        <f t="shared" ca="1" si="58"/>
        <v>4.3900000000000006</v>
      </c>
      <c r="R170" s="4"/>
      <c r="S170" s="8"/>
    </row>
    <row r="171" spans="1:19" x14ac:dyDescent="0.25">
      <c r="A171" s="3">
        <f t="shared" ca="1" si="53"/>
        <v>2010</v>
      </c>
      <c r="B171" s="3">
        <f t="shared" ca="1" si="55"/>
        <v>11</v>
      </c>
      <c r="C171" s="4">
        <f t="shared" ca="1" si="54"/>
        <v>40512</v>
      </c>
      <c r="D171" s="7">
        <f ca="1">IFERROR(VLOOKUP(B171&amp;A171,'BR Selic'!$B:$E,4,FALSE),D172)</f>
        <v>10.75</v>
      </c>
      <c r="E171" s="7">
        <f ca="1">IFERROR(VLOOKUP($B171&amp;$A171,'BR Inflation'!$B:$E,4,FALSE),E172)</f>
        <v>5.63</v>
      </c>
      <c r="F171" s="7">
        <f ca="1">IFERROR(VLOOKUP($B171&amp;$A171,'US Fed Funds'!$B:$E,4,FALSE),F172)</f>
        <v>0.125</v>
      </c>
      <c r="G171" s="7">
        <f ca="1">IFERROR(VLOOKUP($B171&amp;$A171,'US Inflation'!$B:$E,4,FALSE),G172)</f>
        <v>1.1000000000000001</v>
      </c>
      <c r="H171" s="2">
        <f ca="1">VLOOKUP($B171&amp;$A171,BRL!$B:$E,4,FALSE)</f>
        <v>1.7144999999999999</v>
      </c>
      <c r="J171" s="6" t="str">
        <f t="shared" ca="1" si="56"/>
        <v>122010</v>
      </c>
      <c r="L171" s="4">
        <f t="shared" ca="1" si="60"/>
        <v>40543</v>
      </c>
      <c r="M171" s="7">
        <f t="shared" ca="1" si="61"/>
        <v>4.84</v>
      </c>
      <c r="N171" s="7">
        <f t="shared" ca="1" si="59"/>
        <v>10.625</v>
      </c>
      <c r="O171" s="7">
        <f t="shared" ca="1" si="57"/>
        <v>6.2149999999999999</v>
      </c>
      <c r="P171" s="7">
        <f t="shared" ca="1" si="58"/>
        <v>4.41</v>
      </c>
      <c r="R171" s="4"/>
      <c r="S171" s="8"/>
    </row>
    <row r="172" spans="1:19" x14ac:dyDescent="0.25">
      <c r="A172" s="3">
        <f t="shared" ca="1" si="53"/>
        <v>2010</v>
      </c>
      <c r="B172" s="3">
        <f t="shared" ca="1" si="55"/>
        <v>10</v>
      </c>
      <c r="C172" s="4">
        <f t="shared" ca="1" si="54"/>
        <v>40482</v>
      </c>
      <c r="D172" s="7">
        <f ca="1">IFERROR(VLOOKUP(B172&amp;A172,'BR Selic'!$B:$E,4,FALSE),D173)</f>
        <v>10.75</v>
      </c>
      <c r="E172" s="7">
        <f ca="1">IFERROR(VLOOKUP($B172&amp;$A172,'BR Inflation'!$B:$E,4,FALSE),E173)</f>
        <v>5.2</v>
      </c>
      <c r="F172" s="7">
        <f ca="1">IFERROR(VLOOKUP($B172&amp;$A172,'US Fed Funds'!$B:$E,4,FALSE),F173)</f>
        <v>0.125</v>
      </c>
      <c r="G172" s="7">
        <f ca="1">IFERROR(VLOOKUP($B172&amp;$A172,'US Inflation'!$B:$E,4,FALSE),G173)</f>
        <v>1.2</v>
      </c>
      <c r="H172" s="2">
        <f ca="1">VLOOKUP($B172&amp;$A172,BRL!$B:$E,4,FALSE)</f>
        <v>1.7007000000000001</v>
      </c>
      <c r="J172" s="6" t="str">
        <f t="shared" ca="1" si="56"/>
        <v>112010</v>
      </c>
      <c r="L172" s="4">
        <f t="shared" ca="1" si="60"/>
        <v>40512</v>
      </c>
      <c r="M172" s="7">
        <f t="shared" ca="1" si="61"/>
        <v>5.12</v>
      </c>
      <c r="N172" s="7">
        <f t="shared" ca="1" si="59"/>
        <v>10.625</v>
      </c>
      <c r="O172" s="7">
        <f t="shared" ca="1" si="57"/>
        <v>6.0950000000000006</v>
      </c>
      <c r="P172" s="7">
        <f t="shared" ca="1" si="58"/>
        <v>4.5299999999999994</v>
      </c>
      <c r="R172" s="4"/>
      <c r="S172" s="8"/>
    </row>
    <row r="173" spans="1:19" x14ac:dyDescent="0.25">
      <c r="A173" s="3">
        <f t="shared" ca="1" si="53"/>
        <v>2010</v>
      </c>
      <c r="B173" s="3">
        <f t="shared" ca="1" si="55"/>
        <v>9</v>
      </c>
      <c r="C173" s="4">
        <f t="shared" ca="1" si="54"/>
        <v>40451</v>
      </c>
      <c r="D173" s="7">
        <f ca="1">IFERROR(VLOOKUP(B173&amp;A173,'BR Selic'!$B:$E,4,FALSE),D174)</f>
        <v>10.75</v>
      </c>
      <c r="E173" s="7">
        <f ca="1">IFERROR(VLOOKUP($B173&amp;$A173,'BR Inflation'!$B:$E,4,FALSE),E174)</f>
        <v>4.7</v>
      </c>
      <c r="F173" s="7">
        <f ca="1">IFERROR(VLOOKUP($B173&amp;$A173,'US Fed Funds'!$B:$E,4,FALSE),F174)</f>
        <v>0.125</v>
      </c>
      <c r="G173" s="7">
        <f ca="1">IFERROR(VLOOKUP($B173&amp;$A173,'US Inflation'!$B:$E,4,FALSE),G174)</f>
        <v>1.1000000000000001</v>
      </c>
      <c r="H173" s="2">
        <f ca="1">VLOOKUP($B173&amp;$A173,BRL!$B:$E,4,FALSE)</f>
        <v>1.6871</v>
      </c>
      <c r="J173" s="6" t="str">
        <f t="shared" ca="1" si="56"/>
        <v>102010</v>
      </c>
      <c r="L173" s="4">
        <f t="shared" ca="1" si="60"/>
        <v>40482</v>
      </c>
      <c r="M173" s="7">
        <f t="shared" ca="1" si="61"/>
        <v>5.55</v>
      </c>
      <c r="N173" s="7">
        <f t="shared" ca="1" si="59"/>
        <v>10.625</v>
      </c>
      <c r="O173" s="7">
        <f t="shared" ca="1" si="57"/>
        <v>6.625</v>
      </c>
      <c r="P173" s="7">
        <f t="shared" ca="1" si="58"/>
        <v>4</v>
      </c>
      <c r="R173" s="4"/>
      <c r="S173" s="8"/>
    </row>
    <row r="174" spans="1:19" x14ac:dyDescent="0.25">
      <c r="A174" s="3">
        <f t="shared" ca="1" si="53"/>
        <v>2010</v>
      </c>
      <c r="B174" s="3">
        <f t="shared" ca="1" si="55"/>
        <v>8</v>
      </c>
      <c r="C174" s="4">
        <f t="shared" ca="1" si="54"/>
        <v>40421</v>
      </c>
      <c r="D174" s="7">
        <f ca="1">IFERROR(VLOOKUP(B174&amp;A174,'BR Selic'!$B:$E,4,FALSE),D175)</f>
        <v>10.75</v>
      </c>
      <c r="E174" s="7">
        <f ca="1">IFERROR(VLOOKUP($B174&amp;$A174,'BR Inflation'!$B:$E,4,FALSE),E175)</f>
        <v>4.49</v>
      </c>
      <c r="F174" s="7">
        <f ca="1">IFERROR(VLOOKUP($B174&amp;$A174,'US Fed Funds'!$B:$E,4,FALSE),F175)</f>
        <v>0.125</v>
      </c>
      <c r="G174" s="7">
        <f ca="1">IFERROR(VLOOKUP($B174&amp;$A174,'US Inflation'!$B:$E,4,FALSE),G175)</f>
        <v>1.1000000000000001</v>
      </c>
      <c r="H174" s="2">
        <f ca="1">VLOOKUP($B174&amp;$A174,BRL!$B:$E,4,FALSE)</f>
        <v>1.7547999999999999</v>
      </c>
      <c r="J174" s="6" t="str">
        <f t="shared" ca="1" si="56"/>
        <v>92010</v>
      </c>
      <c r="L174" s="4">
        <f t="shared" ca="1" si="60"/>
        <v>40451</v>
      </c>
      <c r="M174" s="7">
        <f t="shared" ca="1" si="61"/>
        <v>6.05</v>
      </c>
      <c r="N174" s="7">
        <f t="shared" ca="1" si="59"/>
        <v>10.625</v>
      </c>
      <c r="O174" s="7">
        <f t="shared" ca="1" si="57"/>
        <v>7.0250000000000004</v>
      </c>
      <c r="P174" s="7">
        <f t="shared" ca="1" si="58"/>
        <v>3.6</v>
      </c>
      <c r="R174" s="4"/>
      <c r="S174" s="8"/>
    </row>
    <row r="175" spans="1:19" x14ac:dyDescent="0.25">
      <c r="A175" s="3">
        <f t="shared" ca="1" si="53"/>
        <v>2010</v>
      </c>
      <c r="B175" s="3">
        <f t="shared" ca="1" si="55"/>
        <v>7</v>
      </c>
      <c r="C175" s="4">
        <f t="shared" ca="1" si="54"/>
        <v>40390</v>
      </c>
      <c r="D175" s="7">
        <f ca="1">IFERROR(VLOOKUP(B175&amp;A175,'BR Selic'!$B:$E,4,FALSE),D176)</f>
        <v>10.75</v>
      </c>
      <c r="E175" s="7">
        <f ca="1">IFERROR(VLOOKUP($B175&amp;$A175,'BR Inflation'!$B:$E,4,FALSE),E176)</f>
        <v>4.5999999999999996</v>
      </c>
      <c r="F175" s="7">
        <f ca="1">IFERROR(VLOOKUP($B175&amp;$A175,'US Fed Funds'!$B:$E,4,FALSE),F176)</f>
        <v>0.125</v>
      </c>
      <c r="G175" s="7">
        <f ca="1">IFERROR(VLOOKUP($B175&amp;$A175,'US Inflation'!$B:$E,4,FALSE),G176)</f>
        <v>1.2</v>
      </c>
      <c r="H175" s="2">
        <f ca="1">VLOOKUP($B175&amp;$A175,BRL!$B:$E,4,FALSE)</f>
        <v>1.7524999999999999</v>
      </c>
      <c r="J175" s="6" t="str">
        <f t="shared" ca="1" si="56"/>
        <v>82010</v>
      </c>
      <c r="L175" s="4">
        <f t="shared" ca="1" si="60"/>
        <v>40421</v>
      </c>
      <c r="M175" s="7">
        <f t="shared" ca="1" si="61"/>
        <v>6.26</v>
      </c>
      <c r="N175" s="7">
        <f t="shared" ca="1" si="59"/>
        <v>10.625</v>
      </c>
      <c r="O175" s="7">
        <f t="shared" ca="1" si="57"/>
        <v>7.2349999999999994</v>
      </c>
      <c r="P175" s="7">
        <f t="shared" ca="1" si="58"/>
        <v>3.39</v>
      </c>
      <c r="R175" s="4"/>
      <c r="S175" s="8"/>
    </row>
    <row r="176" spans="1:19" x14ac:dyDescent="0.25">
      <c r="A176" s="3">
        <f t="shared" ca="1" si="53"/>
        <v>2010</v>
      </c>
      <c r="B176" s="3">
        <f t="shared" ca="1" si="55"/>
        <v>6</v>
      </c>
      <c r="C176" s="4">
        <f t="shared" ca="1" si="54"/>
        <v>40359</v>
      </c>
      <c r="D176" s="7">
        <f ca="1">IFERROR(VLOOKUP(B176&amp;A176,'BR Selic'!$B:$E,4,FALSE),D177)</f>
        <v>10.25</v>
      </c>
      <c r="E176" s="7">
        <f ca="1">IFERROR(VLOOKUP($B176&amp;$A176,'BR Inflation'!$B:$E,4,FALSE),E177)</f>
        <v>4.84</v>
      </c>
      <c r="F176" s="7">
        <f ca="1">IFERROR(VLOOKUP($B176&amp;$A176,'US Fed Funds'!$B:$E,4,FALSE),F177)</f>
        <v>0.125</v>
      </c>
      <c r="G176" s="7">
        <f ca="1">IFERROR(VLOOKUP($B176&amp;$A176,'US Inflation'!$B:$E,4,FALSE),G177)</f>
        <v>1.1000000000000001</v>
      </c>
      <c r="H176" s="2">
        <f ca="1">VLOOKUP($B176&amp;$A176,BRL!$B:$E,4,FALSE)</f>
        <v>1.8037000000000001</v>
      </c>
      <c r="J176" s="6" t="str">
        <f t="shared" ca="1" si="56"/>
        <v>72010</v>
      </c>
      <c r="L176" s="4">
        <f t="shared" ca="1" si="60"/>
        <v>40390</v>
      </c>
      <c r="M176" s="7">
        <f t="shared" ca="1" si="61"/>
        <v>6.15</v>
      </c>
      <c r="N176" s="7">
        <f t="shared" ca="1" si="59"/>
        <v>10.625</v>
      </c>
      <c r="O176" s="7">
        <f t="shared" ca="1" si="57"/>
        <v>7.2250000000000005</v>
      </c>
      <c r="P176" s="7">
        <f t="shared" ca="1" si="58"/>
        <v>3.3999999999999995</v>
      </c>
      <c r="R176" s="4"/>
      <c r="S176" s="8"/>
    </row>
    <row r="177" spans="1:19" x14ac:dyDescent="0.25">
      <c r="A177" s="3">
        <f t="shared" ca="1" si="53"/>
        <v>2010</v>
      </c>
      <c r="B177" s="3">
        <f t="shared" ca="1" si="55"/>
        <v>5</v>
      </c>
      <c r="C177" s="4">
        <f t="shared" ca="1" si="54"/>
        <v>40329</v>
      </c>
      <c r="D177" s="7">
        <f ca="1">IFERROR(VLOOKUP(B177&amp;A177,'BR Selic'!$B:$E,4,FALSE),D178)</f>
        <v>9.5</v>
      </c>
      <c r="E177" s="7">
        <f ca="1">IFERROR(VLOOKUP($B177&amp;$A177,'BR Inflation'!$B:$E,4,FALSE),E178)</f>
        <v>5.22</v>
      </c>
      <c r="F177" s="7">
        <f ca="1">IFERROR(VLOOKUP($B177&amp;$A177,'US Fed Funds'!$B:$E,4,FALSE),F178)</f>
        <v>0.125</v>
      </c>
      <c r="G177" s="7">
        <f ca="1">IFERROR(VLOOKUP($B177&amp;$A177,'US Inflation'!$B:$E,4,FALSE),G178)</f>
        <v>2</v>
      </c>
      <c r="H177" s="2">
        <f ca="1">VLOOKUP($B177&amp;$A177,BRL!$B:$E,4,FALSE)</f>
        <v>1.8198000000000001</v>
      </c>
      <c r="J177" s="6" t="str">
        <f t="shared" ca="1" si="56"/>
        <v>62010</v>
      </c>
      <c r="L177" s="4">
        <f t="shared" ca="1" si="60"/>
        <v>40359</v>
      </c>
      <c r="M177" s="7">
        <f t="shared" ca="1" si="61"/>
        <v>5.41</v>
      </c>
      <c r="N177" s="7">
        <f t="shared" ca="1" si="59"/>
        <v>10.125</v>
      </c>
      <c r="O177" s="7">
        <f t="shared" ca="1" si="57"/>
        <v>6.3849999999999998</v>
      </c>
      <c r="P177" s="7">
        <f t="shared" ca="1" si="58"/>
        <v>3.7399999999999998</v>
      </c>
      <c r="R177" s="4"/>
      <c r="S177" s="8"/>
    </row>
    <row r="178" spans="1:19" x14ac:dyDescent="0.25">
      <c r="A178" s="3">
        <f t="shared" ref="A178:A241" ca="1" si="62">YEAR(C178)</f>
        <v>2010</v>
      </c>
      <c r="B178" s="3">
        <f t="shared" ca="1" si="55"/>
        <v>4</v>
      </c>
      <c r="C178" s="4">
        <f t="shared" ref="C178:C241" ca="1" si="63">EOMONTH(C177,-1)</f>
        <v>40298</v>
      </c>
      <c r="D178" s="7">
        <f ca="1">IFERROR(VLOOKUP(B178&amp;A178,'BR Selic'!$B:$E,4,FALSE),D179)</f>
        <v>9.5</v>
      </c>
      <c r="E178" s="7">
        <f ca="1">IFERROR(VLOOKUP($B178&amp;$A178,'BR Inflation'!$B:$E,4,FALSE),E179)</f>
        <v>5.26</v>
      </c>
      <c r="F178" s="7">
        <f ca="1">IFERROR(VLOOKUP($B178&amp;$A178,'US Fed Funds'!$B:$E,4,FALSE),F179)</f>
        <v>0.125</v>
      </c>
      <c r="G178" s="7">
        <f ca="1">IFERROR(VLOOKUP($B178&amp;$A178,'US Inflation'!$B:$E,4,FALSE),G179)</f>
        <v>2.2000000000000002</v>
      </c>
      <c r="H178" s="2">
        <f ca="1">VLOOKUP($B178&amp;$A178,BRL!$B:$E,4,FALSE)</f>
        <v>1.734</v>
      </c>
      <c r="J178" s="6" t="str">
        <f t="shared" ca="1" si="56"/>
        <v>52010</v>
      </c>
      <c r="L178" s="4">
        <f t="shared" ca="1" si="60"/>
        <v>40329</v>
      </c>
      <c r="M178" s="7">
        <f t="shared" ca="1" si="61"/>
        <v>4.28</v>
      </c>
      <c r="N178" s="7">
        <f t="shared" ca="1" si="59"/>
        <v>9.375</v>
      </c>
      <c r="O178" s="7">
        <f t="shared" ca="1" si="57"/>
        <v>6.1550000000000002</v>
      </c>
      <c r="P178" s="7">
        <f t="shared" ca="1" si="58"/>
        <v>3.2199999999999998</v>
      </c>
      <c r="R178" s="4"/>
      <c r="S178" s="8"/>
    </row>
    <row r="179" spans="1:19" x14ac:dyDescent="0.25">
      <c r="A179" s="3">
        <f t="shared" ca="1" si="62"/>
        <v>2010</v>
      </c>
      <c r="B179" s="3">
        <f t="shared" ca="1" si="55"/>
        <v>3</v>
      </c>
      <c r="C179" s="4">
        <f t="shared" ca="1" si="63"/>
        <v>40268</v>
      </c>
      <c r="D179" s="7">
        <f ca="1">IFERROR(VLOOKUP(B179&amp;A179,'BR Selic'!$B:$E,4,FALSE),D180)</f>
        <v>8.75</v>
      </c>
      <c r="E179" s="7">
        <f ca="1">IFERROR(VLOOKUP($B179&amp;$A179,'BR Inflation'!$B:$E,4,FALSE),E180)</f>
        <v>5.17</v>
      </c>
      <c r="F179" s="7">
        <f ca="1">IFERROR(VLOOKUP($B179&amp;$A179,'US Fed Funds'!$B:$E,4,FALSE),F180)</f>
        <v>0.125</v>
      </c>
      <c r="G179" s="7">
        <f ca="1">IFERROR(VLOOKUP($B179&amp;$A179,'US Inflation'!$B:$E,4,FALSE),G180)</f>
        <v>2.2999999999999998</v>
      </c>
      <c r="H179" s="2">
        <f ca="1">VLOOKUP($B179&amp;$A179,BRL!$B:$E,4,FALSE)</f>
        <v>1.7836000000000001</v>
      </c>
      <c r="J179" s="6" t="str">
        <f t="shared" ca="1" si="56"/>
        <v>42010</v>
      </c>
      <c r="L179" s="4">
        <f t="shared" ca="1" si="60"/>
        <v>40298</v>
      </c>
      <c r="M179" s="7">
        <f t="shared" ca="1" si="61"/>
        <v>4.24</v>
      </c>
      <c r="N179" s="7">
        <f t="shared" ca="1" si="59"/>
        <v>9.375</v>
      </c>
      <c r="O179" s="7">
        <f t="shared" ca="1" si="57"/>
        <v>6.3150000000000004</v>
      </c>
      <c r="P179" s="7">
        <f t="shared" ca="1" si="58"/>
        <v>3.0599999999999996</v>
      </c>
      <c r="R179" s="4"/>
      <c r="S179" s="8"/>
    </row>
    <row r="180" spans="1:19" x14ac:dyDescent="0.25">
      <c r="A180" s="3">
        <f t="shared" ca="1" si="62"/>
        <v>2010</v>
      </c>
      <c r="B180" s="3">
        <f t="shared" ca="1" si="55"/>
        <v>2</v>
      </c>
      <c r="C180" s="4">
        <f t="shared" ca="1" si="63"/>
        <v>40237</v>
      </c>
      <c r="D180" s="7">
        <f ca="1">IFERROR(VLOOKUP(B180&amp;A180,'BR Selic'!$B:$E,4,FALSE),D181)</f>
        <v>8.75</v>
      </c>
      <c r="E180" s="7">
        <f ca="1">IFERROR(VLOOKUP($B180&amp;$A180,'BR Inflation'!$B:$E,4,FALSE),E181)</f>
        <v>4.83</v>
      </c>
      <c r="F180" s="7">
        <f ca="1">IFERROR(VLOOKUP($B180&amp;$A180,'US Fed Funds'!$B:$E,4,FALSE),F181)</f>
        <v>0.125</v>
      </c>
      <c r="G180" s="7">
        <f ca="1">IFERROR(VLOOKUP($B180&amp;$A180,'US Inflation'!$B:$E,4,FALSE),G181)</f>
        <v>2.1</v>
      </c>
      <c r="H180" s="2">
        <f ca="1">VLOOKUP($B180&amp;$A180,BRL!$B:$E,4,FALSE)</f>
        <v>1.8067</v>
      </c>
      <c r="J180" s="6" t="str">
        <f t="shared" ca="1" si="56"/>
        <v>32010</v>
      </c>
      <c r="L180" s="4">
        <f t="shared" ca="1" si="60"/>
        <v>40268</v>
      </c>
      <c r="M180" s="7">
        <f t="shared" ca="1" si="61"/>
        <v>3.58</v>
      </c>
      <c r="N180" s="7">
        <f t="shared" ca="1" si="59"/>
        <v>8.625</v>
      </c>
      <c r="O180" s="7">
        <f t="shared" ca="1" si="57"/>
        <v>5.7549999999999999</v>
      </c>
      <c r="P180" s="7">
        <f t="shared" ca="1" si="58"/>
        <v>2.87</v>
      </c>
      <c r="R180" s="4"/>
      <c r="S180" s="8"/>
    </row>
    <row r="181" spans="1:19" x14ac:dyDescent="0.25">
      <c r="A181" s="3">
        <f t="shared" ca="1" si="62"/>
        <v>2010</v>
      </c>
      <c r="B181" s="3">
        <f t="shared" ca="1" si="55"/>
        <v>1</v>
      </c>
      <c r="C181" s="4">
        <f t="shared" ca="1" si="63"/>
        <v>40209</v>
      </c>
      <c r="D181" s="7">
        <f ca="1">IFERROR(VLOOKUP(B181&amp;A181,'BR Selic'!$B:$E,4,FALSE),D182)</f>
        <v>8.75</v>
      </c>
      <c r="E181" s="7">
        <f ca="1">IFERROR(VLOOKUP($B181&amp;$A181,'BR Inflation'!$B:$E,4,FALSE),E182)</f>
        <v>4.59</v>
      </c>
      <c r="F181" s="7">
        <f ca="1">IFERROR(VLOOKUP($B181&amp;$A181,'US Fed Funds'!$B:$E,4,FALSE),F182)</f>
        <v>0.125</v>
      </c>
      <c r="G181" s="7">
        <f ca="1">IFERROR(VLOOKUP($B181&amp;$A181,'US Inflation'!$B:$E,4,FALSE),G182)</f>
        <v>2.6</v>
      </c>
      <c r="H181" s="2">
        <f ca="1">VLOOKUP($B181&amp;$A181,BRL!$B:$E,4,FALSE)</f>
        <v>1.8847</v>
      </c>
      <c r="J181" s="6" t="str">
        <f t="shared" ca="1" si="56"/>
        <v>22010</v>
      </c>
      <c r="L181" s="4">
        <f t="shared" ca="1" si="60"/>
        <v>40237</v>
      </c>
      <c r="M181" s="7">
        <f t="shared" ca="1" si="61"/>
        <v>3.92</v>
      </c>
      <c r="N181" s="7">
        <f t="shared" ca="1" si="59"/>
        <v>8.625</v>
      </c>
      <c r="O181" s="7">
        <f t="shared" ca="1" si="57"/>
        <v>5.8949999999999996</v>
      </c>
      <c r="P181" s="7">
        <f t="shared" ca="1" si="58"/>
        <v>2.73</v>
      </c>
      <c r="R181" s="4"/>
      <c r="S181" s="8"/>
    </row>
    <row r="182" spans="1:19" x14ac:dyDescent="0.25">
      <c r="A182" s="3">
        <f t="shared" ca="1" si="62"/>
        <v>2009</v>
      </c>
      <c r="B182" s="3">
        <f t="shared" ca="1" si="55"/>
        <v>12</v>
      </c>
      <c r="C182" s="4">
        <f t="shared" ca="1" si="63"/>
        <v>40178</v>
      </c>
      <c r="D182" s="7">
        <f ca="1">IFERROR(VLOOKUP(B182&amp;A182,'BR Selic'!$B:$E,4,FALSE),D183)</f>
        <v>8.75</v>
      </c>
      <c r="E182" s="7">
        <f ca="1">IFERROR(VLOOKUP($B182&amp;$A182,'BR Inflation'!$B:$E,4,FALSE),E183)</f>
        <v>4.3099999999999996</v>
      </c>
      <c r="F182" s="7">
        <f ca="1">IFERROR(VLOOKUP($B182&amp;$A182,'US Fed Funds'!$B:$E,4,FALSE),F183)</f>
        <v>0.125</v>
      </c>
      <c r="G182" s="7">
        <f ca="1">IFERROR(VLOOKUP($B182&amp;$A182,'US Inflation'!$B:$E,4,FALSE),G183)</f>
        <v>2.7</v>
      </c>
      <c r="H182" s="2">
        <f ca="1">VLOOKUP($B182&amp;$A182,BRL!$B:$E,4,FALSE)</f>
        <v>1.7424999999999999</v>
      </c>
      <c r="J182" s="6" t="str">
        <f t="shared" ca="1" si="56"/>
        <v>12010</v>
      </c>
      <c r="L182" s="4">
        <f t="shared" ca="1" si="60"/>
        <v>40209</v>
      </c>
      <c r="M182" s="7">
        <f t="shared" ca="1" si="61"/>
        <v>4.16</v>
      </c>
      <c r="N182" s="7">
        <f t="shared" ca="1" si="59"/>
        <v>8.625</v>
      </c>
      <c r="O182" s="7">
        <f t="shared" ca="1" si="57"/>
        <v>6.6349999999999998</v>
      </c>
      <c r="P182" s="7">
        <f t="shared" ca="1" si="58"/>
        <v>1.9899999999999998</v>
      </c>
      <c r="R182" s="4"/>
      <c r="S182" s="8"/>
    </row>
    <row r="183" spans="1:19" x14ac:dyDescent="0.25">
      <c r="A183" s="3">
        <f t="shared" ca="1" si="62"/>
        <v>2009</v>
      </c>
      <c r="B183" s="3">
        <f t="shared" ca="1" si="55"/>
        <v>11</v>
      </c>
      <c r="C183" s="4">
        <f t="shared" ca="1" si="63"/>
        <v>40147</v>
      </c>
      <c r="D183" s="7">
        <f ca="1">IFERROR(VLOOKUP(B183&amp;A183,'BR Selic'!$B:$E,4,FALSE),D184)</f>
        <v>8.75</v>
      </c>
      <c r="E183" s="7">
        <f ca="1">IFERROR(VLOOKUP($B183&amp;$A183,'BR Inflation'!$B:$E,4,FALSE),E184)</f>
        <v>4.22</v>
      </c>
      <c r="F183" s="7">
        <f ca="1">IFERROR(VLOOKUP($B183&amp;$A183,'US Fed Funds'!$B:$E,4,FALSE),F184)</f>
        <v>0.125</v>
      </c>
      <c r="G183" s="7">
        <f ca="1">IFERROR(VLOOKUP($B183&amp;$A183,'US Inflation'!$B:$E,4,FALSE),G184)</f>
        <v>1.8</v>
      </c>
      <c r="H183" s="2">
        <f ca="1">VLOOKUP($B183&amp;$A183,BRL!$B:$E,4,FALSE)</f>
        <v>1.7549999999999999</v>
      </c>
      <c r="J183" s="6" t="str">
        <f t="shared" ca="1" si="56"/>
        <v>122009</v>
      </c>
      <c r="L183" s="4">
        <f t="shared" ca="1" si="60"/>
        <v>40178</v>
      </c>
      <c r="M183" s="7">
        <f t="shared" ca="1" si="61"/>
        <v>4.4400000000000004</v>
      </c>
      <c r="N183" s="7">
        <f t="shared" ca="1" si="59"/>
        <v>8.625</v>
      </c>
      <c r="O183" s="7">
        <f t="shared" ca="1" si="57"/>
        <v>7.0150000000000006</v>
      </c>
      <c r="P183" s="7">
        <f t="shared" ca="1" si="58"/>
        <v>1.6099999999999994</v>
      </c>
      <c r="R183" s="4"/>
      <c r="S183" s="8"/>
    </row>
    <row r="184" spans="1:19" x14ac:dyDescent="0.25">
      <c r="A184" s="3">
        <f t="shared" ca="1" si="62"/>
        <v>2009</v>
      </c>
      <c r="B184" s="3">
        <f t="shared" ca="1" si="55"/>
        <v>10</v>
      </c>
      <c r="C184" s="4">
        <f t="shared" ca="1" si="63"/>
        <v>40117</v>
      </c>
      <c r="D184" s="7">
        <f ca="1">IFERROR(VLOOKUP(B184&amp;A184,'BR Selic'!$B:$E,4,FALSE),D185)</f>
        <v>8.75</v>
      </c>
      <c r="E184" s="7">
        <f ca="1">IFERROR(VLOOKUP($B184&amp;$A184,'BR Inflation'!$B:$E,4,FALSE),E185)</f>
        <v>4.17</v>
      </c>
      <c r="F184" s="7">
        <f ca="1">IFERROR(VLOOKUP($B184&amp;$A184,'US Fed Funds'!$B:$E,4,FALSE),F185)</f>
        <v>0.125</v>
      </c>
      <c r="G184" s="7">
        <f ca="1">IFERROR(VLOOKUP($B184&amp;$A184,'US Inflation'!$B:$E,4,FALSE),G185)</f>
        <v>-0.2</v>
      </c>
      <c r="H184" s="2">
        <f ca="1">VLOOKUP($B184&amp;$A184,BRL!$B:$E,4,FALSE)</f>
        <v>1.7629999999999999</v>
      </c>
      <c r="J184" s="6" t="str">
        <f t="shared" ca="1" si="56"/>
        <v>112009</v>
      </c>
      <c r="L184" s="4">
        <f t="shared" ca="1" si="60"/>
        <v>40147</v>
      </c>
      <c r="M184" s="7">
        <f t="shared" ca="1" si="61"/>
        <v>4.53</v>
      </c>
      <c r="N184" s="7">
        <f t="shared" ca="1" si="59"/>
        <v>8.625</v>
      </c>
      <c r="O184" s="7">
        <f t="shared" ca="1" si="57"/>
        <v>6.2050000000000001</v>
      </c>
      <c r="P184" s="7">
        <f t="shared" ca="1" si="58"/>
        <v>2.42</v>
      </c>
      <c r="R184" s="4"/>
      <c r="S184" s="8"/>
    </row>
    <row r="185" spans="1:19" x14ac:dyDescent="0.25">
      <c r="A185" s="3">
        <f t="shared" ca="1" si="62"/>
        <v>2009</v>
      </c>
      <c r="B185" s="3">
        <f t="shared" ca="1" si="55"/>
        <v>9</v>
      </c>
      <c r="C185" s="4">
        <f t="shared" ca="1" si="63"/>
        <v>40086</v>
      </c>
      <c r="D185" s="7">
        <f ca="1">IFERROR(VLOOKUP(B185&amp;A185,'BR Selic'!$B:$E,4,FALSE),D186)</f>
        <v>8.75</v>
      </c>
      <c r="E185" s="7">
        <f ca="1">IFERROR(VLOOKUP($B185&amp;$A185,'BR Inflation'!$B:$E,4,FALSE),E186)</f>
        <v>4.34</v>
      </c>
      <c r="F185" s="7">
        <f ca="1">IFERROR(VLOOKUP($B185&amp;$A185,'US Fed Funds'!$B:$E,4,FALSE),F186)</f>
        <v>0.125</v>
      </c>
      <c r="G185" s="7">
        <f ca="1">IFERROR(VLOOKUP($B185&amp;$A185,'US Inflation'!$B:$E,4,FALSE),G186)</f>
        <v>-1.3</v>
      </c>
      <c r="H185" s="2">
        <f ca="1">VLOOKUP($B185&amp;$A185,BRL!$B:$E,4,FALSE)</f>
        <v>1.7715000000000001</v>
      </c>
      <c r="J185" s="6" t="str">
        <f t="shared" ca="1" si="56"/>
        <v>102009</v>
      </c>
      <c r="L185" s="4">
        <f t="shared" ca="1" si="60"/>
        <v>40117</v>
      </c>
      <c r="M185" s="7">
        <f t="shared" ca="1" si="61"/>
        <v>4.58</v>
      </c>
      <c r="N185" s="7">
        <f t="shared" ca="1" si="59"/>
        <v>8.625</v>
      </c>
      <c r="O185" s="7">
        <f t="shared" ca="1" si="57"/>
        <v>4.2549999999999999</v>
      </c>
      <c r="P185" s="7">
        <f t="shared" ca="1" si="58"/>
        <v>4.37</v>
      </c>
      <c r="R185" s="4"/>
      <c r="S185" s="8"/>
    </row>
    <row r="186" spans="1:19" x14ac:dyDescent="0.25">
      <c r="A186" s="3">
        <f t="shared" ca="1" si="62"/>
        <v>2009</v>
      </c>
      <c r="B186" s="3">
        <f t="shared" ca="1" si="55"/>
        <v>8</v>
      </c>
      <c r="C186" s="4">
        <f t="shared" ca="1" si="63"/>
        <v>40056</v>
      </c>
      <c r="D186" s="7">
        <f ca="1">IFERROR(VLOOKUP(B186&amp;A186,'BR Selic'!$B:$E,4,FALSE),D187)</f>
        <v>8.75</v>
      </c>
      <c r="E186" s="7">
        <f ca="1">IFERROR(VLOOKUP($B186&amp;$A186,'BR Inflation'!$B:$E,4,FALSE),E187)</f>
        <v>4.3600000000000003</v>
      </c>
      <c r="F186" s="7">
        <f ca="1">IFERROR(VLOOKUP($B186&amp;$A186,'US Fed Funds'!$B:$E,4,FALSE),F187)</f>
        <v>0.125</v>
      </c>
      <c r="G186" s="7">
        <f ca="1">IFERROR(VLOOKUP($B186&amp;$A186,'US Inflation'!$B:$E,4,FALSE),G187)</f>
        <v>-1.5</v>
      </c>
      <c r="H186" s="2">
        <f ca="1">VLOOKUP($B186&amp;$A186,BRL!$B:$E,4,FALSE)</f>
        <v>1.879</v>
      </c>
      <c r="J186" s="6" t="str">
        <f t="shared" ca="1" si="56"/>
        <v>92009</v>
      </c>
      <c r="L186" s="4">
        <f t="shared" ca="1" si="60"/>
        <v>40086</v>
      </c>
      <c r="M186" s="7">
        <f t="shared" ca="1" si="61"/>
        <v>4.41</v>
      </c>
      <c r="N186" s="7">
        <f t="shared" ca="1" si="59"/>
        <v>8.625</v>
      </c>
      <c r="O186" s="7">
        <f t="shared" ca="1" si="57"/>
        <v>2.9850000000000003</v>
      </c>
      <c r="P186" s="7">
        <f t="shared" ca="1" si="58"/>
        <v>5.64</v>
      </c>
      <c r="R186" s="4"/>
      <c r="S186" s="8"/>
    </row>
    <row r="187" spans="1:19" x14ac:dyDescent="0.25">
      <c r="A187" s="3">
        <f t="shared" ca="1" si="62"/>
        <v>2009</v>
      </c>
      <c r="B187" s="3">
        <f t="shared" ca="1" si="55"/>
        <v>7</v>
      </c>
      <c r="C187" s="4">
        <f t="shared" ca="1" si="63"/>
        <v>40025</v>
      </c>
      <c r="D187" s="7">
        <f ca="1">IFERROR(VLOOKUP(B187&amp;A187,'BR Selic'!$B:$E,4,FALSE),D188)</f>
        <v>8.75</v>
      </c>
      <c r="E187" s="7">
        <f ca="1">IFERROR(VLOOKUP($B187&amp;$A187,'BR Inflation'!$B:$E,4,FALSE),E188)</f>
        <v>4.5</v>
      </c>
      <c r="F187" s="7">
        <f ca="1">IFERROR(VLOOKUP($B187&amp;$A187,'US Fed Funds'!$B:$E,4,FALSE),F188)</f>
        <v>0.125</v>
      </c>
      <c r="G187" s="7">
        <f ca="1">IFERROR(VLOOKUP($B187&amp;$A187,'US Inflation'!$B:$E,4,FALSE),G188)</f>
        <v>-2.1</v>
      </c>
      <c r="H187" s="2">
        <f ca="1">VLOOKUP($B187&amp;$A187,BRL!$B:$E,4,FALSE)</f>
        <v>1.8645</v>
      </c>
      <c r="J187" s="6" t="str">
        <f t="shared" ca="1" si="56"/>
        <v>82009</v>
      </c>
      <c r="L187" s="4">
        <f t="shared" ca="1" si="60"/>
        <v>40056</v>
      </c>
      <c r="M187" s="7">
        <f t="shared" ca="1" si="61"/>
        <v>4.3899999999999997</v>
      </c>
      <c r="N187" s="7">
        <f t="shared" ca="1" si="59"/>
        <v>8.625</v>
      </c>
      <c r="O187" s="7">
        <f t="shared" ca="1" si="57"/>
        <v>2.7649999999999997</v>
      </c>
      <c r="P187" s="7">
        <f t="shared" ca="1" si="58"/>
        <v>5.86</v>
      </c>
      <c r="R187" s="4"/>
      <c r="S187" s="8"/>
    </row>
    <row r="188" spans="1:19" x14ac:dyDescent="0.25">
      <c r="A188" s="3">
        <f t="shared" ca="1" si="62"/>
        <v>2009</v>
      </c>
      <c r="B188" s="3">
        <f t="shared" ca="1" si="55"/>
        <v>6</v>
      </c>
      <c r="C188" s="4">
        <f t="shared" ca="1" si="63"/>
        <v>39994</v>
      </c>
      <c r="D188" s="7">
        <f ca="1">IFERROR(VLOOKUP(B188&amp;A188,'BR Selic'!$B:$E,4,FALSE),D189)</f>
        <v>9.25</v>
      </c>
      <c r="E188" s="7">
        <f ca="1">IFERROR(VLOOKUP($B188&amp;$A188,'BR Inflation'!$B:$E,4,FALSE),E189)</f>
        <v>4.8</v>
      </c>
      <c r="F188" s="7">
        <f ca="1">IFERROR(VLOOKUP($B188&amp;$A188,'US Fed Funds'!$B:$E,4,FALSE),F189)</f>
        <v>0.125</v>
      </c>
      <c r="G188" s="7">
        <f ca="1">IFERROR(VLOOKUP($B188&amp;$A188,'US Inflation'!$B:$E,4,FALSE),G189)</f>
        <v>-1.4</v>
      </c>
      <c r="H188" s="2">
        <f ca="1">VLOOKUP($B188&amp;$A188,BRL!$B:$E,4,FALSE)</f>
        <v>1.952</v>
      </c>
      <c r="J188" s="6" t="str">
        <f t="shared" ca="1" si="56"/>
        <v>72009</v>
      </c>
      <c r="L188" s="4">
        <f t="shared" ca="1" si="60"/>
        <v>40025</v>
      </c>
      <c r="M188" s="7">
        <f t="shared" ca="1" si="61"/>
        <v>4.25</v>
      </c>
      <c r="N188" s="7">
        <f t="shared" ca="1" si="59"/>
        <v>8.625</v>
      </c>
      <c r="O188" s="7">
        <f t="shared" ca="1" si="57"/>
        <v>2.0249999999999999</v>
      </c>
      <c r="P188" s="7">
        <f t="shared" ca="1" si="58"/>
        <v>6.6</v>
      </c>
      <c r="R188" s="4"/>
      <c r="S188" s="8"/>
    </row>
    <row r="189" spans="1:19" x14ac:dyDescent="0.25">
      <c r="A189" s="3">
        <f t="shared" ca="1" si="62"/>
        <v>2009</v>
      </c>
      <c r="B189" s="3">
        <f t="shared" ca="1" si="55"/>
        <v>5</v>
      </c>
      <c r="C189" s="4">
        <f t="shared" ca="1" si="63"/>
        <v>39964</v>
      </c>
      <c r="D189" s="7">
        <f ca="1">IFERROR(VLOOKUP(B189&amp;A189,'BR Selic'!$B:$E,4,FALSE),D190)</f>
        <v>10.25</v>
      </c>
      <c r="E189" s="7">
        <f ca="1">IFERROR(VLOOKUP($B189&amp;$A189,'BR Inflation'!$B:$E,4,FALSE),E190)</f>
        <v>5.2</v>
      </c>
      <c r="F189" s="7">
        <f ca="1">IFERROR(VLOOKUP($B189&amp;$A189,'US Fed Funds'!$B:$E,4,FALSE),F190)</f>
        <v>0.125</v>
      </c>
      <c r="G189" s="7">
        <f ca="1">IFERROR(VLOOKUP($B189&amp;$A189,'US Inflation'!$B:$E,4,FALSE),G190)</f>
        <v>-1.3</v>
      </c>
      <c r="H189" s="2">
        <f ca="1">VLOOKUP($B189&amp;$A189,BRL!$B:$E,4,FALSE)</f>
        <v>1.9710000000000001</v>
      </c>
      <c r="J189" s="6" t="str">
        <f t="shared" ca="1" si="56"/>
        <v>62009</v>
      </c>
      <c r="L189" s="4">
        <f t="shared" ca="1" si="60"/>
        <v>39994</v>
      </c>
      <c r="M189" s="7">
        <f t="shared" ca="1" si="61"/>
        <v>4.45</v>
      </c>
      <c r="N189" s="7">
        <f t="shared" ca="1" si="59"/>
        <v>9.125</v>
      </c>
      <c r="O189" s="7">
        <f t="shared" ca="1" si="57"/>
        <v>2.9250000000000003</v>
      </c>
      <c r="P189" s="7">
        <f t="shared" ca="1" si="58"/>
        <v>6.1999999999999993</v>
      </c>
      <c r="R189" s="4"/>
      <c r="S189" s="8"/>
    </row>
    <row r="190" spans="1:19" x14ac:dyDescent="0.25">
      <c r="A190" s="3">
        <f t="shared" ca="1" si="62"/>
        <v>2009</v>
      </c>
      <c r="B190" s="3">
        <f t="shared" ca="1" si="55"/>
        <v>4</v>
      </c>
      <c r="C190" s="4">
        <f t="shared" ca="1" si="63"/>
        <v>39933</v>
      </c>
      <c r="D190" s="7">
        <f ca="1">IFERROR(VLOOKUP(B190&amp;A190,'BR Selic'!$B:$E,4,FALSE),D191)</f>
        <v>10.25</v>
      </c>
      <c r="E190" s="7">
        <f ca="1">IFERROR(VLOOKUP($B190&amp;$A190,'BR Inflation'!$B:$E,4,FALSE),E191)</f>
        <v>5.53</v>
      </c>
      <c r="F190" s="7">
        <f ca="1">IFERROR(VLOOKUP($B190&amp;$A190,'US Fed Funds'!$B:$E,4,FALSE),F191)</f>
        <v>0.125</v>
      </c>
      <c r="G190" s="7">
        <f ca="1">IFERROR(VLOOKUP($B190&amp;$A190,'US Inflation'!$B:$E,4,FALSE),G191)</f>
        <v>-0.7</v>
      </c>
      <c r="H190" s="2">
        <f ca="1">VLOOKUP($B190&amp;$A190,BRL!$B:$E,4,FALSE)</f>
        <v>2.1892999999999998</v>
      </c>
      <c r="J190" s="6" t="str">
        <f t="shared" ca="1" si="56"/>
        <v>52009</v>
      </c>
      <c r="L190" s="4">
        <f t="shared" ca="1" si="60"/>
        <v>39964</v>
      </c>
      <c r="M190" s="7">
        <f t="shared" ca="1" si="61"/>
        <v>5.05</v>
      </c>
      <c r="N190" s="7">
        <f t="shared" ca="1" si="59"/>
        <v>10.125</v>
      </c>
      <c r="O190" s="7">
        <f t="shared" ca="1" si="57"/>
        <v>3.625</v>
      </c>
      <c r="P190" s="7">
        <f t="shared" ca="1" si="58"/>
        <v>6.5</v>
      </c>
      <c r="R190" s="4"/>
      <c r="S190" s="8"/>
    </row>
    <row r="191" spans="1:19" x14ac:dyDescent="0.25">
      <c r="A191" s="3">
        <f t="shared" ca="1" si="62"/>
        <v>2009</v>
      </c>
      <c r="B191" s="3">
        <f t="shared" ca="1" si="55"/>
        <v>3</v>
      </c>
      <c r="C191" s="4">
        <f t="shared" ca="1" si="63"/>
        <v>39903</v>
      </c>
      <c r="D191" s="7">
        <f ca="1">IFERROR(VLOOKUP(B191&amp;A191,'BR Selic'!$B:$E,4,FALSE),D192)</f>
        <v>11.25</v>
      </c>
      <c r="E191" s="7">
        <f ca="1">IFERROR(VLOOKUP($B191&amp;$A191,'BR Inflation'!$B:$E,4,FALSE),E192)</f>
        <v>5.61</v>
      </c>
      <c r="F191" s="7">
        <f ca="1">IFERROR(VLOOKUP($B191&amp;$A191,'US Fed Funds'!$B:$E,4,FALSE),F192)</f>
        <v>0.125</v>
      </c>
      <c r="G191" s="7">
        <f ca="1">IFERROR(VLOOKUP($B191&amp;$A191,'US Inflation'!$B:$E,4,FALSE),G192)</f>
        <v>-0.4</v>
      </c>
      <c r="H191" s="2">
        <f ca="1">VLOOKUP($B191&amp;$A191,BRL!$B:$E,4,FALSE)</f>
        <v>2.3168000000000002</v>
      </c>
      <c r="J191" s="6" t="str">
        <f t="shared" ca="1" si="56"/>
        <v>42009</v>
      </c>
      <c r="L191" s="4">
        <f t="shared" ca="1" si="60"/>
        <v>39933</v>
      </c>
      <c r="M191" s="7">
        <f t="shared" ca="1" si="61"/>
        <v>4.72</v>
      </c>
      <c r="N191" s="7">
        <f t="shared" ca="1" si="59"/>
        <v>10.125</v>
      </c>
      <c r="O191" s="7">
        <f t="shared" ca="1" si="57"/>
        <v>3.8949999999999996</v>
      </c>
      <c r="P191" s="7">
        <f t="shared" ca="1" si="58"/>
        <v>6.23</v>
      </c>
      <c r="R191" s="4"/>
      <c r="S191" s="8"/>
    </row>
    <row r="192" spans="1:19" x14ac:dyDescent="0.25">
      <c r="A192" s="3">
        <f t="shared" ca="1" si="62"/>
        <v>2009</v>
      </c>
      <c r="B192" s="3">
        <f t="shared" ca="1" si="55"/>
        <v>2</v>
      </c>
      <c r="C192" s="4">
        <f t="shared" ca="1" si="63"/>
        <v>39872</v>
      </c>
      <c r="D192" s="7">
        <f ca="1">IFERROR(VLOOKUP(B192&amp;A192,'BR Selic'!$B:$E,4,FALSE),D193)</f>
        <v>12.75</v>
      </c>
      <c r="E192" s="7">
        <f ca="1">IFERROR(VLOOKUP($B192&amp;$A192,'BR Inflation'!$B:$E,4,FALSE),E193)</f>
        <v>5.9</v>
      </c>
      <c r="F192" s="7">
        <f ca="1">IFERROR(VLOOKUP($B192&amp;$A192,'US Fed Funds'!$B:$E,4,FALSE),F193)</f>
        <v>0.125</v>
      </c>
      <c r="G192" s="7">
        <f ca="1">IFERROR(VLOOKUP($B192&amp;$A192,'US Inflation'!$B:$E,4,FALSE),G193)</f>
        <v>0.2</v>
      </c>
      <c r="H192" s="2">
        <f ca="1">VLOOKUP($B192&amp;$A192,BRL!$B:$E,4,FALSE)</f>
        <v>2.3908999999999998</v>
      </c>
      <c r="J192" s="6" t="str">
        <f t="shared" ca="1" si="56"/>
        <v>32009</v>
      </c>
      <c r="L192" s="4">
        <f t="shared" ca="1" si="60"/>
        <v>39903</v>
      </c>
      <c r="M192" s="7">
        <f t="shared" ca="1" si="61"/>
        <v>5.64</v>
      </c>
      <c r="N192" s="7">
        <f t="shared" ca="1" si="59"/>
        <v>11.125</v>
      </c>
      <c r="O192" s="7">
        <f t="shared" ca="1" si="57"/>
        <v>5.1149999999999993</v>
      </c>
      <c r="P192" s="7">
        <f t="shared" ca="1" si="58"/>
        <v>6.0100000000000007</v>
      </c>
      <c r="R192" s="4"/>
      <c r="S192" s="8"/>
    </row>
    <row r="193" spans="1:19" x14ac:dyDescent="0.25">
      <c r="A193" s="3">
        <f t="shared" ca="1" si="62"/>
        <v>2009</v>
      </c>
      <c r="B193" s="3">
        <f t="shared" ca="1" si="55"/>
        <v>1</v>
      </c>
      <c r="C193" s="4">
        <f t="shared" ca="1" si="63"/>
        <v>39844</v>
      </c>
      <c r="D193" s="7">
        <f ca="1">IFERROR(VLOOKUP(B193&amp;A193,'BR Selic'!$B:$E,4,FALSE),D194)</f>
        <v>12.75</v>
      </c>
      <c r="E193" s="7">
        <f ca="1">IFERROR(VLOOKUP($B193&amp;$A193,'BR Inflation'!$B:$E,4,FALSE),E194)</f>
        <v>5.84</v>
      </c>
      <c r="F193" s="7">
        <f ca="1">IFERROR(VLOOKUP($B193&amp;$A193,'US Fed Funds'!$B:$E,4,FALSE),F194)</f>
        <v>0.125</v>
      </c>
      <c r="G193" s="7">
        <f ca="1">IFERROR(VLOOKUP($B193&amp;$A193,'US Inflation'!$B:$E,4,FALSE),G194)</f>
        <v>0</v>
      </c>
      <c r="H193" s="2">
        <f ca="1">VLOOKUP($B193&amp;$A193,BRL!$B:$E,4,FALSE)</f>
        <v>2.319</v>
      </c>
      <c r="J193" s="6" t="str">
        <f t="shared" ca="1" si="56"/>
        <v>22009</v>
      </c>
      <c r="L193" s="4">
        <f t="shared" ca="1" si="60"/>
        <v>39872</v>
      </c>
      <c r="M193" s="7">
        <f t="shared" ca="1" si="61"/>
        <v>6.85</v>
      </c>
      <c r="N193" s="7">
        <f t="shared" ca="1" si="59"/>
        <v>12.625</v>
      </c>
      <c r="O193" s="7">
        <f t="shared" ca="1" si="57"/>
        <v>6.9249999999999998</v>
      </c>
      <c r="P193" s="7">
        <f t="shared" ca="1" si="58"/>
        <v>5.7</v>
      </c>
      <c r="R193" s="4"/>
      <c r="S193" s="8"/>
    </row>
    <row r="194" spans="1:19" x14ac:dyDescent="0.25">
      <c r="A194" s="3">
        <f t="shared" ca="1" si="62"/>
        <v>2008</v>
      </c>
      <c r="B194" s="3">
        <f t="shared" ca="1" si="55"/>
        <v>12</v>
      </c>
      <c r="C194" s="4">
        <f t="shared" ca="1" si="63"/>
        <v>39813</v>
      </c>
      <c r="D194" s="7">
        <f ca="1">IFERROR(VLOOKUP(B194&amp;A194,'BR Selic'!$B:$E,4,FALSE),D195)</f>
        <v>13.75</v>
      </c>
      <c r="E194" s="7">
        <f ca="1">IFERROR(VLOOKUP($B194&amp;$A194,'BR Inflation'!$B:$E,4,FALSE),E195)</f>
        <v>5.9</v>
      </c>
      <c r="F194" s="7">
        <f ca="1">IFERROR(VLOOKUP($B194&amp;$A194,'US Fed Funds'!$B:$E,4,FALSE),F195)</f>
        <v>0.125</v>
      </c>
      <c r="G194" s="7">
        <f ca="1">IFERROR(VLOOKUP($B194&amp;$A194,'US Inflation'!$B:$E,4,FALSE),G195)</f>
        <v>0.1</v>
      </c>
      <c r="H194" s="2">
        <f ca="1">VLOOKUP($B194&amp;$A194,BRL!$B:$E,4,FALSE)</f>
        <v>2.3130000000000002</v>
      </c>
      <c r="J194" s="6" t="str">
        <f t="shared" ca="1" si="56"/>
        <v>12009</v>
      </c>
      <c r="L194" s="4">
        <f t="shared" ca="1" si="60"/>
        <v>39844</v>
      </c>
      <c r="M194" s="7">
        <f t="shared" ca="1" si="61"/>
        <v>6.91</v>
      </c>
      <c r="N194" s="7">
        <f t="shared" ca="1" si="59"/>
        <v>12.625</v>
      </c>
      <c r="O194" s="7">
        <f t="shared" ca="1" si="57"/>
        <v>6.7850000000000001</v>
      </c>
      <c r="P194" s="7">
        <f t="shared" ca="1" si="58"/>
        <v>5.84</v>
      </c>
      <c r="R194" s="4"/>
      <c r="S194" s="8"/>
    </row>
    <row r="195" spans="1:19" x14ac:dyDescent="0.25">
      <c r="A195" s="3">
        <f t="shared" ca="1" si="62"/>
        <v>2008</v>
      </c>
      <c r="B195" s="3">
        <f t="shared" ref="B195:B241" ca="1" si="64">MONTH(C195)</f>
        <v>11</v>
      </c>
      <c r="C195" s="4">
        <f t="shared" ca="1" si="63"/>
        <v>39782</v>
      </c>
      <c r="D195" s="7">
        <f ca="1">IFERROR(VLOOKUP(B195&amp;A195,'BR Selic'!$B:$E,4,FALSE),D196)</f>
        <v>13.75</v>
      </c>
      <c r="E195" s="7">
        <f ca="1">IFERROR(VLOOKUP($B195&amp;$A195,'BR Inflation'!$B:$E,4,FALSE),E196)</f>
        <v>6.39</v>
      </c>
      <c r="F195" s="7">
        <f ca="1">IFERROR(VLOOKUP($B195&amp;$A195,'US Fed Funds'!$B:$E,4,FALSE),F196)</f>
        <v>1</v>
      </c>
      <c r="G195" s="7">
        <f ca="1">IFERROR(VLOOKUP($B195&amp;$A195,'US Inflation'!$B:$E,4,FALSE),G196)</f>
        <v>1.1000000000000001</v>
      </c>
      <c r="H195" s="2">
        <f ca="1">VLOOKUP($B195&amp;$A195,BRL!$B:$E,4,FALSE)</f>
        <v>2.3027000000000002</v>
      </c>
      <c r="J195" s="6" t="str">
        <f t="shared" ca="1" si="56"/>
        <v>122008</v>
      </c>
      <c r="L195" s="4">
        <f t="shared" ca="1" si="60"/>
        <v>39813</v>
      </c>
      <c r="M195" s="7">
        <f t="shared" ca="1" si="61"/>
        <v>7.85</v>
      </c>
      <c r="N195" s="7">
        <f t="shared" ca="1" si="59"/>
        <v>13.625</v>
      </c>
      <c r="O195" s="7">
        <f t="shared" ca="1" si="57"/>
        <v>7.8249999999999993</v>
      </c>
      <c r="P195" s="7">
        <f t="shared" ca="1" si="58"/>
        <v>5.8000000000000007</v>
      </c>
      <c r="R195" s="4"/>
      <c r="S195" s="8"/>
    </row>
    <row r="196" spans="1:19" x14ac:dyDescent="0.25">
      <c r="A196" s="3">
        <f t="shared" ca="1" si="62"/>
        <v>2008</v>
      </c>
      <c r="B196" s="3">
        <f t="shared" ca="1" si="64"/>
        <v>10</v>
      </c>
      <c r="C196" s="4">
        <f t="shared" ca="1" si="63"/>
        <v>39752</v>
      </c>
      <c r="D196" s="7">
        <f ca="1">IFERROR(VLOOKUP(B196&amp;A196,'BR Selic'!$B:$E,4,FALSE),D197)</f>
        <v>13.75</v>
      </c>
      <c r="E196" s="7">
        <f ca="1">IFERROR(VLOOKUP($B196&amp;$A196,'BR Inflation'!$B:$E,4,FALSE),E197)</f>
        <v>6.41</v>
      </c>
      <c r="F196" s="7">
        <f ca="1">IFERROR(VLOOKUP($B196&amp;$A196,'US Fed Funds'!$B:$E,4,FALSE),F197)</f>
        <v>1</v>
      </c>
      <c r="G196" s="7">
        <f ca="1">IFERROR(VLOOKUP($B196&amp;$A196,'US Inflation'!$B:$E,4,FALSE),G197)</f>
        <v>3.7</v>
      </c>
      <c r="H196" s="2">
        <f ca="1">VLOOKUP($B196&amp;$A196,BRL!$B:$E,4,FALSE)</f>
        <v>2.1637</v>
      </c>
      <c r="J196" s="6" t="str">
        <f t="shared" ref="J196:J241" ca="1" si="65">MONTH($L196)&amp;YEAR($L196)</f>
        <v>112008</v>
      </c>
      <c r="L196" s="4">
        <f t="shared" ca="1" si="60"/>
        <v>39782</v>
      </c>
      <c r="M196" s="7">
        <f t="shared" ca="1" si="61"/>
        <v>7.36</v>
      </c>
      <c r="N196" s="7">
        <f t="shared" ca="1" si="59"/>
        <v>12.75</v>
      </c>
      <c r="O196" s="7">
        <f t="shared" ref="O196:O242" ca="1" si="66">(D195-E195)-(F195-G195)</f>
        <v>7.4600000000000009</v>
      </c>
      <c r="P196" s="7">
        <f t="shared" ref="P196:P242" ca="1" si="67">E195-G195</f>
        <v>5.2899999999999991</v>
      </c>
      <c r="R196" s="4"/>
      <c r="S196" s="8"/>
    </row>
    <row r="197" spans="1:19" x14ac:dyDescent="0.25">
      <c r="A197" s="3">
        <f t="shared" ca="1" si="62"/>
        <v>2008</v>
      </c>
      <c r="B197" s="3">
        <f t="shared" ca="1" si="64"/>
        <v>9</v>
      </c>
      <c r="C197" s="4">
        <f t="shared" ca="1" si="63"/>
        <v>39721</v>
      </c>
      <c r="D197" s="7">
        <f ca="1">IFERROR(VLOOKUP(B197&amp;A197,'BR Selic'!$B:$E,4,FALSE),D198)</f>
        <v>13.75</v>
      </c>
      <c r="E197" s="7">
        <f ca="1">IFERROR(VLOOKUP($B197&amp;$A197,'BR Inflation'!$B:$E,4,FALSE),E198)</f>
        <v>6.25</v>
      </c>
      <c r="F197" s="7">
        <f ca="1">IFERROR(VLOOKUP($B197&amp;$A197,'US Fed Funds'!$B:$E,4,FALSE),F198)</f>
        <v>2</v>
      </c>
      <c r="G197" s="7">
        <f ca="1">IFERROR(VLOOKUP($B197&amp;$A197,'US Inflation'!$B:$E,4,FALSE),G198)</f>
        <v>4.9000000000000004</v>
      </c>
      <c r="H197" s="2">
        <f ca="1">VLOOKUP($B197&amp;$A197,BRL!$B:$E,4,FALSE)</f>
        <v>1.9054</v>
      </c>
      <c r="J197" s="6" t="str">
        <f t="shared" ca="1" si="65"/>
        <v>102008</v>
      </c>
      <c r="L197" s="4">
        <f t="shared" ca="1" si="60"/>
        <v>39752</v>
      </c>
      <c r="M197" s="7">
        <f t="shared" ca="1" si="61"/>
        <v>7.34</v>
      </c>
      <c r="N197" s="7">
        <f t="shared" ca="1" si="59"/>
        <v>12.75</v>
      </c>
      <c r="O197" s="7">
        <f t="shared" ca="1" si="66"/>
        <v>10.039999999999999</v>
      </c>
      <c r="P197" s="7">
        <f t="shared" ca="1" si="67"/>
        <v>2.71</v>
      </c>
      <c r="R197" s="4"/>
      <c r="S197" s="8"/>
    </row>
    <row r="198" spans="1:19" x14ac:dyDescent="0.25">
      <c r="A198" s="3">
        <f t="shared" ca="1" si="62"/>
        <v>2008</v>
      </c>
      <c r="B198" s="3">
        <f t="shared" ca="1" si="64"/>
        <v>8</v>
      </c>
      <c r="C198" s="4">
        <f t="shared" ca="1" si="63"/>
        <v>39691</v>
      </c>
      <c r="D198" s="7">
        <f ca="1">IFERROR(VLOOKUP(B198&amp;A198,'BR Selic'!$B:$E,4,FALSE),D199)</f>
        <v>13</v>
      </c>
      <c r="E198" s="7">
        <f ca="1">IFERROR(VLOOKUP($B198&amp;$A198,'BR Inflation'!$B:$E,4,FALSE),E199)</f>
        <v>6.17</v>
      </c>
      <c r="F198" s="7">
        <f ca="1">IFERROR(VLOOKUP($B198&amp;$A198,'US Fed Funds'!$B:$E,4,FALSE),F199)</f>
        <v>2</v>
      </c>
      <c r="G198" s="7">
        <f ca="1">IFERROR(VLOOKUP($B198&amp;$A198,'US Inflation'!$B:$E,4,FALSE),G199)</f>
        <v>5.4</v>
      </c>
      <c r="H198" s="2">
        <f ca="1">VLOOKUP($B198&amp;$A198,BRL!$B:$E,4,FALSE)</f>
        <v>1.629</v>
      </c>
      <c r="J198" s="6" t="str">
        <f t="shared" ca="1" si="65"/>
        <v>92008</v>
      </c>
      <c r="L198" s="4">
        <f t="shared" ca="1" si="60"/>
        <v>39721</v>
      </c>
      <c r="M198" s="7">
        <f t="shared" ca="1" si="61"/>
        <v>7.5</v>
      </c>
      <c r="N198" s="7">
        <f t="shared" ref="N198:N242" ca="1" si="68">D197-F197</f>
        <v>11.75</v>
      </c>
      <c r="O198" s="7">
        <f t="shared" ca="1" si="66"/>
        <v>10.4</v>
      </c>
      <c r="P198" s="7">
        <f t="shared" ca="1" si="67"/>
        <v>1.3499999999999996</v>
      </c>
      <c r="R198" s="4"/>
      <c r="S198" s="8"/>
    </row>
    <row r="199" spans="1:19" x14ac:dyDescent="0.25">
      <c r="A199" s="3">
        <f t="shared" ca="1" si="62"/>
        <v>2008</v>
      </c>
      <c r="B199" s="3">
        <f t="shared" ca="1" si="64"/>
        <v>7</v>
      </c>
      <c r="C199" s="4">
        <f t="shared" ca="1" si="63"/>
        <v>39660</v>
      </c>
      <c r="D199" s="7">
        <f ca="1">IFERROR(VLOOKUP(B199&amp;A199,'BR Selic'!$B:$E,4,FALSE),D200)</f>
        <v>13</v>
      </c>
      <c r="E199" s="7">
        <f ca="1">IFERROR(VLOOKUP($B199&amp;$A199,'BR Inflation'!$B:$E,4,FALSE),E200)</f>
        <v>6.37</v>
      </c>
      <c r="F199" s="7">
        <f ca="1">IFERROR(VLOOKUP($B199&amp;$A199,'US Fed Funds'!$B:$E,4,FALSE),F200)</f>
        <v>2</v>
      </c>
      <c r="G199" s="7">
        <f ca="1">IFERROR(VLOOKUP($B199&amp;$A199,'US Inflation'!$B:$E,4,FALSE),G200)</f>
        <v>5.6</v>
      </c>
      <c r="H199" s="2">
        <f ca="1">VLOOKUP($B199&amp;$A199,BRL!$B:$E,4,FALSE)</f>
        <v>1.5661</v>
      </c>
      <c r="J199" s="6" t="str">
        <f t="shared" ca="1" si="65"/>
        <v>82008</v>
      </c>
      <c r="L199" s="4">
        <f t="shared" ca="1" si="60"/>
        <v>39691</v>
      </c>
      <c r="M199" s="7">
        <f t="shared" ca="1" si="61"/>
        <v>6.83</v>
      </c>
      <c r="N199" s="7">
        <f t="shared" ca="1" si="68"/>
        <v>11</v>
      </c>
      <c r="O199" s="7">
        <f t="shared" ca="1" si="66"/>
        <v>10.23</v>
      </c>
      <c r="P199" s="7">
        <f t="shared" ca="1" si="67"/>
        <v>0.76999999999999957</v>
      </c>
      <c r="R199" s="4"/>
      <c r="S199" s="8"/>
    </row>
    <row r="200" spans="1:19" x14ac:dyDescent="0.25">
      <c r="A200" s="3">
        <f t="shared" ca="1" si="62"/>
        <v>2008</v>
      </c>
      <c r="B200" s="3">
        <f t="shared" ca="1" si="64"/>
        <v>6</v>
      </c>
      <c r="C200" s="4">
        <f t="shared" ca="1" si="63"/>
        <v>39629</v>
      </c>
      <c r="D200" s="7">
        <f ca="1">IFERROR(VLOOKUP(B200&amp;A200,'BR Selic'!$B:$E,4,FALSE),D201)</f>
        <v>12.25</v>
      </c>
      <c r="E200" s="7">
        <f ca="1">IFERROR(VLOOKUP($B200&amp;$A200,'BR Inflation'!$B:$E,4,FALSE),E201)</f>
        <v>6.06</v>
      </c>
      <c r="F200" s="7">
        <f ca="1">IFERROR(VLOOKUP($B200&amp;$A200,'US Fed Funds'!$B:$E,4,FALSE),F201)</f>
        <v>2</v>
      </c>
      <c r="G200" s="7">
        <f ca="1">IFERROR(VLOOKUP($B200&amp;$A200,'US Inflation'!$B:$E,4,FALSE),G201)</f>
        <v>5</v>
      </c>
      <c r="H200" s="2">
        <f ca="1">VLOOKUP($B200&amp;$A200,BRL!$B:$E,4,FALSE)</f>
        <v>1.6035999999999999</v>
      </c>
      <c r="J200" s="6" t="str">
        <f t="shared" ca="1" si="65"/>
        <v>72008</v>
      </c>
      <c r="L200" s="4">
        <f t="shared" ca="1" si="60"/>
        <v>39660</v>
      </c>
      <c r="M200" s="7">
        <f t="shared" ca="1" si="61"/>
        <v>6.63</v>
      </c>
      <c r="N200" s="7">
        <f t="shared" ca="1" si="68"/>
        <v>11</v>
      </c>
      <c r="O200" s="7">
        <f t="shared" ca="1" si="66"/>
        <v>10.23</v>
      </c>
      <c r="P200" s="7">
        <f t="shared" ca="1" si="67"/>
        <v>0.77000000000000046</v>
      </c>
      <c r="R200" s="4"/>
      <c r="S200" s="8"/>
    </row>
    <row r="201" spans="1:19" x14ac:dyDescent="0.25">
      <c r="A201" s="3">
        <f t="shared" ca="1" si="62"/>
        <v>2008</v>
      </c>
      <c r="B201" s="3">
        <f t="shared" ca="1" si="64"/>
        <v>5</v>
      </c>
      <c r="C201" s="4">
        <f t="shared" ca="1" si="63"/>
        <v>39599</v>
      </c>
      <c r="D201" s="7">
        <f ca="1">IFERROR(VLOOKUP(B201&amp;A201,'BR Selic'!$B:$E,4,FALSE),D202)</f>
        <v>11.75</v>
      </c>
      <c r="E201" s="7">
        <f ca="1">IFERROR(VLOOKUP($B201&amp;$A201,'BR Inflation'!$B:$E,4,FALSE),E202)</f>
        <v>5.58</v>
      </c>
      <c r="F201" s="7">
        <f ca="1">IFERROR(VLOOKUP($B201&amp;$A201,'US Fed Funds'!$B:$E,4,FALSE),F202)</f>
        <v>2</v>
      </c>
      <c r="G201" s="7">
        <f ca="1">IFERROR(VLOOKUP($B201&amp;$A201,'US Inflation'!$B:$E,4,FALSE),G202)</f>
        <v>4.2</v>
      </c>
      <c r="H201" s="2">
        <f ca="1">VLOOKUP($B201&amp;$A201,BRL!$B:$E,4,FALSE)</f>
        <v>1.6259999999999999</v>
      </c>
      <c r="J201" s="6" t="str">
        <f t="shared" ca="1" si="65"/>
        <v>62008</v>
      </c>
      <c r="L201" s="4">
        <f t="shared" ca="1" si="60"/>
        <v>39629</v>
      </c>
      <c r="M201" s="7">
        <f t="shared" ca="1" si="61"/>
        <v>6.19</v>
      </c>
      <c r="N201" s="7">
        <f t="shared" ca="1" si="68"/>
        <v>10.25</v>
      </c>
      <c r="O201" s="7">
        <f t="shared" ca="1" si="66"/>
        <v>9.1900000000000013</v>
      </c>
      <c r="P201" s="7">
        <f t="shared" ca="1" si="67"/>
        <v>1.0599999999999996</v>
      </c>
      <c r="R201" s="4"/>
      <c r="S201" s="8"/>
    </row>
    <row r="202" spans="1:19" x14ac:dyDescent="0.25">
      <c r="A202" s="3">
        <f t="shared" ca="1" si="62"/>
        <v>2008</v>
      </c>
      <c r="B202" s="3">
        <f t="shared" ca="1" si="64"/>
        <v>4</v>
      </c>
      <c r="C202" s="4">
        <f t="shared" ca="1" si="63"/>
        <v>39568</v>
      </c>
      <c r="D202" s="7">
        <f ca="1">IFERROR(VLOOKUP(B202&amp;A202,'BR Selic'!$B:$E,4,FALSE),D203)</f>
        <v>11.75</v>
      </c>
      <c r="E202" s="7">
        <f ca="1">IFERROR(VLOOKUP($B202&amp;$A202,'BR Inflation'!$B:$E,4,FALSE),E203)</f>
        <v>5.04</v>
      </c>
      <c r="F202" s="7">
        <f ca="1">IFERROR(VLOOKUP($B202&amp;$A202,'US Fed Funds'!$B:$E,4,FALSE),F203)</f>
        <v>2</v>
      </c>
      <c r="G202" s="7">
        <f ca="1">IFERROR(VLOOKUP($B202&amp;$A202,'US Inflation'!$B:$E,4,FALSE),G203)</f>
        <v>3.9</v>
      </c>
      <c r="H202" s="2">
        <f ca="1">VLOOKUP($B202&amp;$A202,BRL!$B:$E,4,FALSE)</f>
        <v>1.6617</v>
      </c>
      <c r="J202" s="6" t="str">
        <f t="shared" ca="1" si="65"/>
        <v>52008</v>
      </c>
      <c r="L202" s="4">
        <f t="shared" ca="1" si="60"/>
        <v>39599</v>
      </c>
      <c r="M202" s="7">
        <f t="shared" ca="1" si="61"/>
        <v>6.17</v>
      </c>
      <c r="N202" s="7">
        <f t="shared" ca="1" si="68"/>
        <v>9.75</v>
      </c>
      <c r="O202" s="7">
        <f t="shared" ca="1" si="66"/>
        <v>8.370000000000001</v>
      </c>
      <c r="P202" s="7">
        <f t="shared" ca="1" si="67"/>
        <v>1.38</v>
      </c>
      <c r="R202" s="4"/>
      <c r="S202" s="8"/>
    </row>
    <row r="203" spans="1:19" x14ac:dyDescent="0.25">
      <c r="A203" s="3">
        <f t="shared" ca="1" si="62"/>
        <v>2008</v>
      </c>
      <c r="B203" s="3">
        <f t="shared" ca="1" si="64"/>
        <v>3</v>
      </c>
      <c r="C203" s="4">
        <f t="shared" ca="1" si="63"/>
        <v>39538</v>
      </c>
      <c r="D203" s="7">
        <f ca="1">IFERROR(VLOOKUP(B203&amp;A203,'BR Selic'!$B:$E,4,FALSE),D204)</f>
        <v>11.25</v>
      </c>
      <c r="E203" s="7">
        <f ca="1">IFERROR(VLOOKUP($B203&amp;$A203,'BR Inflation'!$B:$E,4,FALSE),E204)</f>
        <v>4.7300000000000004</v>
      </c>
      <c r="F203" s="7">
        <f ca="1">IFERROR(VLOOKUP($B203&amp;$A203,'US Fed Funds'!$B:$E,4,FALSE),F204)</f>
        <v>2.25</v>
      </c>
      <c r="G203" s="7">
        <f ca="1">IFERROR(VLOOKUP($B203&amp;$A203,'US Inflation'!$B:$E,4,FALSE),G204)</f>
        <v>4</v>
      </c>
      <c r="H203" s="2">
        <f ca="1">VLOOKUP($B203&amp;$A203,BRL!$B:$E,4,FALSE)</f>
        <v>1.7554000000000001</v>
      </c>
      <c r="J203" s="6" t="str">
        <f t="shared" ca="1" si="65"/>
        <v>42008</v>
      </c>
      <c r="L203" s="4">
        <f t="shared" ca="1" si="60"/>
        <v>39568</v>
      </c>
      <c r="M203" s="7">
        <f t="shared" ca="1" si="61"/>
        <v>6.71</v>
      </c>
      <c r="N203" s="7">
        <f t="shared" ca="1" si="68"/>
        <v>9.75</v>
      </c>
      <c r="O203" s="7">
        <f t="shared" ca="1" si="66"/>
        <v>8.61</v>
      </c>
      <c r="P203" s="7">
        <f t="shared" ca="1" si="67"/>
        <v>1.1400000000000001</v>
      </c>
      <c r="R203" s="4"/>
      <c r="S203" s="8"/>
    </row>
    <row r="204" spans="1:19" x14ac:dyDescent="0.25">
      <c r="A204" s="3">
        <f t="shared" ca="1" si="62"/>
        <v>2008</v>
      </c>
      <c r="B204" s="3">
        <f t="shared" ca="1" si="64"/>
        <v>2</v>
      </c>
      <c r="C204" s="4">
        <f t="shared" ca="1" si="63"/>
        <v>39507</v>
      </c>
      <c r="D204" s="7">
        <f ca="1">IFERROR(VLOOKUP(B204&amp;A204,'BR Selic'!$B:$E,4,FALSE),D205)</f>
        <v>11.25</v>
      </c>
      <c r="E204" s="7">
        <f ca="1">IFERROR(VLOOKUP($B204&amp;$A204,'BR Inflation'!$B:$E,4,FALSE),E205)</f>
        <v>4.6100000000000003</v>
      </c>
      <c r="F204" s="7">
        <f ca="1">IFERROR(VLOOKUP($B204&amp;$A204,'US Fed Funds'!$B:$E,4,FALSE),F205)</f>
        <v>3</v>
      </c>
      <c r="G204" s="7">
        <f ca="1">IFERROR(VLOOKUP($B204&amp;$A204,'US Inflation'!$B:$E,4,FALSE),G205)</f>
        <v>4</v>
      </c>
      <c r="H204" s="2">
        <f ca="1">VLOOKUP($B204&amp;$A204,BRL!$B:$E,4,FALSE)</f>
        <v>1.6903999999999999</v>
      </c>
      <c r="J204" s="6" t="str">
        <f t="shared" ca="1" si="65"/>
        <v>32008</v>
      </c>
      <c r="L204" s="4">
        <f t="shared" ca="1" si="60"/>
        <v>39538</v>
      </c>
      <c r="M204" s="7">
        <f t="shared" ca="1" si="61"/>
        <v>6.52</v>
      </c>
      <c r="N204" s="7">
        <f t="shared" ca="1" si="68"/>
        <v>9</v>
      </c>
      <c r="O204" s="7">
        <f t="shared" ca="1" si="66"/>
        <v>8.27</v>
      </c>
      <c r="P204" s="7">
        <f t="shared" ca="1" si="67"/>
        <v>0.73000000000000043</v>
      </c>
      <c r="R204" s="4"/>
      <c r="S204" s="8"/>
    </row>
    <row r="205" spans="1:19" x14ac:dyDescent="0.25">
      <c r="A205" s="3">
        <f t="shared" ca="1" si="62"/>
        <v>2008</v>
      </c>
      <c r="B205" s="3">
        <f t="shared" ca="1" si="64"/>
        <v>1</v>
      </c>
      <c r="C205" s="4">
        <f t="shared" ca="1" si="63"/>
        <v>39478</v>
      </c>
      <c r="D205" s="7">
        <f ca="1">IFERROR(VLOOKUP(B205&amp;A205,'BR Selic'!$B:$E,4,FALSE),D206)</f>
        <v>11.25</v>
      </c>
      <c r="E205" s="7">
        <f ca="1">IFERROR(VLOOKUP($B205&amp;$A205,'BR Inflation'!$B:$E,4,FALSE),E206)</f>
        <v>4.5599999999999996</v>
      </c>
      <c r="F205" s="7">
        <f ca="1">IFERROR(VLOOKUP($B205&amp;$A205,'US Fed Funds'!$B:$E,4,FALSE),F206)</f>
        <v>3</v>
      </c>
      <c r="G205" s="7">
        <f ca="1">IFERROR(VLOOKUP($B205&amp;$A205,'US Inflation'!$B:$E,4,FALSE),G206)</f>
        <v>4.3</v>
      </c>
      <c r="H205" s="2">
        <f ca="1">VLOOKUP($B205&amp;$A205,BRL!$B:$E,4,FALSE)</f>
        <v>1.7583</v>
      </c>
      <c r="J205" s="6" t="str">
        <f t="shared" ca="1" si="65"/>
        <v>22008</v>
      </c>
      <c r="L205" s="4">
        <f t="shared" ca="1" si="60"/>
        <v>39507</v>
      </c>
      <c r="M205" s="7">
        <f t="shared" ca="1" si="61"/>
        <v>6.64</v>
      </c>
      <c r="N205" s="7">
        <f t="shared" ca="1" si="68"/>
        <v>8.25</v>
      </c>
      <c r="O205" s="7">
        <f t="shared" ca="1" si="66"/>
        <v>7.64</v>
      </c>
      <c r="P205" s="7">
        <f t="shared" ca="1" si="67"/>
        <v>0.61000000000000032</v>
      </c>
      <c r="R205" s="4"/>
      <c r="S205" s="8"/>
    </row>
    <row r="206" spans="1:19" x14ac:dyDescent="0.25">
      <c r="A206" s="3">
        <f t="shared" ca="1" si="62"/>
        <v>2007</v>
      </c>
      <c r="B206" s="3">
        <f t="shared" ca="1" si="64"/>
        <v>12</v>
      </c>
      <c r="C206" s="4">
        <f t="shared" ca="1" si="63"/>
        <v>39447</v>
      </c>
      <c r="D206" s="7">
        <f ca="1">IFERROR(VLOOKUP(B206&amp;A206,'BR Selic'!$B:$E,4,FALSE),D207)</f>
        <v>11.25</v>
      </c>
      <c r="E206" s="7">
        <f ca="1">IFERROR(VLOOKUP($B206&amp;$A206,'BR Inflation'!$B:$E,4,FALSE),E207)</f>
        <v>4.46</v>
      </c>
      <c r="F206" s="7">
        <f ca="1">IFERROR(VLOOKUP($B206&amp;$A206,'US Fed Funds'!$B:$E,4,FALSE),F207)</f>
        <v>4.25</v>
      </c>
      <c r="G206" s="7">
        <f ca="1">IFERROR(VLOOKUP($B206&amp;$A206,'US Inflation'!$B:$E,4,FALSE),G207)</f>
        <v>4.0999999999999996</v>
      </c>
      <c r="H206" s="2">
        <f ca="1">VLOOKUP($B206&amp;$A206,BRL!$B:$E,4,FALSE)</f>
        <v>1.7789999999999999</v>
      </c>
      <c r="J206" s="6" t="str">
        <f t="shared" ca="1" si="65"/>
        <v>12008</v>
      </c>
      <c r="L206" s="4">
        <f t="shared" ref="L206:L241" ca="1" si="69">C205</f>
        <v>39478</v>
      </c>
      <c r="M206" s="7">
        <f t="shared" ref="M206:M241" ca="1" si="70">D205-E205</f>
        <v>6.69</v>
      </c>
      <c r="N206" s="7">
        <f t="shared" ca="1" si="68"/>
        <v>8.25</v>
      </c>
      <c r="O206" s="7">
        <f t="shared" ca="1" si="66"/>
        <v>7.99</v>
      </c>
      <c r="P206" s="7">
        <f t="shared" ca="1" si="67"/>
        <v>0.25999999999999979</v>
      </c>
      <c r="R206" s="4"/>
      <c r="S206" s="8"/>
    </row>
    <row r="207" spans="1:19" x14ac:dyDescent="0.25">
      <c r="A207" s="3">
        <f t="shared" ca="1" si="62"/>
        <v>2007</v>
      </c>
      <c r="B207" s="3">
        <f t="shared" ca="1" si="64"/>
        <v>11</v>
      </c>
      <c r="C207" s="4">
        <f t="shared" ca="1" si="63"/>
        <v>39416</v>
      </c>
      <c r="D207" s="7">
        <f ca="1">IFERROR(VLOOKUP(B207&amp;A207,'BR Selic'!$B:$E,4,FALSE),D208)</f>
        <v>11.25</v>
      </c>
      <c r="E207" s="7">
        <f ca="1">IFERROR(VLOOKUP($B207&amp;$A207,'BR Inflation'!$B:$E,4,FALSE),E208)</f>
        <v>4.1900000000000004</v>
      </c>
      <c r="F207" s="7">
        <f ca="1">IFERROR(VLOOKUP($B207&amp;$A207,'US Fed Funds'!$B:$E,4,FALSE),F208)</f>
        <v>4.5</v>
      </c>
      <c r="G207" s="7">
        <f ca="1">IFERROR(VLOOKUP($B207&amp;$A207,'US Inflation'!$B:$E,4,FALSE),G208)</f>
        <v>4.3</v>
      </c>
      <c r="H207" s="2">
        <f ca="1">VLOOKUP($B207&amp;$A207,BRL!$B:$E,4,FALSE)</f>
        <v>1.7971999999999999</v>
      </c>
      <c r="J207" s="6" t="str">
        <f t="shared" ca="1" si="65"/>
        <v>122007</v>
      </c>
      <c r="L207" s="4">
        <f t="shared" ca="1" si="69"/>
        <v>39447</v>
      </c>
      <c r="M207" s="7">
        <f t="shared" ca="1" si="70"/>
        <v>6.79</v>
      </c>
      <c r="N207" s="7">
        <f t="shared" ca="1" si="68"/>
        <v>7</v>
      </c>
      <c r="O207" s="7">
        <f t="shared" ca="1" si="66"/>
        <v>6.64</v>
      </c>
      <c r="P207" s="7">
        <f t="shared" ca="1" si="67"/>
        <v>0.36000000000000032</v>
      </c>
      <c r="R207" s="4"/>
      <c r="S207" s="8"/>
    </row>
    <row r="208" spans="1:19" x14ac:dyDescent="0.25">
      <c r="A208" s="3">
        <f t="shared" ca="1" si="62"/>
        <v>2007</v>
      </c>
      <c r="B208" s="3">
        <f t="shared" ca="1" si="64"/>
        <v>10</v>
      </c>
      <c r="C208" s="4">
        <f t="shared" ca="1" si="63"/>
        <v>39386</v>
      </c>
      <c r="D208" s="7">
        <f ca="1">IFERROR(VLOOKUP(B208&amp;A208,'BR Selic'!$B:$E,4,FALSE),D209)</f>
        <v>11.25</v>
      </c>
      <c r="E208" s="7">
        <f ca="1">IFERROR(VLOOKUP($B208&amp;$A208,'BR Inflation'!$B:$E,4,FALSE),E209)</f>
        <v>4.12</v>
      </c>
      <c r="F208" s="7">
        <f ca="1">IFERROR(VLOOKUP($B208&amp;$A208,'US Fed Funds'!$B:$E,4,FALSE),F209)</f>
        <v>4.5</v>
      </c>
      <c r="G208" s="7">
        <f ca="1">IFERROR(VLOOKUP($B208&amp;$A208,'US Inflation'!$B:$E,4,FALSE),G209)</f>
        <v>3.5</v>
      </c>
      <c r="H208" s="2">
        <f ca="1">VLOOKUP($B208&amp;$A208,BRL!$B:$E,4,FALSE)</f>
        <v>1.7358</v>
      </c>
      <c r="J208" s="6" t="str">
        <f t="shared" ca="1" si="65"/>
        <v>112007</v>
      </c>
      <c r="L208" s="4">
        <f t="shared" ca="1" si="69"/>
        <v>39416</v>
      </c>
      <c r="M208" s="7">
        <f t="shared" ca="1" si="70"/>
        <v>7.06</v>
      </c>
      <c r="N208" s="7">
        <f t="shared" ca="1" si="68"/>
        <v>6.75</v>
      </c>
      <c r="O208" s="7">
        <f t="shared" ca="1" si="66"/>
        <v>6.8599999999999994</v>
      </c>
      <c r="P208" s="7">
        <f t="shared" ca="1" si="67"/>
        <v>-0.10999999999999943</v>
      </c>
      <c r="R208" s="4"/>
      <c r="S208" s="8"/>
    </row>
    <row r="209" spans="1:19" x14ac:dyDescent="0.25">
      <c r="A209" s="3">
        <f t="shared" ca="1" si="62"/>
        <v>2007</v>
      </c>
      <c r="B209" s="3">
        <f t="shared" ca="1" si="64"/>
        <v>9</v>
      </c>
      <c r="C209" s="4">
        <f t="shared" ca="1" si="63"/>
        <v>39355</v>
      </c>
      <c r="D209" s="7">
        <f ca="1">IFERROR(VLOOKUP(B209&amp;A209,'BR Selic'!$B:$E,4,FALSE),D210)</f>
        <v>11.25</v>
      </c>
      <c r="E209" s="7">
        <f ca="1">IFERROR(VLOOKUP($B209&amp;$A209,'BR Inflation'!$B:$E,4,FALSE),E210)</f>
        <v>4.1500000000000004</v>
      </c>
      <c r="F209" s="7">
        <f ca="1">IFERROR(VLOOKUP($B209&amp;$A209,'US Fed Funds'!$B:$E,4,FALSE),F210)</f>
        <v>4.75</v>
      </c>
      <c r="G209" s="7">
        <f ca="1">IFERROR(VLOOKUP($B209&amp;$A209,'US Inflation'!$B:$E,4,FALSE),G210)</f>
        <v>2.8</v>
      </c>
      <c r="H209" s="2">
        <f ca="1">VLOOKUP($B209&amp;$A209,BRL!$B:$E,4,FALSE)</f>
        <v>1.8320000000000001</v>
      </c>
      <c r="J209" s="6" t="str">
        <f t="shared" ca="1" si="65"/>
        <v>102007</v>
      </c>
      <c r="L209" s="4">
        <f t="shared" ca="1" si="69"/>
        <v>39386</v>
      </c>
      <c r="M209" s="7">
        <f t="shared" ca="1" si="70"/>
        <v>7.13</v>
      </c>
      <c r="N209" s="7">
        <f t="shared" ca="1" si="68"/>
        <v>6.75</v>
      </c>
      <c r="O209" s="7">
        <f t="shared" ca="1" si="66"/>
        <v>6.13</v>
      </c>
      <c r="P209" s="7">
        <f t="shared" ca="1" si="67"/>
        <v>0.62000000000000011</v>
      </c>
      <c r="R209" s="4"/>
      <c r="S209" s="8"/>
    </row>
    <row r="210" spans="1:19" x14ac:dyDescent="0.25">
      <c r="A210" s="3">
        <f t="shared" ca="1" si="62"/>
        <v>2007</v>
      </c>
      <c r="B210" s="3">
        <f t="shared" ca="1" si="64"/>
        <v>8</v>
      </c>
      <c r="C210" s="4">
        <f t="shared" ca="1" si="63"/>
        <v>39325</v>
      </c>
      <c r="D210" s="7">
        <f ca="1">IFERROR(VLOOKUP(B210&amp;A210,'BR Selic'!$B:$E,4,FALSE),D211)</f>
        <v>11.5</v>
      </c>
      <c r="E210" s="7">
        <f ca="1">IFERROR(VLOOKUP($B210&amp;$A210,'BR Inflation'!$B:$E,4,FALSE),E211)</f>
        <v>4.18</v>
      </c>
      <c r="F210" s="7">
        <f ca="1">IFERROR(VLOOKUP($B210&amp;$A210,'US Fed Funds'!$B:$E,4,FALSE),F211)</f>
        <v>5.25</v>
      </c>
      <c r="G210" s="7">
        <f ca="1">IFERROR(VLOOKUP($B210&amp;$A210,'US Inflation'!$B:$E,4,FALSE),G211)</f>
        <v>2</v>
      </c>
      <c r="H210" s="2">
        <f ca="1">VLOOKUP($B210&amp;$A210,BRL!$B:$E,4,FALSE)</f>
        <v>1.9676</v>
      </c>
      <c r="J210" s="6" t="str">
        <f t="shared" ca="1" si="65"/>
        <v>92007</v>
      </c>
      <c r="L210" s="4">
        <f t="shared" ca="1" si="69"/>
        <v>39355</v>
      </c>
      <c r="M210" s="7">
        <f t="shared" ca="1" si="70"/>
        <v>7.1</v>
      </c>
      <c r="N210" s="7">
        <f t="shared" ca="1" si="68"/>
        <v>6.5</v>
      </c>
      <c r="O210" s="7">
        <f t="shared" ca="1" si="66"/>
        <v>5.1499999999999995</v>
      </c>
      <c r="P210" s="7">
        <f t="shared" ca="1" si="67"/>
        <v>1.3500000000000005</v>
      </c>
      <c r="R210" s="4"/>
      <c r="S210" s="8"/>
    </row>
    <row r="211" spans="1:19" x14ac:dyDescent="0.25">
      <c r="A211" s="3">
        <f t="shared" ca="1" si="62"/>
        <v>2007</v>
      </c>
      <c r="B211" s="3">
        <f t="shared" ca="1" si="64"/>
        <v>7</v>
      </c>
      <c r="C211" s="4">
        <f t="shared" ca="1" si="63"/>
        <v>39294</v>
      </c>
      <c r="D211" s="7">
        <f ca="1">IFERROR(VLOOKUP(B211&amp;A211,'BR Selic'!$B:$E,4,FALSE),D212)</f>
        <v>11.5</v>
      </c>
      <c r="E211" s="7">
        <f ca="1">IFERROR(VLOOKUP($B211&amp;$A211,'BR Inflation'!$B:$E,4,FALSE),E212)</f>
        <v>3.74</v>
      </c>
      <c r="F211" s="7">
        <f ca="1">IFERROR(VLOOKUP($B211&amp;$A211,'US Fed Funds'!$B:$E,4,FALSE),F212)</f>
        <v>5.25</v>
      </c>
      <c r="G211" s="7">
        <f ca="1">IFERROR(VLOOKUP($B211&amp;$A211,'US Inflation'!$B:$E,4,FALSE),G212)</f>
        <v>2.4</v>
      </c>
      <c r="H211" s="2">
        <f ca="1">VLOOKUP($B211&amp;$A211,BRL!$B:$E,4,FALSE)</f>
        <v>1.881</v>
      </c>
      <c r="J211" s="6" t="str">
        <f t="shared" ca="1" si="65"/>
        <v>82007</v>
      </c>
      <c r="L211" s="4">
        <f t="shared" ca="1" si="69"/>
        <v>39325</v>
      </c>
      <c r="M211" s="7">
        <f t="shared" ca="1" si="70"/>
        <v>7.32</v>
      </c>
      <c r="N211" s="7">
        <f t="shared" ca="1" si="68"/>
        <v>6.25</v>
      </c>
      <c r="O211" s="7">
        <f t="shared" ca="1" si="66"/>
        <v>4.07</v>
      </c>
      <c r="P211" s="7">
        <f t="shared" ca="1" si="67"/>
        <v>2.1799999999999997</v>
      </c>
      <c r="R211" s="4"/>
      <c r="S211" s="8"/>
    </row>
    <row r="212" spans="1:19" x14ac:dyDescent="0.25">
      <c r="A212" s="3">
        <f t="shared" ca="1" si="62"/>
        <v>2007</v>
      </c>
      <c r="B212" s="3">
        <f t="shared" ca="1" si="64"/>
        <v>6</v>
      </c>
      <c r="C212" s="4">
        <f t="shared" ca="1" si="63"/>
        <v>39263</v>
      </c>
      <c r="D212" s="7">
        <f ca="1">IFERROR(VLOOKUP(B212&amp;A212,'BR Selic'!$B:$E,4,FALSE),D213)</f>
        <v>12</v>
      </c>
      <c r="E212" s="7">
        <f ca="1">IFERROR(VLOOKUP($B212&amp;$A212,'BR Inflation'!$B:$E,4,FALSE),E213)</f>
        <v>3.69</v>
      </c>
      <c r="F212" s="7">
        <f ca="1">IFERROR(VLOOKUP($B212&amp;$A212,'US Fed Funds'!$B:$E,4,FALSE),F213)</f>
        <v>5.25</v>
      </c>
      <c r="G212" s="7">
        <f ca="1">IFERROR(VLOOKUP($B212&amp;$A212,'US Inflation'!$B:$E,4,FALSE),G213)</f>
        <v>2.7</v>
      </c>
      <c r="H212" s="2">
        <f ca="1">VLOOKUP($B212&amp;$A212,BRL!$B:$E,4,FALSE)</f>
        <v>1.9279999999999999</v>
      </c>
      <c r="J212" s="6" t="str">
        <f t="shared" ca="1" si="65"/>
        <v>72007</v>
      </c>
      <c r="L212" s="4">
        <f t="shared" ca="1" si="69"/>
        <v>39294</v>
      </c>
      <c r="M212" s="7">
        <f t="shared" ca="1" si="70"/>
        <v>7.76</v>
      </c>
      <c r="N212" s="7">
        <f t="shared" ca="1" si="68"/>
        <v>6.25</v>
      </c>
      <c r="O212" s="7">
        <f t="shared" ca="1" si="66"/>
        <v>4.91</v>
      </c>
      <c r="P212" s="7">
        <f t="shared" ca="1" si="67"/>
        <v>1.3400000000000003</v>
      </c>
      <c r="R212" s="4"/>
      <c r="S212" s="8"/>
    </row>
    <row r="213" spans="1:19" x14ac:dyDescent="0.25">
      <c r="A213" s="3">
        <f t="shared" ca="1" si="62"/>
        <v>2007</v>
      </c>
      <c r="B213" s="3">
        <f t="shared" ca="1" si="64"/>
        <v>5</v>
      </c>
      <c r="C213" s="4">
        <f t="shared" ca="1" si="63"/>
        <v>39233</v>
      </c>
      <c r="D213" s="7">
        <f ca="1">IFERROR(VLOOKUP(B213&amp;A213,'BR Selic'!$B:$E,4,FALSE),D214)</f>
        <v>12.5</v>
      </c>
      <c r="E213" s="7">
        <f ca="1">IFERROR(VLOOKUP($B213&amp;$A213,'BR Inflation'!$B:$E,4,FALSE),E214)</f>
        <v>3.18</v>
      </c>
      <c r="F213" s="7">
        <f ca="1">IFERROR(VLOOKUP($B213&amp;$A213,'US Fed Funds'!$B:$E,4,FALSE),F214)</f>
        <v>5.25</v>
      </c>
      <c r="G213" s="7">
        <f ca="1">IFERROR(VLOOKUP($B213&amp;$A213,'US Inflation'!$B:$E,4,FALSE),G214)</f>
        <v>2.7</v>
      </c>
      <c r="H213" s="2">
        <f ca="1">VLOOKUP($B213&amp;$A213,BRL!$B:$E,4,FALSE)</f>
        <v>1.9195</v>
      </c>
      <c r="J213" s="6" t="str">
        <f t="shared" ca="1" si="65"/>
        <v>62007</v>
      </c>
      <c r="L213" s="4">
        <f t="shared" ca="1" si="69"/>
        <v>39263</v>
      </c>
      <c r="M213" s="7">
        <f t="shared" ca="1" si="70"/>
        <v>8.31</v>
      </c>
      <c r="N213" s="7">
        <f t="shared" ca="1" si="68"/>
        <v>6.75</v>
      </c>
      <c r="O213" s="7">
        <f t="shared" ca="1" si="66"/>
        <v>5.7600000000000007</v>
      </c>
      <c r="P213" s="7">
        <f t="shared" ca="1" si="67"/>
        <v>0.98999999999999977</v>
      </c>
      <c r="R213" s="4"/>
      <c r="S213" s="8"/>
    </row>
    <row r="214" spans="1:19" x14ac:dyDescent="0.25">
      <c r="A214" s="3">
        <f t="shared" ca="1" si="62"/>
        <v>2007</v>
      </c>
      <c r="B214" s="3">
        <f t="shared" ca="1" si="64"/>
        <v>4</v>
      </c>
      <c r="C214" s="4">
        <f t="shared" ca="1" si="63"/>
        <v>39202</v>
      </c>
      <c r="D214" s="7">
        <f ca="1">IFERROR(VLOOKUP(B214&amp;A214,'BR Selic'!$B:$E,4,FALSE),D215)</f>
        <v>12.5</v>
      </c>
      <c r="E214" s="7">
        <f ca="1">IFERROR(VLOOKUP($B214&amp;$A214,'BR Inflation'!$B:$E,4,FALSE),E215)</f>
        <v>3</v>
      </c>
      <c r="F214" s="7">
        <f ca="1">IFERROR(VLOOKUP($B214&amp;$A214,'US Fed Funds'!$B:$E,4,FALSE),F215)</f>
        <v>5.25</v>
      </c>
      <c r="G214" s="7">
        <f ca="1">IFERROR(VLOOKUP($B214&amp;$A214,'US Inflation'!$B:$E,4,FALSE),G215)</f>
        <v>2.6</v>
      </c>
      <c r="H214" s="2">
        <f ca="1">VLOOKUP($B214&amp;$A214,BRL!$B:$E,4,FALSE)</f>
        <v>2.0337999999999998</v>
      </c>
      <c r="J214" s="6" t="str">
        <f t="shared" ca="1" si="65"/>
        <v>52007</v>
      </c>
      <c r="L214" s="4">
        <f t="shared" ca="1" si="69"/>
        <v>39233</v>
      </c>
      <c r="M214" s="7">
        <f t="shared" ca="1" si="70"/>
        <v>9.32</v>
      </c>
      <c r="N214" s="7">
        <f t="shared" ca="1" si="68"/>
        <v>7.25</v>
      </c>
      <c r="O214" s="7">
        <f t="shared" ca="1" si="66"/>
        <v>6.7700000000000005</v>
      </c>
      <c r="P214" s="7">
        <f t="shared" ca="1" si="67"/>
        <v>0.48</v>
      </c>
      <c r="R214" s="4"/>
      <c r="S214" s="8"/>
    </row>
    <row r="215" spans="1:19" x14ac:dyDescent="0.25">
      <c r="A215" s="3">
        <f t="shared" ca="1" si="62"/>
        <v>2007</v>
      </c>
      <c r="B215" s="3">
        <f t="shared" ca="1" si="64"/>
        <v>3</v>
      </c>
      <c r="C215" s="4">
        <f t="shared" ca="1" si="63"/>
        <v>39172</v>
      </c>
      <c r="D215" s="7">
        <f ca="1">IFERROR(VLOOKUP(B215&amp;A215,'BR Selic'!$B:$E,4,FALSE),D216)</f>
        <v>12.75</v>
      </c>
      <c r="E215" s="7">
        <f ca="1">IFERROR(VLOOKUP($B215&amp;$A215,'BR Inflation'!$B:$E,4,FALSE),E216)</f>
        <v>2.96</v>
      </c>
      <c r="F215" s="7">
        <f ca="1">IFERROR(VLOOKUP($B215&amp;$A215,'US Fed Funds'!$B:$E,4,FALSE),F216)</f>
        <v>5.25</v>
      </c>
      <c r="G215" s="7">
        <f ca="1">IFERROR(VLOOKUP($B215&amp;$A215,'US Inflation'!$B:$E,4,FALSE),G216)</f>
        <v>2.8</v>
      </c>
      <c r="H215" s="2">
        <f ca="1">VLOOKUP($B215&amp;$A215,BRL!$B:$E,4,FALSE)</f>
        <v>2.0579999999999998</v>
      </c>
      <c r="J215" s="6" t="str">
        <f t="shared" ca="1" si="65"/>
        <v>42007</v>
      </c>
      <c r="L215" s="4">
        <f t="shared" ca="1" si="69"/>
        <v>39202</v>
      </c>
      <c r="M215" s="7">
        <f t="shared" ca="1" si="70"/>
        <v>9.5</v>
      </c>
      <c r="N215" s="7">
        <f t="shared" ca="1" si="68"/>
        <v>7.25</v>
      </c>
      <c r="O215" s="7">
        <f t="shared" ca="1" si="66"/>
        <v>6.85</v>
      </c>
      <c r="P215" s="7">
        <f t="shared" ca="1" si="67"/>
        <v>0.39999999999999991</v>
      </c>
      <c r="R215" s="4"/>
      <c r="S215" s="8"/>
    </row>
    <row r="216" spans="1:19" x14ac:dyDescent="0.25">
      <c r="A216" s="3">
        <f t="shared" ca="1" si="62"/>
        <v>2007</v>
      </c>
      <c r="B216" s="3">
        <f t="shared" ca="1" si="64"/>
        <v>2</v>
      </c>
      <c r="C216" s="4">
        <f t="shared" ca="1" si="63"/>
        <v>39141</v>
      </c>
      <c r="D216" s="7">
        <f ca="1">IFERROR(VLOOKUP(B216&amp;A216,'BR Selic'!$B:$E,4,FALSE),D217)</f>
        <v>13</v>
      </c>
      <c r="E216" s="7">
        <f ca="1">IFERROR(VLOOKUP($B216&amp;$A216,'BR Inflation'!$B:$E,4,FALSE),E217)</f>
        <v>3.02</v>
      </c>
      <c r="F216" s="7">
        <f ca="1">IFERROR(VLOOKUP($B216&amp;$A216,'US Fed Funds'!$B:$E,4,FALSE),F217)</f>
        <v>5.25</v>
      </c>
      <c r="G216" s="7">
        <f ca="1">IFERROR(VLOOKUP($B216&amp;$A216,'US Inflation'!$B:$E,4,FALSE),G217)</f>
        <v>2.4</v>
      </c>
      <c r="H216" s="2">
        <f ca="1">VLOOKUP($B216&amp;$A216,BRL!$B:$E,4,FALSE)</f>
        <v>2.1194000000000002</v>
      </c>
      <c r="J216" s="6" t="str">
        <f t="shared" ca="1" si="65"/>
        <v>32007</v>
      </c>
      <c r="L216" s="4">
        <f t="shared" ca="1" si="69"/>
        <v>39172</v>
      </c>
      <c r="M216" s="7">
        <f t="shared" ca="1" si="70"/>
        <v>9.7899999999999991</v>
      </c>
      <c r="N216" s="7">
        <f t="shared" ca="1" si="68"/>
        <v>7.5</v>
      </c>
      <c r="O216" s="7">
        <f t="shared" ca="1" si="66"/>
        <v>7.339999999999999</v>
      </c>
      <c r="P216" s="7">
        <f t="shared" ca="1" si="67"/>
        <v>0.16000000000000014</v>
      </c>
      <c r="R216" s="4"/>
      <c r="S216" s="8"/>
    </row>
    <row r="217" spans="1:19" x14ac:dyDescent="0.25">
      <c r="A217" s="3">
        <f t="shared" ca="1" si="62"/>
        <v>2007</v>
      </c>
      <c r="B217" s="3">
        <f t="shared" ca="1" si="64"/>
        <v>1</v>
      </c>
      <c r="C217" s="4">
        <f t="shared" ca="1" si="63"/>
        <v>39113</v>
      </c>
      <c r="D217" s="7">
        <f ca="1">IFERROR(VLOOKUP(B217&amp;A217,'BR Selic'!$B:$E,4,FALSE),D218)</f>
        <v>13</v>
      </c>
      <c r="E217" s="7">
        <f ca="1">IFERROR(VLOOKUP($B217&amp;$A217,'BR Inflation'!$B:$E,4,FALSE),E218)</f>
        <v>2.99</v>
      </c>
      <c r="F217" s="7">
        <f ca="1">IFERROR(VLOOKUP($B217&amp;$A217,'US Fed Funds'!$B:$E,4,FALSE),F218)</f>
        <v>5.25</v>
      </c>
      <c r="G217" s="7">
        <f ca="1">IFERROR(VLOOKUP($B217&amp;$A217,'US Inflation'!$B:$E,4,FALSE),G218)</f>
        <v>2.1</v>
      </c>
      <c r="H217" s="2">
        <f ca="1">VLOOKUP($B217&amp;$A217,BRL!$B:$E,4,FALSE)</f>
        <v>2.1223000000000001</v>
      </c>
      <c r="J217" s="6" t="str">
        <f t="shared" ca="1" si="65"/>
        <v>22007</v>
      </c>
      <c r="L217" s="4">
        <f t="shared" ca="1" si="69"/>
        <v>39141</v>
      </c>
      <c r="M217" s="7">
        <f t="shared" ca="1" si="70"/>
        <v>9.98</v>
      </c>
      <c r="N217" s="7">
        <f t="shared" ca="1" si="68"/>
        <v>7.75</v>
      </c>
      <c r="O217" s="7">
        <f t="shared" ca="1" si="66"/>
        <v>7.1300000000000008</v>
      </c>
      <c r="P217" s="7">
        <f t="shared" ca="1" si="67"/>
        <v>0.62000000000000011</v>
      </c>
      <c r="R217" s="4"/>
      <c r="S217" s="8"/>
    </row>
    <row r="218" spans="1:19" x14ac:dyDescent="0.25">
      <c r="A218" s="3">
        <f t="shared" ca="1" si="62"/>
        <v>2006</v>
      </c>
      <c r="B218" s="3">
        <f t="shared" ca="1" si="64"/>
        <v>12</v>
      </c>
      <c r="C218" s="4">
        <f t="shared" ca="1" si="63"/>
        <v>39082</v>
      </c>
      <c r="D218" s="7">
        <f ca="1">IFERROR(VLOOKUP(B218&amp;A218,'BR Selic'!$B:$E,4,FALSE),D219)</f>
        <v>13.25</v>
      </c>
      <c r="E218" s="7">
        <f ca="1">IFERROR(VLOOKUP($B218&amp;$A218,'BR Inflation'!$B:$E,4,FALSE),E219)</f>
        <v>3.14</v>
      </c>
      <c r="F218" s="7">
        <f ca="1">IFERROR(VLOOKUP($B218&amp;$A218,'US Fed Funds'!$B:$E,4,FALSE),F219)</f>
        <v>5.25</v>
      </c>
      <c r="G218" s="7">
        <f ca="1">IFERROR(VLOOKUP($B218&amp;$A218,'US Inflation'!$B:$E,4,FALSE),G219)</f>
        <v>2.5</v>
      </c>
      <c r="H218" s="2">
        <f ca="1">VLOOKUP($B218&amp;$A218,BRL!$B:$E,4,FALSE)</f>
        <v>2.1349999999999998</v>
      </c>
      <c r="J218" s="6" t="str">
        <f t="shared" ca="1" si="65"/>
        <v>12007</v>
      </c>
      <c r="L218" s="4">
        <f t="shared" ca="1" si="69"/>
        <v>39113</v>
      </c>
      <c r="M218" s="7">
        <f t="shared" ca="1" si="70"/>
        <v>10.01</v>
      </c>
      <c r="N218" s="7">
        <f t="shared" ca="1" si="68"/>
        <v>7.75</v>
      </c>
      <c r="O218" s="7">
        <f t="shared" ca="1" si="66"/>
        <v>6.8599999999999994</v>
      </c>
      <c r="P218" s="7">
        <f t="shared" ca="1" si="67"/>
        <v>0.89000000000000012</v>
      </c>
      <c r="R218" s="4"/>
      <c r="S218" s="8"/>
    </row>
    <row r="219" spans="1:19" x14ac:dyDescent="0.25">
      <c r="A219" s="3">
        <f t="shared" ca="1" si="62"/>
        <v>2006</v>
      </c>
      <c r="B219" s="3">
        <f t="shared" ca="1" si="64"/>
        <v>11</v>
      </c>
      <c r="C219" s="4">
        <f t="shared" ca="1" si="63"/>
        <v>39051</v>
      </c>
      <c r="D219" s="7">
        <f ca="1">IFERROR(VLOOKUP(B219&amp;A219,'BR Selic'!$B:$E,4,FALSE),D220)</f>
        <v>13.25</v>
      </c>
      <c r="E219" s="7">
        <f ca="1">IFERROR(VLOOKUP($B219&amp;$A219,'BR Inflation'!$B:$E,4,FALSE),E220)</f>
        <v>3.02</v>
      </c>
      <c r="F219" s="7">
        <f ca="1">IFERROR(VLOOKUP($B219&amp;$A219,'US Fed Funds'!$B:$E,4,FALSE),F220)</f>
        <v>5.25</v>
      </c>
      <c r="G219" s="7">
        <f ca="1">IFERROR(VLOOKUP($B219&amp;$A219,'US Inflation'!$B:$E,4,FALSE),G220)</f>
        <v>2</v>
      </c>
      <c r="H219" s="2">
        <f ca="1">VLOOKUP($B219&amp;$A219,BRL!$B:$E,4,FALSE)</f>
        <v>2.1640000000000001</v>
      </c>
      <c r="J219" s="6" t="str">
        <f t="shared" ca="1" si="65"/>
        <v>122006</v>
      </c>
      <c r="L219" s="4">
        <f t="shared" ca="1" si="69"/>
        <v>39082</v>
      </c>
      <c r="M219" s="7">
        <f t="shared" ca="1" si="70"/>
        <v>10.11</v>
      </c>
      <c r="N219" s="7">
        <f t="shared" ca="1" si="68"/>
        <v>8</v>
      </c>
      <c r="O219" s="7">
        <f t="shared" ca="1" si="66"/>
        <v>7.3599999999999994</v>
      </c>
      <c r="P219" s="7">
        <f t="shared" ca="1" si="67"/>
        <v>0.64000000000000012</v>
      </c>
      <c r="R219" s="4"/>
      <c r="S219" s="8"/>
    </row>
    <row r="220" spans="1:19" x14ac:dyDescent="0.25">
      <c r="A220" s="3">
        <f t="shared" ca="1" si="62"/>
        <v>2006</v>
      </c>
      <c r="B220" s="3">
        <f t="shared" ca="1" si="64"/>
        <v>10</v>
      </c>
      <c r="C220" s="4">
        <f t="shared" ca="1" si="63"/>
        <v>39021</v>
      </c>
      <c r="D220" s="7">
        <f ca="1">IFERROR(VLOOKUP(B220&amp;A220,'BR Selic'!$B:$E,4,FALSE),D221)</f>
        <v>13.75</v>
      </c>
      <c r="E220" s="7">
        <f ca="1">IFERROR(VLOOKUP($B220&amp;$A220,'BR Inflation'!$B:$E,4,FALSE),E221)</f>
        <v>3.26</v>
      </c>
      <c r="F220" s="7">
        <f ca="1">IFERROR(VLOOKUP($B220&amp;$A220,'US Fed Funds'!$B:$E,4,FALSE),F221)</f>
        <v>5.25</v>
      </c>
      <c r="G220" s="7">
        <f ca="1">IFERROR(VLOOKUP($B220&amp;$A220,'US Inflation'!$B:$E,4,FALSE),G221)</f>
        <v>1.3</v>
      </c>
      <c r="H220" s="2">
        <f ca="1">VLOOKUP($B220&amp;$A220,BRL!$B:$E,4,FALSE)</f>
        <v>2.1417999999999999</v>
      </c>
      <c r="J220" s="6" t="str">
        <f t="shared" ca="1" si="65"/>
        <v>112006</v>
      </c>
      <c r="L220" s="4">
        <f t="shared" ca="1" si="69"/>
        <v>39051</v>
      </c>
      <c r="M220" s="7">
        <f t="shared" ca="1" si="70"/>
        <v>10.23</v>
      </c>
      <c r="N220" s="7">
        <f t="shared" ca="1" si="68"/>
        <v>8</v>
      </c>
      <c r="O220" s="7">
        <f t="shared" ca="1" si="66"/>
        <v>6.98</v>
      </c>
      <c r="P220" s="7">
        <f t="shared" ca="1" si="67"/>
        <v>1.02</v>
      </c>
      <c r="R220" s="4"/>
      <c r="S220" s="8"/>
    </row>
    <row r="221" spans="1:19" x14ac:dyDescent="0.25">
      <c r="A221" s="3">
        <f t="shared" ca="1" si="62"/>
        <v>2006</v>
      </c>
      <c r="B221" s="3">
        <f t="shared" ca="1" si="64"/>
        <v>9</v>
      </c>
      <c r="C221" s="4">
        <f t="shared" ca="1" si="63"/>
        <v>38990</v>
      </c>
      <c r="D221" s="7">
        <f ca="1">IFERROR(VLOOKUP(B221&amp;A221,'BR Selic'!$B:$E,4,FALSE),D222)</f>
        <v>14.25</v>
      </c>
      <c r="E221" s="7">
        <f ca="1">IFERROR(VLOOKUP($B221&amp;$A221,'BR Inflation'!$B:$E,4,FALSE),E222)</f>
        <v>3.7</v>
      </c>
      <c r="F221" s="7">
        <f ca="1">IFERROR(VLOOKUP($B221&amp;$A221,'US Fed Funds'!$B:$E,4,FALSE),F222)</f>
        <v>5.25</v>
      </c>
      <c r="G221" s="7">
        <f ca="1">IFERROR(VLOOKUP($B221&amp;$A221,'US Inflation'!$B:$E,4,FALSE),G222)</f>
        <v>2.1</v>
      </c>
      <c r="H221" s="2">
        <f ca="1">VLOOKUP($B221&amp;$A221,BRL!$B:$E,4,FALSE)</f>
        <v>2.1723499999999998</v>
      </c>
      <c r="J221" s="6" t="str">
        <f t="shared" ca="1" si="65"/>
        <v>102006</v>
      </c>
      <c r="L221" s="4">
        <f t="shared" ca="1" si="69"/>
        <v>39021</v>
      </c>
      <c r="M221" s="7">
        <f t="shared" ca="1" si="70"/>
        <v>10.49</v>
      </c>
      <c r="N221" s="7">
        <f t="shared" ca="1" si="68"/>
        <v>8.5</v>
      </c>
      <c r="O221" s="7">
        <f t="shared" ca="1" si="66"/>
        <v>6.54</v>
      </c>
      <c r="P221" s="7">
        <f t="shared" ca="1" si="67"/>
        <v>1.9599999999999997</v>
      </c>
      <c r="R221" s="4"/>
      <c r="S221" s="8"/>
    </row>
    <row r="222" spans="1:19" x14ac:dyDescent="0.25">
      <c r="A222" s="3">
        <f t="shared" ca="1" si="62"/>
        <v>2006</v>
      </c>
      <c r="B222" s="3">
        <f t="shared" ca="1" si="64"/>
        <v>8</v>
      </c>
      <c r="C222" s="4">
        <f t="shared" ca="1" si="63"/>
        <v>38960</v>
      </c>
      <c r="D222" s="7">
        <f ca="1">IFERROR(VLOOKUP(B222&amp;A222,'BR Selic'!$B:$E,4,FALSE),D223)</f>
        <v>14.25</v>
      </c>
      <c r="E222" s="7">
        <f ca="1">IFERROR(VLOOKUP($B222&amp;$A222,'BR Inflation'!$B:$E,4,FALSE),E223)</f>
        <v>3.84</v>
      </c>
      <c r="F222" s="7">
        <f ca="1">IFERROR(VLOOKUP($B222&amp;$A222,'US Fed Funds'!$B:$E,4,FALSE),F223)</f>
        <v>5.25</v>
      </c>
      <c r="G222" s="7">
        <f ca="1">IFERROR(VLOOKUP($B222&amp;$A222,'US Inflation'!$B:$E,4,FALSE),G223)</f>
        <v>3.8</v>
      </c>
      <c r="H222" s="2">
        <f ca="1">VLOOKUP($B222&amp;$A222,BRL!$B:$E,4,FALSE)</f>
        <v>2.1419000000000001</v>
      </c>
      <c r="J222" s="6" t="str">
        <f t="shared" ca="1" si="65"/>
        <v>92006</v>
      </c>
      <c r="L222" s="4">
        <f t="shared" ca="1" si="69"/>
        <v>38990</v>
      </c>
      <c r="M222" s="7">
        <f t="shared" ca="1" si="70"/>
        <v>10.55</v>
      </c>
      <c r="N222" s="7">
        <f t="shared" ca="1" si="68"/>
        <v>9</v>
      </c>
      <c r="O222" s="7">
        <f t="shared" ca="1" si="66"/>
        <v>7.4</v>
      </c>
      <c r="P222" s="7">
        <f t="shared" ca="1" si="67"/>
        <v>1.6</v>
      </c>
      <c r="R222" s="4"/>
      <c r="S222" s="8"/>
    </row>
    <row r="223" spans="1:19" x14ac:dyDescent="0.25">
      <c r="A223" s="3">
        <f t="shared" ca="1" si="62"/>
        <v>2006</v>
      </c>
      <c r="B223" s="3">
        <f t="shared" ca="1" si="64"/>
        <v>7</v>
      </c>
      <c r="C223" s="4">
        <f t="shared" ca="1" si="63"/>
        <v>38929</v>
      </c>
      <c r="D223" s="7">
        <f ca="1">IFERROR(VLOOKUP(B223&amp;A223,'BR Selic'!$B:$E,4,FALSE),D224)</f>
        <v>14.75</v>
      </c>
      <c r="E223" s="7">
        <f ca="1">IFERROR(VLOOKUP($B223&amp;$A223,'BR Inflation'!$B:$E,4,FALSE),E224)</f>
        <v>3.97</v>
      </c>
      <c r="F223" s="7">
        <f ca="1">IFERROR(VLOOKUP($B223&amp;$A223,'US Fed Funds'!$B:$E,4,FALSE),F224)</f>
        <v>5.25</v>
      </c>
      <c r="G223" s="7">
        <f ca="1">IFERROR(VLOOKUP($B223&amp;$A223,'US Inflation'!$B:$E,4,FALSE),G224)</f>
        <v>4.0999999999999996</v>
      </c>
      <c r="H223" s="2">
        <f ca="1">VLOOKUP($B223&amp;$A223,BRL!$B:$E,4,FALSE)</f>
        <v>2.1760000000000002</v>
      </c>
      <c r="J223" s="6" t="str">
        <f t="shared" ca="1" si="65"/>
        <v>82006</v>
      </c>
      <c r="L223" s="4">
        <f t="shared" ca="1" si="69"/>
        <v>38960</v>
      </c>
      <c r="M223" s="7">
        <f t="shared" ca="1" si="70"/>
        <v>10.41</v>
      </c>
      <c r="N223" s="7">
        <f t="shared" ca="1" si="68"/>
        <v>9</v>
      </c>
      <c r="O223" s="7">
        <f t="shared" ca="1" si="66"/>
        <v>8.9600000000000009</v>
      </c>
      <c r="P223" s="7">
        <f t="shared" ca="1" si="67"/>
        <v>4.0000000000000036E-2</v>
      </c>
      <c r="R223" s="4"/>
      <c r="S223" s="8"/>
    </row>
    <row r="224" spans="1:19" x14ac:dyDescent="0.25">
      <c r="A224" s="3">
        <f t="shared" ca="1" si="62"/>
        <v>2006</v>
      </c>
      <c r="B224" s="3">
        <f t="shared" ca="1" si="64"/>
        <v>6</v>
      </c>
      <c r="C224" s="4">
        <f t="shared" ca="1" si="63"/>
        <v>38898</v>
      </c>
      <c r="D224" s="7">
        <f ca="1">IFERROR(VLOOKUP(B224&amp;A224,'BR Selic'!$B:$E,4,FALSE),D225)</f>
        <v>15.25</v>
      </c>
      <c r="E224" s="7">
        <f ca="1">IFERROR(VLOOKUP($B224&amp;$A224,'BR Inflation'!$B:$E,4,FALSE),E225)</f>
        <v>4.03</v>
      </c>
      <c r="F224" s="7">
        <f ca="1">IFERROR(VLOOKUP($B224&amp;$A224,'US Fed Funds'!$B:$E,4,FALSE),F225)</f>
        <v>5.25</v>
      </c>
      <c r="G224" s="7">
        <f ca="1">IFERROR(VLOOKUP($B224&amp;$A224,'US Inflation'!$B:$E,4,FALSE),G225)</f>
        <v>4.3</v>
      </c>
      <c r="H224" s="2">
        <f ca="1">VLOOKUP($B224&amp;$A224,BRL!$B:$E,4,FALSE)</f>
        <v>2.1644000000000001</v>
      </c>
      <c r="J224" s="6" t="str">
        <f t="shared" ca="1" si="65"/>
        <v>72006</v>
      </c>
      <c r="L224" s="4">
        <f t="shared" ca="1" si="69"/>
        <v>38929</v>
      </c>
      <c r="M224" s="7">
        <f t="shared" ca="1" si="70"/>
        <v>10.78</v>
      </c>
      <c r="N224" s="7">
        <f t="shared" ca="1" si="68"/>
        <v>9.5</v>
      </c>
      <c r="O224" s="7">
        <f t="shared" ca="1" si="66"/>
        <v>9.629999999999999</v>
      </c>
      <c r="P224" s="7">
        <f t="shared" ca="1" si="67"/>
        <v>-0.12999999999999945</v>
      </c>
      <c r="R224" s="4"/>
      <c r="S224" s="8"/>
    </row>
    <row r="225" spans="1:19" x14ac:dyDescent="0.25">
      <c r="A225" s="3">
        <f t="shared" ca="1" si="62"/>
        <v>2006</v>
      </c>
      <c r="B225" s="3">
        <f t="shared" ca="1" si="64"/>
        <v>5</v>
      </c>
      <c r="C225" s="4">
        <f t="shared" ca="1" si="63"/>
        <v>38868</v>
      </c>
      <c r="D225" s="7">
        <f ca="1">IFERROR(VLOOKUP(B225&amp;A225,'BR Selic'!$B:$E,4,FALSE),D226)</f>
        <v>15.75</v>
      </c>
      <c r="E225" s="7">
        <f ca="1">IFERROR(VLOOKUP($B225&amp;$A225,'BR Inflation'!$B:$E,4,FALSE),E226)</f>
        <v>4.2300000000000004</v>
      </c>
      <c r="F225" s="7">
        <f ca="1">IFERROR(VLOOKUP($B225&amp;$A225,'US Fed Funds'!$B:$E,4,FALSE),F226)</f>
        <v>5</v>
      </c>
      <c r="G225" s="7">
        <f ca="1">IFERROR(VLOOKUP($B225&amp;$A225,'US Inflation'!$B:$E,4,FALSE),G226)</f>
        <v>4.2</v>
      </c>
      <c r="H225" s="2">
        <f ca="1">VLOOKUP($B225&amp;$A225,BRL!$B:$E,4,FALSE)</f>
        <v>2.3035999999999999</v>
      </c>
      <c r="J225" s="6" t="str">
        <f t="shared" ca="1" si="65"/>
        <v>62006</v>
      </c>
      <c r="L225" s="4">
        <f t="shared" ca="1" si="69"/>
        <v>38898</v>
      </c>
      <c r="M225" s="7">
        <f t="shared" ca="1" si="70"/>
        <v>11.219999999999999</v>
      </c>
      <c r="N225" s="7">
        <f t="shared" ca="1" si="68"/>
        <v>10</v>
      </c>
      <c r="O225" s="7">
        <f t="shared" ca="1" si="66"/>
        <v>10.27</v>
      </c>
      <c r="P225" s="7">
        <f t="shared" ca="1" si="67"/>
        <v>-0.26999999999999957</v>
      </c>
      <c r="R225" s="4"/>
      <c r="S225" s="8"/>
    </row>
    <row r="226" spans="1:19" x14ac:dyDescent="0.25">
      <c r="A226" s="3">
        <f t="shared" ca="1" si="62"/>
        <v>2006</v>
      </c>
      <c r="B226" s="3">
        <f t="shared" ca="1" si="64"/>
        <v>4</v>
      </c>
      <c r="C226" s="4">
        <f t="shared" ca="1" si="63"/>
        <v>38837</v>
      </c>
      <c r="D226" s="7">
        <f ca="1">IFERROR(VLOOKUP(B226&amp;A226,'BR Selic'!$B:$E,4,FALSE),D227)</f>
        <v>15.75</v>
      </c>
      <c r="E226" s="7">
        <f ca="1">IFERROR(VLOOKUP($B226&amp;$A226,'BR Inflation'!$B:$E,4,FALSE),E227)</f>
        <v>4.63</v>
      </c>
      <c r="F226" s="7">
        <f ca="1">IFERROR(VLOOKUP($B226&amp;$A226,'US Fed Funds'!$B:$E,4,FALSE),F227)</f>
        <v>4.75</v>
      </c>
      <c r="G226" s="7">
        <f ca="1">IFERROR(VLOOKUP($B226&amp;$A226,'US Inflation'!$B:$E,4,FALSE),G227)</f>
        <v>3.5</v>
      </c>
      <c r="H226" s="2">
        <f ca="1">VLOOKUP($B226&amp;$A226,BRL!$B:$E,4,FALSE)</f>
        <v>2.0855000000000001</v>
      </c>
      <c r="J226" s="6" t="str">
        <f t="shared" ca="1" si="65"/>
        <v>52006</v>
      </c>
      <c r="L226" s="4">
        <f t="shared" ca="1" si="69"/>
        <v>38868</v>
      </c>
      <c r="M226" s="7">
        <f t="shared" ca="1" si="70"/>
        <v>11.52</v>
      </c>
      <c r="N226" s="7">
        <f t="shared" ca="1" si="68"/>
        <v>10.75</v>
      </c>
      <c r="O226" s="7">
        <f t="shared" ca="1" si="66"/>
        <v>10.719999999999999</v>
      </c>
      <c r="P226" s="7">
        <f t="shared" ca="1" si="67"/>
        <v>3.0000000000000249E-2</v>
      </c>
      <c r="R226" s="4"/>
      <c r="S226" s="8"/>
    </row>
    <row r="227" spans="1:19" x14ac:dyDescent="0.25">
      <c r="A227" s="3">
        <f t="shared" ca="1" si="62"/>
        <v>2006</v>
      </c>
      <c r="B227" s="3">
        <f t="shared" ca="1" si="64"/>
        <v>3</v>
      </c>
      <c r="C227" s="4">
        <f t="shared" ca="1" si="63"/>
        <v>38807</v>
      </c>
      <c r="D227" s="7">
        <f ca="1">IFERROR(VLOOKUP(B227&amp;A227,'BR Selic'!$B:$E,4,FALSE),D228)</f>
        <v>16.5</v>
      </c>
      <c r="E227" s="7">
        <f ca="1">IFERROR(VLOOKUP($B227&amp;$A227,'BR Inflation'!$B:$E,4,FALSE),E228)</f>
        <v>5.32</v>
      </c>
      <c r="F227" s="7">
        <f ca="1">IFERROR(VLOOKUP($B227&amp;$A227,'US Fed Funds'!$B:$E,4,FALSE),F228)</f>
        <v>4.75</v>
      </c>
      <c r="G227" s="7">
        <f ca="1">IFERROR(VLOOKUP($B227&amp;$A227,'US Inflation'!$B:$E,4,FALSE),G228)</f>
        <v>3.4</v>
      </c>
      <c r="H227" s="2">
        <f ca="1">VLOOKUP($B227&amp;$A227,BRL!$B:$E,4,FALSE)</f>
        <v>2.1629999999999998</v>
      </c>
      <c r="J227" s="6" t="str">
        <f t="shared" ca="1" si="65"/>
        <v>42006</v>
      </c>
      <c r="L227" s="4">
        <f t="shared" ca="1" si="69"/>
        <v>38837</v>
      </c>
      <c r="M227" s="7">
        <f t="shared" ca="1" si="70"/>
        <v>11.120000000000001</v>
      </c>
      <c r="N227" s="7">
        <f t="shared" ca="1" si="68"/>
        <v>11</v>
      </c>
      <c r="O227" s="7">
        <f t="shared" ca="1" si="66"/>
        <v>9.870000000000001</v>
      </c>
      <c r="P227" s="7">
        <f t="shared" ca="1" si="67"/>
        <v>1.1299999999999999</v>
      </c>
      <c r="R227" s="4"/>
      <c r="S227" s="8"/>
    </row>
    <row r="228" spans="1:19" x14ac:dyDescent="0.25">
      <c r="A228" s="3">
        <f t="shared" ca="1" si="62"/>
        <v>2006</v>
      </c>
      <c r="B228" s="3">
        <f t="shared" ca="1" si="64"/>
        <v>2</v>
      </c>
      <c r="C228" s="4">
        <f t="shared" ca="1" si="63"/>
        <v>38776</v>
      </c>
      <c r="D228" s="7">
        <f ca="1">IFERROR(VLOOKUP(B228&amp;A228,'BR Selic'!$B:$E,4,FALSE),D229)</f>
        <v>17.25</v>
      </c>
      <c r="E228" s="7">
        <f ca="1">IFERROR(VLOOKUP($B228&amp;$A228,'BR Inflation'!$B:$E,4,FALSE),E229)</f>
        <v>5.51</v>
      </c>
      <c r="F228" s="7">
        <f ca="1">IFERROR(VLOOKUP($B228&amp;$A228,'US Fed Funds'!$B:$E,4,FALSE),F229)</f>
        <v>4.5</v>
      </c>
      <c r="G228" s="7">
        <f ca="1">IFERROR(VLOOKUP($B228&amp;$A228,'US Inflation'!$B:$E,4,FALSE),G229)</f>
        <v>3.6</v>
      </c>
      <c r="H228" s="2">
        <f ca="1">VLOOKUP($B228&amp;$A228,BRL!$B:$E,4,FALSE)</f>
        <v>2.1219999999999999</v>
      </c>
      <c r="J228" s="6" t="str">
        <f t="shared" ca="1" si="65"/>
        <v>32006</v>
      </c>
      <c r="L228" s="4">
        <f t="shared" ca="1" si="69"/>
        <v>38807</v>
      </c>
      <c r="M228" s="7">
        <f t="shared" ca="1" si="70"/>
        <v>11.18</v>
      </c>
      <c r="N228" s="7">
        <f t="shared" ca="1" si="68"/>
        <v>11.75</v>
      </c>
      <c r="O228" s="7">
        <f t="shared" ca="1" si="66"/>
        <v>9.83</v>
      </c>
      <c r="P228" s="7">
        <f t="shared" ca="1" si="67"/>
        <v>1.9200000000000004</v>
      </c>
      <c r="R228" s="4"/>
      <c r="S228" s="8"/>
    </row>
    <row r="229" spans="1:19" x14ac:dyDescent="0.25">
      <c r="A229" s="3">
        <f t="shared" ca="1" si="62"/>
        <v>2006</v>
      </c>
      <c r="B229" s="3">
        <f t="shared" ca="1" si="64"/>
        <v>1</v>
      </c>
      <c r="C229" s="4">
        <f t="shared" ca="1" si="63"/>
        <v>38748</v>
      </c>
      <c r="D229" s="7">
        <f ca="1">IFERROR(VLOOKUP(B229&amp;A229,'BR Selic'!$B:$E,4,FALSE),D230)</f>
        <v>17.25</v>
      </c>
      <c r="E229" s="7">
        <f ca="1">IFERROR(VLOOKUP($B229&amp;$A229,'BR Inflation'!$B:$E,4,FALSE),E230)</f>
        <v>5.7</v>
      </c>
      <c r="F229" s="7">
        <f ca="1">IFERROR(VLOOKUP($B229&amp;$A229,'US Fed Funds'!$B:$E,4,FALSE),F230)</f>
        <v>4.5</v>
      </c>
      <c r="G229" s="7">
        <f ca="1">IFERROR(VLOOKUP($B229&amp;$A229,'US Inflation'!$B:$E,4,FALSE),G230)</f>
        <v>4</v>
      </c>
      <c r="H229" s="2">
        <f ca="1">VLOOKUP($B229&amp;$A229,BRL!$B:$E,4,FALSE)</f>
        <v>2.2109999999999999</v>
      </c>
      <c r="J229" s="6" t="str">
        <f t="shared" ca="1" si="65"/>
        <v>22006</v>
      </c>
      <c r="L229" s="4">
        <f t="shared" ca="1" si="69"/>
        <v>38776</v>
      </c>
      <c r="M229" s="7">
        <f t="shared" ca="1" si="70"/>
        <v>11.74</v>
      </c>
      <c r="N229" s="7">
        <f t="shared" ca="1" si="68"/>
        <v>12.75</v>
      </c>
      <c r="O229" s="7">
        <f t="shared" ca="1" si="66"/>
        <v>10.84</v>
      </c>
      <c r="P229" s="7">
        <f t="shared" ca="1" si="67"/>
        <v>1.9099999999999997</v>
      </c>
      <c r="R229" s="4"/>
      <c r="S229" s="8"/>
    </row>
    <row r="230" spans="1:19" x14ac:dyDescent="0.25">
      <c r="A230" s="3">
        <f t="shared" ca="1" si="62"/>
        <v>2005</v>
      </c>
      <c r="B230" s="3">
        <f t="shared" ca="1" si="64"/>
        <v>12</v>
      </c>
      <c r="C230" s="4">
        <f t="shared" ca="1" si="63"/>
        <v>38717</v>
      </c>
      <c r="D230" s="7">
        <f ca="1">IFERROR(VLOOKUP(B230&amp;A230,'BR Selic'!$B:$E,4,FALSE),D231)</f>
        <v>18</v>
      </c>
      <c r="E230" s="7">
        <f ca="1">IFERROR(VLOOKUP($B230&amp;$A230,'BR Inflation'!$B:$E,4,FALSE),E231)</f>
        <v>5.69</v>
      </c>
      <c r="F230" s="7">
        <f ca="1">IFERROR(VLOOKUP($B230&amp;$A230,'US Fed Funds'!$B:$E,4,FALSE),F231)</f>
        <v>4.25</v>
      </c>
      <c r="G230" s="7">
        <f ca="1">IFERROR(VLOOKUP($B230&amp;$A230,'US Inflation'!$B:$E,4,FALSE),G231)</f>
        <v>3.4</v>
      </c>
      <c r="H230" s="2">
        <f ca="1">VLOOKUP($B230&amp;$A230,BRL!$B:$E,4,FALSE)</f>
        <v>2.3368000000000002</v>
      </c>
      <c r="J230" s="6" t="str">
        <f t="shared" ca="1" si="65"/>
        <v>12006</v>
      </c>
      <c r="L230" s="4">
        <f t="shared" ca="1" si="69"/>
        <v>38748</v>
      </c>
      <c r="M230" s="7">
        <f t="shared" ca="1" si="70"/>
        <v>11.55</v>
      </c>
      <c r="N230" s="7">
        <f t="shared" ca="1" si="68"/>
        <v>12.75</v>
      </c>
      <c r="O230" s="7">
        <f t="shared" ca="1" si="66"/>
        <v>11.05</v>
      </c>
      <c r="P230" s="7">
        <f t="shared" ca="1" si="67"/>
        <v>1.7000000000000002</v>
      </c>
      <c r="R230" s="4"/>
      <c r="S230" s="8"/>
    </row>
    <row r="231" spans="1:19" x14ac:dyDescent="0.25">
      <c r="A231" s="3">
        <f t="shared" ca="1" si="62"/>
        <v>2005</v>
      </c>
      <c r="B231" s="3">
        <f t="shared" ca="1" si="64"/>
        <v>11</v>
      </c>
      <c r="C231" s="4">
        <f t="shared" ca="1" si="63"/>
        <v>38686</v>
      </c>
      <c r="D231" s="7">
        <f ca="1">IFERROR(VLOOKUP(B231&amp;A231,'BR Selic'!$B:$E,4,FALSE),D232)</f>
        <v>18.5</v>
      </c>
      <c r="E231" s="7">
        <f ca="1">IFERROR(VLOOKUP($B231&amp;$A231,'BR Inflation'!$B:$E,4,FALSE),E232)</f>
        <v>6.22</v>
      </c>
      <c r="F231" s="7">
        <f ca="1">IFERROR(VLOOKUP($B231&amp;$A231,'US Fed Funds'!$B:$E,4,FALSE),F232)</f>
        <v>4</v>
      </c>
      <c r="G231" s="7">
        <f ca="1">IFERROR(VLOOKUP($B231&amp;$A231,'US Inflation'!$B:$E,4,FALSE),G232)</f>
        <v>3.5</v>
      </c>
      <c r="H231" s="2">
        <f ca="1">VLOOKUP($B231&amp;$A231,BRL!$B:$E,4,FALSE)</f>
        <v>2.202</v>
      </c>
      <c r="J231" s="6" t="str">
        <f t="shared" ca="1" si="65"/>
        <v>122005</v>
      </c>
      <c r="L231" s="4">
        <f t="shared" ca="1" si="69"/>
        <v>38717</v>
      </c>
      <c r="M231" s="7">
        <f t="shared" ca="1" si="70"/>
        <v>12.309999999999999</v>
      </c>
      <c r="N231" s="7">
        <f t="shared" ca="1" si="68"/>
        <v>13.75</v>
      </c>
      <c r="O231" s="7">
        <f t="shared" ca="1" si="66"/>
        <v>11.459999999999999</v>
      </c>
      <c r="P231" s="7">
        <f t="shared" ca="1" si="67"/>
        <v>2.2900000000000005</v>
      </c>
      <c r="R231" s="4"/>
      <c r="S231" s="8"/>
    </row>
    <row r="232" spans="1:19" x14ac:dyDescent="0.25">
      <c r="A232" s="3">
        <f t="shared" ca="1" si="62"/>
        <v>2005</v>
      </c>
      <c r="B232" s="3">
        <f t="shared" ca="1" si="64"/>
        <v>10</v>
      </c>
      <c r="C232" s="4">
        <f t="shared" ca="1" si="63"/>
        <v>38656</v>
      </c>
      <c r="D232" s="7">
        <f ca="1">IFERROR(VLOOKUP(B232&amp;A232,'BR Selic'!$B:$E,4,FALSE),D233)</f>
        <v>19</v>
      </c>
      <c r="E232" s="7">
        <f ca="1">IFERROR(VLOOKUP($B232&amp;$A232,'BR Inflation'!$B:$E,4,FALSE),E233)</f>
        <v>6.36</v>
      </c>
      <c r="F232" s="7">
        <f ca="1">IFERROR(VLOOKUP($B232&amp;$A232,'US Fed Funds'!$B:$E,4,FALSE),F233)</f>
        <v>3.75</v>
      </c>
      <c r="G232" s="7">
        <f ca="1">IFERROR(VLOOKUP($B232&amp;$A232,'US Inflation'!$B:$E,4,FALSE),G233)</f>
        <v>4.3</v>
      </c>
      <c r="H232" s="2">
        <f ca="1">VLOOKUP($B232&amp;$A232,BRL!$B:$E,4,FALSE)</f>
        <v>2.2517999999999998</v>
      </c>
      <c r="J232" s="6" t="str">
        <f t="shared" ca="1" si="65"/>
        <v>112005</v>
      </c>
      <c r="L232" s="4">
        <f t="shared" ca="1" si="69"/>
        <v>38686</v>
      </c>
      <c r="M232" s="7">
        <f t="shared" ca="1" si="70"/>
        <v>12.280000000000001</v>
      </c>
      <c r="N232" s="7">
        <f t="shared" ca="1" si="68"/>
        <v>14.5</v>
      </c>
      <c r="O232" s="7">
        <f t="shared" ca="1" si="66"/>
        <v>11.780000000000001</v>
      </c>
      <c r="P232" s="7">
        <f t="shared" ca="1" si="67"/>
        <v>2.7199999999999998</v>
      </c>
      <c r="R232" s="4"/>
      <c r="S232" s="8"/>
    </row>
    <row r="233" spans="1:19" x14ac:dyDescent="0.25">
      <c r="A233" s="3">
        <f t="shared" ca="1" si="62"/>
        <v>2005</v>
      </c>
      <c r="B233" s="3">
        <f t="shared" ca="1" si="64"/>
        <v>9</v>
      </c>
      <c r="C233" s="4">
        <f t="shared" ca="1" si="63"/>
        <v>38625</v>
      </c>
      <c r="D233" s="7">
        <f ca="1">IFERROR(VLOOKUP(B233&amp;A233,'BR Selic'!$B:$E,4,FALSE),D234)</f>
        <v>19.5</v>
      </c>
      <c r="E233" s="7">
        <f ca="1">IFERROR(VLOOKUP($B233&amp;$A233,'BR Inflation'!$B:$E,4,FALSE),E234)</f>
        <v>6.04</v>
      </c>
      <c r="F233" s="7">
        <f ca="1">IFERROR(VLOOKUP($B233&amp;$A233,'US Fed Funds'!$B:$E,4,FALSE),F234)</f>
        <v>3.75</v>
      </c>
      <c r="G233" s="7">
        <f ca="1">IFERROR(VLOOKUP($B233&amp;$A233,'US Inflation'!$B:$E,4,FALSE),G234)</f>
        <v>4.7</v>
      </c>
      <c r="H233" s="2">
        <f ca="1">VLOOKUP($B233&amp;$A233,BRL!$B:$E,4,FALSE)</f>
        <v>2.2265000000000001</v>
      </c>
      <c r="J233" s="6" t="str">
        <f t="shared" ca="1" si="65"/>
        <v>102005</v>
      </c>
      <c r="L233" s="4">
        <f t="shared" ca="1" si="69"/>
        <v>38656</v>
      </c>
      <c r="M233" s="7">
        <f t="shared" ca="1" si="70"/>
        <v>12.64</v>
      </c>
      <c r="N233" s="7">
        <f t="shared" ca="1" si="68"/>
        <v>15.25</v>
      </c>
      <c r="O233" s="7">
        <f t="shared" ca="1" si="66"/>
        <v>13.190000000000001</v>
      </c>
      <c r="P233" s="7">
        <f t="shared" ca="1" si="67"/>
        <v>2.0600000000000005</v>
      </c>
      <c r="R233" s="4"/>
      <c r="S233" s="8"/>
    </row>
    <row r="234" spans="1:19" x14ac:dyDescent="0.25">
      <c r="A234" s="3">
        <f t="shared" ca="1" si="62"/>
        <v>2005</v>
      </c>
      <c r="B234" s="3">
        <f t="shared" ca="1" si="64"/>
        <v>8</v>
      </c>
      <c r="C234" s="4">
        <f t="shared" ca="1" si="63"/>
        <v>38595</v>
      </c>
      <c r="D234" s="7">
        <f ca="1">IFERROR(VLOOKUP(B234&amp;A234,'BR Selic'!$B:$E,4,FALSE),D235)</f>
        <v>19.75</v>
      </c>
      <c r="E234" s="7">
        <f ca="1">IFERROR(VLOOKUP($B234&amp;$A234,'BR Inflation'!$B:$E,4,FALSE),E235)</f>
        <v>6.02</v>
      </c>
      <c r="F234" s="7">
        <f ca="1">IFERROR(VLOOKUP($B234&amp;$A234,'US Fed Funds'!$B:$E,4,FALSE),F235)</f>
        <v>3.5</v>
      </c>
      <c r="G234" s="7">
        <f ca="1">IFERROR(VLOOKUP($B234&amp;$A234,'US Inflation'!$B:$E,4,FALSE),G235)</f>
        <v>3.6</v>
      </c>
      <c r="H234" s="2">
        <f ca="1">VLOOKUP($B234&amp;$A234,BRL!$B:$E,4,FALSE)</f>
        <v>2.3540000000000001</v>
      </c>
      <c r="J234" s="6" t="str">
        <f t="shared" ca="1" si="65"/>
        <v>92005</v>
      </c>
      <c r="L234" s="4">
        <f t="shared" ca="1" si="69"/>
        <v>38625</v>
      </c>
      <c r="M234" s="7">
        <f t="shared" ca="1" si="70"/>
        <v>13.46</v>
      </c>
      <c r="N234" s="7">
        <f t="shared" ca="1" si="68"/>
        <v>15.75</v>
      </c>
      <c r="O234" s="7">
        <f t="shared" ca="1" si="66"/>
        <v>14.41</v>
      </c>
      <c r="P234" s="7">
        <f t="shared" ca="1" si="67"/>
        <v>1.3399999999999999</v>
      </c>
      <c r="R234" s="4"/>
      <c r="S234" s="8"/>
    </row>
    <row r="235" spans="1:19" x14ac:dyDescent="0.25">
      <c r="A235" s="3">
        <f t="shared" ca="1" si="62"/>
        <v>2005</v>
      </c>
      <c r="B235" s="3">
        <f t="shared" ca="1" si="64"/>
        <v>7</v>
      </c>
      <c r="C235" s="4">
        <f t="shared" ca="1" si="63"/>
        <v>38564</v>
      </c>
      <c r="D235" s="7">
        <f ca="1">IFERROR(VLOOKUP(B235&amp;A235,'BR Selic'!$B:$E,4,FALSE),D236)</f>
        <v>19.75</v>
      </c>
      <c r="E235" s="7">
        <f ca="1">IFERROR(VLOOKUP($B235&amp;$A235,'BR Inflation'!$B:$E,4,FALSE),E236)</f>
        <v>6.57</v>
      </c>
      <c r="F235" s="7">
        <f ca="1">IFERROR(VLOOKUP($B235&amp;$A235,'US Fed Funds'!$B:$E,4,FALSE),F236)</f>
        <v>3.25</v>
      </c>
      <c r="G235" s="7">
        <f ca="1">IFERROR(VLOOKUP($B235&amp;$A235,'US Inflation'!$B:$E,4,FALSE),G236)</f>
        <v>3.2</v>
      </c>
      <c r="H235" s="2">
        <f ca="1">VLOOKUP($B235&amp;$A235,BRL!$B:$E,4,FALSE)</f>
        <v>2.379</v>
      </c>
      <c r="J235" s="6" t="str">
        <f t="shared" ca="1" si="65"/>
        <v>82005</v>
      </c>
      <c r="L235" s="4">
        <f t="shared" ca="1" si="69"/>
        <v>38595</v>
      </c>
      <c r="M235" s="7">
        <f t="shared" ca="1" si="70"/>
        <v>13.73</v>
      </c>
      <c r="N235" s="7">
        <f t="shared" ca="1" si="68"/>
        <v>16.25</v>
      </c>
      <c r="O235" s="7">
        <f t="shared" ca="1" si="66"/>
        <v>13.83</v>
      </c>
      <c r="P235" s="7">
        <f t="shared" ca="1" si="67"/>
        <v>2.4199999999999995</v>
      </c>
      <c r="R235" s="4"/>
      <c r="S235" s="8"/>
    </row>
    <row r="236" spans="1:19" x14ac:dyDescent="0.25">
      <c r="A236" s="3">
        <f t="shared" ca="1" si="62"/>
        <v>2005</v>
      </c>
      <c r="B236" s="3">
        <f t="shared" ca="1" si="64"/>
        <v>6</v>
      </c>
      <c r="C236" s="4">
        <f t="shared" ca="1" si="63"/>
        <v>38533</v>
      </c>
      <c r="D236" s="7">
        <f ca="1">IFERROR(VLOOKUP(B236&amp;A236,'BR Selic'!$B:$E,4,FALSE),D237)</f>
        <v>19.75</v>
      </c>
      <c r="E236" s="7">
        <f ca="1">IFERROR(VLOOKUP($B236&amp;$A236,'BR Inflation'!$B:$E,4,FALSE),E237)</f>
        <v>7.27</v>
      </c>
      <c r="F236" s="7">
        <f ca="1">IFERROR(VLOOKUP($B236&amp;$A236,'US Fed Funds'!$B:$E,4,FALSE),F237)</f>
        <v>3.25</v>
      </c>
      <c r="G236" s="7">
        <f ca="1">IFERROR(VLOOKUP($B236&amp;$A236,'US Inflation'!$B:$E,4,FALSE),G237)</f>
        <v>2.5</v>
      </c>
      <c r="H236" s="2">
        <f ca="1">VLOOKUP($B236&amp;$A236,BRL!$B:$E,4,FALSE)</f>
        <v>2.3349000000000002</v>
      </c>
      <c r="J236" s="6" t="str">
        <f t="shared" ca="1" si="65"/>
        <v>72005</v>
      </c>
      <c r="L236" s="4">
        <f t="shared" ca="1" si="69"/>
        <v>38564</v>
      </c>
      <c r="M236" s="7">
        <f t="shared" ca="1" si="70"/>
        <v>13.18</v>
      </c>
      <c r="N236" s="7">
        <f t="shared" ca="1" si="68"/>
        <v>16.5</v>
      </c>
      <c r="O236" s="7">
        <f t="shared" ca="1" si="66"/>
        <v>13.129999999999999</v>
      </c>
      <c r="P236" s="7">
        <f t="shared" ca="1" si="67"/>
        <v>3.37</v>
      </c>
      <c r="R236" s="4"/>
      <c r="S236" s="8"/>
    </row>
    <row r="237" spans="1:19" x14ac:dyDescent="0.25">
      <c r="A237" s="3">
        <f t="shared" ca="1" si="62"/>
        <v>2005</v>
      </c>
      <c r="B237" s="3">
        <f t="shared" ca="1" si="64"/>
        <v>5</v>
      </c>
      <c r="C237" s="4">
        <f t="shared" ca="1" si="63"/>
        <v>38503</v>
      </c>
      <c r="D237" s="7">
        <f ca="1">IFERROR(VLOOKUP(B237&amp;A237,'BR Selic'!$B:$E,4,FALSE),D238)</f>
        <v>19.75</v>
      </c>
      <c r="E237" s="7">
        <f ca="1">IFERROR(VLOOKUP($B237&amp;$A237,'BR Inflation'!$B:$E,4,FALSE),E238)</f>
        <v>8.0500000000000007</v>
      </c>
      <c r="F237" s="7">
        <f ca="1">IFERROR(VLOOKUP($B237&amp;$A237,'US Fed Funds'!$B:$E,4,FALSE),F238)</f>
        <v>3</v>
      </c>
      <c r="G237" s="7">
        <f ca="1">IFERROR(VLOOKUP($B237&amp;$A237,'US Inflation'!$B:$E,4,FALSE),G238)</f>
        <v>2.8</v>
      </c>
      <c r="H237" s="2">
        <f ca="1">VLOOKUP($B237&amp;$A237,BRL!$B:$E,4,FALSE)</f>
        <v>2.4085000000000001</v>
      </c>
      <c r="J237" s="6" t="str">
        <f t="shared" ca="1" si="65"/>
        <v>62005</v>
      </c>
      <c r="L237" s="4">
        <f t="shared" ca="1" si="69"/>
        <v>38533</v>
      </c>
      <c r="M237" s="7">
        <f t="shared" ca="1" si="70"/>
        <v>12.48</v>
      </c>
      <c r="N237" s="7">
        <f t="shared" ca="1" si="68"/>
        <v>16.5</v>
      </c>
      <c r="O237" s="7">
        <f t="shared" ca="1" si="66"/>
        <v>11.73</v>
      </c>
      <c r="P237" s="7">
        <f t="shared" ca="1" si="67"/>
        <v>4.7699999999999996</v>
      </c>
      <c r="R237" s="4"/>
      <c r="S237" s="8"/>
    </row>
    <row r="238" spans="1:19" x14ac:dyDescent="0.25">
      <c r="A238" s="3">
        <f t="shared" ca="1" si="62"/>
        <v>2005</v>
      </c>
      <c r="B238" s="3">
        <f t="shared" ca="1" si="64"/>
        <v>4</v>
      </c>
      <c r="C238" s="4">
        <f t="shared" ca="1" si="63"/>
        <v>38472</v>
      </c>
      <c r="D238" s="7">
        <f ca="1">IFERROR(VLOOKUP(B238&amp;A238,'BR Selic'!$B:$E,4,FALSE),D239)</f>
        <v>19.5</v>
      </c>
      <c r="E238" s="7">
        <f ca="1">IFERROR(VLOOKUP($B238&amp;$A238,'BR Inflation'!$B:$E,4,FALSE),E239)</f>
        <v>8.07</v>
      </c>
      <c r="F238" s="7">
        <f ca="1">IFERROR(VLOOKUP($B238&amp;$A238,'US Fed Funds'!$B:$E,4,FALSE),F239)</f>
        <v>2.75</v>
      </c>
      <c r="G238" s="7">
        <f ca="1">IFERROR(VLOOKUP($B238&amp;$A238,'US Inflation'!$B:$E,4,FALSE),G239)</f>
        <v>3.5</v>
      </c>
      <c r="H238" s="2">
        <f ca="1">VLOOKUP($B238&amp;$A238,BRL!$B:$E,4,FALSE)</f>
        <v>2.5272000000000001</v>
      </c>
      <c r="J238" s="6" t="str">
        <f t="shared" ca="1" si="65"/>
        <v>52005</v>
      </c>
      <c r="L238" s="4">
        <f t="shared" ca="1" si="69"/>
        <v>38503</v>
      </c>
      <c r="M238" s="7">
        <f t="shared" ca="1" si="70"/>
        <v>11.7</v>
      </c>
      <c r="N238" s="7">
        <f t="shared" ca="1" si="68"/>
        <v>16.75</v>
      </c>
      <c r="O238" s="7">
        <f t="shared" ca="1" si="66"/>
        <v>11.5</v>
      </c>
      <c r="P238" s="7">
        <f t="shared" ca="1" si="67"/>
        <v>5.2500000000000009</v>
      </c>
      <c r="R238" s="4"/>
      <c r="S238" s="8"/>
    </row>
    <row r="239" spans="1:19" x14ac:dyDescent="0.25">
      <c r="A239" s="3">
        <f t="shared" ca="1" si="62"/>
        <v>2005</v>
      </c>
      <c r="B239" s="3">
        <f t="shared" ca="1" si="64"/>
        <v>3</v>
      </c>
      <c r="C239" s="4">
        <f t="shared" ca="1" si="63"/>
        <v>38442</v>
      </c>
      <c r="D239" s="7">
        <f ca="1">IFERROR(VLOOKUP(B239&amp;A239,'BR Selic'!$B:$E,4,FALSE),D240)</f>
        <v>19.25</v>
      </c>
      <c r="E239" s="7">
        <f ca="1">IFERROR(VLOOKUP($B239&amp;$A239,'BR Inflation'!$B:$E,4,FALSE),E240)</f>
        <v>7.54</v>
      </c>
      <c r="F239" s="7">
        <f ca="1">IFERROR(VLOOKUP($B239&amp;$A239,'US Fed Funds'!$B:$E,4,FALSE),F240)</f>
        <v>2.75</v>
      </c>
      <c r="G239" s="7">
        <f ca="1">IFERROR(VLOOKUP($B239&amp;$A239,'US Inflation'!$B:$E,4,FALSE),G240)</f>
        <v>3.1</v>
      </c>
      <c r="H239" s="2">
        <f ca="1">VLOOKUP($B239&amp;$A239,BRL!$B:$E,4,FALSE)</f>
        <v>2.6789999999999998</v>
      </c>
      <c r="J239" s="6" t="str">
        <f t="shared" ca="1" si="65"/>
        <v>42005</v>
      </c>
      <c r="L239" s="4">
        <f t="shared" ca="1" si="69"/>
        <v>38472</v>
      </c>
      <c r="M239" s="7">
        <f t="shared" ca="1" si="70"/>
        <v>11.43</v>
      </c>
      <c r="N239" s="7">
        <f t="shared" ca="1" si="68"/>
        <v>16.75</v>
      </c>
      <c r="O239" s="7">
        <f t="shared" ca="1" si="66"/>
        <v>12.18</v>
      </c>
      <c r="P239" s="7">
        <f t="shared" ca="1" si="67"/>
        <v>4.57</v>
      </c>
      <c r="R239" s="4"/>
      <c r="S239" s="8"/>
    </row>
    <row r="240" spans="1:19" x14ac:dyDescent="0.25">
      <c r="A240" s="3">
        <f t="shared" ca="1" si="62"/>
        <v>2005</v>
      </c>
      <c r="B240" s="3">
        <f t="shared" ca="1" si="64"/>
        <v>2</v>
      </c>
      <c r="C240" s="4">
        <f t="shared" ca="1" si="63"/>
        <v>38411</v>
      </c>
      <c r="D240" s="7">
        <f ca="1">IFERROR(VLOOKUP(B240&amp;A240,'BR Selic'!$B:$E,4,FALSE),D241)</f>
        <v>18.75</v>
      </c>
      <c r="E240" s="7">
        <f ca="1">IFERROR(VLOOKUP($B240&amp;$A240,'BR Inflation'!$B:$E,4,FALSE),E241)</f>
        <v>7.39</v>
      </c>
      <c r="F240" s="7">
        <f ca="1">IFERROR(VLOOKUP($B240&amp;$A240,'US Fed Funds'!$B:$E,4,FALSE),F241)</f>
        <v>2.5</v>
      </c>
      <c r="G240" s="7">
        <f ca="1">IFERROR(VLOOKUP($B240&amp;$A240,'US Inflation'!$B:$E,4,FALSE),G241)</f>
        <v>3</v>
      </c>
      <c r="H240" s="2">
        <f ca="1">VLOOKUP($B240&amp;$A240,BRL!$B:$E,4,FALSE)</f>
        <v>2.5884999999999998</v>
      </c>
      <c r="J240" s="6" t="str">
        <f t="shared" ca="1" si="65"/>
        <v>32005</v>
      </c>
      <c r="L240" s="4">
        <f t="shared" ca="1" si="69"/>
        <v>38442</v>
      </c>
      <c r="M240" s="7">
        <f t="shared" ca="1" si="70"/>
        <v>11.71</v>
      </c>
      <c r="N240" s="7">
        <f t="shared" ca="1" si="68"/>
        <v>16.5</v>
      </c>
      <c r="O240" s="7">
        <f t="shared" ca="1" si="66"/>
        <v>12.06</v>
      </c>
      <c r="P240" s="7">
        <f t="shared" ca="1" si="67"/>
        <v>4.4399999999999995</v>
      </c>
      <c r="R240" s="4"/>
      <c r="S240" s="8"/>
    </row>
    <row r="241" spans="1:19" x14ac:dyDescent="0.25">
      <c r="A241" s="3">
        <f t="shared" ca="1" si="62"/>
        <v>2005</v>
      </c>
      <c r="B241" s="3">
        <f t="shared" ca="1" si="64"/>
        <v>1</v>
      </c>
      <c r="C241" s="4">
        <f t="shared" ca="1" si="63"/>
        <v>38383</v>
      </c>
      <c r="D241" s="7">
        <f ca="1">IFERROR(VLOOKUP(B241&amp;A241,'BR Selic'!$B:$E,4,FALSE),D242)</f>
        <v>18.25</v>
      </c>
      <c r="E241" s="7">
        <f ca="1">IFERROR(VLOOKUP($B241&amp;$A241,'BR Inflation'!$B:$E,4,FALSE),E242)</f>
        <v>7.41</v>
      </c>
      <c r="F241" s="7">
        <f ca="1">IFERROR(VLOOKUP($B241&amp;$A241,'US Fed Funds'!$B:$E,4,FALSE),F242)</f>
        <v>0</v>
      </c>
      <c r="G241" s="7">
        <f ca="1">IFERROR(VLOOKUP($B241&amp;$A241,'US Inflation'!$B:$E,4,FALSE),G242)</f>
        <v>3</v>
      </c>
      <c r="H241" s="2" t="e">
        <f ca="1">VLOOKUP($B241&amp;$A241,BRL!$B:$E,4,FALSE)</f>
        <v>#N/A</v>
      </c>
      <c r="J241" s="6" t="str">
        <f t="shared" ca="1" si="65"/>
        <v>22005</v>
      </c>
      <c r="L241" s="4">
        <f t="shared" ca="1" si="69"/>
        <v>38411</v>
      </c>
      <c r="M241" s="7">
        <f t="shared" ca="1" si="70"/>
        <v>11.36</v>
      </c>
      <c r="N241" s="7">
        <f t="shared" ca="1" si="68"/>
        <v>16.25</v>
      </c>
      <c r="O241" s="7">
        <f t="shared" ca="1" si="66"/>
        <v>11.86</v>
      </c>
      <c r="P241" s="7">
        <f t="shared" ca="1" si="67"/>
        <v>4.3899999999999997</v>
      </c>
      <c r="R241" s="4"/>
      <c r="S241" s="8"/>
    </row>
    <row r="242" spans="1:19" x14ac:dyDescent="0.25">
      <c r="L242" s="4">
        <f t="shared" ref="L242" ca="1" si="71">C241</f>
        <v>38383</v>
      </c>
      <c r="M242" s="7">
        <f t="shared" ref="M242" ca="1" si="72">D241-E241</f>
        <v>10.84</v>
      </c>
      <c r="N242" s="7">
        <f t="shared" ca="1" si="68"/>
        <v>18.25</v>
      </c>
      <c r="O242" s="7">
        <f t="shared" ca="1" si="66"/>
        <v>13.84</v>
      </c>
      <c r="P242" s="7">
        <f t="shared" ca="1" si="67"/>
        <v>4.41</v>
      </c>
      <c r="R242" s="4"/>
      <c r="S242" s="8"/>
    </row>
  </sheetData>
  <mergeCells count="7">
    <mergeCell ref="AH2:AW2"/>
    <mergeCell ref="AH17:AW17"/>
    <mergeCell ref="AH32:AW32"/>
    <mergeCell ref="AH47:AW47"/>
    <mergeCell ref="L1:P1"/>
    <mergeCell ref="R1:V1"/>
    <mergeCell ref="X1:AA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9"/>
  <sheetViews>
    <sheetView workbookViewId="0">
      <selection activeCell="B1" sqref="B1:E1048576"/>
    </sheetView>
  </sheetViews>
  <sheetFormatPr defaultRowHeight="14.3" x14ac:dyDescent="0.25"/>
  <cols>
    <col min="2" max="2" width="10.375" style="3" bestFit="1" customWidth="1"/>
    <col min="3" max="3" width="3.75" style="3" customWidth="1"/>
    <col min="4" max="4" width="15.625" style="3" customWidth="1"/>
    <col min="5" max="5" width="15.625" style="5" customWidth="1"/>
    <col min="6" max="9" width="15.625" style="3" customWidth="1"/>
  </cols>
  <sheetData>
    <row r="1" spans="1:5" x14ac:dyDescent="0.25">
      <c r="A1" t="s">
        <v>0</v>
      </c>
      <c r="B1" s="4">
        <f ca="1">B2-20*365</f>
        <v>38344</v>
      </c>
      <c r="C1" s="4"/>
    </row>
    <row r="2" spans="1:5" x14ac:dyDescent="0.25">
      <c r="A2" t="s">
        <v>1</v>
      </c>
      <c r="B2" s="4">
        <f ca="1">TODAY()</f>
        <v>45644</v>
      </c>
      <c r="C2" s="4"/>
    </row>
    <row r="4" spans="1:5" x14ac:dyDescent="0.25">
      <c r="B4" s="3" t="str">
        <f>_xll.TR(E4,"DSPLY_NAME")</f>
        <v>BR Selic Interes</v>
      </c>
      <c r="E4" s="5" t="s">
        <v>2</v>
      </c>
    </row>
    <row r="5" spans="1:5" x14ac:dyDescent="0.25">
      <c r="B5" s="3" t="str">
        <f ca="1">_xll.RHistory($E$4,"ECONOMIC.Timestamp;ECONOMIC.Value","START:"&amp;$B$1&amp;" END:"&amp;$B$2&amp;" INTERVAL:1D",,"TSREPEAT:NO CH:Fd",D5)</f>
        <v>Updated at 22:53:03</v>
      </c>
      <c r="D5" s="3" t="s">
        <v>4</v>
      </c>
      <c r="E5" s="5" t="s">
        <v>5</v>
      </c>
    </row>
    <row r="6" spans="1:5" x14ac:dyDescent="0.25">
      <c r="B6" s="4" t="str">
        <f>MONTH($D6)&amp;YEAR($D6)</f>
        <v>122024</v>
      </c>
      <c r="D6" s="4">
        <v>45637</v>
      </c>
      <c r="E6" s="5">
        <v>12.25</v>
      </c>
    </row>
    <row r="7" spans="1:5" x14ac:dyDescent="0.25">
      <c r="B7" s="4" t="str">
        <f t="shared" ref="B7:B70" si="0">MONTH($D7)&amp;YEAR($D7)</f>
        <v>112024</v>
      </c>
      <c r="D7" s="4">
        <v>45602</v>
      </c>
      <c r="E7" s="5">
        <v>11.25</v>
      </c>
    </row>
    <row r="8" spans="1:5" x14ac:dyDescent="0.25">
      <c r="B8" s="4" t="str">
        <f t="shared" si="0"/>
        <v>92024</v>
      </c>
      <c r="D8" s="4">
        <v>45554</v>
      </c>
      <c r="E8" s="5">
        <v>10.75</v>
      </c>
    </row>
    <row r="9" spans="1:5" x14ac:dyDescent="0.25">
      <c r="B9" s="4" t="str">
        <f t="shared" si="0"/>
        <v>82024</v>
      </c>
      <c r="D9" s="4">
        <v>45505</v>
      </c>
      <c r="E9" s="5">
        <v>10.5</v>
      </c>
    </row>
    <row r="10" spans="1:5" x14ac:dyDescent="0.25">
      <c r="B10" s="4" t="str">
        <f t="shared" si="0"/>
        <v>62024</v>
      </c>
      <c r="D10" s="4">
        <v>45463</v>
      </c>
      <c r="E10" s="5">
        <v>10.5</v>
      </c>
    </row>
    <row r="11" spans="1:5" x14ac:dyDescent="0.25">
      <c r="B11" s="4" t="str">
        <f t="shared" si="0"/>
        <v>52024</v>
      </c>
      <c r="D11" s="4">
        <v>45421</v>
      </c>
      <c r="E11" s="5">
        <v>10.5</v>
      </c>
    </row>
    <row r="12" spans="1:5" x14ac:dyDescent="0.25">
      <c r="B12" s="4" t="str">
        <f t="shared" si="0"/>
        <v>32024</v>
      </c>
      <c r="D12" s="4">
        <v>45372</v>
      </c>
      <c r="E12" s="5">
        <v>10.75</v>
      </c>
    </row>
    <row r="13" spans="1:5" x14ac:dyDescent="0.25">
      <c r="B13" s="4" t="str">
        <f t="shared" si="0"/>
        <v>22024</v>
      </c>
      <c r="D13" s="4">
        <v>45323</v>
      </c>
      <c r="E13" s="5">
        <v>11.25</v>
      </c>
    </row>
    <row r="14" spans="1:5" x14ac:dyDescent="0.25">
      <c r="B14" s="4" t="str">
        <f t="shared" si="0"/>
        <v>122023</v>
      </c>
      <c r="D14" s="4">
        <v>45274</v>
      </c>
      <c r="E14" s="5">
        <v>11.75</v>
      </c>
    </row>
    <row r="15" spans="1:5" x14ac:dyDescent="0.25">
      <c r="B15" s="4" t="str">
        <f t="shared" si="0"/>
        <v>112023</v>
      </c>
      <c r="D15" s="4">
        <v>45233</v>
      </c>
      <c r="E15" s="5">
        <v>12.25</v>
      </c>
    </row>
    <row r="16" spans="1:5" x14ac:dyDescent="0.25">
      <c r="B16" s="4" t="str">
        <f t="shared" si="0"/>
        <v>92023</v>
      </c>
      <c r="D16" s="4">
        <v>45190</v>
      </c>
      <c r="E16" s="5">
        <v>12.75</v>
      </c>
    </row>
    <row r="17" spans="2:5" x14ac:dyDescent="0.25">
      <c r="B17" s="4" t="str">
        <f t="shared" si="0"/>
        <v>82023</v>
      </c>
      <c r="D17" s="4">
        <v>45141</v>
      </c>
      <c r="E17" s="5">
        <v>13.25</v>
      </c>
    </row>
    <row r="18" spans="2:5" x14ac:dyDescent="0.25">
      <c r="B18" s="4" t="str">
        <f t="shared" si="0"/>
        <v>62023</v>
      </c>
      <c r="D18" s="4">
        <v>45099</v>
      </c>
      <c r="E18" s="5">
        <v>13.75</v>
      </c>
    </row>
    <row r="19" spans="2:5" x14ac:dyDescent="0.25">
      <c r="B19" s="4" t="str">
        <f t="shared" si="0"/>
        <v>52023</v>
      </c>
      <c r="D19" s="4">
        <v>45050</v>
      </c>
      <c r="E19" s="5">
        <v>13.75</v>
      </c>
    </row>
    <row r="20" spans="2:5" x14ac:dyDescent="0.25">
      <c r="B20" s="4" t="str">
        <f t="shared" si="0"/>
        <v>32023</v>
      </c>
      <c r="D20" s="4">
        <v>45008</v>
      </c>
      <c r="E20" s="5">
        <v>13.75</v>
      </c>
    </row>
    <row r="21" spans="2:5" x14ac:dyDescent="0.25">
      <c r="B21" s="4" t="str">
        <f t="shared" si="0"/>
        <v>22023</v>
      </c>
      <c r="D21" s="4">
        <v>44959</v>
      </c>
      <c r="E21" s="5">
        <v>13.75</v>
      </c>
    </row>
    <row r="22" spans="2:5" x14ac:dyDescent="0.25">
      <c r="B22" s="4" t="str">
        <f t="shared" si="0"/>
        <v>122022</v>
      </c>
      <c r="D22" s="4">
        <v>44903</v>
      </c>
      <c r="E22" s="5">
        <v>13.75</v>
      </c>
    </row>
    <row r="23" spans="2:5" x14ac:dyDescent="0.25">
      <c r="B23" s="4" t="str">
        <f t="shared" si="0"/>
        <v>102022</v>
      </c>
      <c r="D23" s="4">
        <v>44861</v>
      </c>
      <c r="E23" s="5">
        <v>13.75</v>
      </c>
    </row>
    <row r="24" spans="2:5" x14ac:dyDescent="0.25">
      <c r="B24" s="4" t="str">
        <f t="shared" si="0"/>
        <v>92022</v>
      </c>
      <c r="D24" s="4">
        <v>44826</v>
      </c>
      <c r="E24" s="5">
        <v>13.75</v>
      </c>
    </row>
    <row r="25" spans="2:5" x14ac:dyDescent="0.25">
      <c r="B25" s="4" t="str">
        <f t="shared" si="0"/>
        <v>82022</v>
      </c>
      <c r="D25" s="4">
        <v>44777</v>
      </c>
      <c r="E25" s="5">
        <v>13.75</v>
      </c>
    </row>
    <row r="26" spans="2:5" x14ac:dyDescent="0.25">
      <c r="B26" s="4" t="str">
        <f t="shared" si="0"/>
        <v>62022</v>
      </c>
      <c r="D26" s="4">
        <v>44728</v>
      </c>
      <c r="E26" s="5">
        <v>13.25</v>
      </c>
    </row>
    <row r="27" spans="2:5" x14ac:dyDescent="0.25">
      <c r="B27" s="4" t="str">
        <f t="shared" si="0"/>
        <v>52022</v>
      </c>
      <c r="D27" s="4">
        <v>44686</v>
      </c>
      <c r="E27" s="5">
        <v>12.75</v>
      </c>
    </row>
    <row r="28" spans="2:5" x14ac:dyDescent="0.25">
      <c r="B28" s="4" t="str">
        <f t="shared" si="0"/>
        <v>32022</v>
      </c>
      <c r="D28" s="4">
        <v>44637</v>
      </c>
      <c r="E28" s="5">
        <v>11.75</v>
      </c>
    </row>
    <row r="29" spans="2:5" x14ac:dyDescent="0.25">
      <c r="B29" s="4" t="str">
        <f t="shared" si="0"/>
        <v>22022</v>
      </c>
      <c r="D29" s="4">
        <v>44595</v>
      </c>
      <c r="E29" s="5">
        <v>10.75</v>
      </c>
    </row>
    <row r="30" spans="2:5" x14ac:dyDescent="0.25">
      <c r="B30" s="4" t="str">
        <f t="shared" si="0"/>
        <v>122021</v>
      </c>
      <c r="D30" s="4">
        <v>44539</v>
      </c>
      <c r="E30" s="5">
        <v>9.25</v>
      </c>
    </row>
    <row r="31" spans="2:5" x14ac:dyDescent="0.25">
      <c r="B31" s="4" t="str">
        <f t="shared" si="0"/>
        <v>102021</v>
      </c>
      <c r="D31" s="4">
        <v>44497</v>
      </c>
      <c r="E31" s="5">
        <v>7.75</v>
      </c>
    </row>
    <row r="32" spans="2:5" x14ac:dyDescent="0.25">
      <c r="B32" s="4" t="str">
        <f t="shared" si="0"/>
        <v>92021</v>
      </c>
      <c r="D32" s="4">
        <v>44462</v>
      </c>
      <c r="E32" s="5">
        <v>6.25</v>
      </c>
    </row>
    <row r="33" spans="2:5" x14ac:dyDescent="0.25">
      <c r="B33" s="4" t="str">
        <f t="shared" si="0"/>
        <v>82021</v>
      </c>
      <c r="D33" s="4">
        <v>44413</v>
      </c>
      <c r="E33" s="5">
        <v>5.25</v>
      </c>
    </row>
    <row r="34" spans="2:5" x14ac:dyDescent="0.25">
      <c r="B34" s="4" t="str">
        <f t="shared" si="0"/>
        <v>62021</v>
      </c>
      <c r="D34" s="4">
        <v>44364</v>
      </c>
      <c r="E34" s="5">
        <v>4.25</v>
      </c>
    </row>
    <row r="35" spans="2:5" x14ac:dyDescent="0.25">
      <c r="B35" s="4" t="str">
        <f t="shared" si="0"/>
        <v>52021</v>
      </c>
      <c r="D35" s="4">
        <v>44322</v>
      </c>
      <c r="E35" s="5">
        <v>3.5</v>
      </c>
    </row>
    <row r="36" spans="2:5" x14ac:dyDescent="0.25">
      <c r="B36" s="4" t="str">
        <f t="shared" si="0"/>
        <v>32021</v>
      </c>
      <c r="D36" s="4">
        <v>44273</v>
      </c>
      <c r="E36" s="5">
        <v>2.75</v>
      </c>
    </row>
    <row r="37" spans="2:5" x14ac:dyDescent="0.25">
      <c r="B37" s="4" t="str">
        <f t="shared" si="0"/>
        <v>12021</v>
      </c>
      <c r="D37" s="4">
        <v>44217</v>
      </c>
      <c r="E37" s="5">
        <v>2</v>
      </c>
    </row>
    <row r="38" spans="2:5" x14ac:dyDescent="0.25">
      <c r="B38" s="4" t="str">
        <f t="shared" si="0"/>
        <v>122020</v>
      </c>
      <c r="D38" s="4">
        <v>44175</v>
      </c>
      <c r="E38" s="5">
        <v>2</v>
      </c>
    </row>
    <row r="39" spans="2:5" x14ac:dyDescent="0.25">
      <c r="B39" s="4" t="str">
        <f t="shared" si="0"/>
        <v>102020</v>
      </c>
      <c r="D39" s="4">
        <v>44133</v>
      </c>
      <c r="E39" s="5">
        <v>2</v>
      </c>
    </row>
    <row r="40" spans="2:5" x14ac:dyDescent="0.25">
      <c r="B40" s="4" t="str">
        <f t="shared" si="0"/>
        <v>92020</v>
      </c>
      <c r="D40" s="4">
        <v>44091</v>
      </c>
      <c r="E40" s="5">
        <v>2</v>
      </c>
    </row>
    <row r="41" spans="2:5" x14ac:dyDescent="0.25">
      <c r="B41" s="4" t="str">
        <f t="shared" si="0"/>
        <v>82020</v>
      </c>
      <c r="D41" s="4">
        <v>44049</v>
      </c>
      <c r="E41" s="5">
        <v>2</v>
      </c>
    </row>
    <row r="42" spans="2:5" x14ac:dyDescent="0.25">
      <c r="B42" s="4" t="str">
        <f t="shared" si="0"/>
        <v>62020</v>
      </c>
      <c r="D42" s="4">
        <v>44000</v>
      </c>
      <c r="E42" s="5">
        <v>2.25</v>
      </c>
    </row>
    <row r="43" spans="2:5" x14ac:dyDescent="0.25">
      <c r="B43" s="4" t="str">
        <f t="shared" si="0"/>
        <v>52020</v>
      </c>
      <c r="D43" s="4">
        <v>43958</v>
      </c>
      <c r="E43" s="5">
        <v>3</v>
      </c>
    </row>
    <row r="44" spans="2:5" x14ac:dyDescent="0.25">
      <c r="B44" s="4" t="str">
        <f t="shared" si="0"/>
        <v>32020</v>
      </c>
      <c r="D44" s="4">
        <v>43909</v>
      </c>
      <c r="E44" s="5">
        <v>3.75</v>
      </c>
    </row>
    <row r="45" spans="2:5" x14ac:dyDescent="0.25">
      <c r="B45" s="4" t="str">
        <f t="shared" si="0"/>
        <v>22020</v>
      </c>
      <c r="D45" s="4">
        <v>43867</v>
      </c>
      <c r="E45" s="5">
        <v>4.25</v>
      </c>
    </row>
    <row r="46" spans="2:5" x14ac:dyDescent="0.25">
      <c r="B46" s="4" t="str">
        <f t="shared" si="0"/>
        <v>122019</v>
      </c>
      <c r="D46" s="4">
        <v>43811</v>
      </c>
      <c r="E46" s="5">
        <v>4.5</v>
      </c>
    </row>
    <row r="47" spans="2:5" x14ac:dyDescent="0.25">
      <c r="B47" s="4" t="str">
        <f t="shared" si="0"/>
        <v>102019</v>
      </c>
      <c r="D47" s="4">
        <v>43769</v>
      </c>
      <c r="E47" s="5">
        <v>5</v>
      </c>
    </row>
    <row r="48" spans="2:5" x14ac:dyDescent="0.25">
      <c r="B48" s="4" t="str">
        <f t="shared" si="0"/>
        <v>92019</v>
      </c>
      <c r="D48" s="4">
        <v>43727</v>
      </c>
      <c r="E48" s="5">
        <v>5.5</v>
      </c>
    </row>
    <row r="49" spans="2:5" x14ac:dyDescent="0.25">
      <c r="B49" s="4" t="str">
        <f t="shared" si="0"/>
        <v>82019</v>
      </c>
      <c r="D49" s="4">
        <v>43678</v>
      </c>
      <c r="E49" s="5">
        <v>6</v>
      </c>
    </row>
    <row r="50" spans="2:5" x14ac:dyDescent="0.25">
      <c r="B50" s="4" t="str">
        <f t="shared" si="0"/>
        <v>62019</v>
      </c>
      <c r="D50" s="4">
        <v>43637</v>
      </c>
      <c r="E50" s="5">
        <v>6.5</v>
      </c>
    </row>
    <row r="51" spans="2:5" x14ac:dyDescent="0.25">
      <c r="B51" s="4" t="str">
        <f t="shared" si="0"/>
        <v>52019</v>
      </c>
      <c r="D51" s="4">
        <v>43594</v>
      </c>
      <c r="E51" s="5">
        <v>6.5</v>
      </c>
    </row>
    <row r="52" spans="2:5" x14ac:dyDescent="0.25">
      <c r="B52" s="4" t="str">
        <f t="shared" si="0"/>
        <v>32019</v>
      </c>
      <c r="D52" s="4">
        <v>43545</v>
      </c>
      <c r="E52" s="5">
        <v>6.5</v>
      </c>
    </row>
    <row r="53" spans="2:5" x14ac:dyDescent="0.25">
      <c r="B53" s="4" t="str">
        <f t="shared" si="0"/>
        <v>22019</v>
      </c>
      <c r="D53" s="4">
        <v>43503</v>
      </c>
      <c r="E53" s="5">
        <v>6.5</v>
      </c>
    </row>
    <row r="54" spans="2:5" x14ac:dyDescent="0.25">
      <c r="B54" s="4" t="str">
        <f t="shared" si="0"/>
        <v>122018</v>
      </c>
      <c r="D54" s="4">
        <v>43447</v>
      </c>
      <c r="E54" s="5">
        <v>6.5</v>
      </c>
    </row>
    <row r="55" spans="2:5" x14ac:dyDescent="0.25">
      <c r="B55" s="4" t="str">
        <f t="shared" si="0"/>
        <v>112018</v>
      </c>
      <c r="D55" s="4">
        <v>43405</v>
      </c>
      <c r="E55" s="5">
        <v>6.5</v>
      </c>
    </row>
    <row r="56" spans="2:5" x14ac:dyDescent="0.25">
      <c r="B56" s="4" t="str">
        <f t="shared" si="0"/>
        <v>92018</v>
      </c>
      <c r="D56" s="4">
        <v>43363</v>
      </c>
      <c r="E56" s="5">
        <v>6.5</v>
      </c>
    </row>
    <row r="57" spans="2:5" x14ac:dyDescent="0.25">
      <c r="B57" s="4" t="str">
        <f t="shared" si="0"/>
        <v>82018</v>
      </c>
      <c r="D57" s="4">
        <v>43314</v>
      </c>
      <c r="E57" s="5">
        <v>6.5</v>
      </c>
    </row>
    <row r="58" spans="2:5" x14ac:dyDescent="0.25">
      <c r="B58" s="4" t="str">
        <f t="shared" si="0"/>
        <v>62018</v>
      </c>
      <c r="D58" s="4">
        <v>43272</v>
      </c>
      <c r="E58" s="5">
        <v>6.5</v>
      </c>
    </row>
    <row r="59" spans="2:5" x14ac:dyDescent="0.25">
      <c r="B59" s="4" t="str">
        <f t="shared" si="0"/>
        <v>52018</v>
      </c>
      <c r="D59" s="4">
        <v>43237</v>
      </c>
      <c r="E59" s="5">
        <v>6.5</v>
      </c>
    </row>
    <row r="60" spans="2:5" x14ac:dyDescent="0.25">
      <c r="B60" s="4" t="str">
        <f t="shared" si="0"/>
        <v>32018</v>
      </c>
      <c r="D60" s="4">
        <v>43181</v>
      </c>
      <c r="E60" s="5">
        <v>6.5</v>
      </c>
    </row>
    <row r="61" spans="2:5" x14ac:dyDescent="0.25">
      <c r="B61" s="4" t="str">
        <f t="shared" si="0"/>
        <v>22018</v>
      </c>
      <c r="D61" s="4">
        <v>43139</v>
      </c>
      <c r="E61" s="5">
        <v>6.75</v>
      </c>
    </row>
    <row r="62" spans="2:5" x14ac:dyDescent="0.25">
      <c r="B62" s="4" t="str">
        <f t="shared" si="0"/>
        <v>122017</v>
      </c>
      <c r="D62" s="4">
        <v>43076</v>
      </c>
      <c r="E62" s="5">
        <v>7</v>
      </c>
    </row>
    <row r="63" spans="2:5" x14ac:dyDescent="0.25">
      <c r="B63" s="4" t="str">
        <f t="shared" si="0"/>
        <v>102017</v>
      </c>
      <c r="D63" s="4">
        <v>43033</v>
      </c>
      <c r="E63" s="5">
        <v>7.5</v>
      </c>
    </row>
    <row r="64" spans="2:5" x14ac:dyDescent="0.25">
      <c r="B64" s="4" t="str">
        <f t="shared" si="0"/>
        <v>92017</v>
      </c>
      <c r="D64" s="4">
        <v>42986</v>
      </c>
      <c r="E64" s="5">
        <v>8.25</v>
      </c>
    </row>
    <row r="65" spans="2:5" x14ac:dyDescent="0.25">
      <c r="B65" s="4" t="str">
        <f t="shared" si="0"/>
        <v>72017</v>
      </c>
      <c r="D65" s="4">
        <v>42943</v>
      </c>
      <c r="E65" s="5">
        <v>9.25</v>
      </c>
    </row>
    <row r="66" spans="2:5" x14ac:dyDescent="0.25">
      <c r="B66" s="4" t="str">
        <f t="shared" si="0"/>
        <v>62017</v>
      </c>
      <c r="D66" s="4">
        <v>42887</v>
      </c>
      <c r="E66" s="5">
        <v>10.25</v>
      </c>
    </row>
    <row r="67" spans="2:5" x14ac:dyDescent="0.25">
      <c r="B67" s="4" t="str">
        <f t="shared" si="0"/>
        <v>42017</v>
      </c>
      <c r="D67" s="4">
        <v>42838</v>
      </c>
      <c r="E67" s="5">
        <v>11.25</v>
      </c>
    </row>
    <row r="68" spans="2:5" x14ac:dyDescent="0.25">
      <c r="B68" s="4" t="str">
        <f t="shared" si="0"/>
        <v>22017</v>
      </c>
      <c r="D68" s="4">
        <v>42789</v>
      </c>
      <c r="E68" s="5">
        <v>12.25</v>
      </c>
    </row>
    <row r="69" spans="2:5" x14ac:dyDescent="0.25">
      <c r="B69" s="4" t="str">
        <f t="shared" si="0"/>
        <v>12017</v>
      </c>
      <c r="D69" s="4">
        <v>42747</v>
      </c>
      <c r="E69" s="5">
        <v>13</v>
      </c>
    </row>
    <row r="70" spans="2:5" x14ac:dyDescent="0.25">
      <c r="B70" s="4" t="str">
        <f t="shared" si="0"/>
        <v>122016</v>
      </c>
      <c r="D70" s="4">
        <v>42705</v>
      </c>
      <c r="E70" s="5">
        <v>13.75</v>
      </c>
    </row>
    <row r="71" spans="2:5" x14ac:dyDescent="0.25">
      <c r="B71" s="4" t="str">
        <f t="shared" ref="B71:B134" si="1">MONTH($D71)&amp;YEAR($D71)</f>
        <v>102016</v>
      </c>
      <c r="D71" s="4">
        <v>42663</v>
      </c>
      <c r="E71" s="5">
        <v>14</v>
      </c>
    </row>
    <row r="72" spans="2:5" x14ac:dyDescent="0.25">
      <c r="B72" s="4" t="str">
        <f t="shared" si="1"/>
        <v>92016</v>
      </c>
      <c r="D72" s="4">
        <v>42614</v>
      </c>
      <c r="E72" s="5">
        <v>14.25</v>
      </c>
    </row>
    <row r="73" spans="2:5" x14ac:dyDescent="0.25">
      <c r="B73" s="4" t="str">
        <f t="shared" si="1"/>
        <v>72016</v>
      </c>
      <c r="D73" s="4">
        <v>42572</v>
      </c>
      <c r="E73" s="5">
        <v>14.25</v>
      </c>
    </row>
    <row r="74" spans="2:5" x14ac:dyDescent="0.25">
      <c r="B74" s="4" t="str">
        <f t="shared" si="1"/>
        <v>62016</v>
      </c>
      <c r="D74" s="4">
        <v>42530</v>
      </c>
      <c r="E74" s="5">
        <v>14.25</v>
      </c>
    </row>
    <row r="75" spans="2:5" x14ac:dyDescent="0.25">
      <c r="B75" s="4" t="str">
        <f t="shared" si="1"/>
        <v>42016</v>
      </c>
      <c r="D75" s="4">
        <v>42488</v>
      </c>
      <c r="E75" s="5">
        <v>14.25</v>
      </c>
    </row>
    <row r="76" spans="2:5" x14ac:dyDescent="0.25">
      <c r="B76" s="4" t="str">
        <f t="shared" si="1"/>
        <v>32016</v>
      </c>
      <c r="D76" s="4">
        <v>42432</v>
      </c>
      <c r="E76" s="5">
        <v>14.25</v>
      </c>
    </row>
    <row r="77" spans="2:5" x14ac:dyDescent="0.25">
      <c r="B77" s="4" t="str">
        <f t="shared" si="1"/>
        <v>12016</v>
      </c>
      <c r="D77" s="4">
        <v>42390</v>
      </c>
      <c r="E77" s="5">
        <v>14.25</v>
      </c>
    </row>
    <row r="78" spans="2:5" x14ac:dyDescent="0.25">
      <c r="B78" s="4" t="str">
        <f t="shared" si="1"/>
        <v>112015</v>
      </c>
      <c r="D78" s="4">
        <v>42334</v>
      </c>
      <c r="E78" s="5">
        <v>14.25</v>
      </c>
    </row>
    <row r="79" spans="2:5" x14ac:dyDescent="0.25">
      <c r="B79" s="4" t="str">
        <f t="shared" si="1"/>
        <v>102015</v>
      </c>
      <c r="D79" s="4">
        <v>42299</v>
      </c>
      <c r="E79" s="5">
        <v>14.25</v>
      </c>
    </row>
    <row r="80" spans="2:5" x14ac:dyDescent="0.25">
      <c r="B80" s="4" t="str">
        <f t="shared" si="1"/>
        <v>92015</v>
      </c>
      <c r="D80" s="4">
        <v>42250</v>
      </c>
      <c r="E80" s="5">
        <v>14.25</v>
      </c>
    </row>
    <row r="81" spans="2:5" x14ac:dyDescent="0.25">
      <c r="B81" s="4" t="str">
        <f t="shared" si="1"/>
        <v>72015</v>
      </c>
      <c r="D81" s="4">
        <v>42215</v>
      </c>
      <c r="E81" s="5">
        <v>14.25</v>
      </c>
    </row>
    <row r="82" spans="2:5" x14ac:dyDescent="0.25">
      <c r="B82" s="4" t="str">
        <f t="shared" si="1"/>
        <v>62015</v>
      </c>
      <c r="D82" s="4">
        <v>42159</v>
      </c>
      <c r="E82" s="5">
        <v>13.75</v>
      </c>
    </row>
    <row r="83" spans="2:5" x14ac:dyDescent="0.25">
      <c r="B83" s="4" t="str">
        <f t="shared" si="1"/>
        <v>42015</v>
      </c>
      <c r="D83" s="4">
        <v>42124</v>
      </c>
      <c r="E83" s="5">
        <v>13.25</v>
      </c>
    </row>
    <row r="84" spans="2:5" x14ac:dyDescent="0.25">
      <c r="B84" s="4" t="str">
        <f t="shared" si="1"/>
        <v>32015</v>
      </c>
      <c r="D84" s="4">
        <v>42068</v>
      </c>
      <c r="E84" s="5">
        <v>12.75</v>
      </c>
    </row>
    <row r="85" spans="2:5" x14ac:dyDescent="0.25">
      <c r="B85" s="4" t="str">
        <f t="shared" si="1"/>
        <v>12015</v>
      </c>
      <c r="D85" s="4">
        <v>42026</v>
      </c>
      <c r="E85" s="5">
        <v>12.25</v>
      </c>
    </row>
    <row r="86" spans="2:5" x14ac:dyDescent="0.25">
      <c r="B86" s="4" t="str">
        <f t="shared" si="1"/>
        <v>122014</v>
      </c>
      <c r="D86" s="4">
        <v>41977</v>
      </c>
      <c r="E86" s="5">
        <v>11.75</v>
      </c>
    </row>
    <row r="87" spans="2:5" x14ac:dyDescent="0.25">
      <c r="B87" s="4" t="str">
        <f t="shared" si="1"/>
        <v>102014</v>
      </c>
      <c r="D87" s="4">
        <v>41942</v>
      </c>
      <c r="E87" s="5">
        <v>11.25</v>
      </c>
    </row>
    <row r="88" spans="2:5" x14ac:dyDescent="0.25">
      <c r="B88" s="4" t="str">
        <f t="shared" si="1"/>
        <v>92014</v>
      </c>
      <c r="D88" s="4">
        <v>41886</v>
      </c>
      <c r="E88" s="5">
        <v>11</v>
      </c>
    </row>
    <row r="89" spans="2:5" x14ac:dyDescent="0.25">
      <c r="B89" s="4" t="str">
        <f t="shared" si="1"/>
        <v>72014</v>
      </c>
      <c r="D89" s="4">
        <v>41837</v>
      </c>
      <c r="E89" s="5">
        <v>11</v>
      </c>
    </row>
    <row r="90" spans="2:5" x14ac:dyDescent="0.25">
      <c r="B90" s="4" t="str">
        <f t="shared" si="1"/>
        <v>52014</v>
      </c>
      <c r="D90" s="4">
        <v>41788</v>
      </c>
      <c r="E90" s="5">
        <v>11</v>
      </c>
    </row>
    <row r="91" spans="2:5" x14ac:dyDescent="0.25">
      <c r="B91" s="4" t="str">
        <f t="shared" si="1"/>
        <v>42014</v>
      </c>
      <c r="D91" s="4">
        <v>41732</v>
      </c>
      <c r="E91" s="5">
        <v>11</v>
      </c>
    </row>
    <row r="92" spans="2:5" x14ac:dyDescent="0.25">
      <c r="B92" s="4" t="str">
        <f t="shared" si="1"/>
        <v>22014</v>
      </c>
      <c r="D92" s="4">
        <v>41697</v>
      </c>
      <c r="E92" s="5">
        <v>10.75</v>
      </c>
    </row>
    <row r="93" spans="2:5" x14ac:dyDescent="0.25">
      <c r="B93" s="4" t="str">
        <f t="shared" si="1"/>
        <v>12014</v>
      </c>
      <c r="D93" s="4">
        <v>41655</v>
      </c>
      <c r="E93" s="5">
        <v>10.5</v>
      </c>
    </row>
    <row r="94" spans="2:5" x14ac:dyDescent="0.25">
      <c r="B94" s="4" t="str">
        <f t="shared" si="1"/>
        <v>112013</v>
      </c>
      <c r="D94" s="4">
        <v>41606</v>
      </c>
      <c r="E94" s="5">
        <v>10</v>
      </c>
    </row>
    <row r="95" spans="2:5" x14ac:dyDescent="0.25">
      <c r="B95" s="4" t="str">
        <f t="shared" si="1"/>
        <v>102013</v>
      </c>
      <c r="D95" s="4">
        <v>41557</v>
      </c>
      <c r="E95" s="5">
        <v>9.5</v>
      </c>
    </row>
    <row r="96" spans="2:5" x14ac:dyDescent="0.25">
      <c r="B96" s="4" t="str">
        <f t="shared" si="1"/>
        <v>82013</v>
      </c>
      <c r="D96" s="4">
        <v>41515</v>
      </c>
      <c r="E96" s="5">
        <v>9</v>
      </c>
    </row>
    <row r="97" spans="2:5" x14ac:dyDescent="0.25">
      <c r="B97" s="4" t="str">
        <f t="shared" si="1"/>
        <v>72013</v>
      </c>
      <c r="D97" s="4">
        <v>41466</v>
      </c>
      <c r="E97" s="5">
        <v>8.5</v>
      </c>
    </row>
    <row r="98" spans="2:5" x14ac:dyDescent="0.25">
      <c r="B98" s="4" t="str">
        <f t="shared" si="1"/>
        <v>52013</v>
      </c>
      <c r="D98" s="4">
        <v>41424</v>
      </c>
      <c r="E98" s="5">
        <v>8</v>
      </c>
    </row>
    <row r="99" spans="2:5" x14ac:dyDescent="0.25">
      <c r="B99" s="4" t="str">
        <f t="shared" si="1"/>
        <v>42013</v>
      </c>
      <c r="D99" s="4">
        <v>41382</v>
      </c>
      <c r="E99" s="5">
        <v>7.5</v>
      </c>
    </row>
    <row r="100" spans="2:5" x14ac:dyDescent="0.25">
      <c r="B100" s="4" t="str">
        <f t="shared" si="1"/>
        <v>32013</v>
      </c>
      <c r="D100" s="4">
        <v>41340</v>
      </c>
      <c r="E100" s="5">
        <v>7.25</v>
      </c>
    </row>
    <row r="101" spans="2:5" x14ac:dyDescent="0.25">
      <c r="B101" s="4" t="str">
        <f t="shared" si="1"/>
        <v>12013</v>
      </c>
      <c r="D101" s="4">
        <v>41291</v>
      </c>
      <c r="E101" s="5">
        <v>7.25</v>
      </c>
    </row>
    <row r="102" spans="2:5" x14ac:dyDescent="0.25">
      <c r="B102" s="4" t="str">
        <f t="shared" si="1"/>
        <v>112012</v>
      </c>
      <c r="D102" s="4">
        <v>41242</v>
      </c>
      <c r="E102" s="5">
        <v>7.25</v>
      </c>
    </row>
    <row r="103" spans="2:5" x14ac:dyDescent="0.25">
      <c r="B103" s="4" t="str">
        <f t="shared" si="1"/>
        <v>102012</v>
      </c>
      <c r="D103" s="4">
        <v>41193</v>
      </c>
      <c r="E103" s="5">
        <v>7.25</v>
      </c>
    </row>
    <row r="104" spans="2:5" x14ac:dyDescent="0.25">
      <c r="B104" s="4" t="str">
        <f t="shared" si="1"/>
        <v>82012</v>
      </c>
      <c r="D104" s="4">
        <v>41151</v>
      </c>
      <c r="E104" s="5">
        <v>7.5</v>
      </c>
    </row>
    <row r="105" spans="2:5" x14ac:dyDescent="0.25">
      <c r="B105" s="4" t="str">
        <f t="shared" si="1"/>
        <v>72012</v>
      </c>
      <c r="D105" s="4">
        <v>41102</v>
      </c>
      <c r="E105" s="5">
        <v>8</v>
      </c>
    </row>
    <row r="106" spans="2:5" x14ac:dyDescent="0.25">
      <c r="B106" s="4" t="str">
        <f t="shared" si="1"/>
        <v>52012</v>
      </c>
      <c r="D106" s="4">
        <v>41060</v>
      </c>
      <c r="E106" s="5">
        <v>8.5</v>
      </c>
    </row>
    <row r="107" spans="2:5" x14ac:dyDescent="0.25">
      <c r="B107" s="4" t="str">
        <f t="shared" si="1"/>
        <v>42012</v>
      </c>
      <c r="D107" s="4">
        <v>41018</v>
      </c>
      <c r="E107" s="5">
        <v>9</v>
      </c>
    </row>
    <row r="108" spans="2:5" x14ac:dyDescent="0.25">
      <c r="B108" s="4" t="str">
        <f t="shared" si="1"/>
        <v>32012</v>
      </c>
      <c r="D108" s="4">
        <v>40976</v>
      </c>
      <c r="E108" s="5">
        <v>9.75</v>
      </c>
    </row>
    <row r="109" spans="2:5" x14ac:dyDescent="0.25">
      <c r="B109" s="4" t="str">
        <f t="shared" si="1"/>
        <v>12012</v>
      </c>
      <c r="D109" s="4">
        <v>40927</v>
      </c>
      <c r="E109" s="5">
        <v>10.5</v>
      </c>
    </row>
    <row r="110" spans="2:5" x14ac:dyDescent="0.25">
      <c r="B110" s="4" t="str">
        <f t="shared" si="1"/>
        <v>122011</v>
      </c>
      <c r="D110" s="4">
        <v>40878</v>
      </c>
      <c r="E110" s="5">
        <v>11</v>
      </c>
    </row>
    <row r="111" spans="2:5" x14ac:dyDescent="0.25">
      <c r="B111" s="4" t="str">
        <f t="shared" si="1"/>
        <v>102011</v>
      </c>
      <c r="D111" s="4">
        <v>40836</v>
      </c>
      <c r="E111" s="5">
        <v>11.5</v>
      </c>
    </row>
    <row r="112" spans="2:5" x14ac:dyDescent="0.25">
      <c r="B112" s="4" t="str">
        <f t="shared" si="1"/>
        <v>92011</v>
      </c>
      <c r="D112" s="4">
        <v>40787</v>
      </c>
      <c r="E112" s="5">
        <v>12</v>
      </c>
    </row>
    <row r="113" spans="2:5" x14ac:dyDescent="0.25">
      <c r="B113" s="4" t="str">
        <f t="shared" si="1"/>
        <v>72011</v>
      </c>
      <c r="D113" s="4">
        <v>40745</v>
      </c>
      <c r="E113" s="5">
        <v>12.5</v>
      </c>
    </row>
    <row r="114" spans="2:5" x14ac:dyDescent="0.25">
      <c r="B114" s="4" t="str">
        <f t="shared" si="1"/>
        <v>62011</v>
      </c>
      <c r="D114" s="4">
        <v>40703</v>
      </c>
      <c r="E114" s="5">
        <v>12.25</v>
      </c>
    </row>
    <row r="115" spans="2:5" x14ac:dyDescent="0.25">
      <c r="B115" s="4" t="str">
        <f t="shared" si="1"/>
        <v>42011</v>
      </c>
      <c r="D115" s="4">
        <v>40654</v>
      </c>
      <c r="E115" s="5">
        <v>12</v>
      </c>
    </row>
    <row r="116" spans="2:5" x14ac:dyDescent="0.25">
      <c r="B116" s="4" t="str">
        <f t="shared" si="1"/>
        <v>32011</v>
      </c>
      <c r="D116" s="4">
        <v>40605</v>
      </c>
      <c r="E116" s="5">
        <v>11.75</v>
      </c>
    </row>
    <row r="117" spans="2:5" x14ac:dyDescent="0.25">
      <c r="B117" s="4" t="str">
        <f t="shared" si="1"/>
        <v>12011</v>
      </c>
      <c r="D117" s="4">
        <v>40563</v>
      </c>
      <c r="E117" s="5">
        <v>11.25</v>
      </c>
    </row>
    <row r="118" spans="2:5" x14ac:dyDescent="0.25">
      <c r="B118" s="4" t="str">
        <f t="shared" si="1"/>
        <v>122010</v>
      </c>
      <c r="D118" s="4">
        <v>40521</v>
      </c>
      <c r="E118" s="5">
        <v>10.75</v>
      </c>
    </row>
    <row r="119" spans="2:5" x14ac:dyDescent="0.25">
      <c r="B119" s="4" t="str">
        <f t="shared" si="1"/>
        <v>102010</v>
      </c>
      <c r="D119" s="4">
        <v>40472</v>
      </c>
      <c r="E119" s="5">
        <v>10.75</v>
      </c>
    </row>
    <row r="120" spans="2:5" x14ac:dyDescent="0.25">
      <c r="B120" s="4" t="str">
        <f t="shared" si="1"/>
        <v>92010</v>
      </c>
      <c r="D120" s="4">
        <v>40423</v>
      </c>
      <c r="E120" s="5">
        <v>10.75</v>
      </c>
    </row>
    <row r="121" spans="2:5" x14ac:dyDescent="0.25">
      <c r="B121" s="4" t="str">
        <f t="shared" si="1"/>
        <v>72010</v>
      </c>
      <c r="D121" s="4">
        <v>40381</v>
      </c>
      <c r="E121" s="5">
        <v>10.75</v>
      </c>
    </row>
    <row r="122" spans="2:5" x14ac:dyDescent="0.25">
      <c r="B122" s="4" t="str">
        <f t="shared" si="1"/>
        <v>62010</v>
      </c>
      <c r="D122" s="4">
        <v>40339</v>
      </c>
      <c r="E122" s="5">
        <v>10.25</v>
      </c>
    </row>
    <row r="123" spans="2:5" x14ac:dyDescent="0.25">
      <c r="B123" s="4" t="str">
        <f t="shared" si="1"/>
        <v>42010</v>
      </c>
      <c r="D123" s="4">
        <v>40297</v>
      </c>
      <c r="E123" s="5">
        <v>9.5</v>
      </c>
    </row>
    <row r="124" spans="2:5" x14ac:dyDescent="0.25">
      <c r="B124" s="4" t="str">
        <f t="shared" si="1"/>
        <v>32010</v>
      </c>
      <c r="D124" s="4">
        <v>40255</v>
      </c>
      <c r="E124" s="5">
        <v>8.75</v>
      </c>
    </row>
    <row r="125" spans="2:5" x14ac:dyDescent="0.25">
      <c r="B125" s="4" t="str">
        <f t="shared" si="1"/>
        <v>12010</v>
      </c>
      <c r="D125" s="4">
        <v>40206</v>
      </c>
      <c r="E125" s="5">
        <v>8.75</v>
      </c>
    </row>
    <row r="126" spans="2:5" x14ac:dyDescent="0.25">
      <c r="B126" s="4" t="str">
        <f t="shared" si="1"/>
        <v>122009</v>
      </c>
      <c r="D126" s="4">
        <v>40157</v>
      </c>
      <c r="E126" s="5">
        <v>8.75</v>
      </c>
    </row>
    <row r="127" spans="2:5" x14ac:dyDescent="0.25">
      <c r="B127" s="4" t="str">
        <f t="shared" si="1"/>
        <v>102009</v>
      </c>
      <c r="D127" s="4">
        <v>40108</v>
      </c>
      <c r="E127" s="5">
        <v>8.75</v>
      </c>
    </row>
    <row r="128" spans="2:5" x14ac:dyDescent="0.25">
      <c r="B128" s="4" t="str">
        <f t="shared" si="1"/>
        <v>92009</v>
      </c>
      <c r="D128" s="4">
        <v>40059</v>
      </c>
      <c r="E128" s="5">
        <v>8.75</v>
      </c>
    </row>
    <row r="129" spans="2:5" x14ac:dyDescent="0.25">
      <c r="B129" s="4" t="str">
        <f t="shared" si="1"/>
        <v>72009</v>
      </c>
      <c r="D129" s="4">
        <v>40017</v>
      </c>
      <c r="E129" s="5">
        <v>8.75</v>
      </c>
    </row>
    <row r="130" spans="2:5" x14ac:dyDescent="0.25">
      <c r="B130" s="4" t="str">
        <f t="shared" si="1"/>
        <v>62009</v>
      </c>
      <c r="D130" s="4">
        <v>39975</v>
      </c>
      <c r="E130" s="5">
        <v>9.25</v>
      </c>
    </row>
    <row r="131" spans="2:5" x14ac:dyDescent="0.25">
      <c r="B131" s="4" t="str">
        <f t="shared" si="1"/>
        <v>42009</v>
      </c>
      <c r="D131" s="4">
        <v>39933</v>
      </c>
      <c r="E131" s="5">
        <v>10.25</v>
      </c>
    </row>
    <row r="132" spans="2:5" x14ac:dyDescent="0.25">
      <c r="B132" s="4" t="str">
        <f t="shared" si="1"/>
        <v>32009</v>
      </c>
      <c r="D132" s="4">
        <v>39884</v>
      </c>
      <c r="E132" s="5">
        <v>11.25</v>
      </c>
    </row>
    <row r="133" spans="2:5" x14ac:dyDescent="0.25">
      <c r="B133" s="4" t="str">
        <f t="shared" si="1"/>
        <v>12009</v>
      </c>
      <c r="D133" s="4">
        <v>39835</v>
      </c>
      <c r="E133" s="5">
        <v>12.75</v>
      </c>
    </row>
    <row r="134" spans="2:5" x14ac:dyDescent="0.25">
      <c r="B134" s="4" t="str">
        <f t="shared" si="1"/>
        <v>122008</v>
      </c>
      <c r="D134" s="4">
        <v>39793</v>
      </c>
      <c r="E134" s="5">
        <v>13.75</v>
      </c>
    </row>
    <row r="135" spans="2:5" x14ac:dyDescent="0.25">
      <c r="B135" s="4" t="str">
        <f t="shared" ref="B135:B169" si="2">MONTH($D135)&amp;YEAR($D135)</f>
        <v>102008</v>
      </c>
      <c r="D135" s="4">
        <v>39751</v>
      </c>
      <c r="E135" s="5">
        <v>13.75</v>
      </c>
    </row>
    <row r="136" spans="2:5" x14ac:dyDescent="0.25">
      <c r="B136" s="4" t="str">
        <f t="shared" si="2"/>
        <v>92008</v>
      </c>
      <c r="D136" s="4">
        <v>39702</v>
      </c>
      <c r="E136" s="5">
        <v>13.75</v>
      </c>
    </row>
    <row r="137" spans="2:5" x14ac:dyDescent="0.25">
      <c r="B137" s="4" t="str">
        <f t="shared" si="2"/>
        <v>72008</v>
      </c>
      <c r="D137" s="4">
        <v>39653</v>
      </c>
      <c r="E137" s="5">
        <v>13</v>
      </c>
    </row>
    <row r="138" spans="2:5" x14ac:dyDescent="0.25">
      <c r="B138" s="4" t="str">
        <f t="shared" si="2"/>
        <v>62008</v>
      </c>
      <c r="D138" s="4">
        <v>39604</v>
      </c>
      <c r="E138" s="5">
        <v>12.25</v>
      </c>
    </row>
    <row r="139" spans="2:5" x14ac:dyDescent="0.25">
      <c r="B139" s="4" t="str">
        <f t="shared" si="2"/>
        <v>42008</v>
      </c>
      <c r="D139" s="4">
        <v>39555</v>
      </c>
      <c r="E139" s="5">
        <v>11.75</v>
      </c>
    </row>
    <row r="140" spans="2:5" x14ac:dyDescent="0.25">
      <c r="B140" s="4" t="str">
        <f t="shared" si="2"/>
        <v>32008</v>
      </c>
      <c r="D140" s="4">
        <v>39513</v>
      </c>
      <c r="E140" s="5">
        <v>11.25</v>
      </c>
    </row>
    <row r="141" spans="2:5" x14ac:dyDescent="0.25">
      <c r="B141" s="4" t="str">
        <f t="shared" si="2"/>
        <v>12008</v>
      </c>
      <c r="D141" s="4">
        <v>39471</v>
      </c>
      <c r="E141" s="5">
        <v>11.25</v>
      </c>
    </row>
    <row r="142" spans="2:5" x14ac:dyDescent="0.25">
      <c r="B142" s="4" t="str">
        <f t="shared" si="2"/>
        <v>122007</v>
      </c>
      <c r="D142" s="4">
        <v>39422</v>
      </c>
      <c r="E142" s="5">
        <v>11.25</v>
      </c>
    </row>
    <row r="143" spans="2:5" x14ac:dyDescent="0.25">
      <c r="B143" s="4" t="str">
        <f t="shared" si="2"/>
        <v>102007</v>
      </c>
      <c r="D143" s="4">
        <v>39373</v>
      </c>
      <c r="E143" s="5">
        <v>11.25</v>
      </c>
    </row>
    <row r="144" spans="2:5" x14ac:dyDescent="0.25">
      <c r="B144" s="4" t="str">
        <f t="shared" si="2"/>
        <v>92007</v>
      </c>
      <c r="D144" s="4">
        <v>39331</v>
      </c>
      <c r="E144" s="5">
        <v>11.25</v>
      </c>
    </row>
    <row r="145" spans="2:5" x14ac:dyDescent="0.25">
      <c r="B145" s="4" t="str">
        <f t="shared" si="2"/>
        <v>72007</v>
      </c>
      <c r="D145" s="4">
        <v>39282</v>
      </c>
      <c r="E145" s="5">
        <v>11.5</v>
      </c>
    </row>
    <row r="146" spans="2:5" x14ac:dyDescent="0.25">
      <c r="B146" s="4" t="str">
        <f t="shared" si="2"/>
        <v>62007</v>
      </c>
      <c r="D146" s="4">
        <v>39240</v>
      </c>
      <c r="E146" s="5">
        <v>12</v>
      </c>
    </row>
    <row r="147" spans="2:5" x14ac:dyDescent="0.25">
      <c r="B147" s="4" t="str">
        <f t="shared" si="2"/>
        <v>42007</v>
      </c>
      <c r="D147" s="4">
        <v>39191</v>
      </c>
      <c r="E147" s="5">
        <v>12.5</v>
      </c>
    </row>
    <row r="148" spans="2:5" x14ac:dyDescent="0.25">
      <c r="B148" s="4" t="str">
        <f t="shared" si="2"/>
        <v>32007</v>
      </c>
      <c r="D148" s="4">
        <v>39149</v>
      </c>
      <c r="E148" s="5">
        <v>12.75</v>
      </c>
    </row>
    <row r="149" spans="2:5" x14ac:dyDescent="0.25">
      <c r="B149" s="4" t="str">
        <f t="shared" si="2"/>
        <v>12007</v>
      </c>
      <c r="D149" s="4">
        <v>39107</v>
      </c>
      <c r="E149" s="5">
        <v>13</v>
      </c>
    </row>
    <row r="150" spans="2:5" x14ac:dyDescent="0.25">
      <c r="B150" s="4" t="str">
        <f t="shared" si="2"/>
        <v>112006</v>
      </c>
      <c r="D150" s="4">
        <v>39051</v>
      </c>
      <c r="E150" s="5">
        <v>13.25</v>
      </c>
    </row>
    <row r="151" spans="2:5" x14ac:dyDescent="0.25">
      <c r="B151" s="4" t="str">
        <f t="shared" si="2"/>
        <v>102006</v>
      </c>
      <c r="D151" s="4">
        <v>39009</v>
      </c>
      <c r="E151" s="5">
        <v>13.75</v>
      </c>
    </row>
    <row r="152" spans="2:5" x14ac:dyDescent="0.25">
      <c r="B152" s="4" t="str">
        <f t="shared" si="2"/>
        <v>82006</v>
      </c>
      <c r="D152" s="4">
        <v>38960</v>
      </c>
      <c r="E152" s="5">
        <v>14.25</v>
      </c>
    </row>
    <row r="153" spans="2:5" x14ac:dyDescent="0.25">
      <c r="B153" s="4" t="str">
        <f t="shared" si="2"/>
        <v>72006</v>
      </c>
      <c r="D153" s="4">
        <v>38918</v>
      </c>
      <c r="E153" s="5">
        <v>14.75</v>
      </c>
    </row>
    <row r="154" spans="2:5" x14ac:dyDescent="0.25">
      <c r="B154" s="4" t="str">
        <f t="shared" si="2"/>
        <v>62006</v>
      </c>
      <c r="D154" s="4">
        <v>38869</v>
      </c>
      <c r="E154" s="5">
        <v>15.25</v>
      </c>
    </row>
    <row r="155" spans="2:5" x14ac:dyDescent="0.25">
      <c r="B155" s="4" t="str">
        <f t="shared" si="2"/>
        <v>42006</v>
      </c>
      <c r="D155" s="4">
        <v>38827</v>
      </c>
      <c r="E155" s="5">
        <v>15.75</v>
      </c>
    </row>
    <row r="156" spans="2:5" x14ac:dyDescent="0.25">
      <c r="B156" s="4" t="str">
        <f t="shared" si="2"/>
        <v>32006</v>
      </c>
      <c r="D156" s="4">
        <v>38785</v>
      </c>
      <c r="E156" s="5">
        <v>16.5</v>
      </c>
    </row>
    <row r="157" spans="2:5" x14ac:dyDescent="0.25">
      <c r="B157" s="4" t="str">
        <f t="shared" si="2"/>
        <v>12006</v>
      </c>
      <c r="D157" s="4">
        <v>38736</v>
      </c>
      <c r="E157" s="5">
        <v>17.25</v>
      </c>
    </row>
    <row r="158" spans="2:5" x14ac:dyDescent="0.25">
      <c r="B158" s="4" t="str">
        <f t="shared" si="2"/>
        <v>122005</v>
      </c>
      <c r="D158" s="4">
        <v>38701</v>
      </c>
      <c r="E158" s="5">
        <v>18</v>
      </c>
    </row>
    <row r="159" spans="2:5" x14ac:dyDescent="0.25">
      <c r="B159" s="4" t="str">
        <f t="shared" si="2"/>
        <v>112005</v>
      </c>
      <c r="D159" s="4">
        <v>38680</v>
      </c>
      <c r="E159" s="5">
        <v>18.5</v>
      </c>
    </row>
    <row r="160" spans="2:5" x14ac:dyDescent="0.25">
      <c r="B160" s="4" t="str">
        <f t="shared" si="2"/>
        <v>102005</v>
      </c>
      <c r="D160" s="4">
        <v>38645</v>
      </c>
      <c r="E160" s="5">
        <v>19</v>
      </c>
    </row>
    <row r="161" spans="2:5" x14ac:dyDescent="0.25">
      <c r="B161" s="4" t="str">
        <f t="shared" si="2"/>
        <v>92005</v>
      </c>
      <c r="D161" s="4">
        <v>38610</v>
      </c>
      <c r="E161" s="5">
        <v>19.5</v>
      </c>
    </row>
    <row r="162" spans="2:5" x14ac:dyDescent="0.25">
      <c r="B162" s="4" t="str">
        <f t="shared" si="2"/>
        <v>82005</v>
      </c>
      <c r="D162" s="4">
        <v>38582</v>
      </c>
      <c r="E162" s="5">
        <v>19.75</v>
      </c>
    </row>
    <row r="163" spans="2:5" x14ac:dyDescent="0.25">
      <c r="B163" s="4" t="str">
        <f t="shared" si="2"/>
        <v>72005</v>
      </c>
      <c r="D163" s="4">
        <v>38554</v>
      </c>
      <c r="E163" s="5">
        <v>19.75</v>
      </c>
    </row>
    <row r="164" spans="2:5" x14ac:dyDescent="0.25">
      <c r="B164" s="4" t="str">
        <f t="shared" si="2"/>
        <v>62005</v>
      </c>
      <c r="D164" s="4">
        <v>38519</v>
      </c>
      <c r="E164" s="5">
        <v>19.75</v>
      </c>
    </row>
    <row r="165" spans="2:5" x14ac:dyDescent="0.25">
      <c r="B165" s="4" t="str">
        <f t="shared" si="2"/>
        <v>52005</v>
      </c>
      <c r="D165" s="4">
        <v>38491</v>
      </c>
      <c r="E165" s="5">
        <v>19.75</v>
      </c>
    </row>
    <row r="166" spans="2:5" x14ac:dyDescent="0.25">
      <c r="B166" s="4" t="str">
        <f t="shared" si="2"/>
        <v>42005</v>
      </c>
      <c r="D166" s="4">
        <v>38464</v>
      </c>
      <c r="E166" s="5">
        <v>19.5</v>
      </c>
    </row>
    <row r="167" spans="2:5" x14ac:dyDescent="0.25">
      <c r="B167" s="4" t="str">
        <f t="shared" si="2"/>
        <v>32005</v>
      </c>
      <c r="D167" s="4">
        <v>38428</v>
      </c>
      <c r="E167" s="5">
        <v>19.25</v>
      </c>
    </row>
    <row r="168" spans="2:5" x14ac:dyDescent="0.25">
      <c r="B168" s="4" t="str">
        <f t="shared" si="2"/>
        <v>22005</v>
      </c>
      <c r="D168" s="4">
        <v>38400</v>
      </c>
      <c r="E168" s="5">
        <v>18.75</v>
      </c>
    </row>
    <row r="169" spans="2:5" x14ac:dyDescent="0.25">
      <c r="B169" s="4" t="str">
        <f t="shared" si="2"/>
        <v>12005</v>
      </c>
      <c r="D169" s="4">
        <v>38372</v>
      </c>
      <c r="E169" s="5">
        <v>18.25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9B44-D786-45CE-8F20-BFF5E58A5830}">
  <sheetPr codeName="Sheet2"/>
  <dimension ref="A1:I244"/>
  <sheetViews>
    <sheetView workbookViewId="0">
      <selection activeCell="B1" sqref="B1:E1048576"/>
    </sheetView>
  </sheetViews>
  <sheetFormatPr defaultRowHeight="14.3" x14ac:dyDescent="0.25"/>
  <cols>
    <col min="2" max="2" width="10.375" style="3" bestFit="1" customWidth="1"/>
    <col min="3" max="3" width="3.75" style="3" customWidth="1"/>
    <col min="4" max="4" width="15.625" style="3" customWidth="1"/>
    <col min="5" max="5" width="15.625" style="5" customWidth="1"/>
    <col min="6" max="9" width="15.625" style="3" customWidth="1"/>
  </cols>
  <sheetData>
    <row r="1" spans="1:5" x14ac:dyDescent="0.25">
      <c r="A1" t="s">
        <v>0</v>
      </c>
      <c r="B1" s="4">
        <f ca="1">B2-20*365</f>
        <v>38344</v>
      </c>
      <c r="C1" s="4"/>
    </row>
    <row r="2" spans="1:5" x14ac:dyDescent="0.25">
      <c r="A2" t="s">
        <v>1</v>
      </c>
      <c r="B2" s="4">
        <f ca="1">TODAY()</f>
        <v>45644</v>
      </c>
      <c r="C2" s="4"/>
    </row>
    <row r="4" spans="1:5" x14ac:dyDescent="0.25">
      <c r="B4" s="3" t="str">
        <f>_xll.TR(E4,"DSPLY_NAME")</f>
        <v>BR IPCA Inflatio</v>
      </c>
      <c r="D4" s="3" t="s">
        <v>6</v>
      </c>
      <c r="E4" s="5" t="s">
        <v>3</v>
      </c>
    </row>
    <row r="5" spans="1:5" x14ac:dyDescent="0.25">
      <c r="B5" s="3" t="str">
        <f ca="1">_xll.RHistory($E$4,"ECONOMIC.Timestamp;ECONOMIC.Value","START:"&amp;$B$1&amp;" END:"&amp;$B$2&amp;" INTERVAL:1MO",,"TSREPEAT:NO",D5)</f>
        <v>Updated at 22:55:13</v>
      </c>
      <c r="D5" s="4">
        <v>45626</v>
      </c>
      <c r="E5" s="5">
        <v>4.87</v>
      </c>
    </row>
    <row r="6" spans="1:5" x14ac:dyDescent="0.25">
      <c r="B6" s="4" t="str">
        <f>MONTH($D6)&amp;YEAR($D6)</f>
        <v>102024</v>
      </c>
      <c r="D6" s="4">
        <v>45596</v>
      </c>
      <c r="E6" s="5">
        <v>4.76</v>
      </c>
    </row>
    <row r="7" spans="1:5" x14ac:dyDescent="0.25">
      <c r="B7" s="4" t="str">
        <f t="shared" ref="B7:B70" si="0">MONTH($D7)&amp;YEAR($D7)</f>
        <v>92024</v>
      </c>
      <c r="D7" s="4">
        <v>45565</v>
      </c>
      <c r="E7" s="5">
        <v>4.42</v>
      </c>
    </row>
    <row r="8" spans="1:5" x14ac:dyDescent="0.25">
      <c r="B8" s="4" t="str">
        <f t="shared" si="0"/>
        <v>82024</v>
      </c>
      <c r="D8" s="4">
        <v>45535</v>
      </c>
      <c r="E8" s="5">
        <v>4.24</v>
      </c>
    </row>
    <row r="9" spans="1:5" x14ac:dyDescent="0.25">
      <c r="B9" s="4" t="str">
        <f t="shared" si="0"/>
        <v>72024</v>
      </c>
      <c r="D9" s="4">
        <v>45504</v>
      </c>
      <c r="E9" s="5">
        <v>4.5</v>
      </c>
    </row>
    <row r="10" spans="1:5" x14ac:dyDescent="0.25">
      <c r="B10" s="4" t="str">
        <f t="shared" si="0"/>
        <v>62024</v>
      </c>
      <c r="D10" s="4">
        <v>45473</v>
      </c>
      <c r="E10" s="5">
        <v>4.2300000000000004</v>
      </c>
    </row>
    <row r="11" spans="1:5" x14ac:dyDescent="0.25">
      <c r="B11" s="4" t="str">
        <f t="shared" si="0"/>
        <v>52024</v>
      </c>
      <c r="D11" s="4">
        <v>45443</v>
      </c>
      <c r="E11" s="5">
        <v>3.93</v>
      </c>
    </row>
    <row r="12" spans="1:5" x14ac:dyDescent="0.25">
      <c r="B12" s="4" t="str">
        <f t="shared" si="0"/>
        <v>42024</v>
      </c>
      <c r="D12" s="4">
        <v>45412</v>
      </c>
      <c r="E12" s="5">
        <v>3.69</v>
      </c>
    </row>
    <row r="13" spans="1:5" x14ac:dyDescent="0.25">
      <c r="B13" s="4" t="str">
        <f t="shared" si="0"/>
        <v>32024</v>
      </c>
      <c r="D13" s="4">
        <v>45382</v>
      </c>
      <c r="E13" s="5">
        <v>3.93</v>
      </c>
    </row>
    <row r="14" spans="1:5" x14ac:dyDescent="0.25">
      <c r="B14" s="4" t="str">
        <f t="shared" si="0"/>
        <v>22024</v>
      </c>
      <c r="D14" s="4">
        <v>45351</v>
      </c>
      <c r="E14" s="5">
        <v>4.5</v>
      </c>
    </row>
    <row r="15" spans="1:5" x14ac:dyDescent="0.25">
      <c r="B15" s="4" t="str">
        <f t="shared" si="0"/>
        <v>12024</v>
      </c>
      <c r="D15" s="4">
        <v>45322</v>
      </c>
      <c r="E15" s="5">
        <v>4.51</v>
      </c>
    </row>
    <row r="16" spans="1:5" x14ac:dyDescent="0.25">
      <c r="B16" s="4" t="str">
        <f t="shared" si="0"/>
        <v>122023</v>
      </c>
      <c r="D16" s="4">
        <v>45291</v>
      </c>
      <c r="E16" s="5">
        <v>4.62</v>
      </c>
    </row>
    <row r="17" spans="2:5" x14ac:dyDescent="0.25">
      <c r="B17" s="4" t="str">
        <f t="shared" si="0"/>
        <v>112023</v>
      </c>
      <c r="D17" s="4">
        <v>45260</v>
      </c>
      <c r="E17" s="5">
        <v>4.68</v>
      </c>
    </row>
    <row r="18" spans="2:5" x14ac:dyDescent="0.25">
      <c r="B18" s="4" t="str">
        <f t="shared" si="0"/>
        <v>102023</v>
      </c>
      <c r="D18" s="4">
        <v>45230</v>
      </c>
      <c r="E18" s="5">
        <v>4.82</v>
      </c>
    </row>
    <row r="19" spans="2:5" x14ac:dyDescent="0.25">
      <c r="B19" s="4" t="str">
        <f t="shared" si="0"/>
        <v>92023</v>
      </c>
      <c r="D19" s="4">
        <v>45199</v>
      </c>
      <c r="E19" s="5">
        <v>5.19</v>
      </c>
    </row>
    <row r="20" spans="2:5" x14ac:dyDescent="0.25">
      <c r="B20" s="4" t="str">
        <f t="shared" si="0"/>
        <v>82023</v>
      </c>
      <c r="D20" s="4">
        <v>45169</v>
      </c>
      <c r="E20" s="5">
        <v>4.6100000000000003</v>
      </c>
    </row>
    <row r="21" spans="2:5" x14ac:dyDescent="0.25">
      <c r="B21" s="4" t="str">
        <f t="shared" si="0"/>
        <v>72023</v>
      </c>
      <c r="D21" s="4">
        <v>45138</v>
      </c>
      <c r="E21" s="5">
        <v>3.99</v>
      </c>
    </row>
    <row r="22" spans="2:5" x14ac:dyDescent="0.25">
      <c r="B22" s="4" t="str">
        <f t="shared" si="0"/>
        <v>62023</v>
      </c>
      <c r="D22" s="4">
        <v>45107</v>
      </c>
      <c r="E22" s="5">
        <v>3.16</v>
      </c>
    </row>
    <row r="23" spans="2:5" x14ac:dyDescent="0.25">
      <c r="B23" s="4" t="str">
        <f t="shared" si="0"/>
        <v>52023</v>
      </c>
      <c r="D23" s="4">
        <v>45077</v>
      </c>
      <c r="E23" s="5">
        <v>3.94</v>
      </c>
    </row>
    <row r="24" spans="2:5" x14ac:dyDescent="0.25">
      <c r="B24" s="4" t="str">
        <f t="shared" si="0"/>
        <v>42023</v>
      </c>
      <c r="D24" s="4">
        <v>45046</v>
      </c>
      <c r="E24" s="5">
        <v>4.18</v>
      </c>
    </row>
    <row r="25" spans="2:5" x14ac:dyDescent="0.25">
      <c r="B25" s="4" t="str">
        <f t="shared" si="0"/>
        <v>32023</v>
      </c>
      <c r="D25" s="4">
        <v>45016</v>
      </c>
      <c r="E25" s="5">
        <v>4.6500000000000004</v>
      </c>
    </row>
    <row r="26" spans="2:5" x14ac:dyDescent="0.25">
      <c r="B26" s="4" t="str">
        <f t="shared" si="0"/>
        <v>22023</v>
      </c>
      <c r="D26" s="4">
        <v>44985</v>
      </c>
      <c r="E26" s="5">
        <v>5.6</v>
      </c>
    </row>
    <row r="27" spans="2:5" x14ac:dyDescent="0.25">
      <c r="B27" s="4" t="str">
        <f t="shared" si="0"/>
        <v>12023</v>
      </c>
      <c r="D27" s="4">
        <v>44957</v>
      </c>
      <c r="E27" s="5">
        <v>5.77</v>
      </c>
    </row>
    <row r="28" spans="2:5" x14ac:dyDescent="0.25">
      <c r="B28" s="4" t="str">
        <f t="shared" si="0"/>
        <v>122022</v>
      </c>
      <c r="D28" s="4">
        <v>44926</v>
      </c>
      <c r="E28" s="5">
        <v>5.79</v>
      </c>
    </row>
    <row r="29" spans="2:5" x14ac:dyDescent="0.25">
      <c r="B29" s="4" t="str">
        <f t="shared" si="0"/>
        <v>112022</v>
      </c>
      <c r="D29" s="4">
        <v>44895</v>
      </c>
      <c r="E29" s="5">
        <v>5.9</v>
      </c>
    </row>
    <row r="30" spans="2:5" x14ac:dyDescent="0.25">
      <c r="B30" s="4" t="str">
        <f t="shared" si="0"/>
        <v>102022</v>
      </c>
      <c r="D30" s="4">
        <v>44865</v>
      </c>
      <c r="E30" s="5">
        <v>6.47</v>
      </c>
    </row>
    <row r="31" spans="2:5" x14ac:dyDescent="0.25">
      <c r="B31" s="4" t="str">
        <f t="shared" si="0"/>
        <v>92022</v>
      </c>
      <c r="D31" s="4">
        <v>44834</v>
      </c>
      <c r="E31" s="5">
        <v>7.17</v>
      </c>
    </row>
    <row r="32" spans="2:5" x14ac:dyDescent="0.25">
      <c r="B32" s="4" t="str">
        <f t="shared" si="0"/>
        <v>82022</v>
      </c>
      <c r="D32" s="4">
        <v>44804</v>
      </c>
      <c r="E32" s="5">
        <v>8.73</v>
      </c>
    </row>
    <row r="33" spans="2:5" x14ac:dyDescent="0.25">
      <c r="B33" s="4" t="str">
        <f t="shared" si="0"/>
        <v>72022</v>
      </c>
      <c r="D33" s="4">
        <v>44773</v>
      </c>
      <c r="E33" s="5">
        <v>10.07</v>
      </c>
    </row>
    <row r="34" spans="2:5" x14ac:dyDescent="0.25">
      <c r="B34" s="4" t="str">
        <f t="shared" si="0"/>
        <v>62022</v>
      </c>
      <c r="D34" s="4">
        <v>44742</v>
      </c>
      <c r="E34" s="5">
        <v>11.89</v>
      </c>
    </row>
    <row r="35" spans="2:5" x14ac:dyDescent="0.25">
      <c r="B35" s="4" t="str">
        <f t="shared" si="0"/>
        <v>52022</v>
      </c>
      <c r="D35" s="4">
        <v>44712</v>
      </c>
      <c r="E35" s="5">
        <v>11.73</v>
      </c>
    </row>
    <row r="36" spans="2:5" x14ac:dyDescent="0.25">
      <c r="B36" s="4" t="str">
        <f t="shared" si="0"/>
        <v>42022</v>
      </c>
      <c r="D36" s="4">
        <v>44681</v>
      </c>
      <c r="E36" s="5">
        <v>12.13</v>
      </c>
    </row>
    <row r="37" spans="2:5" x14ac:dyDescent="0.25">
      <c r="B37" s="4" t="str">
        <f t="shared" si="0"/>
        <v>32022</v>
      </c>
      <c r="D37" s="4">
        <v>44651</v>
      </c>
      <c r="E37" s="5">
        <v>11.3</v>
      </c>
    </row>
    <row r="38" spans="2:5" x14ac:dyDescent="0.25">
      <c r="B38" s="4" t="str">
        <f t="shared" si="0"/>
        <v>22022</v>
      </c>
      <c r="D38" s="4">
        <v>44620</v>
      </c>
      <c r="E38" s="5">
        <v>10.54</v>
      </c>
    </row>
    <row r="39" spans="2:5" x14ac:dyDescent="0.25">
      <c r="B39" s="4" t="str">
        <f t="shared" si="0"/>
        <v>12022</v>
      </c>
      <c r="D39" s="4">
        <v>44592</v>
      </c>
      <c r="E39" s="5">
        <v>10.38</v>
      </c>
    </row>
    <row r="40" spans="2:5" x14ac:dyDescent="0.25">
      <c r="B40" s="4" t="str">
        <f t="shared" si="0"/>
        <v>122021</v>
      </c>
      <c r="D40" s="4">
        <v>44561</v>
      </c>
      <c r="E40" s="5">
        <v>10.06</v>
      </c>
    </row>
    <row r="41" spans="2:5" x14ac:dyDescent="0.25">
      <c r="B41" s="4" t="str">
        <f t="shared" si="0"/>
        <v>112021</v>
      </c>
      <c r="D41" s="4">
        <v>44530</v>
      </c>
      <c r="E41" s="5">
        <v>10.74</v>
      </c>
    </row>
    <row r="42" spans="2:5" x14ac:dyDescent="0.25">
      <c r="B42" s="4" t="str">
        <f t="shared" si="0"/>
        <v>102021</v>
      </c>
      <c r="D42" s="4">
        <v>44500</v>
      </c>
      <c r="E42" s="5">
        <v>10.67</v>
      </c>
    </row>
    <row r="43" spans="2:5" x14ac:dyDescent="0.25">
      <c r="B43" s="4" t="str">
        <f t="shared" si="0"/>
        <v>92021</v>
      </c>
      <c r="D43" s="4">
        <v>44469</v>
      </c>
      <c r="E43" s="5">
        <v>10.25</v>
      </c>
    </row>
    <row r="44" spans="2:5" x14ac:dyDescent="0.25">
      <c r="B44" s="4" t="str">
        <f t="shared" si="0"/>
        <v>82021</v>
      </c>
      <c r="D44" s="4">
        <v>44439</v>
      </c>
      <c r="E44" s="5">
        <v>9.68</v>
      </c>
    </row>
    <row r="45" spans="2:5" x14ac:dyDescent="0.25">
      <c r="B45" s="4" t="str">
        <f t="shared" si="0"/>
        <v>72021</v>
      </c>
      <c r="D45" s="4">
        <v>44408</v>
      </c>
      <c r="E45" s="5">
        <v>8.99</v>
      </c>
    </row>
    <row r="46" spans="2:5" x14ac:dyDescent="0.25">
      <c r="B46" s="4" t="str">
        <f t="shared" si="0"/>
        <v>62021</v>
      </c>
      <c r="D46" s="4">
        <v>44377</v>
      </c>
      <c r="E46" s="5">
        <v>8.35</v>
      </c>
    </row>
    <row r="47" spans="2:5" x14ac:dyDescent="0.25">
      <c r="B47" s="4" t="str">
        <f t="shared" si="0"/>
        <v>52021</v>
      </c>
      <c r="D47" s="4">
        <v>44347</v>
      </c>
      <c r="E47" s="5">
        <v>8.06</v>
      </c>
    </row>
    <row r="48" spans="2:5" x14ac:dyDescent="0.25">
      <c r="B48" s="4" t="str">
        <f t="shared" si="0"/>
        <v>42021</v>
      </c>
      <c r="D48" s="4">
        <v>44316</v>
      </c>
      <c r="E48" s="5">
        <v>6.76</v>
      </c>
    </row>
    <row r="49" spans="2:5" x14ac:dyDescent="0.25">
      <c r="B49" s="4" t="str">
        <f t="shared" si="0"/>
        <v>32021</v>
      </c>
      <c r="D49" s="4">
        <v>44286</v>
      </c>
      <c r="E49" s="5">
        <v>6.1</v>
      </c>
    </row>
    <row r="50" spans="2:5" x14ac:dyDescent="0.25">
      <c r="B50" s="4" t="str">
        <f t="shared" si="0"/>
        <v>22021</v>
      </c>
      <c r="D50" s="4">
        <v>44255</v>
      </c>
      <c r="E50" s="5">
        <v>5.2</v>
      </c>
    </row>
    <row r="51" spans="2:5" x14ac:dyDescent="0.25">
      <c r="B51" s="4" t="str">
        <f t="shared" si="0"/>
        <v>12021</v>
      </c>
      <c r="D51" s="4">
        <v>44227</v>
      </c>
      <c r="E51" s="5">
        <v>4.5599999999999996</v>
      </c>
    </row>
    <row r="52" spans="2:5" x14ac:dyDescent="0.25">
      <c r="B52" s="4" t="str">
        <f t="shared" si="0"/>
        <v>122020</v>
      </c>
      <c r="D52" s="4">
        <v>44196</v>
      </c>
      <c r="E52" s="5">
        <v>4.5199999999999996</v>
      </c>
    </row>
    <row r="53" spans="2:5" x14ac:dyDescent="0.25">
      <c r="B53" s="4" t="str">
        <f t="shared" si="0"/>
        <v>112020</v>
      </c>
      <c r="D53" s="4">
        <v>44165</v>
      </c>
      <c r="E53" s="5">
        <v>4.3099999999999996</v>
      </c>
    </row>
    <row r="54" spans="2:5" x14ac:dyDescent="0.25">
      <c r="B54" s="4" t="str">
        <f t="shared" si="0"/>
        <v>102020</v>
      </c>
      <c r="D54" s="4">
        <v>44135</v>
      </c>
      <c r="E54" s="5">
        <v>3.92</v>
      </c>
    </row>
    <row r="55" spans="2:5" x14ac:dyDescent="0.25">
      <c r="B55" s="4" t="str">
        <f t="shared" si="0"/>
        <v>92020</v>
      </c>
      <c r="D55" s="4">
        <v>44104</v>
      </c>
      <c r="E55" s="5">
        <v>3.14</v>
      </c>
    </row>
    <row r="56" spans="2:5" x14ac:dyDescent="0.25">
      <c r="B56" s="4" t="str">
        <f t="shared" si="0"/>
        <v>82020</v>
      </c>
      <c r="D56" s="4">
        <v>44074</v>
      </c>
      <c r="E56" s="5">
        <v>2.44</v>
      </c>
    </row>
    <row r="57" spans="2:5" x14ac:dyDescent="0.25">
      <c r="B57" s="4" t="str">
        <f t="shared" si="0"/>
        <v>72020</v>
      </c>
      <c r="D57" s="4">
        <v>44043</v>
      </c>
      <c r="E57" s="5">
        <v>2.31</v>
      </c>
    </row>
    <row r="58" spans="2:5" x14ac:dyDescent="0.25">
      <c r="B58" s="4" t="str">
        <f t="shared" si="0"/>
        <v>62020</v>
      </c>
      <c r="D58" s="4">
        <v>44012</v>
      </c>
      <c r="E58" s="5">
        <v>2.13</v>
      </c>
    </row>
    <row r="59" spans="2:5" x14ac:dyDescent="0.25">
      <c r="B59" s="4" t="str">
        <f t="shared" si="0"/>
        <v>52020</v>
      </c>
      <c r="D59" s="4">
        <v>43982</v>
      </c>
      <c r="E59" s="5">
        <v>1.88</v>
      </c>
    </row>
    <row r="60" spans="2:5" x14ac:dyDescent="0.25">
      <c r="B60" s="4" t="str">
        <f t="shared" si="0"/>
        <v>42020</v>
      </c>
      <c r="D60" s="4">
        <v>43951</v>
      </c>
      <c r="E60" s="5">
        <v>2.4</v>
      </c>
    </row>
    <row r="61" spans="2:5" x14ac:dyDescent="0.25">
      <c r="B61" s="4" t="str">
        <f t="shared" si="0"/>
        <v>32020</v>
      </c>
      <c r="D61" s="4">
        <v>43921</v>
      </c>
      <c r="E61" s="5">
        <v>3.3</v>
      </c>
    </row>
    <row r="62" spans="2:5" x14ac:dyDescent="0.25">
      <c r="B62" s="4" t="str">
        <f t="shared" si="0"/>
        <v>22020</v>
      </c>
      <c r="D62" s="4">
        <v>43890</v>
      </c>
      <c r="E62" s="5">
        <v>4.01</v>
      </c>
    </row>
    <row r="63" spans="2:5" x14ac:dyDescent="0.25">
      <c r="B63" s="4" t="str">
        <f t="shared" si="0"/>
        <v>12020</v>
      </c>
      <c r="D63" s="4">
        <v>43861</v>
      </c>
      <c r="E63" s="5">
        <v>4.1900000000000004</v>
      </c>
    </row>
    <row r="64" spans="2:5" x14ac:dyDescent="0.25">
      <c r="B64" s="4" t="str">
        <f t="shared" si="0"/>
        <v>122019</v>
      </c>
      <c r="D64" s="4">
        <v>43830</v>
      </c>
      <c r="E64" s="5">
        <v>4.3099999999999996</v>
      </c>
    </row>
    <row r="65" spans="2:5" x14ac:dyDescent="0.25">
      <c r="B65" s="4" t="str">
        <f t="shared" si="0"/>
        <v>112019</v>
      </c>
      <c r="D65" s="4">
        <v>43799</v>
      </c>
      <c r="E65" s="5">
        <v>3.27</v>
      </c>
    </row>
    <row r="66" spans="2:5" x14ac:dyDescent="0.25">
      <c r="B66" s="4" t="str">
        <f t="shared" si="0"/>
        <v>102019</v>
      </c>
      <c r="D66" s="4">
        <v>43769</v>
      </c>
      <c r="E66" s="5">
        <v>2.54</v>
      </c>
    </row>
    <row r="67" spans="2:5" x14ac:dyDescent="0.25">
      <c r="B67" s="4" t="str">
        <f t="shared" si="0"/>
        <v>92019</v>
      </c>
      <c r="D67" s="4">
        <v>43738</v>
      </c>
      <c r="E67" s="5">
        <v>2.89</v>
      </c>
    </row>
    <row r="68" spans="2:5" x14ac:dyDescent="0.25">
      <c r="B68" s="4" t="str">
        <f t="shared" si="0"/>
        <v>82019</v>
      </c>
      <c r="D68" s="4">
        <v>43708</v>
      </c>
      <c r="E68" s="5">
        <v>3.43</v>
      </c>
    </row>
    <row r="69" spans="2:5" x14ac:dyDescent="0.25">
      <c r="B69" s="4" t="str">
        <f t="shared" si="0"/>
        <v>72019</v>
      </c>
      <c r="D69" s="4">
        <v>43677</v>
      </c>
      <c r="E69" s="5">
        <v>3.22</v>
      </c>
    </row>
    <row r="70" spans="2:5" x14ac:dyDescent="0.25">
      <c r="B70" s="4" t="str">
        <f t="shared" si="0"/>
        <v>62019</v>
      </c>
      <c r="D70" s="4">
        <v>43646</v>
      </c>
      <c r="E70" s="5">
        <v>3.37</v>
      </c>
    </row>
    <row r="71" spans="2:5" x14ac:dyDescent="0.25">
      <c r="B71" s="4" t="str">
        <f t="shared" ref="B71:B134" si="1">MONTH($D71)&amp;YEAR($D71)</f>
        <v>52019</v>
      </c>
      <c r="D71" s="4">
        <v>43616</v>
      </c>
      <c r="E71" s="5">
        <v>4.66</v>
      </c>
    </row>
    <row r="72" spans="2:5" x14ac:dyDescent="0.25">
      <c r="B72" s="4" t="str">
        <f t="shared" si="1"/>
        <v>42019</v>
      </c>
      <c r="D72" s="4">
        <v>43585</v>
      </c>
      <c r="E72" s="5">
        <v>4.9400000000000004</v>
      </c>
    </row>
    <row r="73" spans="2:5" x14ac:dyDescent="0.25">
      <c r="B73" s="4" t="str">
        <f t="shared" si="1"/>
        <v>32019</v>
      </c>
      <c r="D73" s="4">
        <v>43555</v>
      </c>
      <c r="E73" s="5">
        <v>4.58</v>
      </c>
    </row>
    <row r="74" spans="2:5" x14ac:dyDescent="0.25">
      <c r="B74" s="4" t="str">
        <f t="shared" si="1"/>
        <v>22019</v>
      </c>
      <c r="D74" s="4">
        <v>43524</v>
      </c>
      <c r="E74" s="5">
        <v>3.89</v>
      </c>
    </row>
    <row r="75" spans="2:5" x14ac:dyDescent="0.25">
      <c r="B75" s="4" t="str">
        <f t="shared" si="1"/>
        <v>12019</v>
      </c>
      <c r="D75" s="4">
        <v>43496</v>
      </c>
      <c r="E75" s="5">
        <v>3.78</v>
      </c>
    </row>
    <row r="76" spans="2:5" x14ac:dyDescent="0.25">
      <c r="B76" s="4" t="str">
        <f t="shared" si="1"/>
        <v>122018</v>
      </c>
      <c r="D76" s="4">
        <v>43465</v>
      </c>
      <c r="E76" s="5">
        <v>3.75</v>
      </c>
    </row>
    <row r="77" spans="2:5" x14ac:dyDescent="0.25">
      <c r="B77" s="4" t="str">
        <f t="shared" si="1"/>
        <v>112018</v>
      </c>
      <c r="D77" s="4">
        <v>43434</v>
      </c>
      <c r="E77" s="5">
        <v>4.05</v>
      </c>
    </row>
    <row r="78" spans="2:5" x14ac:dyDescent="0.25">
      <c r="B78" s="4" t="str">
        <f t="shared" si="1"/>
        <v>102018</v>
      </c>
      <c r="D78" s="4">
        <v>43404</v>
      </c>
      <c r="E78" s="5">
        <v>4.5599999999999996</v>
      </c>
    </row>
    <row r="79" spans="2:5" x14ac:dyDescent="0.25">
      <c r="B79" s="4" t="str">
        <f t="shared" si="1"/>
        <v>92018</v>
      </c>
      <c r="D79" s="4">
        <v>43373</v>
      </c>
      <c r="E79" s="5">
        <v>4.53</v>
      </c>
    </row>
    <row r="80" spans="2:5" x14ac:dyDescent="0.25">
      <c r="B80" s="4" t="str">
        <f t="shared" si="1"/>
        <v>82018</v>
      </c>
      <c r="D80" s="4">
        <v>43343</v>
      </c>
      <c r="E80" s="5">
        <v>4.1900000000000004</v>
      </c>
    </row>
    <row r="81" spans="2:5" x14ac:dyDescent="0.25">
      <c r="B81" s="4" t="str">
        <f t="shared" si="1"/>
        <v>72018</v>
      </c>
      <c r="D81" s="4">
        <v>43312</v>
      </c>
      <c r="E81" s="5">
        <v>4.4800000000000004</v>
      </c>
    </row>
    <row r="82" spans="2:5" x14ac:dyDescent="0.25">
      <c r="B82" s="4" t="str">
        <f t="shared" si="1"/>
        <v>62018</v>
      </c>
      <c r="D82" s="4">
        <v>43281</v>
      </c>
      <c r="E82" s="5">
        <v>4.3899999999999997</v>
      </c>
    </row>
    <row r="83" spans="2:5" x14ac:dyDescent="0.25">
      <c r="B83" s="4" t="str">
        <f t="shared" si="1"/>
        <v>52018</v>
      </c>
      <c r="D83" s="4">
        <v>43251</v>
      </c>
      <c r="E83" s="5">
        <v>2.86</v>
      </c>
    </row>
    <row r="84" spans="2:5" x14ac:dyDescent="0.25">
      <c r="B84" s="4" t="str">
        <f t="shared" si="1"/>
        <v>42018</v>
      </c>
      <c r="D84" s="4">
        <v>43220</v>
      </c>
      <c r="E84" s="5">
        <v>2.76</v>
      </c>
    </row>
    <row r="85" spans="2:5" x14ac:dyDescent="0.25">
      <c r="B85" s="4" t="str">
        <f t="shared" si="1"/>
        <v>32018</v>
      </c>
      <c r="D85" s="4">
        <v>43190</v>
      </c>
      <c r="E85" s="5">
        <v>2.68</v>
      </c>
    </row>
    <row r="86" spans="2:5" x14ac:dyDescent="0.25">
      <c r="B86" s="4" t="str">
        <f t="shared" si="1"/>
        <v>22018</v>
      </c>
      <c r="D86" s="4">
        <v>43159</v>
      </c>
      <c r="E86" s="5">
        <v>2.84</v>
      </c>
    </row>
    <row r="87" spans="2:5" x14ac:dyDescent="0.25">
      <c r="B87" s="4" t="str">
        <f t="shared" si="1"/>
        <v>12018</v>
      </c>
      <c r="D87" s="4">
        <v>43131</v>
      </c>
      <c r="E87" s="5">
        <v>2.86</v>
      </c>
    </row>
    <row r="88" spans="2:5" x14ac:dyDescent="0.25">
      <c r="B88" s="4" t="str">
        <f t="shared" si="1"/>
        <v>122017</v>
      </c>
      <c r="D88" s="4">
        <v>43100</v>
      </c>
      <c r="E88" s="5">
        <v>2.95</v>
      </c>
    </row>
    <row r="89" spans="2:5" x14ac:dyDescent="0.25">
      <c r="B89" s="4" t="str">
        <f t="shared" si="1"/>
        <v>112017</v>
      </c>
      <c r="D89" s="4">
        <v>43069</v>
      </c>
      <c r="E89" s="5">
        <v>2.8</v>
      </c>
    </row>
    <row r="90" spans="2:5" x14ac:dyDescent="0.25">
      <c r="B90" s="4" t="str">
        <f t="shared" si="1"/>
        <v>102017</v>
      </c>
      <c r="D90" s="4">
        <v>43039</v>
      </c>
      <c r="E90" s="5">
        <v>2.7</v>
      </c>
    </row>
    <row r="91" spans="2:5" x14ac:dyDescent="0.25">
      <c r="B91" s="4" t="str">
        <f t="shared" si="1"/>
        <v>92017</v>
      </c>
      <c r="D91" s="4">
        <v>43008</v>
      </c>
      <c r="E91" s="5">
        <v>2.54</v>
      </c>
    </row>
    <row r="92" spans="2:5" x14ac:dyDescent="0.25">
      <c r="B92" s="4" t="str">
        <f t="shared" si="1"/>
        <v>82017</v>
      </c>
      <c r="D92" s="4">
        <v>42978</v>
      </c>
      <c r="E92" s="5">
        <v>2.46</v>
      </c>
    </row>
    <row r="93" spans="2:5" x14ac:dyDescent="0.25">
      <c r="B93" s="4" t="str">
        <f t="shared" si="1"/>
        <v>72017</v>
      </c>
      <c r="D93" s="4">
        <v>42947</v>
      </c>
      <c r="E93" s="5">
        <v>2.71</v>
      </c>
    </row>
    <row r="94" spans="2:5" x14ac:dyDescent="0.25">
      <c r="B94" s="4" t="str">
        <f t="shared" si="1"/>
        <v>62017</v>
      </c>
      <c r="D94" s="4">
        <v>42916</v>
      </c>
      <c r="E94" s="5">
        <v>3</v>
      </c>
    </row>
    <row r="95" spans="2:5" x14ac:dyDescent="0.25">
      <c r="B95" s="4" t="str">
        <f t="shared" si="1"/>
        <v>52017</v>
      </c>
      <c r="D95" s="4">
        <v>42886</v>
      </c>
      <c r="E95" s="5">
        <v>3.6</v>
      </c>
    </row>
    <row r="96" spans="2:5" x14ac:dyDescent="0.25">
      <c r="B96" s="4" t="str">
        <f t="shared" si="1"/>
        <v>42017</v>
      </c>
      <c r="D96" s="4">
        <v>42855</v>
      </c>
      <c r="E96" s="5">
        <v>4.08</v>
      </c>
    </row>
    <row r="97" spans="2:5" x14ac:dyDescent="0.25">
      <c r="B97" s="4" t="str">
        <f t="shared" si="1"/>
        <v>32017</v>
      </c>
      <c r="D97" s="4">
        <v>42825</v>
      </c>
      <c r="E97" s="5">
        <v>4.57</v>
      </c>
    </row>
    <row r="98" spans="2:5" x14ac:dyDescent="0.25">
      <c r="B98" s="4" t="str">
        <f t="shared" si="1"/>
        <v>22017</v>
      </c>
      <c r="D98" s="4">
        <v>42794</v>
      </c>
      <c r="E98" s="5">
        <v>4.76</v>
      </c>
    </row>
    <row r="99" spans="2:5" x14ac:dyDescent="0.25">
      <c r="B99" s="4" t="str">
        <f t="shared" si="1"/>
        <v>12017</v>
      </c>
      <c r="D99" s="4">
        <v>42766</v>
      </c>
      <c r="E99" s="5">
        <v>5.35</v>
      </c>
    </row>
    <row r="100" spans="2:5" x14ac:dyDescent="0.25">
      <c r="B100" s="4" t="str">
        <f t="shared" si="1"/>
        <v>122016</v>
      </c>
      <c r="D100" s="4">
        <v>42735</v>
      </c>
      <c r="E100" s="5">
        <v>6.29</v>
      </c>
    </row>
    <row r="101" spans="2:5" x14ac:dyDescent="0.25">
      <c r="B101" s="4" t="str">
        <f t="shared" si="1"/>
        <v>112016</v>
      </c>
      <c r="D101" s="4">
        <v>42704</v>
      </c>
      <c r="E101" s="5">
        <v>6.99</v>
      </c>
    </row>
    <row r="102" spans="2:5" x14ac:dyDescent="0.25">
      <c r="B102" s="4" t="str">
        <f t="shared" si="1"/>
        <v>102016</v>
      </c>
      <c r="D102" s="4">
        <v>42674</v>
      </c>
      <c r="E102" s="5">
        <v>7.87</v>
      </c>
    </row>
    <row r="103" spans="2:5" x14ac:dyDescent="0.25">
      <c r="B103" s="4" t="str">
        <f t="shared" si="1"/>
        <v>92016</v>
      </c>
      <c r="D103" s="4">
        <v>42643</v>
      </c>
      <c r="E103" s="5">
        <v>8.48</v>
      </c>
    </row>
    <row r="104" spans="2:5" x14ac:dyDescent="0.25">
      <c r="B104" s="4" t="str">
        <f t="shared" si="1"/>
        <v>82016</v>
      </c>
      <c r="D104" s="4">
        <v>42613</v>
      </c>
      <c r="E104" s="5">
        <v>8.9700000000000006</v>
      </c>
    </row>
    <row r="105" spans="2:5" x14ac:dyDescent="0.25">
      <c r="B105" s="4" t="str">
        <f t="shared" si="1"/>
        <v>72016</v>
      </c>
      <c r="D105" s="4">
        <v>42582</v>
      </c>
      <c r="E105" s="5">
        <v>8.74</v>
      </c>
    </row>
    <row r="106" spans="2:5" x14ac:dyDescent="0.25">
      <c r="B106" s="4" t="str">
        <f t="shared" si="1"/>
        <v>62016</v>
      </c>
      <c r="D106" s="4">
        <v>42551</v>
      </c>
      <c r="E106" s="5">
        <v>8.84</v>
      </c>
    </row>
    <row r="107" spans="2:5" x14ac:dyDescent="0.25">
      <c r="B107" s="4" t="str">
        <f t="shared" si="1"/>
        <v>52016</v>
      </c>
      <c r="D107" s="4">
        <v>42521</v>
      </c>
      <c r="E107" s="5">
        <v>9.32</v>
      </c>
    </row>
    <row r="108" spans="2:5" x14ac:dyDescent="0.25">
      <c r="B108" s="4" t="str">
        <f t="shared" si="1"/>
        <v>42016</v>
      </c>
      <c r="D108" s="4">
        <v>42490</v>
      </c>
      <c r="E108" s="5">
        <v>9.2799999999999994</v>
      </c>
    </row>
    <row r="109" spans="2:5" x14ac:dyDescent="0.25">
      <c r="B109" s="4" t="str">
        <f t="shared" si="1"/>
        <v>32016</v>
      </c>
      <c r="D109" s="4">
        <v>42460</v>
      </c>
      <c r="E109" s="5">
        <v>9.39</v>
      </c>
    </row>
    <row r="110" spans="2:5" x14ac:dyDescent="0.25">
      <c r="B110" s="4" t="str">
        <f t="shared" si="1"/>
        <v>22016</v>
      </c>
      <c r="D110" s="4">
        <v>42429</v>
      </c>
      <c r="E110" s="5">
        <v>10.36</v>
      </c>
    </row>
    <row r="111" spans="2:5" x14ac:dyDescent="0.25">
      <c r="B111" s="4" t="str">
        <f t="shared" si="1"/>
        <v>12016</v>
      </c>
      <c r="D111" s="4">
        <v>42400</v>
      </c>
      <c r="E111" s="5">
        <v>10.71</v>
      </c>
    </row>
    <row r="112" spans="2:5" x14ac:dyDescent="0.25">
      <c r="B112" s="4" t="str">
        <f t="shared" si="1"/>
        <v>122015</v>
      </c>
      <c r="D112" s="4">
        <v>42369</v>
      </c>
      <c r="E112" s="5">
        <v>10.67</v>
      </c>
    </row>
    <row r="113" spans="2:5" x14ac:dyDescent="0.25">
      <c r="B113" s="4" t="str">
        <f t="shared" si="1"/>
        <v>112015</v>
      </c>
      <c r="D113" s="4">
        <v>42338</v>
      </c>
      <c r="E113" s="5">
        <v>10.48</v>
      </c>
    </row>
    <row r="114" spans="2:5" x14ac:dyDescent="0.25">
      <c r="B114" s="4" t="str">
        <f t="shared" si="1"/>
        <v>102015</v>
      </c>
      <c r="D114" s="4">
        <v>42308</v>
      </c>
      <c r="E114" s="5">
        <v>9.93</v>
      </c>
    </row>
    <row r="115" spans="2:5" x14ac:dyDescent="0.25">
      <c r="B115" s="4" t="str">
        <f t="shared" si="1"/>
        <v>92015</v>
      </c>
      <c r="D115" s="4">
        <v>42277</v>
      </c>
      <c r="E115" s="5">
        <v>9.49</v>
      </c>
    </row>
    <row r="116" spans="2:5" x14ac:dyDescent="0.25">
      <c r="B116" s="4" t="str">
        <f t="shared" si="1"/>
        <v>82015</v>
      </c>
      <c r="D116" s="4">
        <v>42247</v>
      </c>
      <c r="E116" s="5">
        <v>9.5299999999999994</v>
      </c>
    </row>
    <row r="117" spans="2:5" x14ac:dyDescent="0.25">
      <c r="B117" s="4" t="str">
        <f t="shared" si="1"/>
        <v>72015</v>
      </c>
      <c r="D117" s="4">
        <v>42216</v>
      </c>
      <c r="E117" s="5">
        <v>9.56</v>
      </c>
    </row>
    <row r="118" spans="2:5" x14ac:dyDescent="0.25">
      <c r="B118" s="4" t="str">
        <f t="shared" si="1"/>
        <v>62015</v>
      </c>
      <c r="D118" s="4">
        <v>42185</v>
      </c>
      <c r="E118" s="5">
        <v>8.89</v>
      </c>
    </row>
    <row r="119" spans="2:5" x14ac:dyDescent="0.25">
      <c r="B119" s="4" t="str">
        <f t="shared" si="1"/>
        <v>52015</v>
      </c>
      <c r="D119" s="4">
        <v>42155</v>
      </c>
      <c r="E119" s="5">
        <v>8.4700000000000006</v>
      </c>
    </row>
    <row r="120" spans="2:5" x14ac:dyDescent="0.25">
      <c r="B120" s="4" t="str">
        <f t="shared" si="1"/>
        <v>42015</v>
      </c>
      <c r="D120" s="4">
        <v>42124</v>
      </c>
      <c r="E120" s="5">
        <v>8.17</v>
      </c>
    </row>
    <row r="121" spans="2:5" x14ac:dyDescent="0.25">
      <c r="B121" s="4" t="str">
        <f t="shared" si="1"/>
        <v>32015</v>
      </c>
      <c r="D121" s="4">
        <v>42094</v>
      </c>
      <c r="E121" s="5">
        <v>8.1300000000000008</v>
      </c>
    </row>
    <row r="122" spans="2:5" x14ac:dyDescent="0.25">
      <c r="B122" s="4" t="str">
        <f t="shared" si="1"/>
        <v>22015</v>
      </c>
      <c r="D122" s="4">
        <v>42063</v>
      </c>
      <c r="E122" s="5">
        <v>7.7</v>
      </c>
    </row>
    <row r="123" spans="2:5" x14ac:dyDescent="0.25">
      <c r="B123" s="4" t="str">
        <f t="shared" si="1"/>
        <v>12015</v>
      </c>
      <c r="D123" s="4">
        <v>42035</v>
      </c>
      <c r="E123" s="5">
        <v>7.14</v>
      </c>
    </row>
    <row r="124" spans="2:5" x14ac:dyDescent="0.25">
      <c r="B124" s="4" t="str">
        <f t="shared" si="1"/>
        <v>122014</v>
      </c>
      <c r="D124" s="4">
        <v>42004</v>
      </c>
      <c r="E124" s="5">
        <v>6.41</v>
      </c>
    </row>
    <row r="125" spans="2:5" x14ac:dyDescent="0.25">
      <c r="B125" s="4" t="str">
        <f t="shared" si="1"/>
        <v>112014</v>
      </c>
      <c r="D125" s="4">
        <v>41973</v>
      </c>
      <c r="E125" s="5">
        <v>6.56</v>
      </c>
    </row>
    <row r="126" spans="2:5" x14ac:dyDescent="0.25">
      <c r="B126" s="4" t="str">
        <f t="shared" si="1"/>
        <v>102014</v>
      </c>
      <c r="D126" s="4">
        <v>41943</v>
      </c>
      <c r="E126" s="5">
        <v>6.59</v>
      </c>
    </row>
    <row r="127" spans="2:5" x14ac:dyDescent="0.25">
      <c r="B127" s="4" t="str">
        <f t="shared" si="1"/>
        <v>92014</v>
      </c>
      <c r="D127" s="4">
        <v>41912</v>
      </c>
      <c r="E127" s="5">
        <v>6.75</v>
      </c>
    </row>
    <row r="128" spans="2:5" x14ac:dyDescent="0.25">
      <c r="B128" s="4" t="str">
        <f t="shared" si="1"/>
        <v>82014</v>
      </c>
      <c r="D128" s="4">
        <v>41882</v>
      </c>
      <c r="E128" s="5">
        <v>6.51</v>
      </c>
    </row>
    <row r="129" spans="2:5" x14ac:dyDescent="0.25">
      <c r="B129" s="4" t="str">
        <f t="shared" si="1"/>
        <v>72014</v>
      </c>
      <c r="D129" s="4">
        <v>41851</v>
      </c>
      <c r="E129" s="5">
        <v>6.5</v>
      </c>
    </row>
    <row r="130" spans="2:5" x14ac:dyDescent="0.25">
      <c r="B130" s="4" t="str">
        <f t="shared" si="1"/>
        <v>62014</v>
      </c>
      <c r="D130" s="4">
        <v>41820</v>
      </c>
      <c r="E130" s="5">
        <v>6.52</v>
      </c>
    </row>
    <row r="131" spans="2:5" x14ac:dyDescent="0.25">
      <c r="B131" s="4" t="str">
        <f t="shared" si="1"/>
        <v>52014</v>
      </c>
      <c r="D131" s="4">
        <v>41790</v>
      </c>
      <c r="E131" s="5">
        <v>6.37</v>
      </c>
    </row>
    <row r="132" spans="2:5" x14ac:dyDescent="0.25">
      <c r="B132" s="4" t="str">
        <f t="shared" si="1"/>
        <v>42014</v>
      </c>
      <c r="D132" s="4">
        <v>41759</v>
      </c>
      <c r="E132" s="5">
        <v>6.28</v>
      </c>
    </row>
    <row r="133" spans="2:5" x14ac:dyDescent="0.25">
      <c r="B133" s="4" t="str">
        <f t="shared" si="1"/>
        <v>32014</v>
      </c>
      <c r="D133" s="4">
        <v>41729</v>
      </c>
      <c r="E133" s="5">
        <v>6.15</v>
      </c>
    </row>
    <row r="134" spans="2:5" x14ac:dyDescent="0.25">
      <c r="B134" s="4" t="str">
        <f t="shared" si="1"/>
        <v>22014</v>
      </c>
      <c r="D134" s="4">
        <v>41698</v>
      </c>
      <c r="E134" s="5">
        <v>5.68</v>
      </c>
    </row>
    <row r="135" spans="2:5" x14ac:dyDescent="0.25">
      <c r="B135" s="4" t="str">
        <f t="shared" ref="B135:B198" si="2">MONTH($D135)&amp;YEAR($D135)</f>
        <v>12014</v>
      </c>
      <c r="D135" s="4">
        <v>41670</v>
      </c>
      <c r="E135" s="5">
        <v>5.59</v>
      </c>
    </row>
    <row r="136" spans="2:5" x14ac:dyDescent="0.25">
      <c r="B136" s="4" t="str">
        <f t="shared" si="2"/>
        <v>122013</v>
      </c>
      <c r="D136" s="4">
        <v>41639</v>
      </c>
      <c r="E136" s="5">
        <v>5.91</v>
      </c>
    </row>
    <row r="137" spans="2:5" x14ac:dyDescent="0.25">
      <c r="B137" s="4" t="str">
        <f t="shared" si="2"/>
        <v>112013</v>
      </c>
      <c r="D137" s="4">
        <v>41608</v>
      </c>
      <c r="E137" s="5">
        <v>5.77</v>
      </c>
    </row>
    <row r="138" spans="2:5" x14ac:dyDescent="0.25">
      <c r="B138" s="4" t="str">
        <f t="shared" si="2"/>
        <v>102013</v>
      </c>
      <c r="D138" s="4">
        <v>41578</v>
      </c>
      <c r="E138" s="5">
        <v>5.84</v>
      </c>
    </row>
    <row r="139" spans="2:5" x14ac:dyDescent="0.25">
      <c r="B139" s="4" t="str">
        <f t="shared" si="2"/>
        <v>92013</v>
      </c>
      <c r="D139" s="4">
        <v>41547</v>
      </c>
      <c r="E139" s="5">
        <v>5.86</v>
      </c>
    </row>
    <row r="140" spans="2:5" x14ac:dyDescent="0.25">
      <c r="B140" s="4" t="str">
        <f t="shared" si="2"/>
        <v>82013</v>
      </c>
      <c r="D140" s="4">
        <v>41517</v>
      </c>
      <c r="E140" s="5">
        <v>6.09</v>
      </c>
    </row>
    <row r="141" spans="2:5" x14ac:dyDescent="0.25">
      <c r="B141" s="4" t="str">
        <f t="shared" si="2"/>
        <v>72013</v>
      </c>
      <c r="D141" s="4">
        <v>41486</v>
      </c>
      <c r="E141" s="5">
        <v>6.27</v>
      </c>
    </row>
    <row r="142" spans="2:5" x14ac:dyDescent="0.25">
      <c r="B142" s="4" t="str">
        <f t="shared" si="2"/>
        <v>62013</v>
      </c>
      <c r="D142" s="4">
        <v>41455</v>
      </c>
      <c r="E142" s="5">
        <v>6.7</v>
      </c>
    </row>
    <row r="143" spans="2:5" x14ac:dyDescent="0.25">
      <c r="B143" s="4" t="str">
        <f t="shared" si="2"/>
        <v>52013</v>
      </c>
      <c r="D143" s="4">
        <v>41425</v>
      </c>
      <c r="E143" s="5">
        <v>6.5</v>
      </c>
    </row>
    <row r="144" spans="2:5" x14ac:dyDescent="0.25">
      <c r="B144" s="4" t="str">
        <f t="shared" si="2"/>
        <v>42013</v>
      </c>
      <c r="D144" s="4">
        <v>41394</v>
      </c>
      <c r="E144" s="5">
        <v>6.49</v>
      </c>
    </row>
    <row r="145" spans="2:5" x14ac:dyDescent="0.25">
      <c r="B145" s="4" t="str">
        <f t="shared" si="2"/>
        <v>32013</v>
      </c>
      <c r="D145" s="4">
        <v>41364</v>
      </c>
      <c r="E145" s="5">
        <v>6.59</v>
      </c>
    </row>
    <row r="146" spans="2:5" x14ac:dyDescent="0.25">
      <c r="B146" s="4" t="str">
        <f t="shared" si="2"/>
        <v>22013</v>
      </c>
      <c r="D146" s="4">
        <v>41333</v>
      </c>
      <c r="E146" s="5">
        <v>6.31</v>
      </c>
    </row>
    <row r="147" spans="2:5" x14ac:dyDescent="0.25">
      <c r="B147" s="4" t="str">
        <f t="shared" si="2"/>
        <v>12013</v>
      </c>
      <c r="D147" s="4">
        <v>41305</v>
      </c>
      <c r="E147" s="5">
        <v>6.15</v>
      </c>
    </row>
    <row r="148" spans="2:5" x14ac:dyDescent="0.25">
      <c r="B148" s="4" t="str">
        <f t="shared" si="2"/>
        <v>122012</v>
      </c>
      <c r="D148" s="4">
        <v>41274</v>
      </c>
      <c r="E148" s="5">
        <v>5.84</v>
      </c>
    </row>
    <row r="149" spans="2:5" x14ac:dyDescent="0.25">
      <c r="B149" s="4" t="str">
        <f t="shared" si="2"/>
        <v>112012</v>
      </c>
      <c r="D149" s="4">
        <v>41243</v>
      </c>
      <c r="E149" s="5">
        <v>5.53</v>
      </c>
    </row>
    <row r="150" spans="2:5" x14ac:dyDescent="0.25">
      <c r="B150" s="4" t="str">
        <f t="shared" si="2"/>
        <v>102012</v>
      </c>
      <c r="D150" s="4">
        <v>41213</v>
      </c>
      <c r="E150" s="5">
        <v>5.45</v>
      </c>
    </row>
    <row r="151" spans="2:5" x14ac:dyDescent="0.25">
      <c r="B151" s="4" t="str">
        <f t="shared" si="2"/>
        <v>92012</v>
      </c>
      <c r="D151" s="4">
        <v>41182</v>
      </c>
      <c r="E151" s="5">
        <v>5.28</v>
      </c>
    </row>
    <row r="152" spans="2:5" x14ac:dyDescent="0.25">
      <c r="B152" s="4" t="str">
        <f t="shared" si="2"/>
        <v>82012</v>
      </c>
      <c r="D152" s="4">
        <v>41152</v>
      </c>
      <c r="E152" s="5">
        <v>5.24</v>
      </c>
    </row>
    <row r="153" spans="2:5" x14ac:dyDescent="0.25">
      <c r="B153" s="4" t="str">
        <f t="shared" si="2"/>
        <v>72012</v>
      </c>
      <c r="D153" s="4">
        <v>41121</v>
      </c>
      <c r="E153" s="5">
        <v>5.2</v>
      </c>
    </row>
    <row r="154" spans="2:5" x14ac:dyDescent="0.25">
      <c r="B154" s="4" t="str">
        <f t="shared" si="2"/>
        <v>62012</v>
      </c>
      <c r="D154" s="4">
        <v>41090</v>
      </c>
      <c r="E154" s="5">
        <v>4.92</v>
      </c>
    </row>
    <row r="155" spans="2:5" x14ac:dyDescent="0.25">
      <c r="B155" s="4" t="str">
        <f t="shared" si="2"/>
        <v>52012</v>
      </c>
      <c r="D155" s="4">
        <v>41060</v>
      </c>
      <c r="E155" s="5">
        <v>4.99</v>
      </c>
    </row>
    <row r="156" spans="2:5" x14ac:dyDescent="0.25">
      <c r="B156" s="4" t="str">
        <f t="shared" si="2"/>
        <v>42012</v>
      </c>
      <c r="D156" s="4">
        <v>41029</v>
      </c>
      <c r="E156" s="5">
        <v>5.0999999999999996</v>
      </c>
    </row>
    <row r="157" spans="2:5" x14ac:dyDescent="0.25">
      <c r="B157" s="4" t="str">
        <f t="shared" si="2"/>
        <v>32012</v>
      </c>
      <c r="D157" s="4">
        <v>40999</v>
      </c>
      <c r="E157" s="5">
        <v>5.24</v>
      </c>
    </row>
    <row r="158" spans="2:5" x14ac:dyDescent="0.25">
      <c r="B158" s="4" t="str">
        <f t="shared" si="2"/>
        <v>22012</v>
      </c>
      <c r="D158" s="4">
        <v>40968</v>
      </c>
      <c r="E158" s="5">
        <v>5.85</v>
      </c>
    </row>
    <row r="159" spans="2:5" x14ac:dyDescent="0.25">
      <c r="B159" s="4" t="str">
        <f t="shared" si="2"/>
        <v>12012</v>
      </c>
      <c r="D159" s="4">
        <v>40939</v>
      </c>
      <c r="E159" s="5">
        <v>6.22</v>
      </c>
    </row>
    <row r="160" spans="2:5" x14ac:dyDescent="0.25">
      <c r="B160" s="4" t="str">
        <f t="shared" si="2"/>
        <v>122011</v>
      </c>
      <c r="D160" s="4">
        <v>40908</v>
      </c>
      <c r="E160" s="5">
        <v>6.5</v>
      </c>
    </row>
    <row r="161" spans="2:5" x14ac:dyDescent="0.25">
      <c r="B161" s="4" t="str">
        <f t="shared" si="2"/>
        <v>112011</v>
      </c>
      <c r="D161" s="4">
        <v>40877</v>
      </c>
      <c r="E161" s="5">
        <v>6.64</v>
      </c>
    </row>
    <row r="162" spans="2:5" x14ac:dyDescent="0.25">
      <c r="B162" s="4" t="str">
        <f t="shared" si="2"/>
        <v>102011</v>
      </c>
      <c r="D162" s="4">
        <v>40847</v>
      </c>
      <c r="E162" s="5">
        <v>6.97</v>
      </c>
    </row>
    <row r="163" spans="2:5" x14ac:dyDescent="0.25">
      <c r="B163" s="4" t="str">
        <f t="shared" si="2"/>
        <v>92011</v>
      </c>
      <c r="D163" s="4">
        <v>40816</v>
      </c>
      <c r="E163" s="5">
        <v>7.31</v>
      </c>
    </row>
    <row r="164" spans="2:5" x14ac:dyDescent="0.25">
      <c r="B164" s="4" t="str">
        <f t="shared" si="2"/>
        <v>82011</v>
      </c>
      <c r="D164" s="4">
        <v>40786</v>
      </c>
      <c r="E164" s="5">
        <v>7.23</v>
      </c>
    </row>
    <row r="165" spans="2:5" x14ac:dyDescent="0.25">
      <c r="B165" s="4" t="str">
        <f t="shared" si="2"/>
        <v>72011</v>
      </c>
      <c r="D165" s="4">
        <v>40755</v>
      </c>
      <c r="E165" s="5">
        <v>6.87</v>
      </c>
    </row>
    <row r="166" spans="2:5" x14ac:dyDescent="0.25">
      <c r="B166" s="4" t="str">
        <f t="shared" si="2"/>
        <v>62011</v>
      </c>
      <c r="D166" s="4">
        <v>40724</v>
      </c>
      <c r="E166" s="5">
        <v>6.71</v>
      </c>
    </row>
    <row r="167" spans="2:5" x14ac:dyDescent="0.25">
      <c r="B167" s="4" t="str">
        <f t="shared" si="2"/>
        <v>52011</v>
      </c>
      <c r="D167" s="4">
        <v>40694</v>
      </c>
      <c r="E167" s="5">
        <v>6.55</v>
      </c>
    </row>
    <row r="168" spans="2:5" x14ac:dyDescent="0.25">
      <c r="B168" s="4" t="str">
        <f t="shared" si="2"/>
        <v>42011</v>
      </c>
      <c r="D168" s="4">
        <v>40663</v>
      </c>
      <c r="E168" s="5">
        <v>6.51</v>
      </c>
    </row>
    <row r="169" spans="2:5" x14ac:dyDescent="0.25">
      <c r="B169" s="4" t="str">
        <f t="shared" si="2"/>
        <v>32011</v>
      </c>
      <c r="D169" s="4">
        <v>40633</v>
      </c>
      <c r="E169" s="5">
        <v>6.3</v>
      </c>
    </row>
    <row r="170" spans="2:5" x14ac:dyDescent="0.25">
      <c r="B170" s="4" t="str">
        <f t="shared" si="2"/>
        <v>22011</v>
      </c>
      <c r="D170" s="4">
        <v>40602</v>
      </c>
      <c r="E170" s="5">
        <v>6.01</v>
      </c>
    </row>
    <row r="171" spans="2:5" x14ac:dyDescent="0.25">
      <c r="B171" s="4" t="str">
        <f t="shared" si="2"/>
        <v>12011</v>
      </c>
      <c r="D171" s="4">
        <v>40574</v>
      </c>
      <c r="E171" s="5">
        <v>5.99</v>
      </c>
    </row>
    <row r="172" spans="2:5" x14ac:dyDescent="0.25">
      <c r="B172" s="4" t="str">
        <f t="shared" si="2"/>
        <v>122010</v>
      </c>
      <c r="D172" s="4">
        <v>40543</v>
      </c>
      <c r="E172" s="5">
        <v>5.91</v>
      </c>
    </row>
    <row r="173" spans="2:5" x14ac:dyDescent="0.25">
      <c r="B173" s="4" t="str">
        <f t="shared" si="2"/>
        <v>112010</v>
      </c>
      <c r="D173" s="4">
        <v>40512</v>
      </c>
      <c r="E173" s="5">
        <v>5.63</v>
      </c>
    </row>
    <row r="174" spans="2:5" x14ac:dyDescent="0.25">
      <c r="B174" s="4" t="str">
        <f t="shared" si="2"/>
        <v>102010</v>
      </c>
      <c r="D174" s="4">
        <v>40482</v>
      </c>
      <c r="E174" s="5">
        <v>5.2</v>
      </c>
    </row>
    <row r="175" spans="2:5" x14ac:dyDescent="0.25">
      <c r="B175" s="4" t="str">
        <f t="shared" si="2"/>
        <v>92010</v>
      </c>
      <c r="D175" s="4">
        <v>40451</v>
      </c>
      <c r="E175" s="5">
        <v>4.7</v>
      </c>
    </row>
    <row r="176" spans="2:5" x14ac:dyDescent="0.25">
      <c r="B176" s="4" t="str">
        <f t="shared" si="2"/>
        <v>82010</v>
      </c>
      <c r="D176" s="4">
        <v>40421</v>
      </c>
      <c r="E176" s="5">
        <v>4.49</v>
      </c>
    </row>
    <row r="177" spans="2:5" x14ac:dyDescent="0.25">
      <c r="B177" s="4" t="str">
        <f t="shared" si="2"/>
        <v>72010</v>
      </c>
      <c r="D177" s="4">
        <v>40390</v>
      </c>
      <c r="E177" s="5">
        <v>4.5999999999999996</v>
      </c>
    </row>
    <row r="178" spans="2:5" x14ac:dyDescent="0.25">
      <c r="B178" s="4" t="str">
        <f t="shared" si="2"/>
        <v>62010</v>
      </c>
      <c r="D178" s="4">
        <v>40359</v>
      </c>
      <c r="E178" s="5">
        <v>4.84</v>
      </c>
    </row>
    <row r="179" spans="2:5" x14ac:dyDescent="0.25">
      <c r="B179" s="4" t="str">
        <f t="shared" si="2"/>
        <v>52010</v>
      </c>
      <c r="D179" s="4">
        <v>40329</v>
      </c>
      <c r="E179" s="5">
        <v>5.22</v>
      </c>
    </row>
    <row r="180" spans="2:5" x14ac:dyDescent="0.25">
      <c r="B180" s="4" t="str">
        <f t="shared" si="2"/>
        <v>42010</v>
      </c>
      <c r="D180" s="4">
        <v>40298</v>
      </c>
      <c r="E180" s="5">
        <v>5.26</v>
      </c>
    </row>
    <row r="181" spans="2:5" x14ac:dyDescent="0.25">
      <c r="B181" s="4" t="str">
        <f t="shared" si="2"/>
        <v>32010</v>
      </c>
      <c r="D181" s="4">
        <v>40268</v>
      </c>
      <c r="E181" s="5">
        <v>5.17</v>
      </c>
    </row>
    <row r="182" spans="2:5" x14ac:dyDescent="0.25">
      <c r="B182" s="4" t="str">
        <f t="shared" si="2"/>
        <v>22010</v>
      </c>
      <c r="D182" s="4">
        <v>40237</v>
      </c>
      <c r="E182" s="5">
        <v>4.83</v>
      </c>
    </row>
    <row r="183" spans="2:5" x14ac:dyDescent="0.25">
      <c r="B183" s="4" t="str">
        <f t="shared" si="2"/>
        <v>12010</v>
      </c>
      <c r="D183" s="4">
        <v>40209</v>
      </c>
      <c r="E183" s="5">
        <v>4.59</v>
      </c>
    </row>
    <row r="184" spans="2:5" x14ac:dyDescent="0.25">
      <c r="B184" s="4" t="str">
        <f t="shared" si="2"/>
        <v>122009</v>
      </c>
      <c r="D184" s="4">
        <v>40178</v>
      </c>
      <c r="E184" s="5">
        <v>4.3099999999999996</v>
      </c>
    </row>
    <row r="185" spans="2:5" x14ac:dyDescent="0.25">
      <c r="B185" s="4" t="str">
        <f t="shared" si="2"/>
        <v>112009</v>
      </c>
      <c r="D185" s="4">
        <v>40147</v>
      </c>
      <c r="E185" s="5">
        <v>4.22</v>
      </c>
    </row>
    <row r="186" spans="2:5" x14ac:dyDescent="0.25">
      <c r="B186" s="4" t="str">
        <f t="shared" si="2"/>
        <v>102009</v>
      </c>
      <c r="D186" s="4">
        <v>40117</v>
      </c>
      <c r="E186" s="5">
        <v>4.17</v>
      </c>
    </row>
    <row r="187" spans="2:5" x14ac:dyDescent="0.25">
      <c r="B187" s="4" t="str">
        <f t="shared" si="2"/>
        <v>92009</v>
      </c>
      <c r="D187" s="4">
        <v>40086</v>
      </c>
      <c r="E187" s="5">
        <v>4.34</v>
      </c>
    </row>
    <row r="188" spans="2:5" x14ac:dyDescent="0.25">
      <c r="B188" s="4" t="str">
        <f t="shared" si="2"/>
        <v>82009</v>
      </c>
      <c r="D188" s="4">
        <v>40056</v>
      </c>
      <c r="E188" s="5">
        <v>4.3600000000000003</v>
      </c>
    </row>
    <row r="189" spans="2:5" x14ac:dyDescent="0.25">
      <c r="B189" s="4" t="str">
        <f t="shared" si="2"/>
        <v>72009</v>
      </c>
      <c r="D189" s="4">
        <v>40025</v>
      </c>
      <c r="E189" s="5">
        <v>4.5</v>
      </c>
    </row>
    <row r="190" spans="2:5" x14ac:dyDescent="0.25">
      <c r="B190" s="4" t="str">
        <f t="shared" si="2"/>
        <v>62009</v>
      </c>
      <c r="D190" s="4">
        <v>39994</v>
      </c>
      <c r="E190" s="5">
        <v>4.8</v>
      </c>
    </row>
    <row r="191" spans="2:5" x14ac:dyDescent="0.25">
      <c r="B191" s="4" t="str">
        <f t="shared" si="2"/>
        <v>52009</v>
      </c>
      <c r="D191" s="4">
        <v>39964</v>
      </c>
      <c r="E191" s="5">
        <v>5.2</v>
      </c>
    </row>
    <row r="192" spans="2:5" x14ac:dyDescent="0.25">
      <c r="B192" s="4" t="str">
        <f t="shared" si="2"/>
        <v>42009</v>
      </c>
      <c r="D192" s="4">
        <v>39933</v>
      </c>
      <c r="E192" s="5">
        <v>5.53</v>
      </c>
    </row>
    <row r="193" spans="2:5" x14ac:dyDescent="0.25">
      <c r="B193" s="4" t="str">
        <f t="shared" si="2"/>
        <v>32009</v>
      </c>
      <c r="D193" s="4">
        <v>39903</v>
      </c>
      <c r="E193" s="5">
        <v>5.61</v>
      </c>
    </row>
    <row r="194" spans="2:5" x14ac:dyDescent="0.25">
      <c r="B194" s="4" t="str">
        <f t="shared" si="2"/>
        <v>22009</v>
      </c>
      <c r="D194" s="4">
        <v>39872</v>
      </c>
      <c r="E194" s="5">
        <v>5.9</v>
      </c>
    </row>
    <row r="195" spans="2:5" x14ac:dyDescent="0.25">
      <c r="B195" s="4" t="str">
        <f t="shared" si="2"/>
        <v>12009</v>
      </c>
      <c r="D195" s="4">
        <v>39844</v>
      </c>
      <c r="E195" s="5">
        <v>5.84</v>
      </c>
    </row>
    <row r="196" spans="2:5" x14ac:dyDescent="0.25">
      <c r="B196" s="4" t="str">
        <f t="shared" si="2"/>
        <v>122008</v>
      </c>
      <c r="D196" s="4">
        <v>39813</v>
      </c>
      <c r="E196" s="5">
        <v>5.9</v>
      </c>
    </row>
    <row r="197" spans="2:5" x14ac:dyDescent="0.25">
      <c r="B197" s="4" t="str">
        <f t="shared" si="2"/>
        <v>112008</v>
      </c>
      <c r="D197" s="4">
        <v>39782</v>
      </c>
      <c r="E197" s="5">
        <v>6.39</v>
      </c>
    </row>
    <row r="198" spans="2:5" x14ac:dyDescent="0.25">
      <c r="B198" s="4" t="str">
        <f t="shared" si="2"/>
        <v>102008</v>
      </c>
      <c r="D198" s="4">
        <v>39752</v>
      </c>
      <c r="E198" s="5">
        <v>6.41</v>
      </c>
    </row>
    <row r="199" spans="2:5" x14ac:dyDescent="0.25">
      <c r="B199" s="4" t="str">
        <f t="shared" ref="B199:B244" si="3">MONTH($D199)&amp;YEAR($D199)</f>
        <v>92008</v>
      </c>
      <c r="D199" s="4">
        <v>39721</v>
      </c>
      <c r="E199" s="5">
        <v>6.25</v>
      </c>
    </row>
    <row r="200" spans="2:5" x14ac:dyDescent="0.25">
      <c r="B200" s="4" t="str">
        <f t="shared" si="3"/>
        <v>82008</v>
      </c>
      <c r="D200" s="4">
        <v>39691</v>
      </c>
      <c r="E200" s="5">
        <v>6.17</v>
      </c>
    </row>
    <row r="201" spans="2:5" x14ac:dyDescent="0.25">
      <c r="B201" s="4" t="str">
        <f t="shared" si="3"/>
        <v>72008</v>
      </c>
      <c r="D201" s="4">
        <v>39660</v>
      </c>
      <c r="E201" s="5">
        <v>6.37</v>
      </c>
    </row>
    <row r="202" spans="2:5" x14ac:dyDescent="0.25">
      <c r="B202" s="4" t="str">
        <f t="shared" si="3"/>
        <v>62008</v>
      </c>
      <c r="D202" s="4">
        <v>39629</v>
      </c>
      <c r="E202" s="5">
        <v>6.06</v>
      </c>
    </row>
    <row r="203" spans="2:5" x14ac:dyDescent="0.25">
      <c r="B203" s="4" t="str">
        <f t="shared" si="3"/>
        <v>52008</v>
      </c>
      <c r="D203" s="4">
        <v>39599</v>
      </c>
      <c r="E203" s="5">
        <v>5.58</v>
      </c>
    </row>
    <row r="204" spans="2:5" x14ac:dyDescent="0.25">
      <c r="B204" s="4" t="str">
        <f t="shared" si="3"/>
        <v>42008</v>
      </c>
      <c r="D204" s="4">
        <v>39568</v>
      </c>
      <c r="E204" s="5">
        <v>5.04</v>
      </c>
    </row>
    <row r="205" spans="2:5" x14ac:dyDescent="0.25">
      <c r="B205" s="4" t="str">
        <f t="shared" si="3"/>
        <v>32008</v>
      </c>
      <c r="D205" s="4">
        <v>39538</v>
      </c>
      <c r="E205" s="5">
        <v>4.7300000000000004</v>
      </c>
    </row>
    <row r="206" spans="2:5" x14ac:dyDescent="0.25">
      <c r="B206" s="4" t="str">
        <f t="shared" si="3"/>
        <v>22008</v>
      </c>
      <c r="D206" s="4">
        <v>39507</v>
      </c>
      <c r="E206" s="5">
        <v>4.6100000000000003</v>
      </c>
    </row>
    <row r="207" spans="2:5" x14ac:dyDescent="0.25">
      <c r="B207" s="4" t="str">
        <f t="shared" si="3"/>
        <v>12008</v>
      </c>
      <c r="D207" s="4">
        <v>39478</v>
      </c>
      <c r="E207" s="5">
        <v>4.5599999999999996</v>
      </c>
    </row>
    <row r="208" spans="2:5" x14ac:dyDescent="0.25">
      <c r="B208" s="4" t="str">
        <f t="shared" si="3"/>
        <v>122007</v>
      </c>
      <c r="D208" s="4">
        <v>39447</v>
      </c>
      <c r="E208" s="5">
        <v>4.46</v>
      </c>
    </row>
    <row r="209" spans="2:5" x14ac:dyDescent="0.25">
      <c r="B209" s="4" t="str">
        <f t="shared" si="3"/>
        <v>112007</v>
      </c>
      <c r="D209" s="4">
        <v>39416</v>
      </c>
      <c r="E209" s="5">
        <v>4.1900000000000004</v>
      </c>
    </row>
    <row r="210" spans="2:5" x14ac:dyDescent="0.25">
      <c r="B210" s="4" t="str">
        <f t="shared" si="3"/>
        <v>102007</v>
      </c>
      <c r="D210" s="4">
        <v>39386</v>
      </c>
      <c r="E210" s="5">
        <v>4.12</v>
      </c>
    </row>
    <row r="211" spans="2:5" x14ac:dyDescent="0.25">
      <c r="B211" s="4" t="str">
        <f t="shared" si="3"/>
        <v>92007</v>
      </c>
      <c r="D211" s="4">
        <v>39355</v>
      </c>
      <c r="E211" s="5">
        <v>4.1500000000000004</v>
      </c>
    </row>
    <row r="212" spans="2:5" x14ac:dyDescent="0.25">
      <c r="B212" s="4" t="str">
        <f t="shared" si="3"/>
        <v>82007</v>
      </c>
      <c r="D212" s="4">
        <v>39325</v>
      </c>
      <c r="E212" s="5">
        <v>4.18</v>
      </c>
    </row>
    <row r="213" spans="2:5" x14ac:dyDescent="0.25">
      <c r="B213" s="4" t="str">
        <f t="shared" si="3"/>
        <v>72007</v>
      </c>
      <c r="D213" s="4">
        <v>39294</v>
      </c>
      <c r="E213" s="5">
        <v>3.74</v>
      </c>
    </row>
    <row r="214" spans="2:5" x14ac:dyDescent="0.25">
      <c r="B214" s="4" t="str">
        <f t="shared" si="3"/>
        <v>62007</v>
      </c>
      <c r="D214" s="4">
        <v>39263</v>
      </c>
      <c r="E214" s="5">
        <v>3.69</v>
      </c>
    </row>
    <row r="215" spans="2:5" x14ac:dyDescent="0.25">
      <c r="B215" s="4" t="str">
        <f t="shared" si="3"/>
        <v>52007</v>
      </c>
      <c r="D215" s="4">
        <v>39233</v>
      </c>
      <c r="E215" s="5">
        <v>3.18</v>
      </c>
    </row>
    <row r="216" spans="2:5" x14ac:dyDescent="0.25">
      <c r="B216" s="4" t="str">
        <f t="shared" si="3"/>
        <v>42007</v>
      </c>
      <c r="D216" s="4">
        <v>39202</v>
      </c>
      <c r="E216" s="5">
        <v>3</v>
      </c>
    </row>
    <row r="217" spans="2:5" x14ac:dyDescent="0.25">
      <c r="B217" s="4" t="str">
        <f t="shared" si="3"/>
        <v>32007</v>
      </c>
      <c r="D217" s="4">
        <v>39172</v>
      </c>
      <c r="E217" s="5">
        <v>2.96</v>
      </c>
    </row>
    <row r="218" spans="2:5" x14ac:dyDescent="0.25">
      <c r="B218" s="4" t="str">
        <f t="shared" si="3"/>
        <v>22007</v>
      </c>
      <c r="D218" s="4">
        <v>39141</v>
      </c>
      <c r="E218" s="5">
        <v>3.02</v>
      </c>
    </row>
    <row r="219" spans="2:5" x14ac:dyDescent="0.25">
      <c r="B219" s="4" t="str">
        <f t="shared" si="3"/>
        <v>12007</v>
      </c>
      <c r="D219" s="4">
        <v>39113</v>
      </c>
      <c r="E219" s="5">
        <v>2.99</v>
      </c>
    </row>
    <row r="220" spans="2:5" x14ac:dyDescent="0.25">
      <c r="B220" s="4" t="str">
        <f t="shared" si="3"/>
        <v>122006</v>
      </c>
      <c r="D220" s="4">
        <v>39082</v>
      </c>
      <c r="E220" s="5">
        <v>3.14</v>
      </c>
    </row>
    <row r="221" spans="2:5" x14ac:dyDescent="0.25">
      <c r="B221" s="4" t="str">
        <f t="shared" si="3"/>
        <v>112006</v>
      </c>
      <c r="D221" s="4">
        <v>39051</v>
      </c>
      <c r="E221" s="5">
        <v>3.02</v>
      </c>
    </row>
    <row r="222" spans="2:5" x14ac:dyDescent="0.25">
      <c r="B222" s="4" t="str">
        <f t="shared" si="3"/>
        <v>102006</v>
      </c>
      <c r="D222" s="4">
        <v>39021</v>
      </c>
      <c r="E222" s="5">
        <v>3.26</v>
      </c>
    </row>
    <row r="223" spans="2:5" x14ac:dyDescent="0.25">
      <c r="B223" s="4" t="str">
        <f t="shared" si="3"/>
        <v>92006</v>
      </c>
      <c r="D223" s="4">
        <v>38990</v>
      </c>
      <c r="E223" s="5">
        <v>3.7</v>
      </c>
    </row>
    <row r="224" spans="2:5" x14ac:dyDescent="0.25">
      <c r="B224" s="4" t="str">
        <f t="shared" si="3"/>
        <v>82006</v>
      </c>
      <c r="D224" s="4">
        <v>38960</v>
      </c>
      <c r="E224" s="5">
        <v>3.84</v>
      </c>
    </row>
    <row r="225" spans="2:5" x14ac:dyDescent="0.25">
      <c r="B225" s="4" t="str">
        <f t="shared" si="3"/>
        <v>72006</v>
      </c>
      <c r="D225" s="4">
        <v>38929</v>
      </c>
      <c r="E225" s="5">
        <v>3.97</v>
      </c>
    </row>
    <row r="226" spans="2:5" x14ac:dyDescent="0.25">
      <c r="B226" s="4" t="str">
        <f t="shared" si="3"/>
        <v>62006</v>
      </c>
      <c r="D226" s="4">
        <v>38898</v>
      </c>
      <c r="E226" s="5">
        <v>4.03</v>
      </c>
    </row>
    <row r="227" spans="2:5" x14ac:dyDescent="0.25">
      <c r="B227" s="4" t="str">
        <f t="shared" si="3"/>
        <v>52006</v>
      </c>
      <c r="D227" s="4">
        <v>38868</v>
      </c>
      <c r="E227" s="5">
        <v>4.2300000000000004</v>
      </c>
    </row>
    <row r="228" spans="2:5" x14ac:dyDescent="0.25">
      <c r="B228" s="4" t="str">
        <f t="shared" si="3"/>
        <v>42006</v>
      </c>
      <c r="D228" s="4">
        <v>38837</v>
      </c>
      <c r="E228" s="5">
        <v>4.63</v>
      </c>
    </row>
    <row r="229" spans="2:5" x14ac:dyDescent="0.25">
      <c r="B229" s="4" t="str">
        <f t="shared" si="3"/>
        <v>32006</v>
      </c>
      <c r="D229" s="4">
        <v>38807</v>
      </c>
      <c r="E229" s="5">
        <v>5.32</v>
      </c>
    </row>
    <row r="230" spans="2:5" x14ac:dyDescent="0.25">
      <c r="B230" s="4" t="str">
        <f t="shared" si="3"/>
        <v>22006</v>
      </c>
      <c r="D230" s="4">
        <v>38776</v>
      </c>
      <c r="E230" s="5">
        <v>5.51</v>
      </c>
    </row>
    <row r="231" spans="2:5" x14ac:dyDescent="0.25">
      <c r="B231" s="4" t="str">
        <f t="shared" si="3"/>
        <v>12006</v>
      </c>
      <c r="D231" s="4">
        <v>38748</v>
      </c>
      <c r="E231" s="5">
        <v>5.7</v>
      </c>
    </row>
    <row r="232" spans="2:5" x14ac:dyDescent="0.25">
      <c r="B232" s="4" t="str">
        <f t="shared" si="3"/>
        <v>122005</v>
      </c>
      <c r="D232" s="4">
        <v>38717</v>
      </c>
      <c r="E232" s="5">
        <v>5.69</v>
      </c>
    </row>
    <row r="233" spans="2:5" x14ac:dyDescent="0.25">
      <c r="B233" s="4" t="str">
        <f t="shared" si="3"/>
        <v>112005</v>
      </c>
      <c r="D233" s="4">
        <v>38686</v>
      </c>
      <c r="E233" s="5">
        <v>6.22</v>
      </c>
    </row>
    <row r="234" spans="2:5" x14ac:dyDescent="0.25">
      <c r="B234" s="4" t="str">
        <f t="shared" si="3"/>
        <v>102005</v>
      </c>
      <c r="D234" s="4">
        <v>38656</v>
      </c>
      <c r="E234" s="5">
        <v>6.36</v>
      </c>
    </row>
    <row r="235" spans="2:5" x14ac:dyDescent="0.25">
      <c r="B235" s="4" t="str">
        <f t="shared" si="3"/>
        <v>92005</v>
      </c>
      <c r="D235" s="4">
        <v>38625</v>
      </c>
      <c r="E235" s="5">
        <v>6.04</v>
      </c>
    </row>
    <row r="236" spans="2:5" x14ac:dyDescent="0.25">
      <c r="B236" s="4" t="str">
        <f t="shared" si="3"/>
        <v>82005</v>
      </c>
      <c r="D236" s="4">
        <v>38595</v>
      </c>
      <c r="E236" s="5">
        <v>6.02</v>
      </c>
    </row>
    <row r="237" spans="2:5" x14ac:dyDescent="0.25">
      <c r="B237" s="4" t="str">
        <f t="shared" si="3"/>
        <v>72005</v>
      </c>
      <c r="D237" s="4">
        <v>38564</v>
      </c>
      <c r="E237" s="5">
        <v>6.57</v>
      </c>
    </row>
    <row r="238" spans="2:5" x14ac:dyDescent="0.25">
      <c r="B238" s="4" t="str">
        <f t="shared" si="3"/>
        <v>62005</v>
      </c>
      <c r="D238" s="4">
        <v>38533</v>
      </c>
      <c r="E238" s="5">
        <v>7.27</v>
      </c>
    </row>
    <row r="239" spans="2:5" x14ac:dyDescent="0.25">
      <c r="B239" s="4" t="str">
        <f t="shared" si="3"/>
        <v>52005</v>
      </c>
      <c r="D239" s="4">
        <v>38503</v>
      </c>
      <c r="E239" s="5">
        <v>8.0500000000000007</v>
      </c>
    </row>
    <row r="240" spans="2:5" x14ac:dyDescent="0.25">
      <c r="B240" s="4" t="str">
        <f t="shared" si="3"/>
        <v>42005</v>
      </c>
      <c r="D240" s="4">
        <v>38472</v>
      </c>
      <c r="E240" s="5">
        <v>8.07</v>
      </c>
    </row>
    <row r="241" spans="2:5" x14ac:dyDescent="0.25">
      <c r="B241" s="4" t="str">
        <f t="shared" si="3"/>
        <v>32005</v>
      </c>
      <c r="D241" s="4">
        <v>38442</v>
      </c>
      <c r="E241" s="5">
        <v>7.54</v>
      </c>
    </row>
    <row r="242" spans="2:5" x14ac:dyDescent="0.25">
      <c r="B242" s="4" t="str">
        <f t="shared" si="3"/>
        <v>22005</v>
      </c>
      <c r="D242" s="4">
        <v>38411</v>
      </c>
      <c r="E242" s="5">
        <v>7.39</v>
      </c>
    </row>
    <row r="243" spans="2:5" x14ac:dyDescent="0.25">
      <c r="B243" s="4" t="str">
        <f t="shared" si="3"/>
        <v>12005</v>
      </c>
      <c r="D243" s="4">
        <v>38383</v>
      </c>
      <c r="E243" s="5">
        <v>7.41</v>
      </c>
    </row>
    <row r="244" spans="2:5" x14ac:dyDescent="0.25">
      <c r="B244" s="4" t="str">
        <f t="shared" si="3"/>
        <v>122004</v>
      </c>
      <c r="D244" s="4">
        <v>38352</v>
      </c>
      <c r="E244" s="5">
        <v>7.6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43594-F69B-4832-B30B-CC452AEE57F4}">
  <sheetPr codeName="Sheet3"/>
  <dimension ref="A1:I181"/>
  <sheetViews>
    <sheetView topLeftCell="A4" workbookViewId="0">
      <selection activeCell="A4" sqref="A1:E1048576"/>
    </sheetView>
  </sheetViews>
  <sheetFormatPr defaultRowHeight="14.3" x14ac:dyDescent="0.25"/>
  <cols>
    <col min="1" max="1" width="9" style="3"/>
    <col min="2" max="2" width="10.375" style="3" bestFit="1" customWidth="1"/>
    <col min="3" max="3" width="3.75" style="3" customWidth="1"/>
    <col min="4" max="4" width="15.625" style="3" customWidth="1"/>
    <col min="5" max="5" width="15.625" style="5" customWidth="1"/>
    <col min="6" max="9" width="15.625" style="3" customWidth="1"/>
  </cols>
  <sheetData>
    <row r="1" spans="1:5" x14ac:dyDescent="0.25">
      <c r="A1" s="3" t="s">
        <v>0</v>
      </c>
      <c r="B1" s="4">
        <f ca="1">B2-20*365</f>
        <v>38344</v>
      </c>
      <c r="C1" s="4"/>
    </row>
    <row r="2" spans="1:5" x14ac:dyDescent="0.25">
      <c r="A2" s="3" t="s">
        <v>1</v>
      </c>
      <c r="B2" s="4">
        <f ca="1">TODAY()</f>
        <v>45644</v>
      </c>
      <c r="C2" s="4"/>
    </row>
    <row r="4" spans="1:5" x14ac:dyDescent="0.25">
      <c r="B4" s="3" t="str">
        <f>_xll.TR(E4,"DSPLY_NAME")</f>
        <v>US Fed rate</v>
      </c>
      <c r="E4" s="5" t="s">
        <v>7</v>
      </c>
    </row>
    <row r="5" spans="1:5" x14ac:dyDescent="0.25">
      <c r="B5" s="3" t="str">
        <f ca="1">_xll.RHistory($E$4,"ECONOMIC.Timestamp;ECONOMIC.Value","START:"&amp;$B$1&amp;" END:"&amp;$B$2&amp;" INTERVAL:1D",,"TSREPEAT:NO CH:Fd",D5)</f>
        <v>Updated at 22:57:33</v>
      </c>
      <c r="D5" s="3" t="s">
        <v>4</v>
      </c>
      <c r="E5" s="5" t="s">
        <v>5</v>
      </c>
    </row>
    <row r="6" spans="1:5" x14ac:dyDescent="0.25">
      <c r="B6" s="4" t="str">
        <f>MONTH($D6)&amp;YEAR($D6)</f>
        <v>112024</v>
      </c>
      <c r="D6" s="4">
        <v>45604</v>
      </c>
      <c r="E6" s="5">
        <v>4.625</v>
      </c>
    </row>
    <row r="7" spans="1:5" x14ac:dyDescent="0.25">
      <c r="B7" s="4" t="str">
        <f t="shared" ref="B7:B70" si="0">MONTH($D7)&amp;YEAR($D7)</f>
        <v>92024</v>
      </c>
      <c r="D7" s="4">
        <v>45554</v>
      </c>
      <c r="E7" s="5">
        <v>4.875</v>
      </c>
    </row>
    <row r="8" spans="1:5" x14ac:dyDescent="0.25">
      <c r="B8" s="4" t="str">
        <f t="shared" si="0"/>
        <v>82024</v>
      </c>
      <c r="D8" s="4">
        <v>45505</v>
      </c>
      <c r="E8" s="5">
        <v>5.375</v>
      </c>
    </row>
    <row r="9" spans="1:5" x14ac:dyDescent="0.25">
      <c r="B9" s="4" t="str">
        <f t="shared" si="0"/>
        <v>62024</v>
      </c>
      <c r="D9" s="4">
        <v>45456</v>
      </c>
      <c r="E9" s="5">
        <v>5.375</v>
      </c>
    </row>
    <row r="10" spans="1:5" x14ac:dyDescent="0.25">
      <c r="B10" s="4" t="str">
        <f t="shared" si="0"/>
        <v>52024</v>
      </c>
      <c r="D10" s="4">
        <v>45414</v>
      </c>
      <c r="E10" s="5">
        <v>5.375</v>
      </c>
    </row>
    <row r="11" spans="1:5" x14ac:dyDescent="0.25">
      <c r="B11" s="4" t="str">
        <f t="shared" si="0"/>
        <v>32024</v>
      </c>
      <c r="D11" s="4">
        <v>45372</v>
      </c>
      <c r="E11" s="5">
        <v>5.375</v>
      </c>
    </row>
    <row r="12" spans="1:5" x14ac:dyDescent="0.25">
      <c r="B12" s="4" t="str">
        <f t="shared" si="0"/>
        <v>22024</v>
      </c>
      <c r="D12" s="4">
        <v>45323</v>
      </c>
      <c r="E12" s="5">
        <v>5.375</v>
      </c>
    </row>
    <row r="13" spans="1:5" x14ac:dyDescent="0.25">
      <c r="B13" s="4" t="str">
        <f t="shared" si="0"/>
        <v>122023</v>
      </c>
      <c r="D13" s="4">
        <v>45274</v>
      </c>
      <c r="E13" s="5">
        <v>5.375</v>
      </c>
    </row>
    <row r="14" spans="1:5" x14ac:dyDescent="0.25">
      <c r="B14" s="4" t="str">
        <f t="shared" si="0"/>
        <v>112023</v>
      </c>
      <c r="D14" s="4">
        <v>45232</v>
      </c>
      <c r="E14" s="5">
        <v>5.375</v>
      </c>
    </row>
    <row r="15" spans="1:5" x14ac:dyDescent="0.25">
      <c r="B15" s="4" t="str">
        <f t="shared" si="0"/>
        <v>92023</v>
      </c>
      <c r="D15" s="4">
        <v>45190</v>
      </c>
      <c r="E15" s="5">
        <v>5.375</v>
      </c>
    </row>
    <row r="16" spans="1:5" x14ac:dyDescent="0.25">
      <c r="B16" s="4" t="str">
        <f t="shared" si="0"/>
        <v>72023</v>
      </c>
      <c r="D16" s="4">
        <v>45134</v>
      </c>
      <c r="E16" s="5">
        <v>5.375</v>
      </c>
    </row>
    <row r="17" spans="2:5" x14ac:dyDescent="0.25">
      <c r="B17" s="4" t="str">
        <f t="shared" si="0"/>
        <v>62023</v>
      </c>
      <c r="D17" s="4">
        <v>45092</v>
      </c>
      <c r="E17" s="5">
        <v>5.125</v>
      </c>
    </row>
    <row r="18" spans="2:5" x14ac:dyDescent="0.25">
      <c r="B18" s="4" t="str">
        <f t="shared" si="0"/>
        <v>52023</v>
      </c>
      <c r="D18" s="4">
        <v>45050</v>
      </c>
      <c r="E18" s="5">
        <v>5.125</v>
      </c>
    </row>
    <row r="19" spans="2:5" x14ac:dyDescent="0.25">
      <c r="B19" s="4" t="str">
        <f t="shared" si="0"/>
        <v>32023</v>
      </c>
      <c r="D19" s="4">
        <v>45008</v>
      </c>
      <c r="E19" s="5">
        <v>4.875</v>
      </c>
    </row>
    <row r="20" spans="2:5" x14ac:dyDescent="0.25">
      <c r="B20" s="4" t="str">
        <f t="shared" si="0"/>
        <v>22023</v>
      </c>
      <c r="D20" s="4">
        <v>44959</v>
      </c>
      <c r="E20" s="5">
        <v>4.625</v>
      </c>
    </row>
    <row r="21" spans="2:5" x14ac:dyDescent="0.25">
      <c r="B21" s="4" t="str">
        <f t="shared" si="0"/>
        <v>122022</v>
      </c>
      <c r="D21" s="4">
        <v>44910</v>
      </c>
      <c r="E21" s="5">
        <v>4.375</v>
      </c>
    </row>
    <row r="22" spans="2:5" x14ac:dyDescent="0.25">
      <c r="B22" s="4" t="str">
        <f t="shared" si="0"/>
        <v>112022</v>
      </c>
      <c r="D22" s="4">
        <v>44868</v>
      </c>
      <c r="E22" s="5">
        <v>3.875</v>
      </c>
    </row>
    <row r="23" spans="2:5" x14ac:dyDescent="0.25">
      <c r="B23" s="4" t="str">
        <f t="shared" si="0"/>
        <v>92022</v>
      </c>
      <c r="D23" s="4">
        <v>44826</v>
      </c>
      <c r="E23" s="5">
        <v>3.125</v>
      </c>
    </row>
    <row r="24" spans="2:5" x14ac:dyDescent="0.25">
      <c r="B24" s="4" t="str">
        <f t="shared" si="0"/>
        <v>72022</v>
      </c>
      <c r="D24" s="4">
        <v>44770</v>
      </c>
      <c r="E24" s="5">
        <v>2.375</v>
      </c>
    </row>
    <row r="25" spans="2:5" x14ac:dyDescent="0.25">
      <c r="B25" s="4" t="str">
        <f t="shared" si="0"/>
        <v>62022</v>
      </c>
      <c r="D25" s="4">
        <v>44728</v>
      </c>
      <c r="E25" s="5">
        <v>1.625</v>
      </c>
    </row>
    <row r="26" spans="2:5" x14ac:dyDescent="0.25">
      <c r="B26" s="4" t="str">
        <f t="shared" si="0"/>
        <v>52022</v>
      </c>
      <c r="D26" s="4">
        <v>44686</v>
      </c>
      <c r="E26" s="5">
        <v>0.875</v>
      </c>
    </row>
    <row r="27" spans="2:5" x14ac:dyDescent="0.25">
      <c r="B27" s="4" t="str">
        <f t="shared" si="0"/>
        <v>32022</v>
      </c>
      <c r="D27" s="4">
        <v>44637</v>
      </c>
      <c r="E27" s="5">
        <v>0.375</v>
      </c>
    </row>
    <row r="28" spans="2:5" x14ac:dyDescent="0.25">
      <c r="B28" s="4" t="str">
        <f t="shared" si="0"/>
        <v>12022</v>
      </c>
      <c r="D28" s="4">
        <v>44588</v>
      </c>
      <c r="E28" s="5">
        <v>0.125</v>
      </c>
    </row>
    <row r="29" spans="2:5" x14ac:dyDescent="0.25">
      <c r="B29" s="4" t="str">
        <f t="shared" si="0"/>
        <v>122021</v>
      </c>
      <c r="D29" s="4">
        <v>44546</v>
      </c>
      <c r="E29" s="5">
        <v>0.125</v>
      </c>
    </row>
    <row r="30" spans="2:5" x14ac:dyDescent="0.25">
      <c r="B30" s="4" t="str">
        <f t="shared" si="0"/>
        <v>112021</v>
      </c>
      <c r="D30" s="4">
        <v>44504</v>
      </c>
      <c r="E30" s="5">
        <v>0.125</v>
      </c>
    </row>
    <row r="31" spans="2:5" x14ac:dyDescent="0.25">
      <c r="B31" s="4" t="str">
        <f t="shared" si="0"/>
        <v>92021</v>
      </c>
      <c r="D31" s="4">
        <v>44462</v>
      </c>
      <c r="E31" s="5">
        <v>0.125</v>
      </c>
    </row>
    <row r="32" spans="2:5" x14ac:dyDescent="0.25">
      <c r="B32" s="4" t="str">
        <f t="shared" si="0"/>
        <v>72021</v>
      </c>
      <c r="D32" s="4">
        <v>44406</v>
      </c>
      <c r="E32" s="5">
        <v>0.125</v>
      </c>
    </row>
    <row r="33" spans="2:5" x14ac:dyDescent="0.25">
      <c r="B33" s="4" t="str">
        <f t="shared" si="0"/>
        <v>62021</v>
      </c>
      <c r="D33" s="4">
        <v>44364</v>
      </c>
      <c r="E33" s="5">
        <v>0.125</v>
      </c>
    </row>
    <row r="34" spans="2:5" x14ac:dyDescent="0.25">
      <c r="B34" s="4" t="str">
        <f t="shared" si="0"/>
        <v>42021</v>
      </c>
      <c r="D34" s="4">
        <v>44315</v>
      </c>
      <c r="E34" s="5">
        <v>0.125</v>
      </c>
    </row>
    <row r="35" spans="2:5" x14ac:dyDescent="0.25">
      <c r="B35" s="4" t="str">
        <f t="shared" si="0"/>
        <v>32021</v>
      </c>
      <c r="D35" s="4">
        <v>44273</v>
      </c>
      <c r="E35" s="5">
        <v>0.125</v>
      </c>
    </row>
    <row r="36" spans="2:5" x14ac:dyDescent="0.25">
      <c r="B36" s="4" t="str">
        <f t="shared" si="0"/>
        <v>12021</v>
      </c>
      <c r="D36" s="4">
        <v>44224</v>
      </c>
      <c r="E36" s="5">
        <v>0.125</v>
      </c>
    </row>
    <row r="37" spans="2:5" x14ac:dyDescent="0.25">
      <c r="B37" s="4" t="str">
        <f t="shared" si="0"/>
        <v>122020</v>
      </c>
      <c r="D37" s="4">
        <v>44182</v>
      </c>
      <c r="E37" s="5">
        <v>0.125</v>
      </c>
    </row>
    <row r="38" spans="2:5" x14ac:dyDescent="0.25">
      <c r="B38" s="4" t="str">
        <f t="shared" si="0"/>
        <v>112020</v>
      </c>
      <c r="D38" s="4">
        <v>44141</v>
      </c>
      <c r="E38" s="5">
        <v>0.125</v>
      </c>
    </row>
    <row r="39" spans="2:5" x14ac:dyDescent="0.25">
      <c r="B39" s="4" t="str">
        <f t="shared" si="0"/>
        <v>92020</v>
      </c>
      <c r="D39" s="4">
        <v>44091</v>
      </c>
      <c r="E39" s="5">
        <v>0.125</v>
      </c>
    </row>
    <row r="40" spans="2:5" x14ac:dyDescent="0.25">
      <c r="B40" s="4" t="str">
        <f t="shared" si="0"/>
        <v>72020</v>
      </c>
      <c r="D40" s="4">
        <v>44042</v>
      </c>
      <c r="E40" s="5">
        <v>0.125</v>
      </c>
    </row>
    <row r="41" spans="2:5" x14ac:dyDescent="0.25">
      <c r="B41" s="4" t="str">
        <f t="shared" si="0"/>
        <v>62020</v>
      </c>
      <c r="D41" s="4">
        <v>43993</v>
      </c>
      <c r="E41" s="5">
        <v>0.125</v>
      </c>
    </row>
    <row r="42" spans="2:5" x14ac:dyDescent="0.25">
      <c r="B42" s="4" t="str">
        <f t="shared" si="0"/>
        <v>42020</v>
      </c>
      <c r="D42" s="4">
        <v>43951</v>
      </c>
      <c r="E42" s="5">
        <v>0.125</v>
      </c>
    </row>
    <row r="43" spans="2:5" x14ac:dyDescent="0.25">
      <c r="B43" s="4" t="str">
        <f t="shared" si="0"/>
        <v>32020</v>
      </c>
      <c r="D43" s="4">
        <v>43906</v>
      </c>
      <c r="E43" s="5">
        <v>0.125</v>
      </c>
    </row>
    <row r="44" spans="2:5" x14ac:dyDescent="0.25">
      <c r="B44" s="4" t="str">
        <f t="shared" si="0"/>
        <v>32020</v>
      </c>
      <c r="D44" s="4">
        <v>43894</v>
      </c>
      <c r="E44" s="5">
        <v>1.125</v>
      </c>
    </row>
    <row r="45" spans="2:5" x14ac:dyDescent="0.25">
      <c r="B45" s="4" t="str">
        <f t="shared" si="0"/>
        <v>12020</v>
      </c>
      <c r="D45" s="4">
        <v>43860</v>
      </c>
      <c r="E45" s="5">
        <v>1.625</v>
      </c>
    </row>
    <row r="46" spans="2:5" x14ac:dyDescent="0.25">
      <c r="B46" s="4" t="str">
        <f t="shared" si="0"/>
        <v>122019</v>
      </c>
      <c r="D46" s="4">
        <v>43811</v>
      </c>
      <c r="E46" s="5">
        <v>1.625</v>
      </c>
    </row>
    <row r="47" spans="2:5" x14ac:dyDescent="0.25">
      <c r="B47" s="4" t="str">
        <f t="shared" si="0"/>
        <v>102019</v>
      </c>
      <c r="D47" s="4">
        <v>43769</v>
      </c>
      <c r="E47" s="5">
        <v>1.625</v>
      </c>
    </row>
    <row r="48" spans="2:5" x14ac:dyDescent="0.25">
      <c r="B48" s="4" t="str">
        <f t="shared" si="0"/>
        <v>92019</v>
      </c>
      <c r="D48" s="4">
        <v>43727</v>
      </c>
      <c r="E48" s="5">
        <v>1.875</v>
      </c>
    </row>
    <row r="49" spans="2:5" x14ac:dyDescent="0.25">
      <c r="B49" s="4" t="str">
        <f t="shared" si="0"/>
        <v>82019</v>
      </c>
      <c r="D49" s="4">
        <v>43678</v>
      </c>
      <c r="E49" s="5">
        <v>2.125</v>
      </c>
    </row>
    <row r="50" spans="2:5" x14ac:dyDescent="0.25">
      <c r="B50" s="4" t="str">
        <f t="shared" si="0"/>
        <v>62019</v>
      </c>
      <c r="D50" s="4">
        <v>43636</v>
      </c>
      <c r="E50" s="5">
        <v>2.375</v>
      </c>
    </row>
    <row r="51" spans="2:5" x14ac:dyDescent="0.25">
      <c r="B51" s="4" t="str">
        <f t="shared" si="0"/>
        <v>52019</v>
      </c>
      <c r="D51" s="4">
        <v>43587</v>
      </c>
      <c r="E51" s="5">
        <v>2.375</v>
      </c>
    </row>
    <row r="52" spans="2:5" x14ac:dyDescent="0.25">
      <c r="B52" s="4" t="str">
        <f t="shared" si="0"/>
        <v>32019</v>
      </c>
      <c r="D52" s="4">
        <v>43545</v>
      </c>
      <c r="E52" s="5">
        <v>2.375</v>
      </c>
    </row>
    <row r="53" spans="2:5" x14ac:dyDescent="0.25">
      <c r="B53" s="4" t="str">
        <f t="shared" si="0"/>
        <v>12019</v>
      </c>
      <c r="D53" s="4">
        <v>43496</v>
      </c>
      <c r="E53" s="5">
        <v>2.375</v>
      </c>
    </row>
    <row r="54" spans="2:5" x14ac:dyDescent="0.25">
      <c r="B54" s="4" t="str">
        <f t="shared" si="0"/>
        <v>122018</v>
      </c>
      <c r="D54" s="4">
        <v>43454</v>
      </c>
      <c r="E54" s="5">
        <v>2.375</v>
      </c>
    </row>
    <row r="55" spans="2:5" x14ac:dyDescent="0.25">
      <c r="B55" s="4" t="str">
        <f t="shared" si="0"/>
        <v>112018</v>
      </c>
      <c r="D55" s="4">
        <v>43413</v>
      </c>
      <c r="E55" s="5">
        <v>2.125</v>
      </c>
    </row>
    <row r="56" spans="2:5" x14ac:dyDescent="0.25">
      <c r="B56" s="4" t="str">
        <f t="shared" si="0"/>
        <v>92018</v>
      </c>
      <c r="D56" s="4">
        <v>43370</v>
      </c>
      <c r="E56" s="5">
        <v>2.125</v>
      </c>
    </row>
    <row r="57" spans="2:5" x14ac:dyDescent="0.25">
      <c r="B57" s="4" t="str">
        <f t="shared" si="0"/>
        <v>82018</v>
      </c>
      <c r="D57" s="4">
        <v>43314</v>
      </c>
      <c r="E57" s="5">
        <v>1.875</v>
      </c>
    </row>
    <row r="58" spans="2:5" x14ac:dyDescent="0.25">
      <c r="B58" s="4" t="str">
        <f t="shared" si="0"/>
        <v>62018</v>
      </c>
      <c r="D58" s="4">
        <v>43265</v>
      </c>
      <c r="E58" s="5">
        <v>1.875</v>
      </c>
    </row>
    <row r="59" spans="2:5" x14ac:dyDescent="0.25">
      <c r="B59" s="4" t="str">
        <f t="shared" si="0"/>
        <v>52018</v>
      </c>
      <c r="D59" s="4">
        <v>43223</v>
      </c>
      <c r="E59" s="5">
        <v>1.625</v>
      </c>
    </row>
    <row r="60" spans="2:5" x14ac:dyDescent="0.25">
      <c r="B60" s="4" t="str">
        <f t="shared" si="0"/>
        <v>32018</v>
      </c>
      <c r="D60" s="4">
        <v>43181</v>
      </c>
      <c r="E60" s="5">
        <v>1.625</v>
      </c>
    </row>
    <row r="61" spans="2:5" x14ac:dyDescent="0.25">
      <c r="B61" s="4" t="str">
        <f t="shared" si="0"/>
        <v>22018</v>
      </c>
      <c r="D61" s="4">
        <v>43132</v>
      </c>
      <c r="E61" s="5">
        <v>1.375</v>
      </c>
    </row>
    <row r="62" spans="2:5" x14ac:dyDescent="0.25">
      <c r="B62" s="4" t="str">
        <f t="shared" si="0"/>
        <v>122017</v>
      </c>
      <c r="D62" s="4">
        <v>43083</v>
      </c>
      <c r="E62" s="5">
        <v>1.375</v>
      </c>
    </row>
    <row r="63" spans="2:5" x14ac:dyDescent="0.25">
      <c r="B63" s="4" t="str">
        <f t="shared" si="0"/>
        <v>112017</v>
      </c>
      <c r="D63" s="4">
        <v>43041</v>
      </c>
      <c r="E63" s="5">
        <v>1.125</v>
      </c>
    </row>
    <row r="64" spans="2:5" x14ac:dyDescent="0.25">
      <c r="B64" s="4" t="str">
        <f t="shared" si="0"/>
        <v>92017</v>
      </c>
      <c r="D64" s="4">
        <v>42999</v>
      </c>
      <c r="E64" s="5">
        <v>1.125</v>
      </c>
    </row>
    <row r="65" spans="2:5" x14ac:dyDescent="0.25">
      <c r="B65" s="4" t="str">
        <f t="shared" si="0"/>
        <v>72017</v>
      </c>
      <c r="D65" s="4">
        <v>42943</v>
      </c>
      <c r="E65" s="5">
        <v>1.125</v>
      </c>
    </row>
    <row r="66" spans="2:5" x14ac:dyDescent="0.25">
      <c r="B66" s="4" t="str">
        <f t="shared" si="0"/>
        <v>62017</v>
      </c>
      <c r="D66" s="4">
        <v>42901</v>
      </c>
      <c r="E66" s="5">
        <v>1.125</v>
      </c>
    </row>
    <row r="67" spans="2:5" x14ac:dyDescent="0.25">
      <c r="B67" s="4" t="str">
        <f t="shared" si="0"/>
        <v>52017</v>
      </c>
      <c r="D67" s="4">
        <v>42859</v>
      </c>
      <c r="E67" s="5">
        <v>0.875</v>
      </c>
    </row>
    <row r="68" spans="2:5" x14ac:dyDescent="0.25">
      <c r="B68" s="4" t="str">
        <f t="shared" si="0"/>
        <v>32017</v>
      </c>
      <c r="D68" s="4">
        <v>42810</v>
      </c>
      <c r="E68" s="5">
        <v>0.875</v>
      </c>
    </row>
    <row r="69" spans="2:5" x14ac:dyDescent="0.25">
      <c r="B69" s="4" t="str">
        <f t="shared" si="0"/>
        <v>22017</v>
      </c>
      <c r="D69" s="4">
        <v>42767</v>
      </c>
      <c r="E69" s="5">
        <v>0.625</v>
      </c>
    </row>
    <row r="70" spans="2:5" x14ac:dyDescent="0.25">
      <c r="B70" s="4" t="str">
        <f t="shared" si="0"/>
        <v>122016</v>
      </c>
      <c r="D70" s="4">
        <v>42719</v>
      </c>
      <c r="E70" s="5">
        <v>0.625</v>
      </c>
    </row>
    <row r="71" spans="2:5" x14ac:dyDescent="0.25">
      <c r="B71" s="4" t="str">
        <f t="shared" ref="B71:B134" si="1">MONTH($D71)&amp;YEAR($D71)</f>
        <v>112016</v>
      </c>
      <c r="D71" s="4">
        <v>42677</v>
      </c>
      <c r="E71" s="5">
        <v>0.375</v>
      </c>
    </row>
    <row r="72" spans="2:5" x14ac:dyDescent="0.25">
      <c r="B72" s="4" t="str">
        <f t="shared" si="1"/>
        <v>92016</v>
      </c>
      <c r="D72" s="4">
        <v>42635</v>
      </c>
      <c r="E72" s="5">
        <v>0.375</v>
      </c>
    </row>
    <row r="73" spans="2:5" x14ac:dyDescent="0.25">
      <c r="B73" s="4" t="str">
        <f t="shared" si="1"/>
        <v>72016</v>
      </c>
      <c r="D73" s="4">
        <v>42579</v>
      </c>
      <c r="E73" s="5">
        <v>0.375</v>
      </c>
    </row>
    <row r="74" spans="2:5" x14ac:dyDescent="0.25">
      <c r="B74" s="4" t="str">
        <f t="shared" si="1"/>
        <v>62016</v>
      </c>
      <c r="D74" s="4">
        <v>42537</v>
      </c>
      <c r="E74" s="5">
        <v>0.375</v>
      </c>
    </row>
    <row r="75" spans="2:5" x14ac:dyDescent="0.25">
      <c r="B75" s="4" t="str">
        <f t="shared" si="1"/>
        <v>42016</v>
      </c>
      <c r="D75" s="4">
        <v>42488</v>
      </c>
      <c r="E75" s="5">
        <v>0.375</v>
      </c>
    </row>
    <row r="76" spans="2:5" x14ac:dyDescent="0.25">
      <c r="B76" s="4" t="str">
        <f t="shared" si="1"/>
        <v>32016</v>
      </c>
      <c r="D76" s="4">
        <v>42446</v>
      </c>
      <c r="E76" s="5">
        <v>0.375</v>
      </c>
    </row>
    <row r="77" spans="2:5" x14ac:dyDescent="0.25">
      <c r="B77" s="4" t="str">
        <f t="shared" si="1"/>
        <v>12016</v>
      </c>
      <c r="D77" s="4">
        <v>42397</v>
      </c>
      <c r="E77" s="5">
        <v>0.375</v>
      </c>
    </row>
    <row r="78" spans="2:5" x14ac:dyDescent="0.25">
      <c r="B78" s="4" t="str">
        <f t="shared" si="1"/>
        <v>122015</v>
      </c>
      <c r="D78" s="4">
        <v>42355</v>
      </c>
      <c r="E78" s="5">
        <v>0.375</v>
      </c>
    </row>
    <row r="79" spans="2:5" x14ac:dyDescent="0.25">
      <c r="B79" s="4" t="str">
        <f t="shared" si="1"/>
        <v>102015</v>
      </c>
      <c r="D79" s="4">
        <v>42305</v>
      </c>
      <c r="E79" s="5">
        <v>0.125</v>
      </c>
    </row>
    <row r="80" spans="2:5" x14ac:dyDescent="0.25">
      <c r="B80" s="4" t="str">
        <f t="shared" si="1"/>
        <v>92015</v>
      </c>
      <c r="D80" s="4">
        <v>42264</v>
      </c>
      <c r="E80" s="5">
        <v>0.125</v>
      </c>
    </row>
    <row r="81" spans="2:5" x14ac:dyDescent="0.25">
      <c r="B81" s="4" t="str">
        <f t="shared" si="1"/>
        <v>72015</v>
      </c>
      <c r="D81" s="4">
        <v>42214</v>
      </c>
      <c r="E81" s="5">
        <v>0.125</v>
      </c>
    </row>
    <row r="82" spans="2:5" x14ac:dyDescent="0.25">
      <c r="B82" s="4" t="str">
        <f t="shared" si="1"/>
        <v>62015</v>
      </c>
      <c r="D82" s="4">
        <v>42172</v>
      </c>
      <c r="E82" s="5">
        <v>0.125</v>
      </c>
    </row>
    <row r="83" spans="2:5" x14ac:dyDescent="0.25">
      <c r="B83" s="4" t="str">
        <f t="shared" si="1"/>
        <v>42015</v>
      </c>
      <c r="D83" s="4">
        <v>42123</v>
      </c>
      <c r="E83" s="5">
        <v>0.125</v>
      </c>
    </row>
    <row r="84" spans="2:5" x14ac:dyDescent="0.25">
      <c r="B84" s="4" t="str">
        <f t="shared" si="1"/>
        <v>32015</v>
      </c>
      <c r="D84" s="4">
        <v>42081</v>
      </c>
      <c r="E84" s="5">
        <v>0.125</v>
      </c>
    </row>
    <row r="85" spans="2:5" x14ac:dyDescent="0.25">
      <c r="B85" s="4" t="str">
        <f t="shared" si="1"/>
        <v>12015</v>
      </c>
      <c r="D85" s="4">
        <v>42032</v>
      </c>
      <c r="E85" s="5">
        <v>0.125</v>
      </c>
    </row>
    <row r="86" spans="2:5" x14ac:dyDescent="0.25">
      <c r="B86" s="4" t="str">
        <f t="shared" si="1"/>
        <v>122014</v>
      </c>
      <c r="D86" s="4">
        <v>41990</v>
      </c>
      <c r="E86" s="5">
        <v>0.125</v>
      </c>
    </row>
    <row r="87" spans="2:5" x14ac:dyDescent="0.25">
      <c r="B87" s="4" t="str">
        <f t="shared" si="1"/>
        <v>102014</v>
      </c>
      <c r="D87" s="4">
        <v>41941</v>
      </c>
      <c r="E87" s="5">
        <v>0.125</v>
      </c>
    </row>
    <row r="88" spans="2:5" x14ac:dyDescent="0.25">
      <c r="B88" s="4" t="str">
        <f t="shared" si="1"/>
        <v>92014</v>
      </c>
      <c r="D88" s="4">
        <v>41899</v>
      </c>
      <c r="E88" s="5">
        <v>0.125</v>
      </c>
    </row>
    <row r="89" spans="2:5" x14ac:dyDescent="0.25">
      <c r="B89" s="4" t="str">
        <f t="shared" si="1"/>
        <v>72014</v>
      </c>
      <c r="D89" s="4">
        <v>41850</v>
      </c>
      <c r="E89" s="5">
        <v>0.125</v>
      </c>
    </row>
    <row r="90" spans="2:5" x14ac:dyDescent="0.25">
      <c r="B90" s="4" t="str">
        <f t="shared" si="1"/>
        <v>62014</v>
      </c>
      <c r="D90" s="4">
        <v>41808</v>
      </c>
      <c r="E90" s="5">
        <v>0.125</v>
      </c>
    </row>
    <row r="91" spans="2:5" x14ac:dyDescent="0.25">
      <c r="B91" s="4" t="str">
        <f t="shared" si="1"/>
        <v>42014</v>
      </c>
      <c r="D91" s="4">
        <v>41759</v>
      </c>
      <c r="E91" s="5">
        <v>0.125</v>
      </c>
    </row>
    <row r="92" spans="2:5" x14ac:dyDescent="0.25">
      <c r="B92" s="4" t="str">
        <f t="shared" si="1"/>
        <v>32014</v>
      </c>
      <c r="D92" s="4">
        <v>41717</v>
      </c>
      <c r="E92" s="5">
        <v>0.125</v>
      </c>
    </row>
    <row r="93" spans="2:5" x14ac:dyDescent="0.25">
      <c r="B93" s="4" t="str">
        <f t="shared" si="1"/>
        <v>32014</v>
      </c>
      <c r="D93" s="4">
        <v>41702</v>
      </c>
      <c r="E93" s="5">
        <v>0.125</v>
      </c>
    </row>
    <row r="94" spans="2:5" x14ac:dyDescent="0.25">
      <c r="B94" s="4" t="str">
        <f t="shared" si="1"/>
        <v>12014</v>
      </c>
      <c r="D94" s="4">
        <v>41668</v>
      </c>
      <c r="E94" s="5">
        <v>0.125</v>
      </c>
    </row>
    <row r="95" spans="2:5" x14ac:dyDescent="0.25">
      <c r="B95" s="4" t="str">
        <f t="shared" si="1"/>
        <v>122013</v>
      </c>
      <c r="D95" s="4">
        <v>41626</v>
      </c>
      <c r="E95" s="5">
        <v>0.125</v>
      </c>
    </row>
    <row r="96" spans="2:5" x14ac:dyDescent="0.25">
      <c r="B96" s="4" t="str">
        <f t="shared" si="1"/>
        <v>102013</v>
      </c>
      <c r="D96" s="4">
        <v>41577</v>
      </c>
      <c r="E96" s="5">
        <v>0.125</v>
      </c>
    </row>
    <row r="97" spans="2:5" x14ac:dyDescent="0.25">
      <c r="B97" s="4" t="str">
        <f t="shared" si="1"/>
        <v>102013</v>
      </c>
      <c r="D97" s="4">
        <v>41563</v>
      </c>
      <c r="E97" s="5">
        <v>0.125</v>
      </c>
    </row>
    <row r="98" spans="2:5" x14ac:dyDescent="0.25">
      <c r="B98" s="4" t="str">
        <f t="shared" si="1"/>
        <v>92013</v>
      </c>
      <c r="D98" s="4">
        <v>41535</v>
      </c>
      <c r="E98" s="5">
        <v>0.125</v>
      </c>
    </row>
    <row r="99" spans="2:5" x14ac:dyDescent="0.25">
      <c r="B99" s="4" t="str">
        <f t="shared" si="1"/>
        <v>72013</v>
      </c>
      <c r="D99" s="4">
        <v>41486</v>
      </c>
      <c r="E99" s="5">
        <v>0.125</v>
      </c>
    </row>
    <row r="100" spans="2:5" x14ac:dyDescent="0.25">
      <c r="B100" s="4" t="str">
        <f t="shared" si="1"/>
        <v>62013</v>
      </c>
      <c r="D100" s="4">
        <v>41444</v>
      </c>
      <c r="E100" s="5">
        <v>0.125</v>
      </c>
    </row>
    <row r="101" spans="2:5" x14ac:dyDescent="0.25">
      <c r="B101" s="4" t="str">
        <f t="shared" si="1"/>
        <v>52013</v>
      </c>
      <c r="D101" s="4">
        <v>41395</v>
      </c>
      <c r="E101" s="5">
        <v>0.125</v>
      </c>
    </row>
    <row r="102" spans="2:5" x14ac:dyDescent="0.25">
      <c r="B102" s="4" t="str">
        <f t="shared" si="1"/>
        <v>32013</v>
      </c>
      <c r="D102" s="4">
        <v>41353</v>
      </c>
      <c r="E102" s="5">
        <v>0.125</v>
      </c>
    </row>
    <row r="103" spans="2:5" x14ac:dyDescent="0.25">
      <c r="B103" s="4" t="str">
        <f t="shared" si="1"/>
        <v>12013</v>
      </c>
      <c r="D103" s="4">
        <v>41304</v>
      </c>
      <c r="E103" s="5">
        <v>0.125</v>
      </c>
    </row>
    <row r="104" spans="2:5" x14ac:dyDescent="0.25">
      <c r="B104" s="4" t="str">
        <f t="shared" si="1"/>
        <v>122012</v>
      </c>
      <c r="D104" s="4">
        <v>41255</v>
      </c>
      <c r="E104" s="5">
        <v>0.125</v>
      </c>
    </row>
    <row r="105" spans="2:5" x14ac:dyDescent="0.25">
      <c r="B105" s="4" t="str">
        <f t="shared" si="1"/>
        <v>102012</v>
      </c>
      <c r="D105" s="4">
        <v>41206</v>
      </c>
      <c r="E105" s="5">
        <v>0.125</v>
      </c>
    </row>
    <row r="106" spans="2:5" x14ac:dyDescent="0.25">
      <c r="B106" s="4" t="str">
        <f t="shared" si="1"/>
        <v>92012</v>
      </c>
      <c r="D106" s="4">
        <v>41165</v>
      </c>
      <c r="E106" s="5">
        <v>0.125</v>
      </c>
    </row>
    <row r="107" spans="2:5" x14ac:dyDescent="0.25">
      <c r="B107" s="4" t="str">
        <f t="shared" si="1"/>
        <v>82012</v>
      </c>
      <c r="D107" s="4">
        <v>41122</v>
      </c>
      <c r="E107" s="5">
        <v>0.125</v>
      </c>
    </row>
    <row r="108" spans="2:5" x14ac:dyDescent="0.25">
      <c r="B108" s="4" t="str">
        <f t="shared" si="1"/>
        <v>62012</v>
      </c>
      <c r="D108" s="4">
        <v>41080</v>
      </c>
      <c r="E108" s="5">
        <v>0.125</v>
      </c>
    </row>
    <row r="109" spans="2:5" x14ac:dyDescent="0.25">
      <c r="B109" s="4" t="str">
        <f t="shared" si="1"/>
        <v>42012</v>
      </c>
      <c r="D109" s="4">
        <v>41024</v>
      </c>
      <c r="E109" s="5">
        <v>0.125</v>
      </c>
    </row>
    <row r="110" spans="2:5" x14ac:dyDescent="0.25">
      <c r="B110" s="4" t="str">
        <f t="shared" si="1"/>
        <v>32012</v>
      </c>
      <c r="D110" s="4">
        <v>40981</v>
      </c>
      <c r="E110" s="5">
        <v>0.125</v>
      </c>
    </row>
    <row r="111" spans="2:5" x14ac:dyDescent="0.25">
      <c r="B111" s="4" t="str">
        <f t="shared" si="1"/>
        <v>12012</v>
      </c>
      <c r="D111" s="4">
        <v>40933</v>
      </c>
      <c r="E111" s="5">
        <v>0.125</v>
      </c>
    </row>
    <row r="112" spans="2:5" x14ac:dyDescent="0.25">
      <c r="B112" s="4" t="str">
        <f t="shared" si="1"/>
        <v>122011</v>
      </c>
      <c r="D112" s="4">
        <v>40890</v>
      </c>
      <c r="E112" s="5">
        <v>0.125</v>
      </c>
    </row>
    <row r="113" spans="2:5" x14ac:dyDescent="0.25">
      <c r="B113" s="4" t="str">
        <f t="shared" si="1"/>
        <v>112011</v>
      </c>
      <c r="D113" s="4">
        <v>40875</v>
      </c>
      <c r="E113" s="5">
        <v>0.125</v>
      </c>
    </row>
    <row r="114" spans="2:5" x14ac:dyDescent="0.25">
      <c r="B114" s="4" t="str">
        <f t="shared" si="1"/>
        <v>112011</v>
      </c>
      <c r="D114" s="4">
        <v>40849</v>
      </c>
      <c r="E114" s="5">
        <v>0.125</v>
      </c>
    </row>
    <row r="115" spans="2:5" x14ac:dyDescent="0.25">
      <c r="B115" s="4" t="str">
        <f t="shared" si="1"/>
        <v>92011</v>
      </c>
      <c r="D115" s="4">
        <v>40807</v>
      </c>
      <c r="E115" s="5">
        <v>0.125</v>
      </c>
    </row>
    <row r="116" spans="2:5" x14ac:dyDescent="0.25">
      <c r="B116" s="4" t="str">
        <f t="shared" si="1"/>
        <v>82011</v>
      </c>
      <c r="D116" s="4">
        <v>40764</v>
      </c>
      <c r="E116" s="5">
        <v>0.125</v>
      </c>
    </row>
    <row r="117" spans="2:5" x14ac:dyDescent="0.25">
      <c r="B117" s="4" t="str">
        <f t="shared" si="1"/>
        <v>82011</v>
      </c>
      <c r="D117" s="4">
        <v>40756</v>
      </c>
      <c r="E117" s="5">
        <v>0.125</v>
      </c>
    </row>
    <row r="118" spans="2:5" x14ac:dyDescent="0.25">
      <c r="B118" s="4" t="str">
        <f t="shared" si="1"/>
        <v>62011</v>
      </c>
      <c r="D118" s="4">
        <v>40716</v>
      </c>
      <c r="E118" s="5">
        <v>0.125</v>
      </c>
    </row>
    <row r="119" spans="2:5" x14ac:dyDescent="0.25">
      <c r="B119" s="4" t="str">
        <f t="shared" si="1"/>
        <v>42011</v>
      </c>
      <c r="D119" s="4">
        <v>40660</v>
      </c>
      <c r="E119" s="5">
        <v>0.125</v>
      </c>
    </row>
    <row r="120" spans="2:5" x14ac:dyDescent="0.25">
      <c r="B120" s="4" t="str">
        <f t="shared" si="1"/>
        <v>32011</v>
      </c>
      <c r="D120" s="4">
        <v>40617</v>
      </c>
      <c r="E120" s="5">
        <v>0.125</v>
      </c>
    </row>
    <row r="121" spans="2:5" x14ac:dyDescent="0.25">
      <c r="B121" s="4" t="str">
        <f t="shared" si="1"/>
        <v>12011</v>
      </c>
      <c r="D121" s="4">
        <v>40569</v>
      </c>
      <c r="E121" s="5">
        <v>0.125</v>
      </c>
    </row>
    <row r="122" spans="2:5" x14ac:dyDescent="0.25">
      <c r="B122" s="4" t="str">
        <f t="shared" si="1"/>
        <v>122010</v>
      </c>
      <c r="D122" s="4">
        <v>40526</v>
      </c>
      <c r="E122" s="5">
        <v>0.125</v>
      </c>
    </row>
    <row r="123" spans="2:5" x14ac:dyDescent="0.25">
      <c r="B123" s="4" t="str">
        <f t="shared" si="1"/>
        <v>112010</v>
      </c>
      <c r="D123" s="4">
        <v>40485</v>
      </c>
      <c r="E123" s="5">
        <v>0.125</v>
      </c>
    </row>
    <row r="124" spans="2:5" x14ac:dyDescent="0.25">
      <c r="B124" s="4" t="str">
        <f t="shared" si="1"/>
        <v>102010</v>
      </c>
      <c r="D124" s="4">
        <v>40466</v>
      </c>
      <c r="E124" s="5">
        <v>0.125</v>
      </c>
    </row>
    <row r="125" spans="2:5" x14ac:dyDescent="0.25">
      <c r="B125" s="4" t="str">
        <f t="shared" si="1"/>
        <v>92010</v>
      </c>
      <c r="D125" s="4">
        <v>40442</v>
      </c>
      <c r="E125" s="5">
        <v>0.125</v>
      </c>
    </row>
    <row r="126" spans="2:5" x14ac:dyDescent="0.25">
      <c r="B126" s="4" t="str">
        <f t="shared" si="1"/>
        <v>82010</v>
      </c>
      <c r="D126" s="4">
        <v>40400</v>
      </c>
      <c r="E126" s="5">
        <v>0.125</v>
      </c>
    </row>
    <row r="127" spans="2:5" x14ac:dyDescent="0.25">
      <c r="B127" s="4" t="str">
        <f t="shared" si="1"/>
        <v>62010</v>
      </c>
      <c r="D127" s="4">
        <v>40352</v>
      </c>
      <c r="E127" s="5">
        <v>0.125</v>
      </c>
    </row>
    <row r="128" spans="2:5" x14ac:dyDescent="0.25">
      <c r="B128" s="4" t="str">
        <f t="shared" si="1"/>
        <v>42010</v>
      </c>
      <c r="D128" s="4">
        <v>40296</v>
      </c>
      <c r="E128" s="5">
        <v>0.125</v>
      </c>
    </row>
    <row r="129" spans="2:5" x14ac:dyDescent="0.25">
      <c r="B129" s="4" t="str">
        <f t="shared" si="1"/>
        <v>32010</v>
      </c>
      <c r="D129" s="4">
        <v>40253</v>
      </c>
      <c r="E129" s="5">
        <v>0.125</v>
      </c>
    </row>
    <row r="130" spans="2:5" x14ac:dyDescent="0.25">
      <c r="B130" s="4" t="str">
        <f t="shared" si="1"/>
        <v>12010</v>
      </c>
      <c r="D130" s="4">
        <v>40205</v>
      </c>
      <c r="E130" s="5">
        <v>0.125</v>
      </c>
    </row>
    <row r="131" spans="2:5" x14ac:dyDescent="0.25">
      <c r="B131" s="4" t="str">
        <f t="shared" si="1"/>
        <v>122009</v>
      </c>
      <c r="D131" s="4">
        <v>40163</v>
      </c>
      <c r="E131" s="5">
        <v>0.125</v>
      </c>
    </row>
    <row r="132" spans="2:5" x14ac:dyDescent="0.25">
      <c r="B132" s="4" t="str">
        <f t="shared" si="1"/>
        <v>112009</v>
      </c>
      <c r="D132" s="4">
        <v>40121</v>
      </c>
      <c r="E132" s="5">
        <v>0.125</v>
      </c>
    </row>
    <row r="133" spans="2:5" x14ac:dyDescent="0.25">
      <c r="B133" s="4" t="str">
        <f t="shared" si="1"/>
        <v>92009</v>
      </c>
      <c r="D133" s="4">
        <v>40079</v>
      </c>
      <c r="E133" s="5">
        <v>0.125</v>
      </c>
    </row>
    <row r="134" spans="2:5" x14ac:dyDescent="0.25">
      <c r="B134" s="4" t="str">
        <f t="shared" si="1"/>
        <v>82009</v>
      </c>
      <c r="D134" s="4">
        <v>40037</v>
      </c>
      <c r="E134" s="5">
        <v>0.125</v>
      </c>
    </row>
    <row r="135" spans="2:5" x14ac:dyDescent="0.25">
      <c r="B135" s="4" t="str">
        <f t="shared" ref="B135:B181" si="2">MONTH($D135)&amp;YEAR($D135)</f>
        <v>62009</v>
      </c>
      <c r="D135" s="4">
        <v>39988</v>
      </c>
      <c r="E135" s="5">
        <v>0.125</v>
      </c>
    </row>
    <row r="136" spans="2:5" x14ac:dyDescent="0.25">
      <c r="B136" s="4" t="str">
        <f t="shared" si="2"/>
        <v>62009</v>
      </c>
      <c r="D136" s="4">
        <v>39967</v>
      </c>
      <c r="E136" s="5">
        <v>0.125</v>
      </c>
    </row>
    <row r="137" spans="2:5" x14ac:dyDescent="0.25">
      <c r="B137" s="4" t="str">
        <f t="shared" si="2"/>
        <v>42009</v>
      </c>
      <c r="D137" s="4">
        <v>39932</v>
      </c>
      <c r="E137" s="5">
        <v>0.125</v>
      </c>
    </row>
    <row r="138" spans="2:5" x14ac:dyDescent="0.25">
      <c r="B138" s="4" t="str">
        <f t="shared" si="2"/>
        <v>32009</v>
      </c>
      <c r="D138" s="4">
        <v>39890</v>
      </c>
      <c r="E138" s="5">
        <v>0.125</v>
      </c>
    </row>
    <row r="139" spans="2:5" x14ac:dyDescent="0.25">
      <c r="B139" s="4" t="str">
        <f t="shared" si="2"/>
        <v>12009</v>
      </c>
      <c r="D139" s="4">
        <v>39841</v>
      </c>
      <c r="E139" s="5">
        <v>0.125</v>
      </c>
    </row>
    <row r="140" spans="2:5" x14ac:dyDescent="0.25">
      <c r="B140" s="4" t="str">
        <f t="shared" si="2"/>
        <v>12009</v>
      </c>
      <c r="D140" s="4">
        <v>39829</v>
      </c>
      <c r="E140" s="5">
        <v>0.125</v>
      </c>
    </row>
    <row r="141" spans="2:5" x14ac:dyDescent="0.25">
      <c r="B141" s="4" t="str">
        <f t="shared" si="2"/>
        <v>122008</v>
      </c>
      <c r="D141" s="4">
        <v>39798</v>
      </c>
      <c r="E141" s="5">
        <v>0.125</v>
      </c>
    </row>
    <row r="142" spans="2:5" x14ac:dyDescent="0.25">
      <c r="B142" s="4" t="str">
        <f t="shared" si="2"/>
        <v>102008</v>
      </c>
      <c r="D142" s="4">
        <v>39750</v>
      </c>
      <c r="E142" s="5">
        <v>1</v>
      </c>
    </row>
    <row r="143" spans="2:5" x14ac:dyDescent="0.25">
      <c r="B143" s="4" t="str">
        <f t="shared" si="2"/>
        <v>102008</v>
      </c>
      <c r="D143" s="4">
        <v>39729</v>
      </c>
      <c r="E143" s="5">
        <v>1.5</v>
      </c>
    </row>
    <row r="144" spans="2:5" x14ac:dyDescent="0.25">
      <c r="B144" s="4" t="str">
        <f t="shared" si="2"/>
        <v>92008</v>
      </c>
      <c r="D144" s="4">
        <v>39720</v>
      </c>
      <c r="E144" s="5">
        <v>2</v>
      </c>
    </row>
    <row r="145" spans="2:5" x14ac:dyDescent="0.25">
      <c r="B145" s="4" t="str">
        <f t="shared" si="2"/>
        <v>92008</v>
      </c>
      <c r="D145" s="4">
        <v>39707</v>
      </c>
      <c r="E145" s="5">
        <v>2</v>
      </c>
    </row>
    <row r="146" spans="2:5" x14ac:dyDescent="0.25">
      <c r="B146" s="4" t="str">
        <f t="shared" si="2"/>
        <v>82008</v>
      </c>
      <c r="D146" s="4">
        <v>39665</v>
      </c>
      <c r="E146" s="5">
        <v>2</v>
      </c>
    </row>
    <row r="147" spans="2:5" x14ac:dyDescent="0.25">
      <c r="B147" s="4" t="str">
        <f t="shared" si="2"/>
        <v>72008</v>
      </c>
      <c r="D147" s="4">
        <v>39653</v>
      </c>
      <c r="E147" s="5">
        <v>2</v>
      </c>
    </row>
    <row r="148" spans="2:5" x14ac:dyDescent="0.25">
      <c r="B148" s="4" t="str">
        <f t="shared" si="2"/>
        <v>62008</v>
      </c>
      <c r="D148" s="4">
        <v>39624</v>
      </c>
      <c r="E148" s="5">
        <v>2</v>
      </c>
    </row>
    <row r="149" spans="2:5" x14ac:dyDescent="0.25">
      <c r="B149" s="4" t="str">
        <f t="shared" si="2"/>
        <v>42008</v>
      </c>
      <c r="D149" s="4">
        <v>39568</v>
      </c>
      <c r="E149" s="5">
        <v>2</v>
      </c>
    </row>
    <row r="150" spans="2:5" x14ac:dyDescent="0.25">
      <c r="B150" s="4" t="str">
        <f t="shared" si="2"/>
        <v>32008</v>
      </c>
      <c r="D150" s="4">
        <v>39525</v>
      </c>
      <c r="E150" s="5">
        <v>2.25</v>
      </c>
    </row>
    <row r="151" spans="2:5" x14ac:dyDescent="0.25">
      <c r="B151" s="4" t="str">
        <f t="shared" si="2"/>
        <v>32008</v>
      </c>
      <c r="D151" s="4">
        <v>39517</v>
      </c>
      <c r="E151" s="5">
        <v>3</v>
      </c>
    </row>
    <row r="152" spans="2:5" x14ac:dyDescent="0.25">
      <c r="B152" s="4" t="str">
        <f t="shared" si="2"/>
        <v>12008</v>
      </c>
      <c r="D152" s="4">
        <v>39477</v>
      </c>
      <c r="E152" s="5">
        <v>3</v>
      </c>
    </row>
    <row r="153" spans="2:5" x14ac:dyDescent="0.25">
      <c r="B153" s="4" t="str">
        <f t="shared" si="2"/>
        <v>12008</v>
      </c>
      <c r="D153" s="4">
        <v>39469</v>
      </c>
      <c r="E153" s="5">
        <v>3.5</v>
      </c>
    </row>
    <row r="154" spans="2:5" x14ac:dyDescent="0.25">
      <c r="B154" s="4" t="str">
        <f t="shared" si="2"/>
        <v>12008</v>
      </c>
      <c r="D154" s="4">
        <v>39456</v>
      </c>
      <c r="E154" s="5">
        <v>4.25</v>
      </c>
    </row>
    <row r="155" spans="2:5" x14ac:dyDescent="0.25">
      <c r="B155" s="4" t="str">
        <f t="shared" si="2"/>
        <v>122007</v>
      </c>
      <c r="D155" s="4">
        <v>39427</v>
      </c>
      <c r="E155" s="5">
        <v>4.25</v>
      </c>
    </row>
    <row r="156" spans="2:5" x14ac:dyDescent="0.25">
      <c r="B156" s="4" t="str">
        <f t="shared" si="2"/>
        <v>122007</v>
      </c>
      <c r="D156" s="4">
        <v>39422</v>
      </c>
      <c r="E156" s="5">
        <v>4.5</v>
      </c>
    </row>
    <row r="157" spans="2:5" x14ac:dyDescent="0.25">
      <c r="B157" s="4" t="str">
        <f t="shared" si="2"/>
        <v>102007</v>
      </c>
      <c r="D157" s="4">
        <v>39386</v>
      </c>
      <c r="E157" s="5">
        <v>4.5</v>
      </c>
    </row>
    <row r="158" spans="2:5" x14ac:dyDescent="0.25">
      <c r="B158" s="4" t="str">
        <f t="shared" si="2"/>
        <v>92007</v>
      </c>
      <c r="D158" s="4">
        <v>39343</v>
      </c>
      <c r="E158" s="5">
        <v>4.75</v>
      </c>
    </row>
    <row r="159" spans="2:5" x14ac:dyDescent="0.25">
      <c r="B159" s="4" t="str">
        <f t="shared" si="2"/>
        <v>82007</v>
      </c>
      <c r="D159" s="4">
        <v>39310</v>
      </c>
      <c r="E159" s="5">
        <v>5.25</v>
      </c>
    </row>
    <row r="160" spans="2:5" x14ac:dyDescent="0.25">
      <c r="B160" s="4" t="str">
        <f t="shared" si="2"/>
        <v>82007</v>
      </c>
      <c r="D160" s="4">
        <v>39304</v>
      </c>
      <c r="E160" s="5">
        <v>5.25</v>
      </c>
    </row>
    <row r="161" spans="2:5" x14ac:dyDescent="0.25">
      <c r="B161" s="4" t="str">
        <f t="shared" si="2"/>
        <v>82007</v>
      </c>
      <c r="D161" s="4">
        <v>39301</v>
      </c>
      <c r="E161" s="5">
        <v>5.25</v>
      </c>
    </row>
    <row r="162" spans="2:5" x14ac:dyDescent="0.25">
      <c r="B162" s="4" t="str">
        <f t="shared" si="2"/>
        <v>62007</v>
      </c>
      <c r="D162" s="4">
        <v>39261</v>
      </c>
      <c r="E162" s="5">
        <v>5.25</v>
      </c>
    </row>
    <row r="163" spans="2:5" x14ac:dyDescent="0.25">
      <c r="B163" s="4" t="str">
        <f t="shared" si="2"/>
        <v>52007</v>
      </c>
      <c r="D163" s="4">
        <v>39211</v>
      </c>
      <c r="E163" s="5">
        <v>5.25</v>
      </c>
    </row>
    <row r="164" spans="2:5" x14ac:dyDescent="0.25">
      <c r="B164" s="4" t="str">
        <f t="shared" si="2"/>
        <v>32007</v>
      </c>
      <c r="D164" s="4">
        <v>39162</v>
      </c>
      <c r="E164" s="5">
        <v>5.25</v>
      </c>
    </row>
    <row r="165" spans="2:5" x14ac:dyDescent="0.25">
      <c r="B165" s="4" t="str">
        <f t="shared" si="2"/>
        <v>12007</v>
      </c>
      <c r="D165" s="4">
        <v>39113</v>
      </c>
      <c r="E165" s="5">
        <v>5.25</v>
      </c>
    </row>
    <row r="166" spans="2:5" x14ac:dyDescent="0.25">
      <c r="B166" s="4" t="str">
        <f t="shared" si="2"/>
        <v>122006</v>
      </c>
      <c r="D166" s="4">
        <v>39063</v>
      </c>
      <c r="E166" s="5">
        <v>5.25</v>
      </c>
    </row>
    <row r="167" spans="2:5" x14ac:dyDescent="0.25">
      <c r="B167" s="4" t="str">
        <f t="shared" si="2"/>
        <v>102006</v>
      </c>
      <c r="D167" s="4">
        <v>39015</v>
      </c>
      <c r="E167" s="5">
        <v>5.25</v>
      </c>
    </row>
    <row r="168" spans="2:5" x14ac:dyDescent="0.25">
      <c r="B168" s="4" t="str">
        <f t="shared" si="2"/>
        <v>92006</v>
      </c>
      <c r="D168" s="4">
        <v>38980</v>
      </c>
      <c r="E168" s="5">
        <v>5.25</v>
      </c>
    </row>
    <row r="169" spans="2:5" x14ac:dyDescent="0.25">
      <c r="B169" s="4" t="str">
        <f t="shared" si="2"/>
        <v>82006</v>
      </c>
      <c r="D169" s="4">
        <v>38937</v>
      </c>
      <c r="E169" s="5">
        <v>5.25</v>
      </c>
    </row>
    <row r="170" spans="2:5" x14ac:dyDescent="0.25">
      <c r="B170" s="4" t="str">
        <f t="shared" si="2"/>
        <v>62006</v>
      </c>
      <c r="D170" s="4">
        <v>38897</v>
      </c>
      <c r="E170" s="5">
        <v>5.25</v>
      </c>
    </row>
    <row r="171" spans="2:5" x14ac:dyDescent="0.25">
      <c r="B171" s="4" t="str">
        <f t="shared" si="2"/>
        <v>52006</v>
      </c>
      <c r="D171" s="4">
        <v>38847</v>
      </c>
      <c r="E171" s="5">
        <v>5</v>
      </c>
    </row>
    <row r="172" spans="2:5" x14ac:dyDescent="0.25">
      <c r="B172" s="4" t="str">
        <f t="shared" si="2"/>
        <v>32006</v>
      </c>
      <c r="D172" s="4">
        <v>38804</v>
      </c>
      <c r="E172" s="5">
        <v>4.75</v>
      </c>
    </row>
    <row r="173" spans="2:5" x14ac:dyDescent="0.25">
      <c r="B173" s="4" t="str">
        <f t="shared" si="2"/>
        <v>12006</v>
      </c>
      <c r="D173" s="4">
        <v>38748</v>
      </c>
      <c r="E173" s="5">
        <v>4.5</v>
      </c>
    </row>
    <row r="174" spans="2:5" x14ac:dyDescent="0.25">
      <c r="B174" s="4" t="str">
        <f t="shared" si="2"/>
        <v>122005</v>
      </c>
      <c r="D174" s="4">
        <v>38699</v>
      </c>
      <c r="E174" s="5">
        <v>4.25</v>
      </c>
    </row>
    <row r="175" spans="2:5" x14ac:dyDescent="0.25">
      <c r="B175" s="4" t="str">
        <f t="shared" si="2"/>
        <v>112005</v>
      </c>
      <c r="D175" s="4">
        <v>38657</v>
      </c>
      <c r="E175" s="5">
        <v>4</v>
      </c>
    </row>
    <row r="176" spans="2:5" x14ac:dyDescent="0.25">
      <c r="B176" s="4" t="str">
        <f t="shared" si="2"/>
        <v>92005</v>
      </c>
      <c r="D176" s="4">
        <v>38615</v>
      </c>
      <c r="E176" s="5">
        <v>3.75</v>
      </c>
    </row>
    <row r="177" spans="2:5" x14ac:dyDescent="0.25">
      <c r="B177" s="4" t="str">
        <f t="shared" si="2"/>
        <v>82005</v>
      </c>
      <c r="D177" s="4">
        <v>38573</v>
      </c>
      <c r="E177" s="5">
        <v>3.5</v>
      </c>
    </row>
    <row r="178" spans="2:5" x14ac:dyDescent="0.25">
      <c r="B178" s="4" t="str">
        <f t="shared" si="2"/>
        <v>62005</v>
      </c>
      <c r="D178" s="4">
        <v>38533</v>
      </c>
      <c r="E178" s="5">
        <v>3.25</v>
      </c>
    </row>
    <row r="179" spans="2:5" x14ac:dyDescent="0.25">
      <c r="B179" s="4" t="str">
        <f t="shared" si="2"/>
        <v>52005</v>
      </c>
      <c r="D179" s="4">
        <v>38475</v>
      </c>
      <c r="E179" s="5">
        <v>3</v>
      </c>
    </row>
    <row r="180" spans="2:5" x14ac:dyDescent="0.25">
      <c r="B180" s="4" t="str">
        <f t="shared" si="2"/>
        <v>32005</v>
      </c>
      <c r="D180" s="4">
        <v>38433</v>
      </c>
      <c r="E180" s="5">
        <v>2.75</v>
      </c>
    </row>
    <row r="181" spans="2:5" x14ac:dyDescent="0.25">
      <c r="B181" s="4" t="str">
        <f t="shared" si="2"/>
        <v>22005</v>
      </c>
      <c r="D181" s="4">
        <v>38385</v>
      </c>
      <c r="E181" s="5">
        <v>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7694E-BE94-4863-A1F5-3E46FB426AAB}">
  <sheetPr codeName="Sheet4"/>
  <dimension ref="A1:I244"/>
  <sheetViews>
    <sheetView workbookViewId="0">
      <selection sqref="A1:E1048576"/>
    </sheetView>
  </sheetViews>
  <sheetFormatPr defaultRowHeight="14.3" x14ac:dyDescent="0.25"/>
  <cols>
    <col min="1" max="1" width="9" style="3"/>
    <col min="2" max="2" width="10.375" style="3" bestFit="1" customWidth="1"/>
    <col min="3" max="3" width="3.75" style="3" customWidth="1"/>
    <col min="4" max="4" width="15.625" style="3" customWidth="1"/>
    <col min="5" max="5" width="15.625" style="5" customWidth="1"/>
    <col min="6" max="9" width="15.625" style="3" customWidth="1"/>
  </cols>
  <sheetData>
    <row r="1" spans="1:5" x14ac:dyDescent="0.25">
      <c r="A1" s="3" t="s">
        <v>0</v>
      </c>
      <c r="B1" s="4">
        <f ca="1">B2-20*365</f>
        <v>38344</v>
      </c>
      <c r="C1" s="4"/>
    </row>
    <row r="2" spans="1:5" x14ac:dyDescent="0.25">
      <c r="A2" s="3" t="s">
        <v>1</v>
      </c>
      <c r="B2" s="4">
        <f ca="1">TODAY()</f>
        <v>45644</v>
      </c>
      <c r="C2" s="4"/>
    </row>
    <row r="4" spans="1:5" x14ac:dyDescent="0.25">
      <c r="B4" s="3" t="str">
        <f>_xll.TR(E4,"DSPLY_NAME")</f>
        <v>US CPI yy</v>
      </c>
      <c r="D4" s="3" t="s">
        <v>6</v>
      </c>
      <c r="E4" s="5" t="s">
        <v>8</v>
      </c>
    </row>
    <row r="5" spans="1:5" x14ac:dyDescent="0.25">
      <c r="B5" s="3" t="str">
        <f ca="1">_xll.RHistory($E$4,"ECONOMIC.Timestamp;ECONOMIC.Value","START:"&amp;$B$1&amp;" END:"&amp;$B$2&amp;" INTERVAL:1MO",,"TSREPEAT:NO",D5)</f>
        <v>Updated at 22:58:12</v>
      </c>
      <c r="D5" s="4">
        <v>45626</v>
      </c>
      <c r="E5" s="5">
        <v>2.7</v>
      </c>
    </row>
    <row r="6" spans="1:5" x14ac:dyDescent="0.25">
      <c r="B6" s="4" t="str">
        <f>MONTH($D6)&amp;YEAR($D6)</f>
        <v>102024</v>
      </c>
      <c r="D6" s="4">
        <v>45596</v>
      </c>
      <c r="E6" s="5">
        <v>2.6</v>
      </c>
    </row>
    <row r="7" spans="1:5" x14ac:dyDescent="0.25">
      <c r="B7" s="4" t="str">
        <f t="shared" ref="B7:B70" si="0">MONTH($D7)&amp;YEAR($D7)</f>
        <v>92024</v>
      </c>
      <c r="D7" s="4">
        <v>45565</v>
      </c>
      <c r="E7" s="5">
        <v>2.4</v>
      </c>
    </row>
    <row r="8" spans="1:5" x14ac:dyDescent="0.25">
      <c r="B8" s="4" t="str">
        <f t="shared" si="0"/>
        <v>82024</v>
      </c>
      <c r="D8" s="4">
        <v>45535</v>
      </c>
      <c r="E8" s="5">
        <v>2.5</v>
      </c>
    </row>
    <row r="9" spans="1:5" x14ac:dyDescent="0.25">
      <c r="B9" s="4" t="str">
        <f t="shared" si="0"/>
        <v>72024</v>
      </c>
      <c r="D9" s="4">
        <v>45504</v>
      </c>
      <c r="E9" s="5">
        <v>2.9</v>
      </c>
    </row>
    <row r="10" spans="1:5" x14ac:dyDescent="0.25">
      <c r="B10" s="4" t="str">
        <f t="shared" si="0"/>
        <v>62024</v>
      </c>
      <c r="D10" s="4">
        <v>45473</v>
      </c>
      <c r="E10" s="5">
        <v>3</v>
      </c>
    </row>
    <row r="11" spans="1:5" x14ac:dyDescent="0.25">
      <c r="B11" s="4" t="str">
        <f t="shared" si="0"/>
        <v>52024</v>
      </c>
      <c r="D11" s="4">
        <v>45443</v>
      </c>
      <c r="E11" s="5">
        <v>3.3</v>
      </c>
    </row>
    <row r="12" spans="1:5" x14ac:dyDescent="0.25">
      <c r="B12" s="4" t="str">
        <f t="shared" si="0"/>
        <v>42024</v>
      </c>
      <c r="D12" s="4">
        <v>45412</v>
      </c>
      <c r="E12" s="5">
        <v>3.4</v>
      </c>
    </row>
    <row r="13" spans="1:5" x14ac:dyDescent="0.25">
      <c r="B13" s="4" t="str">
        <f t="shared" si="0"/>
        <v>32024</v>
      </c>
      <c r="D13" s="4">
        <v>45382</v>
      </c>
      <c r="E13" s="5">
        <v>3.5</v>
      </c>
    </row>
    <row r="14" spans="1:5" x14ac:dyDescent="0.25">
      <c r="B14" s="4" t="str">
        <f t="shared" si="0"/>
        <v>22024</v>
      </c>
      <c r="D14" s="4">
        <v>45351</v>
      </c>
      <c r="E14" s="5">
        <v>3.2</v>
      </c>
    </row>
    <row r="15" spans="1:5" x14ac:dyDescent="0.25">
      <c r="B15" s="4" t="str">
        <f t="shared" si="0"/>
        <v>12024</v>
      </c>
      <c r="D15" s="4">
        <v>45322</v>
      </c>
      <c r="E15" s="5">
        <v>3.1</v>
      </c>
    </row>
    <row r="16" spans="1:5" x14ac:dyDescent="0.25">
      <c r="B16" s="4" t="str">
        <f t="shared" si="0"/>
        <v>122023</v>
      </c>
      <c r="D16" s="4">
        <v>45291</v>
      </c>
      <c r="E16" s="5">
        <v>3.4</v>
      </c>
    </row>
    <row r="17" spans="2:5" x14ac:dyDescent="0.25">
      <c r="B17" s="4" t="str">
        <f t="shared" si="0"/>
        <v>112023</v>
      </c>
      <c r="D17" s="4">
        <v>45260</v>
      </c>
      <c r="E17" s="5">
        <v>3.1</v>
      </c>
    </row>
    <row r="18" spans="2:5" x14ac:dyDescent="0.25">
      <c r="B18" s="4" t="str">
        <f t="shared" si="0"/>
        <v>102023</v>
      </c>
      <c r="D18" s="4">
        <v>45230</v>
      </c>
      <c r="E18" s="5">
        <v>3.2</v>
      </c>
    </row>
    <row r="19" spans="2:5" x14ac:dyDescent="0.25">
      <c r="B19" s="4" t="str">
        <f t="shared" si="0"/>
        <v>92023</v>
      </c>
      <c r="D19" s="4">
        <v>45199</v>
      </c>
      <c r="E19" s="5">
        <v>3.7</v>
      </c>
    </row>
    <row r="20" spans="2:5" x14ac:dyDescent="0.25">
      <c r="B20" s="4" t="str">
        <f t="shared" si="0"/>
        <v>82023</v>
      </c>
      <c r="D20" s="4">
        <v>45169</v>
      </c>
      <c r="E20" s="5">
        <v>3.7</v>
      </c>
    </row>
    <row r="21" spans="2:5" x14ac:dyDescent="0.25">
      <c r="B21" s="4" t="str">
        <f t="shared" si="0"/>
        <v>72023</v>
      </c>
      <c r="D21" s="4">
        <v>45138</v>
      </c>
      <c r="E21" s="5">
        <v>3.2</v>
      </c>
    </row>
    <row r="22" spans="2:5" x14ac:dyDescent="0.25">
      <c r="B22" s="4" t="str">
        <f t="shared" si="0"/>
        <v>62023</v>
      </c>
      <c r="D22" s="4">
        <v>45107</v>
      </c>
      <c r="E22" s="5">
        <v>3</v>
      </c>
    </row>
    <row r="23" spans="2:5" x14ac:dyDescent="0.25">
      <c r="B23" s="4" t="str">
        <f t="shared" si="0"/>
        <v>52023</v>
      </c>
      <c r="D23" s="4">
        <v>45077</v>
      </c>
      <c r="E23" s="5">
        <v>4</v>
      </c>
    </row>
    <row r="24" spans="2:5" x14ac:dyDescent="0.25">
      <c r="B24" s="4" t="str">
        <f t="shared" si="0"/>
        <v>42023</v>
      </c>
      <c r="D24" s="4">
        <v>45046</v>
      </c>
      <c r="E24" s="5">
        <v>4.9000000000000004</v>
      </c>
    </row>
    <row r="25" spans="2:5" x14ac:dyDescent="0.25">
      <c r="B25" s="4" t="str">
        <f t="shared" si="0"/>
        <v>32023</v>
      </c>
      <c r="D25" s="4">
        <v>45016</v>
      </c>
      <c r="E25" s="5">
        <v>5</v>
      </c>
    </row>
    <row r="26" spans="2:5" x14ac:dyDescent="0.25">
      <c r="B26" s="4" t="str">
        <f t="shared" si="0"/>
        <v>22023</v>
      </c>
      <c r="D26" s="4">
        <v>44985</v>
      </c>
      <c r="E26" s="5">
        <v>6</v>
      </c>
    </row>
    <row r="27" spans="2:5" x14ac:dyDescent="0.25">
      <c r="B27" s="4" t="str">
        <f t="shared" si="0"/>
        <v>12023</v>
      </c>
      <c r="D27" s="4">
        <v>44957</v>
      </c>
      <c r="E27" s="5">
        <v>6.4</v>
      </c>
    </row>
    <row r="28" spans="2:5" x14ac:dyDescent="0.25">
      <c r="B28" s="4" t="str">
        <f t="shared" si="0"/>
        <v>122022</v>
      </c>
      <c r="D28" s="4">
        <v>44926</v>
      </c>
      <c r="E28" s="5">
        <v>6.5</v>
      </c>
    </row>
    <row r="29" spans="2:5" x14ac:dyDescent="0.25">
      <c r="B29" s="4" t="str">
        <f t="shared" si="0"/>
        <v>112022</v>
      </c>
      <c r="D29" s="4">
        <v>44895</v>
      </c>
      <c r="E29" s="5">
        <v>7.1</v>
      </c>
    </row>
    <row r="30" spans="2:5" x14ac:dyDescent="0.25">
      <c r="B30" s="4" t="str">
        <f t="shared" si="0"/>
        <v>102022</v>
      </c>
      <c r="D30" s="4">
        <v>44865</v>
      </c>
      <c r="E30" s="5">
        <v>7.7</v>
      </c>
    </row>
    <row r="31" spans="2:5" x14ac:dyDescent="0.25">
      <c r="B31" s="4" t="str">
        <f t="shared" si="0"/>
        <v>92022</v>
      </c>
      <c r="D31" s="4">
        <v>44834</v>
      </c>
      <c r="E31" s="5">
        <v>8.1999999999999993</v>
      </c>
    </row>
    <row r="32" spans="2:5" x14ac:dyDescent="0.25">
      <c r="B32" s="4" t="str">
        <f t="shared" si="0"/>
        <v>82022</v>
      </c>
      <c r="D32" s="4">
        <v>44804</v>
      </c>
      <c r="E32" s="5">
        <v>8.3000000000000007</v>
      </c>
    </row>
    <row r="33" spans="2:5" x14ac:dyDescent="0.25">
      <c r="B33" s="4" t="str">
        <f t="shared" si="0"/>
        <v>72022</v>
      </c>
      <c r="D33" s="4">
        <v>44773</v>
      </c>
      <c r="E33" s="5">
        <v>8.5</v>
      </c>
    </row>
    <row r="34" spans="2:5" x14ac:dyDescent="0.25">
      <c r="B34" s="4" t="str">
        <f t="shared" si="0"/>
        <v>62022</v>
      </c>
      <c r="D34" s="4">
        <v>44742</v>
      </c>
      <c r="E34" s="5">
        <v>9.1</v>
      </c>
    </row>
    <row r="35" spans="2:5" x14ac:dyDescent="0.25">
      <c r="B35" s="4" t="str">
        <f t="shared" si="0"/>
        <v>52022</v>
      </c>
      <c r="D35" s="4">
        <v>44712</v>
      </c>
      <c r="E35" s="5">
        <v>8.6</v>
      </c>
    </row>
    <row r="36" spans="2:5" x14ac:dyDescent="0.25">
      <c r="B36" s="4" t="str">
        <f t="shared" si="0"/>
        <v>42022</v>
      </c>
      <c r="D36" s="4">
        <v>44681</v>
      </c>
      <c r="E36" s="5">
        <v>8.3000000000000007</v>
      </c>
    </row>
    <row r="37" spans="2:5" x14ac:dyDescent="0.25">
      <c r="B37" s="4" t="str">
        <f t="shared" si="0"/>
        <v>32022</v>
      </c>
      <c r="D37" s="4">
        <v>44651</v>
      </c>
      <c r="E37" s="5">
        <v>8.5</v>
      </c>
    </row>
    <row r="38" spans="2:5" x14ac:dyDescent="0.25">
      <c r="B38" s="4" t="str">
        <f t="shared" si="0"/>
        <v>22022</v>
      </c>
      <c r="D38" s="4">
        <v>44620</v>
      </c>
      <c r="E38" s="5">
        <v>7.9</v>
      </c>
    </row>
    <row r="39" spans="2:5" x14ac:dyDescent="0.25">
      <c r="B39" s="4" t="str">
        <f t="shared" si="0"/>
        <v>12022</v>
      </c>
      <c r="D39" s="4">
        <v>44592</v>
      </c>
      <c r="E39" s="5">
        <v>7.5</v>
      </c>
    </row>
    <row r="40" spans="2:5" x14ac:dyDescent="0.25">
      <c r="B40" s="4" t="str">
        <f t="shared" si="0"/>
        <v>122021</v>
      </c>
      <c r="D40" s="4">
        <v>44561</v>
      </c>
      <c r="E40" s="5">
        <v>7</v>
      </c>
    </row>
    <row r="41" spans="2:5" x14ac:dyDescent="0.25">
      <c r="B41" s="4" t="str">
        <f t="shared" si="0"/>
        <v>112021</v>
      </c>
      <c r="D41" s="4">
        <v>44530</v>
      </c>
      <c r="E41" s="5">
        <v>6.8</v>
      </c>
    </row>
    <row r="42" spans="2:5" x14ac:dyDescent="0.25">
      <c r="B42" s="4" t="str">
        <f t="shared" si="0"/>
        <v>102021</v>
      </c>
      <c r="D42" s="4">
        <v>44500</v>
      </c>
      <c r="E42" s="5">
        <v>6.2</v>
      </c>
    </row>
    <row r="43" spans="2:5" x14ac:dyDescent="0.25">
      <c r="B43" s="4" t="str">
        <f t="shared" si="0"/>
        <v>92021</v>
      </c>
      <c r="D43" s="4">
        <v>44469</v>
      </c>
      <c r="E43" s="5">
        <v>5.4</v>
      </c>
    </row>
    <row r="44" spans="2:5" x14ac:dyDescent="0.25">
      <c r="B44" s="4" t="str">
        <f t="shared" si="0"/>
        <v>82021</v>
      </c>
      <c r="D44" s="4">
        <v>44439</v>
      </c>
      <c r="E44" s="5">
        <v>5.3</v>
      </c>
    </row>
    <row r="45" spans="2:5" x14ac:dyDescent="0.25">
      <c r="B45" s="4" t="str">
        <f t="shared" si="0"/>
        <v>72021</v>
      </c>
      <c r="D45" s="4">
        <v>44408</v>
      </c>
      <c r="E45" s="5">
        <v>5.4</v>
      </c>
    </row>
    <row r="46" spans="2:5" x14ac:dyDescent="0.25">
      <c r="B46" s="4" t="str">
        <f t="shared" si="0"/>
        <v>62021</v>
      </c>
      <c r="D46" s="4">
        <v>44377</v>
      </c>
      <c r="E46" s="5">
        <v>5.4</v>
      </c>
    </row>
    <row r="47" spans="2:5" x14ac:dyDescent="0.25">
      <c r="B47" s="4" t="str">
        <f t="shared" si="0"/>
        <v>52021</v>
      </c>
      <c r="D47" s="4">
        <v>44347</v>
      </c>
      <c r="E47" s="5">
        <v>5</v>
      </c>
    </row>
    <row r="48" spans="2:5" x14ac:dyDescent="0.25">
      <c r="B48" s="4" t="str">
        <f t="shared" si="0"/>
        <v>42021</v>
      </c>
      <c r="D48" s="4">
        <v>44316</v>
      </c>
      <c r="E48" s="5">
        <v>4.2</v>
      </c>
    </row>
    <row r="49" spans="2:5" x14ac:dyDescent="0.25">
      <c r="B49" s="4" t="str">
        <f t="shared" si="0"/>
        <v>32021</v>
      </c>
      <c r="D49" s="4">
        <v>44286</v>
      </c>
      <c r="E49" s="5">
        <v>2.6</v>
      </c>
    </row>
    <row r="50" spans="2:5" x14ac:dyDescent="0.25">
      <c r="B50" s="4" t="str">
        <f t="shared" si="0"/>
        <v>22021</v>
      </c>
      <c r="D50" s="4">
        <v>44255</v>
      </c>
      <c r="E50" s="5">
        <v>1.7</v>
      </c>
    </row>
    <row r="51" spans="2:5" x14ac:dyDescent="0.25">
      <c r="B51" s="4" t="str">
        <f t="shared" si="0"/>
        <v>12021</v>
      </c>
      <c r="D51" s="4">
        <v>44227</v>
      </c>
      <c r="E51" s="5">
        <v>1.4</v>
      </c>
    </row>
    <row r="52" spans="2:5" x14ac:dyDescent="0.25">
      <c r="B52" s="4" t="str">
        <f t="shared" si="0"/>
        <v>122020</v>
      </c>
      <c r="D52" s="4">
        <v>44196</v>
      </c>
      <c r="E52" s="5">
        <v>1.4</v>
      </c>
    </row>
    <row r="53" spans="2:5" x14ac:dyDescent="0.25">
      <c r="B53" s="4" t="str">
        <f t="shared" si="0"/>
        <v>112020</v>
      </c>
      <c r="D53" s="4">
        <v>44165</v>
      </c>
      <c r="E53" s="5">
        <v>1.2</v>
      </c>
    </row>
    <row r="54" spans="2:5" x14ac:dyDescent="0.25">
      <c r="B54" s="4" t="str">
        <f t="shared" si="0"/>
        <v>102020</v>
      </c>
      <c r="D54" s="4">
        <v>44135</v>
      </c>
      <c r="E54" s="5">
        <v>1.2</v>
      </c>
    </row>
    <row r="55" spans="2:5" x14ac:dyDescent="0.25">
      <c r="B55" s="4" t="str">
        <f t="shared" si="0"/>
        <v>92020</v>
      </c>
      <c r="D55" s="4">
        <v>44104</v>
      </c>
      <c r="E55" s="5">
        <v>1.4</v>
      </c>
    </row>
    <row r="56" spans="2:5" x14ac:dyDescent="0.25">
      <c r="B56" s="4" t="str">
        <f t="shared" si="0"/>
        <v>82020</v>
      </c>
      <c r="D56" s="4">
        <v>44074</v>
      </c>
      <c r="E56" s="5">
        <v>1.3</v>
      </c>
    </row>
    <row r="57" spans="2:5" x14ac:dyDescent="0.25">
      <c r="B57" s="4" t="str">
        <f t="shared" si="0"/>
        <v>72020</v>
      </c>
      <c r="D57" s="4">
        <v>44043</v>
      </c>
      <c r="E57" s="5">
        <v>1</v>
      </c>
    </row>
    <row r="58" spans="2:5" x14ac:dyDescent="0.25">
      <c r="B58" s="4" t="str">
        <f t="shared" si="0"/>
        <v>62020</v>
      </c>
      <c r="D58" s="4">
        <v>44012</v>
      </c>
      <c r="E58" s="5">
        <v>0.6</v>
      </c>
    </row>
    <row r="59" spans="2:5" x14ac:dyDescent="0.25">
      <c r="B59" s="4" t="str">
        <f t="shared" si="0"/>
        <v>52020</v>
      </c>
      <c r="D59" s="4">
        <v>43982</v>
      </c>
      <c r="E59" s="5">
        <v>0.1</v>
      </c>
    </row>
    <row r="60" spans="2:5" x14ac:dyDescent="0.25">
      <c r="B60" s="4" t="str">
        <f t="shared" si="0"/>
        <v>42020</v>
      </c>
      <c r="D60" s="4">
        <v>43951</v>
      </c>
      <c r="E60" s="5">
        <v>0.3</v>
      </c>
    </row>
    <row r="61" spans="2:5" x14ac:dyDescent="0.25">
      <c r="B61" s="4" t="str">
        <f t="shared" si="0"/>
        <v>32020</v>
      </c>
      <c r="D61" s="4">
        <v>43921</v>
      </c>
      <c r="E61" s="5">
        <v>1.5</v>
      </c>
    </row>
    <row r="62" spans="2:5" x14ac:dyDescent="0.25">
      <c r="B62" s="4" t="str">
        <f t="shared" si="0"/>
        <v>22020</v>
      </c>
      <c r="D62" s="4">
        <v>43890</v>
      </c>
      <c r="E62" s="5">
        <v>2.2999999999999998</v>
      </c>
    </row>
    <row r="63" spans="2:5" x14ac:dyDescent="0.25">
      <c r="B63" s="4" t="str">
        <f t="shared" si="0"/>
        <v>12020</v>
      </c>
      <c r="D63" s="4">
        <v>43861</v>
      </c>
      <c r="E63" s="5">
        <v>2.5</v>
      </c>
    </row>
    <row r="64" spans="2:5" x14ac:dyDescent="0.25">
      <c r="B64" s="4" t="str">
        <f t="shared" si="0"/>
        <v>122019</v>
      </c>
      <c r="D64" s="4">
        <v>43830</v>
      </c>
      <c r="E64" s="5">
        <v>2.2999999999999998</v>
      </c>
    </row>
    <row r="65" spans="2:5" x14ac:dyDescent="0.25">
      <c r="B65" s="4" t="str">
        <f t="shared" si="0"/>
        <v>112019</v>
      </c>
      <c r="D65" s="4">
        <v>43799</v>
      </c>
      <c r="E65" s="5">
        <v>2.1</v>
      </c>
    </row>
    <row r="66" spans="2:5" x14ac:dyDescent="0.25">
      <c r="B66" s="4" t="str">
        <f t="shared" si="0"/>
        <v>102019</v>
      </c>
      <c r="D66" s="4">
        <v>43769</v>
      </c>
      <c r="E66" s="5">
        <v>1.8</v>
      </c>
    </row>
    <row r="67" spans="2:5" x14ac:dyDescent="0.25">
      <c r="B67" s="4" t="str">
        <f t="shared" si="0"/>
        <v>92019</v>
      </c>
      <c r="D67" s="4">
        <v>43738</v>
      </c>
      <c r="E67" s="5">
        <v>1.7</v>
      </c>
    </row>
    <row r="68" spans="2:5" x14ac:dyDescent="0.25">
      <c r="B68" s="4" t="str">
        <f t="shared" si="0"/>
        <v>82019</v>
      </c>
      <c r="D68" s="4">
        <v>43708</v>
      </c>
      <c r="E68" s="5">
        <v>1.7</v>
      </c>
    </row>
    <row r="69" spans="2:5" x14ac:dyDescent="0.25">
      <c r="B69" s="4" t="str">
        <f t="shared" si="0"/>
        <v>72019</v>
      </c>
      <c r="D69" s="4">
        <v>43677</v>
      </c>
      <c r="E69" s="5">
        <v>1.8</v>
      </c>
    </row>
    <row r="70" spans="2:5" x14ac:dyDescent="0.25">
      <c r="B70" s="4" t="str">
        <f t="shared" si="0"/>
        <v>62019</v>
      </c>
      <c r="D70" s="4">
        <v>43646</v>
      </c>
      <c r="E70" s="5">
        <v>1.6</v>
      </c>
    </row>
    <row r="71" spans="2:5" x14ac:dyDescent="0.25">
      <c r="B71" s="4" t="str">
        <f t="shared" ref="B71:B134" si="1">MONTH($D71)&amp;YEAR($D71)</f>
        <v>52019</v>
      </c>
      <c r="D71" s="4">
        <v>43616</v>
      </c>
      <c r="E71" s="5">
        <v>1.8</v>
      </c>
    </row>
    <row r="72" spans="2:5" x14ac:dyDescent="0.25">
      <c r="B72" s="4" t="str">
        <f t="shared" si="1"/>
        <v>42019</v>
      </c>
      <c r="D72" s="4">
        <v>43585</v>
      </c>
      <c r="E72" s="5">
        <v>2</v>
      </c>
    </row>
    <row r="73" spans="2:5" x14ac:dyDescent="0.25">
      <c r="B73" s="4" t="str">
        <f t="shared" si="1"/>
        <v>32019</v>
      </c>
      <c r="D73" s="4">
        <v>43555</v>
      </c>
      <c r="E73" s="5">
        <v>1.9</v>
      </c>
    </row>
    <row r="74" spans="2:5" x14ac:dyDescent="0.25">
      <c r="B74" s="4" t="str">
        <f t="shared" si="1"/>
        <v>22019</v>
      </c>
      <c r="D74" s="4">
        <v>43524</v>
      </c>
      <c r="E74" s="5">
        <v>1.5</v>
      </c>
    </row>
    <row r="75" spans="2:5" x14ac:dyDescent="0.25">
      <c r="B75" s="4" t="str">
        <f t="shared" si="1"/>
        <v>12019</v>
      </c>
      <c r="D75" s="4">
        <v>43496</v>
      </c>
      <c r="E75" s="5">
        <v>1.6</v>
      </c>
    </row>
    <row r="76" spans="2:5" x14ac:dyDescent="0.25">
      <c r="B76" s="4" t="str">
        <f t="shared" si="1"/>
        <v>122018</v>
      </c>
      <c r="D76" s="4">
        <v>43465</v>
      </c>
      <c r="E76" s="5">
        <v>1.9</v>
      </c>
    </row>
    <row r="77" spans="2:5" x14ac:dyDescent="0.25">
      <c r="B77" s="4" t="str">
        <f t="shared" si="1"/>
        <v>112018</v>
      </c>
      <c r="D77" s="4">
        <v>43434</v>
      </c>
      <c r="E77" s="5">
        <v>2.2000000000000002</v>
      </c>
    </row>
    <row r="78" spans="2:5" x14ac:dyDescent="0.25">
      <c r="B78" s="4" t="str">
        <f t="shared" si="1"/>
        <v>102018</v>
      </c>
      <c r="D78" s="4">
        <v>43404</v>
      </c>
      <c r="E78" s="5">
        <v>2.5</v>
      </c>
    </row>
    <row r="79" spans="2:5" x14ac:dyDescent="0.25">
      <c r="B79" s="4" t="str">
        <f t="shared" si="1"/>
        <v>92018</v>
      </c>
      <c r="D79" s="4">
        <v>43373</v>
      </c>
      <c r="E79" s="5">
        <v>2.2999999999999998</v>
      </c>
    </row>
    <row r="80" spans="2:5" x14ac:dyDescent="0.25">
      <c r="B80" s="4" t="str">
        <f t="shared" si="1"/>
        <v>82018</v>
      </c>
      <c r="D80" s="4">
        <v>43343</v>
      </c>
      <c r="E80" s="5">
        <v>2.7</v>
      </c>
    </row>
    <row r="81" spans="2:5" x14ac:dyDescent="0.25">
      <c r="B81" s="4" t="str">
        <f t="shared" si="1"/>
        <v>72018</v>
      </c>
      <c r="D81" s="4">
        <v>43312</v>
      </c>
      <c r="E81" s="5">
        <v>2.9</v>
      </c>
    </row>
    <row r="82" spans="2:5" x14ac:dyDescent="0.25">
      <c r="B82" s="4" t="str">
        <f t="shared" si="1"/>
        <v>62018</v>
      </c>
      <c r="D82" s="4">
        <v>43281</v>
      </c>
      <c r="E82" s="5">
        <v>2.9</v>
      </c>
    </row>
    <row r="83" spans="2:5" x14ac:dyDescent="0.25">
      <c r="B83" s="4" t="str">
        <f t="shared" si="1"/>
        <v>52018</v>
      </c>
      <c r="D83" s="4">
        <v>43251</v>
      </c>
      <c r="E83" s="5">
        <v>2.8</v>
      </c>
    </row>
    <row r="84" spans="2:5" x14ac:dyDescent="0.25">
      <c r="B84" s="4" t="str">
        <f t="shared" si="1"/>
        <v>42018</v>
      </c>
      <c r="D84" s="4">
        <v>43220</v>
      </c>
      <c r="E84" s="5">
        <v>2.5</v>
      </c>
    </row>
    <row r="85" spans="2:5" x14ac:dyDescent="0.25">
      <c r="B85" s="4" t="str">
        <f t="shared" si="1"/>
        <v>32018</v>
      </c>
      <c r="D85" s="4">
        <v>43190</v>
      </c>
      <c r="E85" s="5">
        <v>2.4</v>
      </c>
    </row>
    <row r="86" spans="2:5" x14ac:dyDescent="0.25">
      <c r="B86" s="4" t="str">
        <f t="shared" si="1"/>
        <v>22018</v>
      </c>
      <c r="D86" s="4">
        <v>43159</v>
      </c>
      <c r="E86" s="5">
        <v>2.2000000000000002</v>
      </c>
    </row>
    <row r="87" spans="2:5" x14ac:dyDescent="0.25">
      <c r="B87" s="4" t="str">
        <f t="shared" si="1"/>
        <v>12018</v>
      </c>
      <c r="D87" s="4">
        <v>43131</v>
      </c>
      <c r="E87" s="5">
        <v>2.1</v>
      </c>
    </row>
    <row r="88" spans="2:5" x14ac:dyDescent="0.25">
      <c r="B88" s="4" t="str">
        <f t="shared" si="1"/>
        <v>122017</v>
      </c>
      <c r="D88" s="4">
        <v>43100</v>
      </c>
      <c r="E88" s="5">
        <v>2.1</v>
      </c>
    </row>
    <row r="89" spans="2:5" x14ac:dyDescent="0.25">
      <c r="B89" s="4" t="str">
        <f t="shared" si="1"/>
        <v>112017</v>
      </c>
      <c r="D89" s="4">
        <v>43069</v>
      </c>
      <c r="E89" s="5">
        <v>2.2000000000000002</v>
      </c>
    </row>
    <row r="90" spans="2:5" x14ac:dyDescent="0.25">
      <c r="B90" s="4" t="str">
        <f t="shared" si="1"/>
        <v>102017</v>
      </c>
      <c r="D90" s="4">
        <v>43039</v>
      </c>
      <c r="E90" s="5">
        <v>2</v>
      </c>
    </row>
    <row r="91" spans="2:5" x14ac:dyDescent="0.25">
      <c r="B91" s="4" t="str">
        <f t="shared" si="1"/>
        <v>92017</v>
      </c>
      <c r="D91" s="4">
        <v>43008</v>
      </c>
      <c r="E91" s="5">
        <v>2.2000000000000002</v>
      </c>
    </row>
    <row r="92" spans="2:5" x14ac:dyDescent="0.25">
      <c r="B92" s="4" t="str">
        <f t="shared" si="1"/>
        <v>82017</v>
      </c>
      <c r="D92" s="4">
        <v>42978</v>
      </c>
      <c r="E92" s="5">
        <v>1.9</v>
      </c>
    </row>
    <row r="93" spans="2:5" x14ac:dyDescent="0.25">
      <c r="B93" s="4" t="str">
        <f t="shared" si="1"/>
        <v>72017</v>
      </c>
      <c r="D93" s="4">
        <v>42947</v>
      </c>
      <c r="E93" s="5">
        <v>1.7</v>
      </c>
    </row>
    <row r="94" spans="2:5" x14ac:dyDescent="0.25">
      <c r="B94" s="4" t="str">
        <f t="shared" si="1"/>
        <v>62017</v>
      </c>
      <c r="D94" s="4">
        <v>42916</v>
      </c>
      <c r="E94" s="5">
        <v>1.6</v>
      </c>
    </row>
    <row r="95" spans="2:5" x14ac:dyDescent="0.25">
      <c r="B95" s="4" t="str">
        <f t="shared" si="1"/>
        <v>52017</v>
      </c>
      <c r="D95" s="4">
        <v>42886</v>
      </c>
      <c r="E95" s="5">
        <v>1.9</v>
      </c>
    </row>
    <row r="96" spans="2:5" x14ac:dyDescent="0.25">
      <c r="B96" s="4" t="str">
        <f t="shared" si="1"/>
        <v>42017</v>
      </c>
      <c r="D96" s="4">
        <v>42855</v>
      </c>
      <c r="E96" s="5">
        <v>2.2000000000000002</v>
      </c>
    </row>
    <row r="97" spans="2:5" x14ac:dyDescent="0.25">
      <c r="B97" s="4" t="str">
        <f t="shared" si="1"/>
        <v>32017</v>
      </c>
      <c r="D97" s="4">
        <v>42825</v>
      </c>
      <c r="E97" s="5">
        <v>2.4</v>
      </c>
    </row>
    <row r="98" spans="2:5" x14ac:dyDescent="0.25">
      <c r="B98" s="4" t="str">
        <f t="shared" si="1"/>
        <v>22017</v>
      </c>
      <c r="D98" s="4">
        <v>42794</v>
      </c>
      <c r="E98" s="5">
        <v>2.7</v>
      </c>
    </row>
    <row r="99" spans="2:5" x14ac:dyDescent="0.25">
      <c r="B99" s="4" t="str">
        <f t="shared" si="1"/>
        <v>12017</v>
      </c>
      <c r="D99" s="4">
        <v>42766</v>
      </c>
      <c r="E99" s="5">
        <v>2.5</v>
      </c>
    </row>
    <row r="100" spans="2:5" x14ac:dyDescent="0.25">
      <c r="B100" s="4" t="str">
        <f t="shared" si="1"/>
        <v>122016</v>
      </c>
      <c r="D100" s="4">
        <v>42735</v>
      </c>
      <c r="E100" s="5">
        <v>2.1</v>
      </c>
    </row>
    <row r="101" spans="2:5" x14ac:dyDescent="0.25">
      <c r="B101" s="4" t="str">
        <f t="shared" si="1"/>
        <v>112016</v>
      </c>
      <c r="D101" s="4">
        <v>42704</v>
      </c>
      <c r="E101" s="5">
        <v>1.7</v>
      </c>
    </row>
    <row r="102" spans="2:5" x14ac:dyDescent="0.25">
      <c r="B102" s="4" t="str">
        <f t="shared" si="1"/>
        <v>102016</v>
      </c>
      <c r="D102" s="4">
        <v>42674</v>
      </c>
      <c r="E102" s="5">
        <v>1.6</v>
      </c>
    </row>
    <row r="103" spans="2:5" x14ac:dyDescent="0.25">
      <c r="B103" s="4" t="str">
        <f t="shared" si="1"/>
        <v>92016</v>
      </c>
      <c r="D103" s="4">
        <v>42643</v>
      </c>
      <c r="E103" s="5">
        <v>1.5</v>
      </c>
    </row>
    <row r="104" spans="2:5" x14ac:dyDescent="0.25">
      <c r="B104" s="4" t="str">
        <f t="shared" si="1"/>
        <v>82016</v>
      </c>
      <c r="D104" s="4">
        <v>42613</v>
      </c>
      <c r="E104" s="5">
        <v>1.1000000000000001</v>
      </c>
    </row>
    <row r="105" spans="2:5" x14ac:dyDescent="0.25">
      <c r="B105" s="4" t="str">
        <f t="shared" si="1"/>
        <v>72016</v>
      </c>
      <c r="D105" s="4">
        <v>42582</v>
      </c>
      <c r="E105" s="5">
        <v>0.8</v>
      </c>
    </row>
    <row r="106" spans="2:5" x14ac:dyDescent="0.25">
      <c r="B106" s="4" t="str">
        <f t="shared" si="1"/>
        <v>62016</v>
      </c>
      <c r="D106" s="4">
        <v>42551</v>
      </c>
      <c r="E106" s="5">
        <v>1</v>
      </c>
    </row>
    <row r="107" spans="2:5" x14ac:dyDescent="0.25">
      <c r="B107" s="4" t="str">
        <f t="shared" si="1"/>
        <v>52016</v>
      </c>
      <c r="D107" s="4">
        <v>42521</v>
      </c>
      <c r="E107" s="5">
        <v>1</v>
      </c>
    </row>
    <row r="108" spans="2:5" x14ac:dyDescent="0.25">
      <c r="B108" s="4" t="str">
        <f t="shared" si="1"/>
        <v>42016</v>
      </c>
      <c r="D108" s="4">
        <v>42490</v>
      </c>
      <c r="E108" s="5">
        <v>1.1000000000000001</v>
      </c>
    </row>
    <row r="109" spans="2:5" x14ac:dyDescent="0.25">
      <c r="B109" s="4" t="str">
        <f t="shared" si="1"/>
        <v>32016</v>
      </c>
      <c r="D109" s="4">
        <v>42460</v>
      </c>
      <c r="E109" s="5">
        <v>0.9</v>
      </c>
    </row>
    <row r="110" spans="2:5" x14ac:dyDescent="0.25">
      <c r="B110" s="4" t="str">
        <f t="shared" si="1"/>
        <v>22016</v>
      </c>
      <c r="D110" s="4">
        <v>42429</v>
      </c>
      <c r="E110" s="5">
        <v>1</v>
      </c>
    </row>
    <row r="111" spans="2:5" x14ac:dyDescent="0.25">
      <c r="B111" s="4" t="str">
        <f t="shared" si="1"/>
        <v>12016</v>
      </c>
      <c r="D111" s="4">
        <v>42400</v>
      </c>
      <c r="E111" s="5">
        <v>1.4</v>
      </c>
    </row>
    <row r="112" spans="2:5" x14ac:dyDescent="0.25">
      <c r="B112" s="4" t="str">
        <f t="shared" si="1"/>
        <v>122015</v>
      </c>
      <c r="D112" s="4">
        <v>42369</v>
      </c>
      <c r="E112" s="5">
        <v>0.7</v>
      </c>
    </row>
    <row r="113" spans="2:5" x14ac:dyDescent="0.25">
      <c r="B113" s="4" t="str">
        <f t="shared" si="1"/>
        <v>112015</v>
      </c>
      <c r="D113" s="4">
        <v>42338</v>
      </c>
      <c r="E113" s="5">
        <v>0.5</v>
      </c>
    </row>
    <row r="114" spans="2:5" x14ac:dyDescent="0.25">
      <c r="B114" s="4" t="str">
        <f t="shared" si="1"/>
        <v>102015</v>
      </c>
      <c r="D114" s="4">
        <v>42308</v>
      </c>
      <c r="E114" s="5">
        <v>0.2</v>
      </c>
    </row>
    <row r="115" spans="2:5" x14ac:dyDescent="0.25">
      <c r="B115" s="4" t="str">
        <f t="shared" si="1"/>
        <v>92015</v>
      </c>
      <c r="D115" s="4">
        <v>42277</v>
      </c>
      <c r="E115" s="5">
        <v>0</v>
      </c>
    </row>
    <row r="116" spans="2:5" x14ac:dyDescent="0.25">
      <c r="B116" s="4" t="str">
        <f t="shared" si="1"/>
        <v>82015</v>
      </c>
      <c r="D116" s="4">
        <v>42247</v>
      </c>
      <c r="E116" s="5">
        <v>0.2</v>
      </c>
    </row>
    <row r="117" spans="2:5" x14ac:dyDescent="0.25">
      <c r="B117" s="4" t="str">
        <f t="shared" si="1"/>
        <v>72015</v>
      </c>
      <c r="D117" s="4">
        <v>42216</v>
      </c>
      <c r="E117" s="5">
        <v>0.2</v>
      </c>
    </row>
    <row r="118" spans="2:5" x14ac:dyDescent="0.25">
      <c r="B118" s="4" t="str">
        <f t="shared" si="1"/>
        <v>62015</v>
      </c>
      <c r="D118" s="4">
        <v>42185</v>
      </c>
      <c r="E118" s="5">
        <v>0.1</v>
      </c>
    </row>
    <row r="119" spans="2:5" x14ac:dyDescent="0.25">
      <c r="B119" s="4" t="str">
        <f t="shared" si="1"/>
        <v>52015</v>
      </c>
      <c r="D119" s="4">
        <v>42155</v>
      </c>
      <c r="E119" s="5">
        <v>0</v>
      </c>
    </row>
    <row r="120" spans="2:5" x14ac:dyDescent="0.25">
      <c r="B120" s="4" t="str">
        <f t="shared" si="1"/>
        <v>42015</v>
      </c>
      <c r="D120" s="4">
        <v>42124</v>
      </c>
      <c r="E120" s="5">
        <v>-0.2</v>
      </c>
    </row>
    <row r="121" spans="2:5" x14ac:dyDescent="0.25">
      <c r="B121" s="4" t="str">
        <f t="shared" si="1"/>
        <v>32015</v>
      </c>
      <c r="D121" s="4">
        <v>42094</v>
      </c>
      <c r="E121" s="5">
        <v>-0.1</v>
      </c>
    </row>
    <row r="122" spans="2:5" x14ac:dyDescent="0.25">
      <c r="B122" s="4" t="str">
        <f t="shared" si="1"/>
        <v>22015</v>
      </c>
      <c r="D122" s="4">
        <v>42063</v>
      </c>
      <c r="E122" s="5">
        <v>0</v>
      </c>
    </row>
    <row r="123" spans="2:5" x14ac:dyDescent="0.25">
      <c r="B123" s="4" t="str">
        <f t="shared" si="1"/>
        <v>12015</v>
      </c>
      <c r="D123" s="4">
        <v>42035</v>
      </c>
      <c r="E123" s="5">
        <v>-0.1</v>
      </c>
    </row>
    <row r="124" spans="2:5" x14ac:dyDescent="0.25">
      <c r="B124" s="4" t="str">
        <f t="shared" si="1"/>
        <v>122014</v>
      </c>
      <c r="D124" s="4">
        <v>42004</v>
      </c>
      <c r="E124" s="5">
        <v>0.8</v>
      </c>
    </row>
    <row r="125" spans="2:5" x14ac:dyDescent="0.25">
      <c r="B125" s="4" t="str">
        <f t="shared" si="1"/>
        <v>112014</v>
      </c>
      <c r="D125" s="4">
        <v>41973</v>
      </c>
      <c r="E125" s="5">
        <v>1.3</v>
      </c>
    </row>
    <row r="126" spans="2:5" x14ac:dyDescent="0.25">
      <c r="B126" s="4" t="str">
        <f t="shared" si="1"/>
        <v>102014</v>
      </c>
      <c r="D126" s="4">
        <v>41943</v>
      </c>
      <c r="E126" s="5">
        <v>1.7</v>
      </c>
    </row>
    <row r="127" spans="2:5" x14ac:dyDescent="0.25">
      <c r="B127" s="4" t="str">
        <f t="shared" si="1"/>
        <v>92014</v>
      </c>
      <c r="D127" s="4">
        <v>41912</v>
      </c>
      <c r="E127" s="5">
        <v>1.7</v>
      </c>
    </row>
    <row r="128" spans="2:5" x14ac:dyDescent="0.25">
      <c r="B128" s="4" t="str">
        <f t="shared" si="1"/>
        <v>82014</v>
      </c>
      <c r="D128" s="4">
        <v>41882</v>
      </c>
      <c r="E128" s="5">
        <v>1.7</v>
      </c>
    </row>
    <row r="129" spans="2:5" x14ac:dyDescent="0.25">
      <c r="B129" s="4" t="str">
        <f t="shared" si="1"/>
        <v>72014</v>
      </c>
      <c r="D129" s="4">
        <v>41851</v>
      </c>
      <c r="E129" s="5">
        <v>2</v>
      </c>
    </row>
    <row r="130" spans="2:5" x14ac:dyDescent="0.25">
      <c r="B130" s="4" t="str">
        <f t="shared" si="1"/>
        <v>62014</v>
      </c>
      <c r="D130" s="4">
        <v>41820</v>
      </c>
      <c r="E130" s="5">
        <v>2.1</v>
      </c>
    </row>
    <row r="131" spans="2:5" x14ac:dyDescent="0.25">
      <c r="B131" s="4" t="str">
        <f t="shared" si="1"/>
        <v>52014</v>
      </c>
      <c r="D131" s="4">
        <v>41790</v>
      </c>
      <c r="E131" s="5">
        <v>2.1</v>
      </c>
    </row>
    <row r="132" spans="2:5" x14ac:dyDescent="0.25">
      <c r="B132" s="4" t="str">
        <f t="shared" si="1"/>
        <v>42014</v>
      </c>
      <c r="D132" s="4">
        <v>41759</v>
      </c>
      <c r="E132" s="5">
        <v>2</v>
      </c>
    </row>
    <row r="133" spans="2:5" x14ac:dyDescent="0.25">
      <c r="B133" s="4" t="str">
        <f t="shared" si="1"/>
        <v>32014</v>
      </c>
      <c r="D133" s="4">
        <v>41729</v>
      </c>
      <c r="E133" s="5">
        <v>1.5</v>
      </c>
    </row>
    <row r="134" spans="2:5" x14ac:dyDescent="0.25">
      <c r="B134" s="4" t="str">
        <f t="shared" si="1"/>
        <v>22014</v>
      </c>
      <c r="D134" s="4">
        <v>41698</v>
      </c>
      <c r="E134" s="5">
        <v>1.1000000000000001</v>
      </c>
    </row>
    <row r="135" spans="2:5" x14ac:dyDescent="0.25">
      <c r="B135" s="4" t="str">
        <f t="shared" ref="B135:B198" si="2">MONTH($D135)&amp;YEAR($D135)</f>
        <v>12014</v>
      </c>
      <c r="D135" s="4">
        <v>41670</v>
      </c>
      <c r="E135" s="5">
        <v>1.6</v>
      </c>
    </row>
    <row r="136" spans="2:5" x14ac:dyDescent="0.25">
      <c r="B136" s="4" t="str">
        <f t="shared" si="2"/>
        <v>122013</v>
      </c>
      <c r="D136" s="4">
        <v>41639</v>
      </c>
      <c r="E136" s="5">
        <v>1.5</v>
      </c>
    </row>
    <row r="137" spans="2:5" x14ac:dyDescent="0.25">
      <c r="B137" s="4" t="str">
        <f t="shared" si="2"/>
        <v>112013</v>
      </c>
      <c r="D137" s="4">
        <v>41608</v>
      </c>
      <c r="E137" s="5">
        <v>1.2</v>
      </c>
    </row>
    <row r="138" spans="2:5" x14ac:dyDescent="0.25">
      <c r="B138" s="4" t="str">
        <f t="shared" si="2"/>
        <v>102013</v>
      </c>
      <c r="D138" s="4">
        <v>41578</v>
      </c>
      <c r="E138" s="5">
        <v>1</v>
      </c>
    </row>
    <row r="139" spans="2:5" x14ac:dyDescent="0.25">
      <c r="B139" s="4" t="str">
        <f t="shared" si="2"/>
        <v>92013</v>
      </c>
      <c r="D139" s="4">
        <v>41547</v>
      </c>
      <c r="E139" s="5">
        <v>1.2</v>
      </c>
    </row>
    <row r="140" spans="2:5" x14ac:dyDescent="0.25">
      <c r="B140" s="4" t="str">
        <f t="shared" si="2"/>
        <v>82013</v>
      </c>
      <c r="D140" s="4">
        <v>41517</v>
      </c>
      <c r="E140" s="5">
        <v>1.5</v>
      </c>
    </row>
    <row r="141" spans="2:5" x14ac:dyDescent="0.25">
      <c r="B141" s="4" t="str">
        <f t="shared" si="2"/>
        <v>72013</v>
      </c>
      <c r="D141" s="4">
        <v>41486</v>
      </c>
      <c r="E141" s="5">
        <v>2</v>
      </c>
    </row>
    <row r="142" spans="2:5" x14ac:dyDescent="0.25">
      <c r="B142" s="4" t="str">
        <f t="shared" si="2"/>
        <v>62013</v>
      </c>
      <c r="D142" s="4">
        <v>41455</v>
      </c>
      <c r="E142" s="5">
        <v>1.8</v>
      </c>
    </row>
    <row r="143" spans="2:5" x14ac:dyDescent="0.25">
      <c r="B143" s="4" t="str">
        <f t="shared" si="2"/>
        <v>52013</v>
      </c>
      <c r="D143" s="4">
        <v>41425</v>
      </c>
      <c r="E143" s="5">
        <v>1.4</v>
      </c>
    </row>
    <row r="144" spans="2:5" x14ac:dyDescent="0.25">
      <c r="B144" s="4" t="str">
        <f t="shared" si="2"/>
        <v>42013</v>
      </c>
      <c r="D144" s="4">
        <v>41394</v>
      </c>
      <c r="E144" s="5">
        <v>1.1000000000000001</v>
      </c>
    </row>
    <row r="145" spans="2:5" x14ac:dyDescent="0.25">
      <c r="B145" s="4" t="str">
        <f t="shared" si="2"/>
        <v>32013</v>
      </c>
      <c r="D145" s="4">
        <v>41364</v>
      </c>
      <c r="E145" s="5">
        <v>1.5</v>
      </c>
    </row>
    <row r="146" spans="2:5" x14ac:dyDescent="0.25">
      <c r="B146" s="4" t="str">
        <f t="shared" si="2"/>
        <v>22013</v>
      </c>
      <c r="D146" s="4">
        <v>41333</v>
      </c>
      <c r="E146" s="5">
        <v>2</v>
      </c>
    </row>
    <row r="147" spans="2:5" x14ac:dyDescent="0.25">
      <c r="B147" s="4" t="str">
        <f t="shared" si="2"/>
        <v>12013</v>
      </c>
      <c r="D147" s="4">
        <v>41305</v>
      </c>
      <c r="E147" s="5">
        <v>1.6</v>
      </c>
    </row>
    <row r="148" spans="2:5" x14ac:dyDescent="0.25">
      <c r="B148" s="4" t="str">
        <f t="shared" si="2"/>
        <v>122012</v>
      </c>
      <c r="D148" s="4">
        <v>41274</v>
      </c>
      <c r="E148" s="5">
        <v>1.7</v>
      </c>
    </row>
    <row r="149" spans="2:5" x14ac:dyDescent="0.25">
      <c r="B149" s="4" t="str">
        <f t="shared" si="2"/>
        <v>112012</v>
      </c>
      <c r="D149" s="4">
        <v>41243</v>
      </c>
      <c r="E149" s="5">
        <v>1.8</v>
      </c>
    </row>
    <row r="150" spans="2:5" x14ac:dyDescent="0.25">
      <c r="B150" s="4" t="str">
        <f t="shared" si="2"/>
        <v>102012</v>
      </c>
      <c r="D150" s="4">
        <v>41213</v>
      </c>
      <c r="E150" s="5">
        <v>2.2000000000000002</v>
      </c>
    </row>
    <row r="151" spans="2:5" x14ac:dyDescent="0.25">
      <c r="B151" s="4" t="str">
        <f t="shared" si="2"/>
        <v>92012</v>
      </c>
      <c r="D151" s="4">
        <v>41182</v>
      </c>
      <c r="E151" s="5">
        <v>2</v>
      </c>
    </row>
    <row r="152" spans="2:5" x14ac:dyDescent="0.25">
      <c r="B152" s="4" t="str">
        <f t="shared" si="2"/>
        <v>82012</v>
      </c>
      <c r="D152" s="4">
        <v>41152</v>
      </c>
      <c r="E152" s="5">
        <v>1.7</v>
      </c>
    </row>
    <row r="153" spans="2:5" x14ac:dyDescent="0.25">
      <c r="B153" s="4" t="str">
        <f t="shared" si="2"/>
        <v>72012</v>
      </c>
      <c r="D153" s="4">
        <v>41121</v>
      </c>
      <c r="E153" s="5">
        <v>1.4</v>
      </c>
    </row>
    <row r="154" spans="2:5" x14ac:dyDescent="0.25">
      <c r="B154" s="4" t="str">
        <f t="shared" si="2"/>
        <v>62012</v>
      </c>
      <c r="D154" s="4">
        <v>41090</v>
      </c>
      <c r="E154" s="5">
        <v>1.7</v>
      </c>
    </row>
    <row r="155" spans="2:5" x14ac:dyDescent="0.25">
      <c r="B155" s="4" t="str">
        <f t="shared" si="2"/>
        <v>52012</v>
      </c>
      <c r="D155" s="4">
        <v>41060</v>
      </c>
      <c r="E155" s="5">
        <v>1.7</v>
      </c>
    </row>
    <row r="156" spans="2:5" x14ac:dyDescent="0.25">
      <c r="B156" s="4" t="str">
        <f t="shared" si="2"/>
        <v>42012</v>
      </c>
      <c r="D156" s="4">
        <v>41029</v>
      </c>
      <c r="E156" s="5">
        <v>2.2999999999999998</v>
      </c>
    </row>
    <row r="157" spans="2:5" x14ac:dyDescent="0.25">
      <c r="B157" s="4" t="str">
        <f t="shared" si="2"/>
        <v>32012</v>
      </c>
      <c r="D157" s="4">
        <v>40999</v>
      </c>
      <c r="E157" s="5">
        <v>2.7</v>
      </c>
    </row>
    <row r="158" spans="2:5" x14ac:dyDescent="0.25">
      <c r="B158" s="4" t="str">
        <f t="shared" si="2"/>
        <v>22012</v>
      </c>
      <c r="D158" s="4">
        <v>40968</v>
      </c>
      <c r="E158" s="5">
        <v>2.9</v>
      </c>
    </row>
    <row r="159" spans="2:5" x14ac:dyDescent="0.25">
      <c r="B159" s="4" t="str">
        <f t="shared" si="2"/>
        <v>12012</v>
      </c>
      <c r="D159" s="4">
        <v>40939</v>
      </c>
      <c r="E159" s="5">
        <v>2.9</v>
      </c>
    </row>
    <row r="160" spans="2:5" x14ac:dyDescent="0.25">
      <c r="B160" s="4" t="str">
        <f t="shared" si="2"/>
        <v>122011</v>
      </c>
      <c r="D160" s="4">
        <v>40908</v>
      </c>
      <c r="E160" s="5">
        <v>3</v>
      </c>
    </row>
    <row r="161" spans="2:5" x14ac:dyDescent="0.25">
      <c r="B161" s="4" t="str">
        <f t="shared" si="2"/>
        <v>112011</v>
      </c>
      <c r="D161" s="4">
        <v>40877</v>
      </c>
      <c r="E161" s="5">
        <v>3.4</v>
      </c>
    </row>
    <row r="162" spans="2:5" x14ac:dyDescent="0.25">
      <c r="B162" s="4" t="str">
        <f t="shared" si="2"/>
        <v>102011</v>
      </c>
      <c r="D162" s="4">
        <v>40847</v>
      </c>
      <c r="E162" s="5">
        <v>3.5</v>
      </c>
    </row>
    <row r="163" spans="2:5" x14ac:dyDescent="0.25">
      <c r="B163" s="4" t="str">
        <f t="shared" si="2"/>
        <v>92011</v>
      </c>
      <c r="D163" s="4">
        <v>40816</v>
      </c>
      <c r="E163" s="5">
        <v>3.9</v>
      </c>
    </row>
    <row r="164" spans="2:5" x14ac:dyDescent="0.25">
      <c r="B164" s="4" t="str">
        <f t="shared" si="2"/>
        <v>82011</v>
      </c>
      <c r="D164" s="4">
        <v>40786</v>
      </c>
      <c r="E164" s="5">
        <v>3.8</v>
      </c>
    </row>
    <row r="165" spans="2:5" x14ac:dyDescent="0.25">
      <c r="B165" s="4" t="str">
        <f t="shared" si="2"/>
        <v>72011</v>
      </c>
      <c r="D165" s="4">
        <v>40755</v>
      </c>
      <c r="E165" s="5">
        <v>3.6</v>
      </c>
    </row>
    <row r="166" spans="2:5" x14ac:dyDescent="0.25">
      <c r="B166" s="4" t="str">
        <f t="shared" si="2"/>
        <v>62011</v>
      </c>
      <c r="D166" s="4">
        <v>40724</v>
      </c>
      <c r="E166" s="5">
        <v>3.6</v>
      </c>
    </row>
    <row r="167" spans="2:5" x14ac:dyDescent="0.25">
      <c r="B167" s="4" t="str">
        <f t="shared" si="2"/>
        <v>52011</v>
      </c>
      <c r="D167" s="4">
        <v>40694</v>
      </c>
      <c r="E167" s="5">
        <v>3.6</v>
      </c>
    </row>
    <row r="168" spans="2:5" x14ac:dyDescent="0.25">
      <c r="B168" s="4" t="str">
        <f t="shared" si="2"/>
        <v>42011</v>
      </c>
      <c r="D168" s="4">
        <v>40663</v>
      </c>
      <c r="E168" s="5">
        <v>3.2</v>
      </c>
    </row>
    <row r="169" spans="2:5" x14ac:dyDescent="0.25">
      <c r="B169" s="4" t="str">
        <f t="shared" si="2"/>
        <v>32011</v>
      </c>
      <c r="D169" s="4">
        <v>40633</v>
      </c>
      <c r="E169" s="5">
        <v>2.7</v>
      </c>
    </row>
    <row r="170" spans="2:5" x14ac:dyDescent="0.25">
      <c r="B170" s="4" t="str">
        <f t="shared" si="2"/>
        <v>22011</v>
      </c>
      <c r="D170" s="4">
        <v>40602</v>
      </c>
      <c r="E170" s="5">
        <v>2.1</v>
      </c>
    </row>
    <row r="171" spans="2:5" x14ac:dyDescent="0.25">
      <c r="B171" s="4" t="str">
        <f t="shared" si="2"/>
        <v>12011</v>
      </c>
      <c r="D171" s="4">
        <v>40574</v>
      </c>
      <c r="E171" s="5">
        <v>1.6</v>
      </c>
    </row>
    <row r="172" spans="2:5" x14ac:dyDescent="0.25">
      <c r="B172" s="4" t="str">
        <f t="shared" si="2"/>
        <v>122010</v>
      </c>
      <c r="D172" s="4">
        <v>40543</v>
      </c>
      <c r="E172" s="5">
        <v>1.5</v>
      </c>
    </row>
    <row r="173" spans="2:5" x14ac:dyDescent="0.25">
      <c r="B173" s="4" t="str">
        <f t="shared" si="2"/>
        <v>112010</v>
      </c>
      <c r="D173" s="4">
        <v>40512</v>
      </c>
      <c r="E173" s="5">
        <v>1.1000000000000001</v>
      </c>
    </row>
    <row r="174" spans="2:5" x14ac:dyDescent="0.25">
      <c r="B174" s="4" t="str">
        <f t="shared" si="2"/>
        <v>102010</v>
      </c>
      <c r="D174" s="4">
        <v>40482</v>
      </c>
      <c r="E174" s="5">
        <v>1.2</v>
      </c>
    </row>
    <row r="175" spans="2:5" x14ac:dyDescent="0.25">
      <c r="B175" s="4" t="str">
        <f t="shared" si="2"/>
        <v>92010</v>
      </c>
      <c r="D175" s="4">
        <v>40451</v>
      </c>
      <c r="E175" s="5">
        <v>1.1000000000000001</v>
      </c>
    </row>
    <row r="176" spans="2:5" x14ac:dyDescent="0.25">
      <c r="B176" s="4" t="str">
        <f t="shared" si="2"/>
        <v>82010</v>
      </c>
      <c r="D176" s="4">
        <v>40421</v>
      </c>
      <c r="E176" s="5">
        <v>1.1000000000000001</v>
      </c>
    </row>
    <row r="177" spans="2:5" x14ac:dyDescent="0.25">
      <c r="B177" s="4" t="str">
        <f t="shared" si="2"/>
        <v>72010</v>
      </c>
      <c r="D177" s="4">
        <v>40390</v>
      </c>
      <c r="E177" s="5">
        <v>1.2</v>
      </c>
    </row>
    <row r="178" spans="2:5" x14ac:dyDescent="0.25">
      <c r="B178" s="4" t="str">
        <f t="shared" si="2"/>
        <v>62010</v>
      </c>
      <c r="D178" s="4">
        <v>40359</v>
      </c>
      <c r="E178" s="5">
        <v>1.1000000000000001</v>
      </c>
    </row>
    <row r="179" spans="2:5" x14ac:dyDescent="0.25">
      <c r="B179" s="4" t="str">
        <f t="shared" si="2"/>
        <v>52010</v>
      </c>
      <c r="D179" s="4">
        <v>40329</v>
      </c>
      <c r="E179" s="5">
        <v>2</v>
      </c>
    </row>
    <row r="180" spans="2:5" x14ac:dyDescent="0.25">
      <c r="B180" s="4" t="str">
        <f t="shared" si="2"/>
        <v>42010</v>
      </c>
      <c r="D180" s="4">
        <v>40298</v>
      </c>
      <c r="E180" s="5">
        <v>2.2000000000000002</v>
      </c>
    </row>
    <row r="181" spans="2:5" x14ac:dyDescent="0.25">
      <c r="B181" s="4" t="str">
        <f t="shared" si="2"/>
        <v>32010</v>
      </c>
      <c r="D181" s="4">
        <v>40268</v>
      </c>
      <c r="E181" s="5">
        <v>2.2999999999999998</v>
      </c>
    </row>
    <row r="182" spans="2:5" x14ac:dyDescent="0.25">
      <c r="B182" s="4" t="str">
        <f t="shared" si="2"/>
        <v>22010</v>
      </c>
      <c r="D182" s="4">
        <v>40237</v>
      </c>
      <c r="E182" s="5">
        <v>2.1</v>
      </c>
    </row>
    <row r="183" spans="2:5" x14ac:dyDescent="0.25">
      <c r="B183" s="4" t="str">
        <f t="shared" si="2"/>
        <v>12010</v>
      </c>
      <c r="D183" s="4">
        <v>40209</v>
      </c>
      <c r="E183" s="5">
        <v>2.6</v>
      </c>
    </row>
    <row r="184" spans="2:5" x14ac:dyDescent="0.25">
      <c r="B184" s="4" t="str">
        <f t="shared" si="2"/>
        <v>122009</v>
      </c>
      <c r="D184" s="4">
        <v>40178</v>
      </c>
      <c r="E184" s="5">
        <v>2.7</v>
      </c>
    </row>
    <row r="185" spans="2:5" x14ac:dyDescent="0.25">
      <c r="B185" s="4" t="str">
        <f t="shared" si="2"/>
        <v>112009</v>
      </c>
      <c r="D185" s="4">
        <v>40147</v>
      </c>
      <c r="E185" s="5">
        <v>1.8</v>
      </c>
    </row>
    <row r="186" spans="2:5" x14ac:dyDescent="0.25">
      <c r="B186" s="4" t="str">
        <f t="shared" si="2"/>
        <v>102009</v>
      </c>
      <c r="D186" s="4">
        <v>40117</v>
      </c>
      <c r="E186" s="5">
        <v>-0.2</v>
      </c>
    </row>
    <row r="187" spans="2:5" x14ac:dyDescent="0.25">
      <c r="B187" s="4" t="str">
        <f t="shared" si="2"/>
        <v>92009</v>
      </c>
      <c r="D187" s="4">
        <v>40086</v>
      </c>
      <c r="E187" s="5">
        <v>-1.3</v>
      </c>
    </row>
    <row r="188" spans="2:5" x14ac:dyDescent="0.25">
      <c r="B188" s="4" t="str">
        <f t="shared" si="2"/>
        <v>82009</v>
      </c>
      <c r="D188" s="4">
        <v>40056</v>
      </c>
      <c r="E188" s="5">
        <v>-1.5</v>
      </c>
    </row>
    <row r="189" spans="2:5" x14ac:dyDescent="0.25">
      <c r="B189" s="4" t="str">
        <f t="shared" si="2"/>
        <v>72009</v>
      </c>
      <c r="D189" s="4">
        <v>40025</v>
      </c>
      <c r="E189" s="5">
        <v>-2.1</v>
      </c>
    </row>
    <row r="190" spans="2:5" x14ac:dyDescent="0.25">
      <c r="B190" s="4" t="str">
        <f t="shared" si="2"/>
        <v>62009</v>
      </c>
      <c r="D190" s="4">
        <v>39994</v>
      </c>
      <c r="E190" s="5">
        <v>-1.4</v>
      </c>
    </row>
    <row r="191" spans="2:5" x14ac:dyDescent="0.25">
      <c r="B191" s="4" t="str">
        <f t="shared" si="2"/>
        <v>52009</v>
      </c>
      <c r="D191" s="4">
        <v>39964</v>
      </c>
      <c r="E191" s="5">
        <v>-1.3</v>
      </c>
    </row>
    <row r="192" spans="2:5" x14ac:dyDescent="0.25">
      <c r="B192" s="4" t="str">
        <f t="shared" si="2"/>
        <v>42009</v>
      </c>
      <c r="D192" s="4">
        <v>39933</v>
      </c>
      <c r="E192" s="5">
        <v>-0.7</v>
      </c>
    </row>
    <row r="193" spans="2:5" x14ac:dyDescent="0.25">
      <c r="B193" s="4" t="str">
        <f t="shared" si="2"/>
        <v>32009</v>
      </c>
      <c r="D193" s="4">
        <v>39903</v>
      </c>
      <c r="E193" s="5">
        <v>-0.4</v>
      </c>
    </row>
    <row r="194" spans="2:5" x14ac:dyDescent="0.25">
      <c r="B194" s="4" t="str">
        <f t="shared" si="2"/>
        <v>22009</v>
      </c>
      <c r="D194" s="4">
        <v>39872</v>
      </c>
      <c r="E194" s="5">
        <v>0.2</v>
      </c>
    </row>
    <row r="195" spans="2:5" x14ac:dyDescent="0.25">
      <c r="B195" s="4" t="str">
        <f t="shared" si="2"/>
        <v>12009</v>
      </c>
      <c r="D195" s="4">
        <v>39844</v>
      </c>
      <c r="E195" s="5">
        <v>0</v>
      </c>
    </row>
    <row r="196" spans="2:5" x14ac:dyDescent="0.25">
      <c r="B196" s="4" t="str">
        <f t="shared" si="2"/>
        <v>122008</v>
      </c>
      <c r="D196" s="4">
        <v>39813</v>
      </c>
      <c r="E196" s="5">
        <v>0.1</v>
      </c>
    </row>
    <row r="197" spans="2:5" x14ac:dyDescent="0.25">
      <c r="B197" s="4" t="str">
        <f t="shared" si="2"/>
        <v>112008</v>
      </c>
      <c r="D197" s="4">
        <v>39782</v>
      </c>
      <c r="E197" s="5">
        <v>1.1000000000000001</v>
      </c>
    </row>
    <row r="198" spans="2:5" x14ac:dyDescent="0.25">
      <c r="B198" s="4" t="str">
        <f t="shared" si="2"/>
        <v>102008</v>
      </c>
      <c r="D198" s="4">
        <v>39752</v>
      </c>
      <c r="E198" s="5">
        <v>3.7</v>
      </c>
    </row>
    <row r="199" spans="2:5" x14ac:dyDescent="0.25">
      <c r="B199" s="4" t="str">
        <f t="shared" ref="B199:B244" si="3">MONTH($D199)&amp;YEAR($D199)</f>
        <v>92008</v>
      </c>
      <c r="D199" s="4">
        <v>39721</v>
      </c>
      <c r="E199" s="5">
        <v>4.9000000000000004</v>
      </c>
    </row>
    <row r="200" spans="2:5" x14ac:dyDescent="0.25">
      <c r="B200" s="4" t="str">
        <f t="shared" si="3"/>
        <v>82008</v>
      </c>
      <c r="D200" s="4">
        <v>39691</v>
      </c>
      <c r="E200" s="5">
        <v>5.4</v>
      </c>
    </row>
    <row r="201" spans="2:5" x14ac:dyDescent="0.25">
      <c r="B201" s="4" t="str">
        <f t="shared" si="3"/>
        <v>72008</v>
      </c>
      <c r="D201" s="4">
        <v>39660</v>
      </c>
      <c r="E201" s="5">
        <v>5.6</v>
      </c>
    </row>
    <row r="202" spans="2:5" x14ac:dyDescent="0.25">
      <c r="B202" s="4" t="str">
        <f t="shared" si="3"/>
        <v>62008</v>
      </c>
      <c r="D202" s="4">
        <v>39629</v>
      </c>
      <c r="E202" s="5">
        <v>5</v>
      </c>
    </row>
    <row r="203" spans="2:5" x14ac:dyDescent="0.25">
      <c r="B203" s="4" t="str">
        <f t="shared" si="3"/>
        <v>52008</v>
      </c>
      <c r="D203" s="4">
        <v>39599</v>
      </c>
      <c r="E203" s="5">
        <v>4.2</v>
      </c>
    </row>
    <row r="204" spans="2:5" x14ac:dyDescent="0.25">
      <c r="B204" s="4" t="str">
        <f t="shared" si="3"/>
        <v>42008</v>
      </c>
      <c r="D204" s="4">
        <v>39568</v>
      </c>
      <c r="E204" s="5">
        <v>3.9</v>
      </c>
    </row>
    <row r="205" spans="2:5" x14ac:dyDescent="0.25">
      <c r="B205" s="4" t="str">
        <f t="shared" si="3"/>
        <v>32008</v>
      </c>
      <c r="D205" s="4">
        <v>39538</v>
      </c>
      <c r="E205" s="5">
        <v>4</v>
      </c>
    </row>
    <row r="206" spans="2:5" x14ac:dyDescent="0.25">
      <c r="B206" s="4" t="str">
        <f t="shared" si="3"/>
        <v>22008</v>
      </c>
      <c r="D206" s="4">
        <v>39507</v>
      </c>
      <c r="E206" s="5">
        <v>4</v>
      </c>
    </row>
    <row r="207" spans="2:5" x14ac:dyDescent="0.25">
      <c r="B207" s="4" t="str">
        <f t="shared" si="3"/>
        <v>12008</v>
      </c>
      <c r="D207" s="4">
        <v>39478</v>
      </c>
      <c r="E207" s="5">
        <v>4.3</v>
      </c>
    </row>
    <row r="208" spans="2:5" x14ac:dyDescent="0.25">
      <c r="B208" s="4" t="str">
        <f t="shared" si="3"/>
        <v>122007</v>
      </c>
      <c r="D208" s="4">
        <v>39447</v>
      </c>
      <c r="E208" s="5">
        <v>4.0999999999999996</v>
      </c>
    </row>
    <row r="209" spans="2:5" x14ac:dyDescent="0.25">
      <c r="B209" s="4" t="str">
        <f t="shared" si="3"/>
        <v>112007</v>
      </c>
      <c r="D209" s="4">
        <v>39416</v>
      </c>
      <c r="E209" s="5">
        <v>4.3</v>
      </c>
    </row>
    <row r="210" spans="2:5" x14ac:dyDescent="0.25">
      <c r="B210" s="4" t="str">
        <f t="shared" si="3"/>
        <v>102007</v>
      </c>
      <c r="D210" s="4">
        <v>39386</v>
      </c>
      <c r="E210" s="5">
        <v>3.5</v>
      </c>
    </row>
    <row r="211" spans="2:5" x14ac:dyDescent="0.25">
      <c r="B211" s="4" t="str">
        <f t="shared" si="3"/>
        <v>92007</v>
      </c>
      <c r="D211" s="4">
        <v>39355</v>
      </c>
      <c r="E211" s="5">
        <v>2.8</v>
      </c>
    </row>
    <row r="212" spans="2:5" x14ac:dyDescent="0.25">
      <c r="B212" s="4" t="str">
        <f t="shared" si="3"/>
        <v>82007</v>
      </c>
      <c r="D212" s="4">
        <v>39325</v>
      </c>
      <c r="E212" s="5">
        <v>2</v>
      </c>
    </row>
    <row r="213" spans="2:5" x14ac:dyDescent="0.25">
      <c r="B213" s="4" t="str">
        <f t="shared" si="3"/>
        <v>72007</v>
      </c>
      <c r="D213" s="4">
        <v>39294</v>
      </c>
      <c r="E213" s="5">
        <v>2.4</v>
      </c>
    </row>
    <row r="214" spans="2:5" x14ac:dyDescent="0.25">
      <c r="B214" s="4" t="str">
        <f t="shared" si="3"/>
        <v>62007</v>
      </c>
      <c r="D214" s="4">
        <v>39263</v>
      </c>
      <c r="E214" s="5">
        <v>2.7</v>
      </c>
    </row>
    <row r="215" spans="2:5" x14ac:dyDescent="0.25">
      <c r="B215" s="4" t="str">
        <f t="shared" si="3"/>
        <v>52007</v>
      </c>
      <c r="D215" s="4">
        <v>39233</v>
      </c>
      <c r="E215" s="5">
        <v>2.7</v>
      </c>
    </row>
    <row r="216" spans="2:5" x14ac:dyDescent="0.25">
      <c r="B216" s="4" t="str">
        <f t="shared" si="3"/>
        <v>42007</v>
      </c>
      <c r="D216" s="4">
        <v>39202</v>
      </c>
      <c r="E216" s="5">
        <v>2.6</v>
      </c>
    </row>
    <row r="217" spans="2:5" x14ac:dyDescent="0.25">
      <c r="B217" s="4" t="str">
        <f t="shared" si="3"/>
        <v>32007</v>
      </c>
      <c r="D217" s="4">
        <v>39172</v>
      </c>
      <c r="E217" s="5">
        <v>2.8</v>
      </c>
    </row>
    <row r="218" spans="2:5" x14ac:dyDescent="0.25">
      <c r="B218" s="4" t="str">
        <f t="shared" si="3"/>
        <v>22007</v>
      </c>
      <c r="D218" s="4">
        <v>39141</v>
      </c>
      <c r="E218" s="5">
        <v>2.4</v>
      </c>
    </row>
    <row r="219" spans="2:5" x14ac:dyDescent="0.25">
      <c r="B219" s="4" t="str">
        <f t="shared" si="3"/>
        <v>12007</v>
      </c>
      <c r="D219" s="4">
        <v>39113</v>
      </c>
      <c r="E219" s="5">
        <v>2.1</v>
      </c>
    </row>
    <row r="220" spans="2:5" x14ac:dyDescent="0.25">
      <c r="B220" s="4" t="str">
        <f t="shared" si="3"/>
        <v>122006</v>
      </c>
      <c r="D220" s="4">
        <v>39082</v>
      </c>
      <c r="E220" s="5">
        <v>2.5</v>
      </c>
    </row>
    <row r="221" spans="2:5" x14ac:dyDescent="0.25">
      <c r="B221" s="4" t="str">
        <f t="shared" si="3"/>
        <v>112006</v>
      </c>
      <c r="D221" s="4">
        <v>39051</v>
      </c>
      <c r="E221" s="5">
        <v>2</v>
      </c>
    </row>
    <row r="222" spans="2:5" x14ac:dyDescent="0.25">
      <c r="B222" s="4" t="str">
        <f t="shared" si="3"/>
        <v>102006</v>
      </c>
      <c r="D222" s="4">
        <v>39021</v>
      </c>
      <c r="E222" s="5">
        <v>1.3</v>
      </c>
    </row>
    <row r="223" spans="2:5" x14ac:dyDescent="0.25">
      <c r="B223" s="4" t="str">
        <f t="shared" si="3"/>
        <v>92006</v>
      </c>
      <c r="D223" s="4">
        <v>38990</v>
      </c>
      <c r="E223" s="5">
        <v>2.1</v>
      </c>
    </row>
    <row r="224" spans="2:5" x14ac:dyDescent="0.25">
      <c r="B224" s="4" t="str">
        <f t="shared" si="3"/>
        <v>82006</v>
      </c>
      <c r="D224" s="4">
        <v>38960</v>
      </c>
      <c r="E224" s="5">
        <v>3.8</v>
      </c>
    </row>
    <row r="225" spans="2:5" x14ac:dyDescent="0.25">
      <c r="B225" s="4" t="str">
        <f t="shared" si="3"/>
        <v>72006</v>
      </c>
      <c r="D225" s="4">
        <v>38929</v>
      </c>
      <c r="E225" s="5">
        <v>4.0999999999999996</v>
      </c>
    </row>
    <row r="226" spans="2:5" x14ac:dyDescent="0.25">
      <c r="B226" s="4" t="str">
        <f t="shared" si="3"/>
        <v>62006</v>
      </c>
      <c r="D226" s="4">
        <v>38898</v>
      </c>
      <c r="E226" s="5">
        <v>4.3</v>
      </c>
    </row>
    <row r="227" spans="2:5" x14ac:dyDescent="0.25">
      <c r="B227" s="4" t="str">
        <f t="shared" si="3"/>
        <v>52006</v>
      </c>
      <c r="D227" s="4">
        <v>38868</v>
      </c>
      <c r="E227" s="5">
        <v>4.2</v>
      </c>
    </row>
    <row r="228" spans="2:5" x14ac:dyDescent="0.25">
      <c r="B228" s="4" t="str">
        <f t="shared" si="3"/>
        <v>42006</v>
      </c>
      <c r="D228" s="4">
        <v>38837</v>
      </c>
      <c r="E228" s="5">
        <v>3.5</v>
      </c>
    </row>
    <row r="229" spans="2:5" x14ac:dyDescent="0.25">
      <c r="B229" s="4" t="str">
        <f t="shared" si="3"/>
        <v>32006</v>
      </c>
      <c r="D229" s="4">
        <v>38807</v>
      </c>
      <c r="E229" s="5">
        <v>3.4</v>
      </c>
    </row>
    <row r="230" spans="2:5" x14ac:dyDescent="0.25">
      <c r="B230" s="4" t="str">
        <f t="shared" si="3"/>
        <v>22006</v>
      </c>
      <c r="D230" s="4">
        <v>38776</v>
      </c>
      <c r="E230" s="5">
        <v>3.6</v>
      </c>
    </row>
    <row r="231" spans="2:5" x14ac:dyDescent="0.25">
      <c r="B231" s="4" t="str">
        <f t="shared" si="3"/>
        <v>12006</v>
      </c>
      <c r="D231" s="4">
        <v>38748</v>
      </c>
      <c r="E231" s="5">
        <v>4</v>
      </c>
    </row>
    <row r="232" spans="2:5" x14ac:dyDescent="0.25">
      <c r="B232" s="4" t="str">
        <f t="shared" si="3"/>
        <v>122005</v>
      </c>
      <c r="D232" s="4">
        <v>38717</v>
      </c>
      <c r="E232" s="5">
        <v>3.4</v>
      </c>
    </row>
    <row r="233" spans="2:5" x14ac:dyDescent="0.25">
      <c r="B233" s="4" t="str">
        <f t="shared" si="3"/>
        <v>112005</v>
      </c>
      <c r="D233" s="4">
        <v>38686</v>
      </c>
      <c r="E233" s="5">
        <v>3.5</v>
      </c>
    </row>
    <row r="234" spans="2:5" x14ac:dyDescent="0.25">
      <c r="B234" s="4" t="str">
        <f t="shared" si="3"/>
        <v>102005</v>
      </c>
      <c r="D234" s="4">
        <v>38656</v>
      </c>
      <c r="E234" s="5">
        <v>4.3</v>
      </c>
    </row>
    <row r="235" spans="2:5" x14ac:dyDescent="0.25">
      <c r="B235" s="4" t="str">
        <f t="shared" si="3"/>
        <v>92005</v>
      </c>
      <c r="D235" s="4">
        <v>38625</v>
      </c>
      <c r="E235" s="5">
        <v>4.7</v>
      </c>
    </row>
    <row r="236" spans="2:5" x14ac:dyDescent="0.25">
      <c r="B236" s="4" t="str">
        <f t="shared" si="3"/>
        <v>82005</v>
      </c>
      <c r="D236" s="4">
        <v>38595</v>
      </c>
      <c r="E236" s="5">
        <v>3.6</v>
      </c>
    </row>
    <row r="237" spans="2:5" x14ac:dyDescent="0.25">
      <c r="B237" s="4" t="str">
        <f t="shared" si="3"/>
        <v>72005</v>
      </c>
      <c r="D237" s="4">
        <v>38564</v>
      </c>
      <c r="E237" s="5">
        <v>3.2</v>
      </c>
    </row>
    <row r="238" spans="2:5" x14ac:dyDescent="0.25">
      <c r="B238" s="4" t="str">
        <f t="shared" si="3"/>
        <v>62005</v>
      </c>
      <c r="D238" s="4">
        <v>38533</v>
      </c>
      <c r="E238" s="5">
        <v>2.5</v>
      </c>
    </row>
    <row r="239" spans="2:5" x14ac:dyDescent="0.25">
      <c r="B239" s="4" t="str">
        <f t="shared" si="3"/>
        <v>52005</v>
      </c>
      <c r="D239" s="4">
        <v>38503</v>
      </c>
      <c r="E239" s="5">
        <v>2.8</v>
      </c>
    </row>
    <row r="240" spans="2:5" x14ac:dyDescent="0.25">
      <c r="B240" s="4" t="str">
        <f t="shared" si="3"/>
        <v>42005</v>
      </c>
      <c r="D240" s="4">
        <v>38472</v>
      </c>
      <c r="E240" s="5">
        <v>3.5</v>
      </c>
    </row>
    <row r="241" spans="2:5" x14ac:dyDescent="0.25">
      <c r="B241" s="4" t="str">
        <f t="shared" si="3"/>
        <v>32005</v>
      </c>
      <c r="D241" s="4">
        <v>38442</v>
      </c>
      <c r="E241" s="5">
        <v>3.1</v>
      </c>
    </row>
    <row r="242" spans="2:5" x14ac:dyDescent="0.25">
      <c r="B242" s="4" t="str">
        <f t="shared" si="3"/>
        <v>22005</v>
      </c>
      <c r="D242" s="4">
        <v>38411</v>
      </c>
      <c r="E242" s="5">
        <v>3</v>
      </c>
    </row>
    <row r="243" spans="2:5" x14ac:dyDescent="0.25">
      <c r="B243" s="4" t="str">
        <f t="shared" si="3"/>
        <v>12005</v>
      </c>
      <c r="D243" s="4">
        <v>38383</v>
      </c>
      <c r="E243" s="5">
        <v>3</v>
      </c>
    </row>
    <row r="244" spans="2:5" x14ac:dyDescent="0.25">
      <c r="B244" s="4" t="str">
        <f t="shared" si="3"/>
        <v>122004</v>
      </c>
      <c r="D244" s="4">
        <v>38352</v>
      </c>
      <c r="E244" s="5">
        <v>3.3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7C13-0967-4B93-8650-236EE37E247D}">
  <sheetPr codeName="Sheet6"/>
  <dimension ref="A1:E246"/>
  <sheetViews>
    <sheetView workbookViewId="0">
      <selection activeCell="D5" sqref="D5:E5"/>
    </sheetView>
  </sheetViews>
  <sheetFormatPr defaultRowHeight="14.3" x14ac:dyDescent="0.25"/>
  <cols>
    <col min="1" max="1" width="9" style="3"/>
    <col min="2" max="2" width="10.375" style="3" bestFit="1" customWidth="1"/>
    <col min="3" max="3" width="3.75" style="3" customWidth="1"/>
    <col min="4" max="4" width="15.625" style="3" customWidth="1"/>
    <col min="5" max="5" width="15.625" style="5" customWidth="1"/>
  </cols>
  <sheetData>
    <row r="1" spans="1:5" x14ac:dyDescent="0.25">
      <c r="A1" s="3" t="s">
        <v>0</v>
      </c>
      <c r="B1" s="4">
        <f ca="1">B2-20*365</f>
        <v>38344</v>
      </c>
      <c r="C1" s="4"/>
    </row>
    <row r="2" spans="1:5" x14ac:dyDescent="0.25">
      <c r="A2" s="3" t="s">
        <v>1</v>
      </c>
      <c r="B2" s="4">
        <f ca="1">TODAY()</f>
        <v>45644</v>
      </c>
      <c r="C2" s="4"/>
    </row>
    <row r="4" spans="1:5" x14ac:dyDescent="0.25">
      <c r="B4" s="3" t="str">
        <f>_xll.TR(E5,"DSPLY_NAME")</f>
        <v>ING BANK     NYC</v>
      </c>
    </row>
    <row r="5" spans="1:5" x14ac:dyDescent="0.25">
      <c r="B5" s="3" t="str">
        <f ca="1">_xll.RHistory($E$5,".Timestamp;.Close","START:"&amp;$B$1&amp;" END:"&amp;$B$2&amp;" INTERVAL:1MO",,"TSREPEAT:NO",D6)</f>
        <v>Retrieving...</v>
      </c>
      <c r="D5" s="3" t="s">
        <v>6</v>
      </c>
      <c r="E5" s="5" t="s">
        <v>24</v>
      </c>
    </row>
    <row r="6" spans="1:5" x14ac:dyDescent="0.25">
      <c r="B6" s="4" t="str">
        <f>MONTH($D6)&amp;YEAR($D6)</f>
        <v>122024</v>
      </c>
      <c r="D6" s="4">
        <v>45657</v>
      </c>
      <c r="E6" s="5">
        <v>6.2896000000000001</v>
      </c>
    </row>
    <row r="7" spans="1:5" x14ac:dyDescent="0.25">
      <c r="B7" s="4" t="str">
        <f t="shared" ref="B7:B70" si="0">MONTH($D7)&amp;YEAR($D7)</f>
        <v>112024</v>
      </c>
      <c r="D7" s="4">
        <v>45626</v>
      </c>
      <c r="E7" s="5">
        <v>5.9729999999999999</v>
      </c>
    </row>
    <row r="8" spans="1:5" x14ac:dyDescent="0.25">
      <c r="B8" s="4" t="str">
        <f t="shared" si="0"/>
        <v>102024</v>
      </c>
      <c r="D8" s="4">
        <v>45596</v>
      </c>
      <c r="E8" s="5">
        <v>5.7866999999999997</v>
      </c>
    </row>
    <row r="9" spans="1:5" x14ac:dyDescent="0.25">
      <c r="B9" s="4" t="str">
        <f t="shared" si="0"/>
        <v>92024</v>
      </c>
      <c r="D9" s="4">
        <v>45565</v>
      </c>
      <c r="E9" s="5">
        <v>5.4481999999999999</v>
      </c>
    </row>
    <row r="10" spans="1:5" x14ac:dyDescent="0.25">
      <c r="B10" s="4" t="str">
        <f t="shared" si="0"/>
        <v>82024</v>
      </c>
      <c r="D10" s="4">
        <v>45535</v>
      </c>
      <c r="E10" s="5">
        <v>5.6102999999999996</v>
      </c>
    </row>
    <row r="11" spans="1:5" x14ac:dyDescent="0.25">
      <c r="B11" s="4" t="str">
        <f t="shared" si="0"/>
        <v>72024</v>
      </c>
      <c r="D11" s="4">
        <v>45504</v>
      </c>
      <c r="E11" s="5">
        <v>5.65</v>
      </c>
    </row>
    <row r="12" spans="1:5" x14ac:dyDescent="0.25">
      <c r="B12" s="4" t="str">
        <f t="shared" si="0"/>
        <v>62024</v>
      </c>
      <c r="D12" s="4">
        <v>45473</v>
      </c>
      <c r="E12" s="5">
        <v>5.5925000000000002</v>
      </c>
    </row>
    <row r="13" spans="1:5" x14ac:dyDescent="0.25">
      <c r="B13" s="4" t="str">
        <f t="shared" si="0"/>
        <v>52024</v>
      </c>
      <c r="D13" s="4">
        <v>45443</v>
      </c>
      <c r="E13" s="5">
        <v>5.2443</v>
      </c>
    </row>
    <row r="14" spans="1:5" x14ac:dyDescent="0.25">
      <c r="B14" s="4" t="str">
        <f t="shared" si="0"/>
        <v>42024</v>
      </c>
      <c r="D14" s="4">
        <v>45412</v>
      </c>
      <c r="E14" s="5">
        <v>5.1933999999999996</v>
      </c>
    </row>
    <row r="15" spans="1:5" x14ac:dyDescent="0.25">
      <c r="B15" s="4" t="str">
        <f t="shared" si="0"/>
        <v>32024</v>
      </c>
      <c r="D15" s="4">
        <v>45382</v>
      </c>
      <c r="E15" s="5">
        <v>5.0152999999999999</v>
      </c>
    </row>
    <row r="16" spans="1:5" x14ac:dyDescent="0.25">
      <c r="B16" s="4" t="str">
        <f t="shared" si="0"/>
        <v>22024</v>
      </c>
      <c r="D16" s="4">
        <v>45351</v>
      </c>
      <c r="E16" s="5">
        <v>4.9715999999999996</v>
      </c>
    </row>
    <row r="17" spans="2:5" x14ac:dyDescent="0.25">
      <c r="B17" s="4" t="str">
        <f t="shared" si="0"/>
        <v>12024</v>
      </c>
      <c r="D17" s="4">
        <v>45322</v>
      </c>
      <c r="E17" s="5">
        <v>4.9526000000000003</v>
      </c>
    </row>
    <row r="18" spans="2:5" x14ac:dyDescent="0.25">
      <c r="B18" s="4" t="str">
        <f t="shared" si="0"/>
        <v>122023</v>
      </c>
      <c r="D18" s="4">
        <v>45291</v>
      </c>
      <c r="E18" s="5">
        <v>4.8521000000000001</v>
      </c>
    </row>
    <row r="19" spans="2:5" x14ac:dyDescent="0.25">
      <c r="B19" s="4" t="str">
        <f t="shared" si="0"/>
        <v>112023</v>
      </c>
      <c r="D19" s="4">
        <v>45260</v>
      </c>
      <c r="E19" s="5">
        <v>4.9204999999999997</v>
      </c>
    </row>
    <row r="20" spans="2:5" x14ac:dyDescent="0.25">
      <c r="B20" s="4" t="str">
        <f t="shared" si="0"/>
        <v>102023</v>
      </c>
      <c r="D20" s="4">
        <v>45230</v>
      </c>
      <c r="E20" s="5">
        <v>5.0350000000000001</v>
      </c>
    </row>
    <row r="21" spans="2:5" x14ac:dyDescent="0.25">
      <c r="B21" s="4" t="str">
        <f t="shared" si="0"/>
        <v>92023</v>
      </c>
      <c r="D21" s="4">
        <v>45199</v>
      </c>
      <c r="E21" s="5">
        <v>5.032</v>
      </c>
    </row>
    <row r="22" spans="2:5" x14ac:dyDescent="0.25">
      <c r="B22" s="4" t="str">
        <f t="shared" si="0"/>
        <v>82023</v>
      </c>
      <c r="D22" s="4">
        <v>45169</v>
      </c>
      <c r="E22" s="5">
        <v>4.9543999999999997</v>
      </c>
    </row>
    <row r="23" spans="2:5" x14ac:dyDescent="0.25">
      <c r="B23" s="4" t="str">
        <f t="shared" si="0"/>
        <v>72023</v>
      </c>
      <c r="D23" s="4">
        <v>45138</v>
      </c>
      <c r="E23" s="5">
        <v>4.7241</v>
      </c>
    </row>
    <row r="24" spans="2:5" x14ac:dyDescent="0.25">
      <c r="B24" s="4" t="str">
        <f t="shared" si="0"/>
        <v>62023</v>
      </c>
      <c r="D24" s="4">
        <v>45107</v>
      </c>
      <c r="E24" s="5">
        <v>4.7859999999999996</v>
      </c>
    </row>
    <row r="25" spans="2:5" x14ac:dyDescent="0.25">
      <c r="B25" s="4" t="str">
        <f t="shared" si="0"/>
        <v>52023</v>
      </c>
      <c r="D25" s="4">
        <v>45077</v>
      </c>
      <c r="E25" s="5">
        <v>5.0574000000000003</v>
      </c>
    </row>
    <row r="26" spans="2:5" x14ac:dyDescent="0.25">
      <c r="B26" s="4" t="str">
        <f t="shared" si="0"/>
        <v>42023</v>
      </c>
      <c r="D26" s="4">
        <v>45046</v>
      </c>
      <c r="E26" s="5">
        <v>4.9865000000000004</v>
      </c>
    </row>
    <row r="27" spans="2:5" x14ac:dyDescent="0.25">
      <c r="B27" s="4" t="str">
        <f t="shared" si="0"/>
        <v>32023</v>
      </c>
      <c r="D27" s="4">
        <v>45016</v>
      </c>
      <c r="E27" s="5">
        <v>5.0631000000000004</v>
      </c>
    </row>
    <row r="28" spans="2:5" x14ac:dyDescent="0.25">
      <c r="B28" s="4" t="str">
        <f t="shared" si="0"/>
        <v>22023</v>
      </c>
      <c r="D28" s="4">
        <v>44985</v>
      </c>
      <c r="E28" s="5">
        <v>5.2366999999999999</v>
      </c>
    </row>
    <row r="29" spans="2:5" x14ac:dyDescent="0.25">
      <c r="B29" s="4" t="str">
        <f t="shared" si="0"/>
        <v>12023</v>
      </c>
      <c r="D29" s="4">
        <v>44957</v>
      </c>
      <c r="E29" s="5">
        <v>5.0731000000000002</v>
      </c>
    </row>
    <row r="30" spans="2:5" x14ac:dyDescent="0.25">
      <c r="B30" s="4" t="str">
        <f t="shared" si="0"/>
        <v>122022</v>
      </c>
      <c r="D30" s="4">
        <v>44926</v>
      </c>
      <c r="E30" s="5">
        <v>5.2859999999999996</v>
      </c>
    </row>
    <row r="31" spans="2:5" x14ac:dyDescent="0.25">
      <c r="B31" s="4" t="str">
        <f t="shared" si="0"/>
        <v>112022</v>
      </c>
      <c r="D31" s="4">
        <v>44895</v>
      </c>
      <c r="E31" s="5">
        <v>5.1851000000000003</v>
      </c>
    </row>
    <row r="32" spans="2:5" x14ac:dyDescent="0.25">
      <c r="B32" s="4" t="str">
        <f t="shared" si="0"/>
        <v>102022</v>
      </c>
      <c r="D32" s="4">
        <v>44865</v>
      </c>
      <c r="E32" s="5">
        <v>5.1791</v>
      </c>
    </row>
    <row r="33" spans="2:5" x14ac:dyDescent="0.25">
      <c r="B33" s="4" t="str">
        <f t="shared" si="0"/>
        <v>92022</v>
      </c>
      <c r="D33" s="4">
        <v>44834</v>
      </c>
      <c r="E33" s="5">
        <v>5.4154</v>
      </c>
    </row>
    <row r="34" spans="2:5" x14ac:dyDescent="0.25">
      <c r="B34" s="4" t="str">
        <f t="shared" si="0"/>
        <v>82022</v>
      </c>
      <c r="D34" s="4">
        <v>44804</v>
      </c>
      <c r="E34" s="5">
        <v>5.1830999999999996</v>
      </c>
    </row>
    <row r="35" spans="2:5" x14ac:dyDescent="0.25">
      <c r="B35" s="4" t="str">
        <f t="shared" si="0"/>
        <v>72022</v>
      </c>
      <c r="D35" s="4">
        <v>44773</v>
      </c>
      <c r="E35" s="5">
        <v>5.1734</v>
      </c>
    </row>
    <row r="36" spans="2:5" x14ac:dyDescent="0.25">
      <c r="B36" s="4" t="str">
        <f t="shared" si="0"/>
        <v>62022</v>
      </c>
      <c r="D36" s="4">
        <v>44742</v>
      </c>
      <c r="E36" s="5">
        <v>5.2561999999999998</v>
      </c>
    </row>
    <row r="37" spans="2:5" x14ac:dyDescent="0.25">
      <c r="B37" s="4" t="str">
        <f t="shared" si="0"/>
        <v>52022</v>
      </c>
      <c r="D37" s="4">
        <v>44712</v>
      </c>
      <c r="E37" s="5">
        <v>4.7314999999999996</v>
      </c>
    </row>
    <row r="38" spans="2:5" x14ac:dyDescent="0.25">
      <c r="B38" s="4" t="str">
        <f t="shared" si="0"/>
        <v>42022</v>
      </c>
      <c r="D38" s="4">
        <v>44681</v>
      </c>
      <c r="E38" s="5">
        <v>4.9721000000000002</v>
      </c>
    </row>
    <row r="39" spans="2:5" x14ac:dyDescent="0.25">
      <c r="B39" s="4" t="str">
        <f t="shared" si="0"/>
        <v>32022</v>
      </c>
      <c r="D39" s="4">
        <v>44651</v>
      </c>
      <c r="E39" s="5">
        <v>4.7389999999999999</v>
      </c>
    </row>
    <row r="40" spans="2:5" x14ac:dyDescent="0.25">
      <c r="B40" s="4" t="str">
        <f t="shared" si="0"/>
        <v>22022</v>
      </c>
      <c r="D40" s="4">
        <v>44620</v>
      </c>
      <c r="E40" s="5">
        <v>5.1599000000000004</v>
      </c>
    </row>
    <row r="41" spans="2:5" x14ac:dyDescent="0.25">
      <c r="B41" s="4" t="str">
        <f t="shared" si="0"/>
        <v>12022</v>
      </c>
      <c r="D41" s="4">
        <v>44592</v>
      </c>
      <c r="E41" s="5">
        <v>5.3041</v>
      </c>
    </row>
    <row r="42" spans="2:5" x14ac:dyDescent="0.25">
      <c r="B42" s="4" t="str">
        <f t="shared" si="0"/>
        <v>122021</v>
      </c>
      <c r="D42" s="4">
        <v>44561</v>
      </c>
      <c r="E42" s="5">
        <v>5.5702999999999996</v>
      </c>
    </row>
    <row r="43" spans="2:5" x14ac:dyDescent="0.25">
      <c r="B43" s="4" t="str">
        <f t="shared" si="0"/>
        <v>112021</v>
      </c>
      <c r="D43" s="4">
        <v>44530</v>
      </c>
      <c r="E43" s="5">
        <v>5.6238999999999999</v>
      </c>
    </row>
    <row r="44" spans="2:5" x14ac:dyDescent="0.25">
      <c r="B44" s="4" t="str">
        <f t="shared" si="0"/>
        <v>102021</v>
      </c>
      <c r="D44" s="4">
        <v>44500</v>
      </c>
      <c r="E44" s="5">
        <v>5.6372</v>
      </c>
    </row>
    <row r="45" spans="2:5" x14ac:dyDescent="0.25">
      <c r="B45" s="4" t="str">
        <f t="shared" si="0"/>
        <v>92021</v>
      </c>
      <c r="D45" s="4">
        <v>44469</v>
      </c>
      <c r="E45" s="5">
        <v>5.4428000000000001</v>
      </c>
    </row>
    <row r="46" spans="2:5" x14ac:dyDescent="0.25">
      <c r="B46" s="4" t="str">
        <f t="shared" si="0"/>
        <v>82021</v>
      </c>
      <c r="D46" s="4">
        <v>44439</v>
      </c>
      <c r="E46" s="5">
        <v>5.1492000000000004</v>
      </c>
    </row>
    <row r="47" spans="2:5" x14ac:dyDescent="0.25">
      <c r="B47" s="4" t="str">
        <f t="shared" si="0"/>
        <v>72021</v>
      </c>
      <c r="D47" s="4">
        <v>44408</v>
      </c>
      <c r="E47" s="5">
        <v>5.2122999999999999</v>
      </c>
    </row>
    <row r="48" spans="2:5" x14ac:dyDescent="0.25">
      <c r="B48" s="4" t="str">
        <f t="shared" si="0"/>
        <v>62021</v>
      </c>
      <c r="D48" s="4">
        <v>44377</v>
      </c>
      <c r="E48" s="5">
        <v>4.9686000000000003</v>
      </c>
    </row>
    <row r="49" spans="2:5" x14ac:dyDescent="0.25">
      <c r="B49" s="4" t="str">
        <f t="shared" si="0"/>
        <v>52021</v>
      </c>
      <c r="D49" s="4">
        <v>44347</v>
      </c>
      <c r="E49" s="5">
        <v>5.2172000000000001</v>
      </c>
    </row>
    <row r="50" spans="2:5" x14ac:dyDescent="0.25">
      <c r="B50" s="4" t="str">
        <f t="shared" si="0"/>
        <v>42021</v>
      </c>
      <c r="D50" s="4">
        <v>44316</v>
      </c>
      <c r="E50" s="5">
        <v>5.4366000000000003</v>
      </c>
    </row>
    <row r="51" spans="2:5" x14ac:dyDescent="0.25">
      <c r="B51" s="4" t="str">
        <f t="shared" si="0"/>
        <v>32021</v>
      </c>
      <c r="D51" s="4">
        <v>44286</v>
      </c>
      <c r="E51" s="5">
        <v>5.6315</v>
      </c>
    </row>
    <row r="52" spans="2:5" x14ac:dyDescent="0.25">
      <c r="B52" s="4" t="str">
        <f t="shared" si="0"/>
        <v>22021</v>
      </c>
      <c r="D52" s="4">
        <v>44255</v>
      </c>
      <c r="E52" s="5">
        <v>5.5986000000000002</v>
      </c>
    </row>
    <row r="53" spans="2:5" x14ac:dyDescent="0.25">
      <c r="B53" s="4" t="str">
        <f t="shared" si="0"/>
        <v>12021</v>
      </c>
      <c r="D53" s="4">
        <v>44227</v>
      </c>
      <c r="E53" s="5">
        <v>5.4625000000000004</v>
      </c>
    </row>
    <row r="54" spans="2:5" x14ac:dyDescent="0.25">
      <c r="B54" s="4" t="str">
        <f t="shared" si="0"/>
        <v>122020</v>
      </c>
      <c r="D54" s="4">
        <v>44196</v>
      </c>
      <c r="E54" s="5">
        <v>5.1936999999999998</v>
      </c>
    </row>
    <row r="55" spans="2:5" x14ac:dyDescent="0.25">
      <c r="B55" s="4" t="str">
        <f t="shared" si="0"/>
        <v>112020</v>
      </c>
      <c r="D55" s="4">
        <v>44165</v>
      </c>
      <c r="E55" s="5">
        <v>5.3319000000000001</v>
      </c>
    </row>
    <row r="56" spans="2:5" x14ac:dyDescent="0.25">
      <c r="B56" s="4" t="str">
        <f t="shared" si="0"/>
        <v>102020</v>
      </c>
      <c r="D56" s="4">
        <v>44135</v>
      </c>
      <c r="E56" s="5">
        <v>5.7446000000000002</v>
      </c>
    </row>
    <row r="57" spans="2:5" x14ac:dyDescent="0.25">
      <c r="B57" s="4" t="str">
        <f t="shared" si="0"/>
        <v>92020</v>
      </c>
      <c r="D57" s="4">
        <v>44104</v>
      </c>
      <c r="E57" s="5">
        <v>5.6112000000000002</v>
      </c>
    </row>
    <row r="58" spans="2:5" x14ac:dyDescent="0.25">
      <c r="B58" s="4" t="str">
        <f t="shared" si="0"/>
        <v>82020</v>
      </c>
      <c r="D58" s="4">
        <v>44074</v>
      </c>
      <c r="E58" s="5">
        <v>5.4913999999999996</v>
      </c>
    </row>
    <row r="59" spans="2:5" x14ac:dyDescent="0.25">
      <c r="B59" s="4" t="str">
        <f t="shared" si="0"/>
        <v>72020</v>
      </c>
      <c r="D59" s="4">
        <v>44043</v>
      </c>
      <c r="E59" s="5">
        <v>5.2240000000000002</v>
      </c>
    </row>
    <row r="60" spans="2:5" x14ac:dyDescent="0.25">
      <c r="B60" s="4" t="str">
        <f t="shared" si="0"/>
        <v>62020</v>
      </c>
      <c r="D60" s="4">
        <v>44012</v>
      </c>
      <c r="E60" s="5">
        <v>5.4661</v>
      </c>
    </row>
    <row r="61" spans="2:5" x14ac:dyDescent="0.25">
      <c r="B61" s="4" t="str">
        <f t="shared" si="0"/>
        <v>52020</v>
      </c>
      <c r="D61" s="4">
        <v>43982</v>
      </c>
      <c r="E61" s="5">
        <v>5.3361000000000001</v>
      </c>
    </row>
    <row r="62" spans="2:5" x14ac:dyDescent="0.25">
      <c r="B62" s="4" t="str">
        <f t="shared" si="0"/>
        <v>42020</v>
      </c>
      <c r="D62" s="4">
        <v>43951</v>
      </c>
      <c r="E62" s="5">
        <v>5.4858000000000002</v>
      </c>
    </row>
    <row r="63" spans="2:5" x14ac:dyDescent="0.25">
      <c r="B63" s="4" t="str">
        <f t="shared" si="0"/>
        <v>32020</v>
      </c>
      <c r="D63" s="4">
        <v>43921</v>
      </c>
      <c r="E63" s="5">
        <v>5.2046000000000001</v>
      </c>
    </row>
    <row r="64" spans="2:5" x14ac:dyDescent="0.25">
      <c r="B64" s="4" t="str">
        <f t="shared" si="0"/>
        <v>22020</v>
      </c>
      <c r="D64" s="4">
        <v>43890</v>
      </c>
      <c r="E64" s="5">
        <v>4.4733000000000001</v>
      </c>
    </row>
    <row r="65" spans="2:5" x14ac:dyDescent="0.25">
      <c r="B65" s="4" t="str">
        <f t="shared" si="0"/>
        <v>12020</v>
      </c>
      <c r="D65" s="4">
        <v>43861</v>
      </c>
      <c r="E65" s="5">
        <v>4.282</v>
      </c>
    </row>
    <row r="66" spans="2:5" x14ac:dyDescent="0.25">
      <c r="B66" s="4" t="str">
        <f t="shared" si="0"/>
        <v>122019</v>
      </c>
      <c r="D66" s="4">
        <v>43830</v>
      </c>
      <c r="E66" s="5">
        <v>4.0190000000000001</v>
      </c>
    </row>
    <row r="67" spans="2:5" x14ac:dyDescent="0.25">
      <c r="B67" s="4" t="str">
        <f t="shared" si="0"/>
        <v>112019</v>
      </c>
      <c r="D67" s="4">
        <v>43799</v>
      </c>
      <c r="E67" s="5">
        <v>4.2363999999999997</v>
      </c>
    </row>
    <row r="68" spans="2:5" x14ac:dyDescent="0.25">
      <c r="B68" s="4" t="str">
        <f t="shared" si="0"/>
        <v>102019</v>
      </c>
      <c r="D68" s="4">
        <v>43769</v>
      </c>
      <c r="E68" s="5">
        <v>4.0174000000000003</v>
      </c>
    </row>
    <row r="69" spans="2:5" x14ac:dyDescent="0.25">
      <c r="B69" s="4" t="str">
        <f t="shared" si="0"/>
        <v>92019</v>
      </c>
      <c r="D69" s="4">
        <v>43738</v>
      </c>
      <c r="E69" s="5">
        <v>4.1551</v>
      </c>
    </row>
    <row r="70" spans="2:5" x14ac:dyDescent="0.25">
      <c r="B70" s="4" t="str">
        <f t="shared" si="0"/>
        <v>82019</v>
      </c>
      <c r="D70" s="4">
        <v>43708</v>
      </c>
      <c r="E70" s="5">
        <v>4.1444999999999999</v>
      </c>
    </row>
    <row r="71" spans="2:5" x14ac:dyDescent="0.25">
      <c r="B71" s="4" t="str">
        <f t="shared" ref="B71:B134" si="1">MONTH($D71)&amp;YEAR($D71)</f>
        <v>72019</v>
      </c>
      <c r="D71" s="4">
        <v>43677</v>
      </c>
      <c r="E71" s="5">
        <v>3.8125</v>
      </c>
    </row>
    <row r="72" spans="2:5" x14ac:dyDescent="0.25">
      <c r="B72" s="4" t="str">
        <f t="shared" si="1"/>
        <v>62019</v>
      </c>
      <c r="D72" s="4">
        <v>43646</v>
      </c>
      <c r="E72" s="5">
        <v>3.8517999999999999</v>
      </c>
    </row>
    <row r="73" spans="2:5" x14ac:dyDescent="0.25">
      <c r="B73" s="4" t="str">
        <f t="shared" si="1"/>
        <v>52019</v>
      </c>
      <c r="D73" s="4">
        <v>43616</v>
      </c>
      <c r="E73" s="5">
        <v>3.9218000000000002</v>
      </c>
    </row>
    <row r="74" spans="2:5" x14ac:dyDescent="0.25">
      <c r="B74" s="4" t="str">
        <f t="shared" si="1"/>
        <v>42019</v>
      </c>
      <c r="D74" s="4">
        <v>43585</v>
      </c>
      <c r="E74" s="5">
        <v>3.9207000000000001</v>
      </c>
    </row>
    <row r="75" spans="2:5" x14ac:dyDescent="0.25">
      <c r="B75" s="4" t="str">
        <f t="shared" si="1"/>
        <v>32019</v>
      </c>
      <c r="D75" s="4">
        <v>43555</v>
      </c>
      <c r="E75" s="5">
        <v>3.9238</v>
      </c>
    </row>
    <row r="76" spans="2:5" x14ac:dyDescent="0.25">
      <c r="B76" s="4" t="str">
        <f t="shared" si="1"/>
        <v>22019</v>
      </c>
      <c r="D76" s="4">
        <v>43524</v>
      </c>
      <c r="E76" s="5">
        <v>3.7511000000000001</v>
      </c>
    </row>
    <row r="77" spans="2:5" x14ac:dyDescent="0.25">
      <c r="B77" s="4" t="str">
        <f t="shared" si="1"/>
        <v>12019</v>
      </c>
      <c r="D77" s="4">
        <v>43496</v>
      </c>
      <c r="E77" s="5">
        <v>3.6438999999999999</v>
      </c>
    </row>
    <row r="78" spans="2:5" x14ac:dyDescent="0.25">
      <c r="B78" s="4" t="str">
        <f t="shared" si="1"/>
        <v>122018</v>
      </c>
      <c r="D78" s="4">
        <v>43465</v>
      </c>
      <c r="E78" s="5">
        <v>3.8803999999999998</v>
      </c>
    </row>
    <row r="79" spans="2:5" x14ac:dyDescent="0.25">
      <c r="B79" s="4" t="str">
        <f t="shared" si="1"/>
        <v>112018</v>
      </c>
      <c r="D79" s="4">
        <v>43434</v>
      </c>
      <c r="E79" s="5">
        <v>3.8662000000000001</v>
      </c>
    </row>
    <row r="80" spans="2:5" x14ac:dyDescent="0.25">
      <c r="B80" s="4" t="str">
        <f t="shared" si="1"/>
        <v>102018</v>
      </c>
      <c r="D80" s="4">
        <v>43404</v>
      </c>
      <c r="E80" s="5">
        <v>3.7218</v>
      </c>
    </row>
    <row r="81" spans="2:5" x14ac:dyDescent="0.25">
      <c r="B81" s="4" t="str">
        <f t="shared" si="1"/>
        <v>92018</v>
      </c>
      <c r="D81" s="4">
        <v>43373</v>
      </c>
      <c r="E81" s="5">
        <v>4.0476999999999999</v>
      </c>
    </row>
    <row r="82" spans="2:5" x14ac:dyDescent="0.25">
      <c r="B82" s="4" t="str">
        <f t="shared" si="1"/>
        <v>82018</v>
      </c>
      <c r="D82" s="4">
        <v>43343</v>
      </c>
      <c r="E82" s="5">
        <v>4.0545</v>
      </c>
    </row>
    <row r="83" spans="2:5" x14ac:dyDescent="0.25">
      <c r="B83" s="4" t="str">
        <f t="shared" si="1"/>
        <v>72018</v>
      </c>
      <c r="D83" s="4">
        <v>43312</v>
      </c>
      <c r="E83" s="5">
        <v>3.7557</v>
      </c>
    </row>
    <row r="84" spans="2:5" x14ac:dyDescent="0.25">
      <c r="B84" s="4" t="str">
        <f t="shared" si="1"/>
        <v>62018</v>
      </c>
      <c r="D84" s="4">
        <v>43281</v>
      </c>
      <c r="E84" s="5">
        <v>3.8765000000000001</v>
      </c>
    </row>
    <row r="85" spans="2:5" x14ac:dyDescent="0.25">
      <c r="B85" s="4" t="str">
        <f t="shared" si="1"/>
        <v>52018</v>
      </c>
      <c r="D85" s="4">
        <v>43251</v>
      </c>
      <c r="E85" s="5">
        <v>3.7225000000000001</v>
      </c>
    </row>
    <row r="86" spans="2:5" x14ac:dyDescent="0.25">
      <c r="B86" s="4" t="str">
        <f t="shared" si="1"/>
        <v>42018</v>
      </c>
      <c r="D86" s="4">
        <v>43220</v>
      </c>
      <c r="E86" s="5">
        <v>3.5066000000000002</v>
      </c>
    </row>
    <row r="87" spans="2:5" x14ac:dyDescent="0.25">
      <c r="B87" s="4" t="str">
        <f t="shared" si="1"/>
        <v>32018</v>
      </c>
      <c r="D87" s="4">
        <v>43190</v>
      </c>
      <c r="E87" s="5">
        <v>3.3046000000000002</v>
      </c>
    </row>
    <row r="88" spans="2:5" x14ac:dyDescent="0.25">
      <c r="B88" s="4" t="str">
        <f t="shared" si="1"/>
        <v>22018</v>
      </c>
      <c r="D88" s="4">
        <v>43159</v>
      </c>
      <c r="E88" s="5">
        <v>3.2458</v>
      </c>
    </row>
    <row r="89" spans="2:5" x14ac:dyDescent="0.25">
      <c r="B89" s="4" t="str">
        <f t="shared" si="1"/>
        <v>12018</v>
      </c>
      <c r="D89" s="4">
        <v>43131</v>
      </c>
      <c r="E89" s="5">
        <v>3.1858</v>
      </c>
    </row>
    <row r="90" spans="2:5" x14ac:dyDescent="0.25">
      <c r="B90" s="4" t="str">
        <f t="shared" si="1"/>
        <v>122017</v>
      </c>
      <c r="D90" s="4">
        <v>43100</v>
      </c>
      <c r="E90" s="5">
        <v>3.3121</v>
      </c>
    </row>
    <row r="91" spans="2:5" x14ac:dyDescent="0.25">
      <c r="B91" s="4" t="str">
        <f t="shared" si="1"/>
        <v>112017</v>
      </c>
      <c r="D91" s="4">
        <v>43069</v>
      </c>
      <c r="E91" s="5">
        <v>3.2726000000000002</v>
      </c>
    </row>
    <row r="92" spans="2:5" x14ac:dyDescent="0.25">
      <c r="B92" s="4" t="str">
        <f t="shared" si="1"/>
        <v>102017</v>
      </c>
      <c r="D92" s="4">
        <v>43039</v>
      </c>
      <c r="E92" s="5">
        <v>3.2724000000000002</v>
      </c>
    </row>
    <row r="93" spans="2:5" x14ac:dyDescent="0.25">
      <c r="B93" s="4" t="str">
        <f t="shared" si="1"/>
        <v>92017</v>
      </c>
      <c r="D93" s="4">
        <v>43008</v>
      </c>
      <c r="E93" s="5">
        <v>3.1614</v>
      </c>
    </row>
    <row r="94" spans="2:5" x14ac:dyDescent="0.25">
      <c r="B94" s="4" t="str">
        <f t="shared" si="1"/>
        <v>82017</v>
      </c>
      <c r="D94" s="4">
        <v>42978</v>
      </c>
      <c r="E94" s="5">
        <v>3.1474000000000002</v>
      </c>
    </row>
    <row r="95" spans="2:5" x14ac:dyDescent="0.25">
      <c r="B95" s="4" t="str">
        <f t="shared" si="1"/>
        <v>72017</v>
      </c>
      <c r="D95" s="4">
        <v>42947</v>
      </c>
      <c r="E95" s="5">
        <v>3.1259000000000001</v>
      </c>
    </row>
    <row r="96" spans="2:5" x14ac:dyDescent="0.25">
      <c r="B96" s="4" t="str">
        <f t="shared" si="1"/>
        <v>62017</v>
      </c>
      <c r="D96" s="4">
        <v>42916</v>
      </c>
      <c r="E96" s="5">
        <v>3.3062999999999998</v>
      </c>
    </row>
    <row r="97" spans="2:5" x14ac:dyDescent="0.25">
      <c r="B97" s="4" t="str">
        <f t="shared" si="1"/>
        <v>52017</v>
      </c>
      <c r="D97" s="4">
        <v>42886</v>
      </c>
      <c r="E97" s="5">
        <v>3.2262</v>
      </c>
    </row>
    <row r="98" spans="2:5" x14ac:dyDescent="0.25">
      <c r="B98" s="4" t="str">
        <f t="shared" si="1"/>
        <v>42017</v>
      </c>
      <c r="D98" s="4">
        <v>42855</v>
      </c>
      <c r="E98" s="5">
        <v>3.1758000000000002</v>
      </c>
    </row>
    <row r="99" spans="2:5" x14ac:dyDescent="0.25">
      <c r="B99" s="4" t="str">
        <f t="shared" si="1"/>
        <v>32017</v>
      </c>
      <c r="D99" s="4">
        <v>42825</v>
      </c>
      <c r="E99" s="5">
        <v>3.1230000000000002</v>
      </c>
    </row>
    <row r="100" spans="2:5" x14ac:dyDescent="0.25">
      <c r="B100" s="4" t="str">
        <f t="shared" si="1"/>
        <v>22017</v>
      </c>
      <c r="D100" s="4">
        <v>42794</v>
      </c>
      <c r="E100" s="5">
        <v>3.1086</v>
      </c>
    </row>
    <row r="101" spans="2:5" x14ac:dyDescent="0.25">
      <c r="B101" s="4" t="str">
        <f t="shared" si="1"/>
        <v>12017</v>
      </c>
      <c r="D101" s="4">
        <v>42766</v>
      </c>
      <c r="E101" s="5">
        <v>3.1507000000000001</v>
      </c>
    </row>
    <row r="102" spans="2:5" x14ac:dyDescent="0.25">
      <c r="B102" s="4" t="str">
        <f t="shared" si="1"/>
        <v>122016</v>
      </c>
      <c r="D102" s="4">
        <v>42735</v>
      </c>
      <c r="E102" s="5">
        <v>3.2532000000000001</v>
      </c>
    </row>
    <row r="103" spans="2:5" x14ac:dyDescent="0.25">
      <c r="B103" s="4" t="str">
        <f t="shared" si="1"/>
        <v>112016</v>
      </c>
      <c r="D103" s="4">
        <v>42704</v>
      </c>
      <c r="E103" s="5">
        <v>3.3826999999999998</v>
      </c>
    </row>
    <row r="104" spans="2:5" x14ac:dyDescent="0.25">
      <c r="B104" s="4" t="str">
        <f t="shared" si="1"/>
        <v>102016</v>
      </c>
      <c r="D104" s="4">
        <v>42674</v>
      </c>
      <c r="E104" s="5">
        <v>3.1878000000000002</v>
      </c>
    </row>
    <row r="105" spans="2:5" x14ac:dyDescent="0.25">
      <c r="B105" s="4" t="str">
        <f t="shared" si="1"/>
        <v>92016</v>
      </c>
      <c r="D105" s="4">
        <v>42643</v>
      </c>
      <c r="E105" s="5">
        <v>3.2589000000000001</v>
      </c>
    </row>
    <row r="106" spans="2:5" x14ac:dyDescent="0.25">
      <c r="B106" s="4" t="str">
        <f t="shared" si="1"/>
        <v>82016</v>
      </c>
      <c r="D106" s="4">
        <v>42613</v>
      </c>
      <c r="E106" s="5">
        <v>3.2265999999999999</v>
      </c>
    </row>
    <row r="107" spans="2:5" x14ac:dyDescent="0.25">
      <c r="B107" s="4" t="str">
        <f t="shared" si="1"/>
        <v>72016</v>
      </c>
      <c r="D107" s="4">
        <v>42582</v>
      </c>
      <c r="E107" s="5">
        <v>3.2471000000000001</v>
      </c>
    </row>
    <row r="108" spans="2:5" x14ac:dyDescent="0.25">
      <c r="B108" s="4" t="str">
        <f t="shared" si="1"/>
        <v>62016</v>
      </c>
      <c r="D108" s="4">
        <v>42551</v>
      </c>
      <c r="E108" s="5">
        <v>3.2126000000000001</v>
      </c>
    </row>
    <row r="109" spans="2:5" x14ac:dyDescent="0.25">
      <c r="B109" s="4" t="str">
        <f t="shared" si="1"/>
        <v>52016</v>
      </c>
      <c r="D109" s="4">
        <v>42521</v>
      </c>
      <c r="E109" s="5">
        <v>3.6105</v>
      </c>
    </row>
    <row r="110" spans="2:5" x14ac:dyDescent="0.25">
      <c r="B110" s="4" t="str">
        <f t="shared" si="1"/>
        <v>42016</v>
      </c>
      <c r="D110" s="4">
        <v>42490</v>
      </c>
      <c r="E110" s="5">
        <v>3.4352</v>
      </c>
    </row>
    <row r="111" spans="2:5" x14ac:dyDescent="0.25">
      <c r="B111" s="4" t="str">
        <f t="shared" si="1"/>
        <v>32016</v>
      </c>
      <c r="D111" s="4">
        <v>42460</v>
      </c>
      <c r="E111" s="5">
        <v>3.5924999999999998</v>
      </c>
    </row>
    <row r="112" spans="2:5" x14ac:dyDescent="0.25">
      <c r="B112" s="4" t="str">
        <f t="shared" si="1"/>
        <v>22016</v>
      </c>
      <c r="D112" s="4">
        <v>42429</v>
      </c>
      <c r="E112" s="5">
        <v>4.0156000000000001</v>
      </c>
    </row>
    <row r="113" spans="2:5" x14ac:dyDescent="0.25">
      <c r="B113" s="4" t="str">
        <f t="shared" si="1"/>
        <v>12016</v>
      </c>
      <c r="D113" s="4">
        <v>42400</v>
      </c>
      <c r="E113" s="5">
        <v>3.9973000000000001</v>
      </c>
    </row>
    <row r="114" spans="2:5" x14ac:dyDescent="0.25">
      <c r="B114" s="4" t="str">
        <f t="shared" si="1"/>
        <v>122015</v>
      </c>
      <c r="D114" s="4">
        <v>42369</v>
      </c>
      <c r="E114" s="5">
        <v>3.9592999999999998</v>
      </c>
    </row>
    <row r="115" spans="2:5" x14ac:dyDescent="0.25">
      <c r="B115" s="4" t="str">
        <f t="shared" si="1"/>
        <v>112015</v>
      </c>
      <c r="D115" s="4">
        <v>42338</v>
      </c>
      <c r="E115" s="5">
        <v>3.8675000000000002</v>
      </c>
    </row>
    <row r="116" spans="2:5" x14ac:dyDescent="0.25">
      <c r="B116" s="4" t="str">
        <f t="shared" si="1"/>
        <v>102015</v>
      </c>
      <c r="D116" s="4">
        <v>42308</v>
      </c>
      <c r="E116" s="5">
        <v>3.8561999999999999</v>
      </c>
    </row>
    <row r="117" spans="2:5" x14ac:dyDescent="0.25">
      <c r="B117" s="4" t="str">
        <f t="shared" si="1"/>
        <v>92015</v>
      </c>
      <c r="D117" s="4">
        <v>42277</v>
      </c>
      <c r="E117" s="5">
        <v>3.9478</v>
      </c>
    </row>
    <row r="118" spans="2:5" x14ac:dyDescent="0.25">
      <c r="B118" s="4" t="str">
        <f t="shared" si="1"/>
        <v>82015</v>
      </c>
      <c r="D118" s="4">
        <v>42247</v>
      </c>
      <c r="E118" s="5">
        <v>3.6187</v>
      </c>
    </row>
    <row r="119" spans="2:5" x14ac:dyDescent="0.25">
      <c r="B119" s="4" t="str">
        <f t="shared" si="1"/>
        <v>72015</v>
      </c>
      <c r="D119" s="4">
        <v>42216</v>
      </c>
      <c r="E119" s="5">
        <v>3.4203999999999999</v>
      </c>
    </row>
    <row r="120" spans="2:5" x14ac:dyDescent="0.25">
      <c r="B120" s="4" t="str">
        <f t="shared" si="1"/>
        <v>62015</v>
      </c>
      <c r="D120" s="4">
        <v>42185</v>
      </c>
      <c r="E120" s="5">
        <v>3.1019999999999999</v>
      </c>
    </row>
    <row r="121" spans="2:5" x14ac:dyDescent="0.25">
      <c r="B121" s="4" t="str">
        <f t="shared" si="1"/>
        <v>52015</v>
      </c>
      <c r="D121" s="4">
        <v>42155</v>
      </c>
      <c r="E121" s="5">
        <v>3.1787999999999998</v>
      </c>
    </row>
    <row r="122" spans="2:5" x14ac:dyDescent="0.25">
      <c r="B122" s="4" t="str">
        <f t="shared" si="1"/>
        <v>42015</v>
      </c>
      <c r="D122" s="4">
        <v>42124</v>
      </c>
      <c r="E122" s="5">
        <v>3.0139999999999998</v>
      </c>
    </row>
    <row r="123" spans="2:5" x14ac:dyDescent="0.25">
      <c r="B123" s="4" t="str">
        <f t="shared" si="1"/>
        <v>32015</v>
      </c>
      <c r="D123" s="4">
        <v>42094</v>
      </c>
      <c r="E123" s="5">
        <v>3.1947000000000001</v>
      </c>
    </row>
    <row r="124" spans="2:5" x14ac:dyDescent="0.25">
      <c r="B124" s="4" t="str">
        <f t="shared" si="1"/>
        <v>22015</v>
      </c>
      <c r="D124" s="4">
        <v>42063</v>
      </c>
      <c r="E124" s="5">
        <v>2.8380000000000001</v>
      </c>
    </row>
    <row r="125" spans="2:5" x14ac:dyDescent="0.25">
      <c r="B125" s="4" t="str">
        <f t="shared" si="1"/>
        <v>12015</v>
      </c>
      <c r="D125" s="4">
        <v>42035</v>
      </c>
      <c r="E125" s="5">
        <v>2.6814</v>
      </c>
    </row>
    <row r="126" spans="2:5" x14ac:dyDescent="0.25">
      <c r="B126" s="4" t="str">
        <f t="shared" si="1"/>
        <v>122014</v>
      </c>
      <c r="D126" s="4">
        <v>42004</v>
      </c>
      <c r="E126" s="5">
        <v>2.657</v>
      </c>
    </row>
    <row r="127" spans="2:5" x14ac:dyDescent="0.25">
      <c r="B127" s="4" t="str">
        <f t="shared" si="1"/>
        <v>112014</v>
      </c>
      <c r="D127" s="4">
        <v>41973</v>
      </c>
      <c r="E127" s="5">
        <v>2.5651000000000002</v>
      </c>
    </row>
    <row r="128" spans="2:5" x14ac:dyDescent="0.25">
      <c r="B128" s="4" t="str">
        <f t="shared" si="1"/>
        <v>102014</v>
      </c>
      <c r="D128" s="4">
        <v>41943</v>
      </c>
      <c r="E128" s="5">
        <v>2.4779</v>
      </c>
    </row>
    <row r="129" spans="2:5" x14ac:dyDescent="0.25">
      <c r="B129" s="4" t="str">
        <f t="shared" si="1"/>
        <v>92014</v>
      </c>
      <c r="D129" s="4">
        <v>41912</v>
      </c>
      <c r="E129" s="5">
        <v>2.4449000000000001</v>
      </c>
    </row>
    <row r="130" spans="2:5" x14ac:dyDescent="0.25">
      <c r="B130" s="4" t="str">
        <f t="shared" si="1"/>
        <v>82014</v>
      </c>
      <c r="D130" s="4">
        <v>41882</v>
      </c>
      <c r="E130" s="5">
        <v>2.2355</v>
      </c>
    </row>
    <row r="131" spans="2:5" x14ac:dyDescent="0.25">
      <c r="B131" s="4" t="str">
        <f t="shared" si="1"/>
        <v>72014</v>
      </c>
      <c r="D131" s="4">
        <v>41851</v>
      </c>
      <c r="E131" s="5">
        <v>2.2633999999999999</v>
      </c>
    </row>
    <row r="132" spans="2:5" x14ac:dyDescent="0.25">
      <c r="B132" s="4" t="str">
        <f t="shared" si="1"/>
        <v>62014</v>
      </c>
      <c r="D132" s="4">
        <v>41820</v>
      </c>
      <c r="E132" s="5">
        <v>2.2136999999999998</v>
      </c>
    </row>
    <row r="133" spans="2:5" x14ac:dyDescent="0.25">
      <c r="B133" s="4" t="str">
        <f t="shared" si="1"/>
        <v>52014</v>
      </c>
      <c r="D133" s="4">
        <v>41790</v>
      </c>
      <c r="E133" s="5">
        <v>2.2403</v>
      </c>
    </row>
    <row r="134" spans="2:5" x14ac:dyDescent="0.25">
      <c r="B134" s="4" t="str">
        <f t="shared" si="1"/>
        <v>42014</v>
      </c>
      <c r="D134" s="4">
        <v>41759</v>
      </c>
      <c r="E134" s="5">
        <v>2.2320000000000002</v>
      </c>
    </row>
    <row r="135" spans="2:5" x14ac:dyDescent="0.25">
      <c r="B135" s="4" t="str">
        <f t="shared" ref="B135:B198" si="2">MONTH($D135)&amp;YEAR($D135)</f>
        <v>32014</v>
      </c>
      <c r="D135" s="4">
        <v>41729</v>
      </c>
      <c r="E135" s="5">
        <v>2.2713999999999999</v>
      </c>
    </row>
    <row r="136" spans="2:5" x14ac:dyDescent="0.25">
      <c r="B136" s="4" t="str">
        <f t="shared" si="2"/>
        <v>22014</v>
      </c>
      <c r="D136" s="4">
        <v>41698</v>
      </c>
      <c r="E136" s="5">
        <v>2.3380999999999998</v>
      </c>
    </row>
    <row r="137" spans="2:5" x14ac:dyDescent="0.25">
      <c r="B137" s="4" t="str">
        <f t="shared" si="2"/>
        <v>12014</v>
      </c>
      <c r="D137" s="4">
        <v>41670</v>
      </c>
      <c r="E137" s="5">
        <v>2.4121999999999999</v>
      </c>
    </row>
    <row r="138" spans="2:5" x14ac:dyDescent="0.25">
      <c r="B138" s="4" t="str">
        <f t="shared" si="2"/>
        <v>122013</v>
      </c>
      <c r="D138" s="4">
        <v>41639</v>
      </c>
      <c r="E138" s="5">
        <v>2.3618000000000001</v>
      </c>
    </row>
    <row r="139" spans="2:5" x14ac:dyDescent="0.25">
      <c r="B139" s="4" t="str">
        <f t="shared" si="2"/>
        <v>112013</v>
      </c>
      <c r="D139" s="4">
        <v>41608</v>
      </c>
      <c r="E139" s="5">
        <v>2.3355000000000001</v>
      </c>
    </row>
    <row r="140" spans="2:5" x14ac:dyDescent="0.25">
      <c r="B140" s="4" t="str">
        <f t="shared" si="2"/>
        <v>102013</v>
      </c>
      <c r="D140" s="4">
        <v>41578</v>
      </c>
      <c r="E140" s="5">
        <v>2.2389999999999999</v>
      </c>
    </row>
    <row r="141" spans="2:5" x14ac:dyDescent="0.25">
      <c r="B141" s="4" t="str">
        <f t="shared" si="2"/>
        <v>92013</v>
      </c>
      <c r="D141" s="4">
        <v>41547</v>
      </c>
      <c r="E141" s="5">
        <v>2.2155999999999998</v>
      </c>
    </row>
    <row r="142" spans="2:5" x14ac:dyDescent="0.25">
      <c r="B142" s="4" t="str">
        <f t="shared" si="2"/>
        <v>82013</v>
      </c>
      <c r="D142" s="4">
        <v>41517</v>
      </c>
      <c r="E142" s="5">
        <v>2.3858999999999999</v>
      </c>
    </row>
    <row r="143" spans="2:5" x14ac:dyDescent="0.25">
      <c r="B143" s="4" t="str">
        <f t="shared" si="2"/>
        <v>72013</v>
      </c>
      <c r="D143" s="4">
        <v>41486</v>
      </c>
      <c r="E143" s="5">
        <v>2.2764000000000002</v>
      </c>
    </row>
    <row r="144" spans="2:5" x14ac:dyDescent="0.25">
      <c r="B144" s="4" t="str">
        <f t="shared" si="2"/>
        <v>62013</v>
      </c>
      <c r="D144" s="4">
        <v>41455</v>
      </c>
      <c r="E144" s="5">
        <v>2.2315</v>
      </c>
    </row>
    <row r="145" spans="2:5" x14ac:dyDescent="0.25">
      <c r="B145" s="4" t="str">
        <f t="shared" si="2"/>
        <v>52013</v>
      </c>
      <c r="D145" s="4">
        <v>41425</v>
      </c>
      <c r="E145" s="5">
        <v>2.1417999999999999</v>
      </c>
    </row>
    <row r="146" spans="2:5" x14ac:dyDescent="0.25">
      <c r="B146" s="4" t="str">
        <f t="shared" si="2"/>
        <v>42013</v>
      </c>
      <c r="D146" s="4">
        <v>41394</v>
      </c>
      <c r="E146" s="5">
        <v>2.0009999999999999</v>
      </c>
    </row>
    <row r="147" spans="2:5" x14ac:dyDescent="0.25">
      <c r="B147" s="4" t="str">
        <f t="shared" si="2"/>
        <v>32013</v>
      </c>
      <c r="D147" s="4">
        <v>41364</v>
      </c>
      <c r="E147" s="5">
        <v>2.0234999999999999</v>
      </c>
    </row>
    <row r="148" spans="2:5" x14ac:dyDescent="0.25">
      <c r="B148" s="4" t="str">
        <f t="shared" si="2"/>
        <v>22013</v>
      </c>
      <c r="D148" s="4">
        <v>41333</v>
      </c>
      <c r="E148" s="5">
        <v>1.9795</v>
      </c>
    </row>
    <row r="149" spans="2:5" x14ac:dyDescent="0.25">
      <c r="B149" s="4" t="str">
        <f t="shared" si="2"/>
        <v>12013</v>
      </c>
      <c r="D149" s="4">
        <v>41305</v>
      </c>
      <c r="E149" s="5">
        <v>1.9902</v>
      </c>
    </row>
    <row r="150" spans="2:5" x14ac:dyDescent="0.25">
      <c r="B150" s="4" t="str">
        <f t="shared" si="2"/>
        <v>122012</v>
      </c>
      <c r="D150" s="4">
        <v>41274</v>
      </c>
      <c r="E150" s="5">
        <v>2.0474999999999999</v>
      </c>
    </row>
    <row r="151" spans="2:5" x14ac:dyDescent="0.25">
      <c r="B151" s="4" t="str">
        <f t="shared" si="2"/>
        <v>112012</v>
      </c>
      <c r="D151" s="4">
        <v>41243</v>
      </c>
      <c r="E151" s="5">
        <v>2.1349999999999998</v>
      </c>
    </row>
    <row r="152" spans="2:5" x14ac:dyDescent="0.25">
      <c r="B152" s="4" t="str">
        <f t="shared" si="2"/>
        <v>102012</v>
      </c>
      <c r="D152" s="4">
        <v>41213</v>
      </c>
      <c r="E152" s="5">
        <v>2.0306000000000002</v>
      </c>
    </row>
    <row r="153" spans="2:5" x14ac:dyDescent="0.25">
      <c r="B153" s="4" t="str">
        <f t="shared" si="2"/>
        <v>92012</v>
      </c>
      <c r="D153" s="4">
        <v>41182</v>
      </c>
      <c r="E153" s="5">
        <v>2.0255000000000001</v>
      </c>
    </row>
    <row r="154" spans="2:5" x14ac:dyDescent="0.25">
      <c r="B154" s="4" t="str">
        <f t="shared" si="2"/>
        <v>82012</v>
      </c>
      <c r="D154" s="4">
        <v>41152</v>
      </c>
      <c r="E154" s="5">
        <v>2.028</v>
      </c>
    </row>
    <row r="155" spans="2:5" x14ac:dyDescent="0.25">
      <c r="B155" s="4" t="str">
        <f t="shared" si="2"/>
        <v>72012</v>
      </c>
      <c r="D155" s="4">
        <v>41121</v>
      </c>
      <c r="E155" s="5">
        <v>2.0562999999999998</v>
      </c>
    </row>
    <row r="156" spans="2:5" x14ac:dyDescent="0.25">
      <c r="B156" s="4" t="str">
        <f t="shared" si="2"/>
        <v>62012</v>
      </c>
      <c r="D156" s="4">
        <v>41090</v>
      </c>
      <c r="E156" s="5">
        <v>2.0091999999999999</v>
      </c>
    </row>
    <row r="157" spans="2:5" x14ac:dyDescent="0.25">
      <c r="B157" s="4" t="str">
        <f t="shared" si="2"/>
        <v>52012</v>
      </c>
      <c r="D157" s="4">
        <v>41060</v>
      </c>
      <c r="E157" s="5">
        <v>2.0221</v>
      </c>
    </row>
    <row r="158" spans="2:5" x14ac:dyDescent="0.25">
      <c r="B158" s="4" t="str">
        <f t="shared" si="2"/>
        <v>42012</v>
      </c>
      <c r="D158" s="4">
        <v>41029</v>
      </c>
      <c r="E158" s="5">
        <v>1.9079999999999999</v>
      </c>
    </row>
    <row r="159" spans="2:5" x14ac:dyDescent="0.25">
      <c r="B159" s="4" t="str">
        <f t="shared" si="2"/>
        <v>32012</v>
      </c>
      <c r="D159" s="4">
        <v>40999</v>
      </c>
      <c r="E159" s="5">
        <v>1.8257000000000001</v>
      </c>
    </row>
    <row r="160" spans="2:5" x14ac:dyDescent="0.25">
      <c r="B160" s="4" t="str">
        <f t="shared" si="2"/>
        <v>22012</v>
      </c>
      <c r="D160" s="4">
        <v>40968</v>
      </c>
      <c r="E160" s="5">
        <v>1.7166999999999999</v>
      </c>
    </row>
    <row r="161" spans="2:5" x14ac:dyDescent="0.25">
      <c r="B161" s="4" t="str">
        <f t="shared" si="2"/>
        <v>12012</v>
      </c>
      <c r="D161" s="4">
        <v>40939</v>
      </c>
      <c r="E161" s="5">
        <v>1.7463</v>
      </c>
    </row>
    <row r="162" spans="2:5" x14ac:dyDescent="0.25">
      <c r="B162" s="4" t="str">
        <f t="shared" si="2"/>
        <v>122011</v>
      </c>
      <c r="D162" s="4">
        <v>40908</v>
      </c>
      <c r="E162" s="5">
        <v>1.8627</v>
      </c>
    </row>
    <row r="163" spans="2:5" x14ac:dyDescent="0.25">
      <c r="B163" s="4" t="str">
        <f t="shared" si="2"/>
        <v>112011</v>
      </c>
      <c r="D163" s="4">
        <v>40877</v>
      </c>
      <c r="E163" s="5">
        <v>1.8078000000000001</v>
      </c>
    </row>
    <row r="164" spans="2:5" x14ac:dyDescent="0.25">
      <c r="B164" s="4" t="str">
        <f t="shared" si="2"/>
        <v>102011</v>
      </c>
      <c r="D164" s="4">
        <v>40847</v>
      </c>
      <c r="E164" s="5">
        <v>1.7166999999999999</v>
      </c>
    </row>
    <row r="165" spans="2:5" x14ac:dyDescent="0.25">
      <c r="B165" s="4" t="str">
        <f t="shared" si="2"/>
        <v>92011</v>
      </c>
      <c r="D165" s="4">
        <v>40816</v>
      </c>
      <c r="E165" s="5">
        <v>1.8785000000000001</v>
      </c>
    </row>
    <row r="166" spans="2:5" x14ac:dyDescent="0.25">
      <c r="B166" s="4" t="str">
        <f t="shared" si="2"/>
        <v>82011</v>
      </c>
      <c r="D166" s="4">
        <v>40786</v>
      </c>
      <c r="E166" s="5">
        <v>1.5887</v>
      </c>
    </row>
    <row r="167" spans="2:5" x14ac:dyDescent="0.25">
      <c r="B167" s="4" t="str">
        <f t="shared" si="2"/>
        <v>72011</v>
      </c>
      <c r="D167" s="4">
        <v>40755</v>
      </c>
      <c r="E167" s="5">
        <v>1.5485</v>
      </c>
    </row>
    <row r="168" spans="2:5" x14ac:dyDescent="0.25">
      <c r="B168" s="4" t="str">
        <f t="shared" si="2"/>
        <v>62011</v>
      </c>
      <c r="D168" s="4">
        <v>40724</v>
      </c>
      <c r="E168" s="5">
        <v>1.5617000000000001</v>
      </c>
    </row>
    <row r="169" spans="2:5" x14ac:dyDescent="0.25">
      <c r="B169" s="4" t="str">
        <f t="shared" si="2"/>
        <v>52011</v>
      </c>
      <c r="D169" s="4">
        <v>40694</v>
      </c>
      <c r="E169" s="5">
        <v>1.5794999999999999</v>
      </c>
    </row>
    <row r="170" spans="2:5" x14ac:dyDescent="0.25">
      <c r="B170" s="4" t="str">
        <f t="shared" si="2"/>
        <v>42011</v>
      </c>
      <c r="D170" s="4">
        <v>40663</v>
      </c>
      <c r="E170" s="5">
        <v>1.5765</v>
      </c>
    </row>
    <row r="171" spans="2:5" x14ac:dyDescent="0.25">
      <c r="B171" s="4" t="str">
        <f t="shared" si="2"/>
        <v>32011</v>
      </c>
      <c r="D171" s="4">
        <v>40633</v>
      </c>
      <c r="E171" s="5">
        <v>1.6315</v>
      </c>
    </row>
    <row r="172" spans="2:5" x14ac:dyDescent="0.25">
      <c r="B172" s="4" t="str">
        <f t="shared" si="2"/>
        <v>22011</v>
      </c>
      <c r="D172" s="4">
        <v>40602</v>
      </c>
      <c r="E172" s="5">
        <v>1.6635</v>
      </c>
    </row>
    <row r="173" spans="2:5" x14ac:dyDescent="0.25">
      <c r="B173" s="4" t="str">
        <f t="shared" si="2"/>
        <v>12011</v>
      </c>
      <c r="D173" s="4">
        <v>40574</v>
      </c>
      <c r="E173" s="5">
        <v>1.667</v>
      </c>
    </row>
    <row r="174" spans="2:5" x14ac:dyDescent="0.25">
      <c r="B174" s="4" t="str">
        <f t="shared" si="2"/>
        <v>122010</v>
      </c>
      <c r="D174" s="4">
        <v>40543</v>
      </c>
      <c r="E174" s="5">
        <v>1.6593</v>
      </c>
    </row>
    <row r="175" spans="2:5" x14ac:dyDescent="0.25">
      <c r="B175" s="4" t="str">
        <f t="shared" si="2"/>
        <v>112010</v>
      </c>
      <c r="D175" s="4">
        <v>40512</v>
      </c>
      <c r="E175" s="5">
        <v>1.7144999999999999</v>
      </c>
    </row>
    <row r="176" spans="2:5" x14ac:dyDescent="0.25">
      <c r="B176" s="4" t="str">
        <f t="shared" si="2"/>
        <v>102010</v>
      </c>
      <c r="D176" s="4">
        <v>40482</v>
      </c>
      <c r="E176" s="5">
        <v>1.7007000000000001</v>
      </c>
    </row>
    <row r="177" spans="2:5" x14ac:dyDescent="0.25">
      <c r="B177" s="4" t="str">
        <f t="shared" si="2"/>
        <v>92010</v>
      </c>
      <c r="D177" s="4">
        <v>40451</v>
      </c>
      <c r="E177" s="5">
        <v>1.6871</v>
      </c>
    </row>
    <row r="178" spans="2:5" x14ac:dyDescent="0.25">
      <c r="B178" s="4" t="str">
        <f t="shared" si="2"/>
        <v>82010</v>
      </c>
      <c r="D178" s="4">
        <v>40421</v>
      </c>
      <c r="E178" s="5">
        <v>1.7547999999999999</v>
      </c>
    </row>
    <row r="179" spans="2:5" x14ac:dyDescent="0.25">
      <c r="B179" s="4" t="str">
        <f t="shared" si="2"/>
        <v>72010</v>
      </c>
      <c r="D179" s="4">
        <v>40390</v>
      </c>
      <c r="E179" s="5">
        <v>1.7524999999999999</v>
      </c>
    </row>
    <row r="180" spans="2:5" x14ac:dyDescent="0.25">
      <c r="B180" s="4" t="str">
        <f t="shared" si="2"/>
        <v>62010</v>
      </c>
      <c r="D180" s="4">
        <v>40359</v>
      </c>
      <c r="E180" s="5">
        <v>1.8037000000000001</v>
      </c>
    </row>
    <row r="181" spans="2:5" x14ac:dyDescent="0.25">
      <c r="B181" s="4" t="str">
        <f t="shared" si="2"/>
        <v>52010</v>
      </c>
      <c r="D181" s="4">
        <v>40329</v>
      </c>
      <c r="E181" s="5">
        <v>1.8198000000000001</v>
      </c>
    </row>
    <row r="182" spans="2:5" x14ac:dyDescent="0.25">
      <c r="B182" s="4" t="str">
        <f t="shared" si="2"/>
        <v>42010</v>
      </c>
      <c r="D182" s="4">
        <v>40298</v>
      </c>
      <c r="E182" s="5">
        <v>1.734</v>
      </c>
    </row>
    <row r="183" spans="2:5" x14ac:dyDescent="0.25">
      <c r="B183" s="4" t="str">
        <f t="shared" si="2"/>
        <v>32010</v>
      </c>
      <c r="D183" s="4">
        <v>40268</v>
      </c>
      <c r="E183" s="5">
        <v>1.7836000000000001</v>
      </c>
    </row>
    <row r="184" spans="2:5" x14ac:dyDescent="0.25">
      <c r="B184" s="4" t="str">
        <f t="shared" si="2"/>
        <v>22010</v>
      </c>
      <c r="D184" s="4">
        <v>40237</v>
      </c>
      <c r="E184" s="5">
        <v>1.8067</v>
      </c>
    </row>
    <row r="185" spans="2:5" x14ac:dyDescent="0.25">
      <c r="B185" s="4" t="str">
        <f t="shared" si="2"/>
        <v>12010</v>
      </c>
      <c r="D185" s="4">
        <v>40209</v>
      </c>
      <c r="E185" s="5">
        <v>1.8847</v>
      </c>
    </row>
    <row r="186" spans="2:5" x14ac:dyDescent="0.25">
      <c r="B186" s="4" t="str">
        <f t="shared" si="2"/>
        <v>122009</v>
      </c>
      <c r="D186" s="4">
        <v>40178</v>
      </c>
      <c r="E186" s="5">
        <v>1.7424999999999999</v>
      </c>
    </row>
    <row r="187" spans="2:5" x14ac:dyDescent="0.25">
      <c r="B187" s="4" t="str">
        <f t="shared" si="2"/>
        <v>112009</v>
      </c>
      <c r="D187" s="4">
        <v>40147</v>
      </c>
      <c r="E187" s="5">
        <v>1.7549999999999999</v>
      </c>
    </row>
    <row r="188" spans="2:5" x14ac:dyDescent="0.25">
      <c r="B188" s="4" t="str">
        <f t="shared" si="2"/>
        <v>102009</v>
      </c>
      <c r="D188" s="4">
        <v>40117</v>
      </c>
      <c r="E188" s="5">
        <v>1.7629999999999999</v>
      </c>
    </row>
    <row r="189" spans="2:5" x14ac:dyDescent="0.25">
      <c r="B189" s="4" t="str">
        <f t="shared" si="2"/>
        <v>92009</v>
      </c>
      <c r="D189" s="4">
        <v>40086</v>
      </c>
      <c r="E189" s="5">
        <v>1.7715000000000001</v>
      </c>
    </row>
    <row r="190" spans="2:5" x14ac:dyDescent="0.25">
      <c r="B190" s="4" t="str">
        <f t="shared" si="2"/>
        <v>82009</v>
      </c>
      <c r="D190" s="4">
        <v>40056</v>
      </c>
      <c r="E190" s="5">
        <v>1.879</v>
      </c>
    </row>
    <row r="191" spans="2:5" x14ac:dyDescent="0.25">
      <c r="B191" s="4" t="str">
        <f t="shared" si="2"/>
        <v>72009</v>
      </c>
      <c r="D191" s="4">
        <v>40025</v>
      </c>
      <c r="E191" s="5">
        <v>1.8645</v>
      </c>
    </row>
    <row r="192" spans="2:5" x14ac:dyDescent="0.25">
      <c r="B192" s="4" t="str">
        <f t="shared" si="2"/>
        <v>62009</v>
      </c>
      <c r="D192" s="4">
        <v>39994</v>
      </c>
      <c r="E192" s="5">
        <v>1.952</v>
      </c>
    </row>
    <row r="193" spans="2:5" x14ac:dyDescent="0.25">
      <c r="B193" s="4" t="str">
        <f t="shared" si="2"/>
        <v>52009</v>
      </c>
      <c r="D193" s="4">
        <v>39964</v>
      </c>
      <c r="E193" s="5">
        <v>1.9710000000000001</v>
      </c>
    </row>
    <row r="194" spans="2:5" x14ac:dyDescent="0.25">
      <c r="B194" s="4" t="str">
        <f t="shared" si="2"/>
        <v>42009</v>
      </c>
      <c r="D194" s="4">
        <v>39933</v>
      </c>
      <c r="E194" s="5">
        <v>2.1892999999999998</v>
      </c>
    </row>
    <row r="195" spans="2:5" x14ac:dyDescent="0.25">
      <c r="B195" s="4" t="str">
        <f t="shared" si="2"/>
        <v>32009</v>
      </c>
      <c r="D195" s="4">
        <v>39903</v>
      </c>
      <c r="E195" s="5">
        <v>2.3168000000000002</v>
      </c>
    </row>
    <row r="196" spans="2:5" x14ac:dyDescent="0.25">
      <c r="B196" s="4" t="str">
        <f t="shared" si="2"/>
        <v>22009</v>
      </c>
      <c r="D196" s="4">
        <v>39872</v>
      </c>
      <c r="E196" s="5">
        <v>2.3908999999999998</v>
      </c>
    </row>
    <row r="197" spans="2:5" x14ac:dyDescent="0.25">
      <c r="B197" s="4" t="str">
        <f t="shared" si="2"/>
        <v>12009</v>
      </c>
      <c r="D197" s="4">
        <v>39844</v>
      </c>
      <c r="E197" s="5">
        <v>2.319</v>
      </c>
    </row>
    <row r="198" spans="2:5" x14ac:dyDescent="0.25">
      <c r="B198" s="4" t="str">
        <f t="shared" si="2"/>
        <v>122008</v>
      </c>
      <c r="D198" s="4">
        <v>39813</v>
      </c>
      <c r="E198" s="5">
        <v>2.3130000000000002</v>
      </c>
    </row>
    <row r="199" spans="2:5" x14ac:dyDescent="0.25">
      <c r="B199" s="4" t="str">
        <f t="shared" ref="B199:B244" si="3">MONTH($D199)&amp;YEAR($D199)</f>
        <v>112008</v>
      </c>
      <c r="D199" s="4">
        <v>39782</v>
      </c>
      <c r="E199" s="5">
        <v>2.3027000000000002</v>
      </c>
    </row>
    <row r="200" spans="2:5" x14ac:dyDescent="0.25">
      <c r="B200" s="4" t="str">
        <f t="shared" si="3"/>
        <v>102008</v>
      </c>
      <c r="D200" s="4">
        <v>39752</v>
      </c>
      <c r="E200" s="5">
        <v>2.1637</v>
      </c>
    </row>
    <row r="201" spans="2:5" x14ac:dyDescent="0.25">
      <c r="B201" s="4" t="str">
        <f t="shared" si="3"/>
        <v>92008</v>
      </c>
      <c r="D201" s="4">
        <v>39721</v>
      </c>
      <c r="E201" s="5">
        <v>1.9054</v>
      </c>
    </row>
    <row r="202" spans="2:5" x14ac:dyDescent="0.25">
      <c r="B202" s="4" t="str">
        <f t="shared" si="3"/>
        <v>82008</v>
      </c>
      <c r="D202" s="4">
        <v>39691</v>
      </c>
      <c r="E202" s="5">
        <v>1.629</v>
      </c>
    </row>
    <row r="203" spans="2:5" x14ac:dyDescent="0.25">
      <c r="B203" s="4" t="str">
        <f t="shared" si="3"/>
        <v>72008</v>
      </c>
      <c r="D203" s="4">
        <v>39660</v>
      </c>
      <c r="E203" s="5">
        <v>1.5661</v>
      </c>
    </row>
    <row r="204" spans="2:5" x14ac:dyDescent="0.25">
      <c r="B204" s="4" t="str">
        <f t="shared" si="3"/>
        <v>62008</v>
      </c>
      <c r="D204" s="4">
        <v>39629</v>
      </c>
      <c r="E204" s="5">
        <v>1.6035999999999999</v>
      </c>
    </row>
    <row r="205" spans="2:5" x14ac:dyDescent="0.25">
      <c r="B205" s="4" t="str">
        <f t="shared" si="3"/>
        <v>52008</v>
      </c>
      <c r="D205" s="4">
        <v>39599</v>
      </c>
      <c r="E205" s="5">
        <v>1.6259999999999999</v>
      </c>
    </row>
    <row r="206" spans="2:5" x14ac:dyDescent="0.25">
      <c r="B206" s="4" t="str">
        <f t="shared" si="3"/>
        <v>42008</v>
      </c>
      <c r="D206" s="4">
        <v>39568</v>
      </c>
      <c r="E206" s="5">
        <v>1.6617</v>
      </c>
    </row>
    <row r="207" spans="2:5" x14ac:dyDescent="0.25">
      <c r="B207" s="4" t="str">
        <f t="shared" si="3"/>
        <v>32008</v>
      </c>
      <c r="D207" s="4">
        <v>39538</v>
      </c>
      <c r="E207" s="5">
        <v>1.7554000000000001</v>
      </c>
    </row>
    <row r="208" spans="2:5" x14ac:dyDescent="0.25">
      <c r="B208" s="4" t="str">
        <f t="shared" si="3"/>
        <v>22008</v>
      </c>
      <c r="D208" s="4">
        <v>39507</v>
      </c>
      <c r="E208" s="5">
        <v>1.6903999999999999</v>
      </c>
    </row>
    <row r="209" spans="2:5" x14ac:dyDescent="0.25">
      <c r="B209" s="4" t="str">
        <f t="shared" si="3"/>
        <v>12008</v>
      </c>
      <c r="D209" s="4">
        <v>39478</v>
      </c>
      <c r="E209" s="5">
        <v>1.7583</v>
      </c>
    </row>
    <row r="210" spans="2:5" x14ac:dyDescent="0.25">
      <c r="B210" s="4" t="str">
        <f t="shared" si="3"/>
        <v>122007</v>
      </c>
      <c r="D210" s="4">
        <v>39447</v>
      </c>
      <c r="E210" s="5">
        <v>1.7789999999999999</v>
      </c>
    </row>
    <row r="211" spans="2:5" x14ac:dyDescent="0.25">
      <c r="B211" s="4" t="str">
        <f t="shared" si="3"/>
        <v>112007</v>
      </c>
      <c r="D211" s="4">
        <v>39416</v>
      </c>
      <c r="E211" s="5">
        <v>1.7971999999999999</v>
      </c>
    </row>
    <row r="212" spans="2:5" x14ac:dyDescent="0.25">
      <c r="B212" s="4" t="str">
        <f t="shared" si="3"/>
        <v>102007</v>
      </c>
      <c r="D212" s="4">
        <v>39386</v>
      </c>
      <c r="E212" s="5">
        <v>1.7358</v>
      </c>
    </row>
    <row r="213" spans="2:5" x14ac:dyDescent="0.25">
      <c r="B213" s="4" t="str">
        <f t="shared" si="3"/>
        <v>92007</v>
      </c>
      <c r="D213" s="4">
        <v>39355</v>
      </c>
      <c r="E213" s="5">
        <v>1.8320000000000001</v>
      </c>
    </row>
    <row r="214" spans="2:5" x14ac:dyDescent="0.25">
      <c r="B214" s="4" t="str">
        <f t="shared" si="3"/>
        <v>82007</v>
      </c>
      <c r="D214" s="4">
        <v>39325</v>
      </c>
      <c r="E214" s="5">
        <v>1.9676</v>
      </c>
    </row>
    <row r="215" spans="2:5" x14ac:dyDescent="0.25">
      <c r="B215" s="4" t="str">
        <f t="shared" si="3"/>
        <v>72007</v>
      </c>
      <c r="D215" s="4">
        <v>39294</v>
      </c>
      <c r="E215" s="5">
        <v>1.881</v>
      </c>
    </row>
    <row r="216" spans="2:5" x14ac:dyDescent="0.25">
      <c r="B216" s="4" t="str">
        <f t="shared" si="3"/>
        <v>62007</v>
      </c>
      <c r="D216" s="4">
        <v>39263</v>
      </c>
      <c r="E216" s="5">
        <v>1.9279999999999999</v>
      </c>
    </row>
    <row r="217" spans="2:5" x14ac:dyDescent="0.25">
      <c r="B217" s="4" t="str">
        <f t="shared" si="3"/>
        <v>52007</v>
      </c>
      <c r="D217" s="4">
        <v>39233</v>
      </c>
      <c r="E217" s="5">
        <v>1.9195</v>
      </c>
    </row>
    <row r="218" spans="2:5" x14ac:dyDescent="0.25">
      <c r="B218" s="4" t="str">
        <f t="shared" si="3"/>
        <v>42007</v>
      </c>
      <c r="D218" s="4">
        <v>39202</v>
      </c>
      <c r="E218" s="5">
        <v>2.0337999999999998</v>
      </c>
    </row>
    <row r="219" spans="2:5" x14ac:dyDescent="0.25">
      <c r="B219" s="4" t="str">
        <f t="shared" si="3"/>
        <v>32007</v>
      </c>
      <c r="D219" s="4">
        <v>39172</v>
      </c>
      <c r="E219" s="5">
        <v>2.0579999999999998</v>
      </c>
    </row>
    <row r="220" spans="2:5" x14ac:dyDescent="0.25">
      <c r="B220" s="4" t="str">
        <f t="shared" si="3"/>
        <v>22007</v>
      </c>
      <c r="D220" s="4">
        <v>39141</v>
      </c>
      <c r="E220" s="5">
        <v>2.1194000000000002</v>
      </c>
    </row>
    <row r="221" spans="2:5" x14ac:dyDescent="0.25">
      <c r="B221" s="4" t="str">
        <f t="shared" si="3"/>
        <v>12007</v>
      </c>
      <c r="D221" s="4">
        <v>39113</v>
      </c>
      <c r="E221" s="5">
        <v>2.1223000000000001</v>
      </c>
    </row>
    <row r="222" spans="2:5" x14ac:dyDescent="0.25">
      <c r="B222" s="4" t="str">
        <f t="shared" si="3"/>
        <v>122006</v>
      </c>
      <c r="D222" s="4">
        <v>39082</v>
      </c>
      <c r="E222" s="5">
        <v>2.1349999999999998</v>
      </c>
    </row>
    <row r="223" spans="2:5" x14ac:dyDescent="0.25">
      <c r="B223" s="4" t="str">
        <f t="shared" si="3"/>
        <v>112006</v>
      </c>
      <c r="D223" s="4">
        <v>39051</v>
      </c>
      <c r="E223" s="5">
        <v>2.1640000000000001</v>
      </c>
    </row>
    <row r="224" spans="2:5" x14ac:dyDescent="0.25">
      <c r="B224" s="4" t="str">
        <f t="shared" si="3"/>
        <v>102006</v>
      </c>
      <c r="D224" s="4">
        <v>39021</v>
      </c>
      <c r="E224" s="5">
        <v>2.1417999999999999</v>
      </c>
    </row>
    <row r="225" spans="2:5" x14ac:dyDescent="0.25">
      <c r="B225" s="4" t="str">
        <f t="shared" si="3"/>
        <v>92006</v>
      </c>
      <c r="D225" s="4">
        <v>38990</v>
      </c>
      <c r="E225" s="5">
        <v>2.1723499999999998</v>
      </c>
    </row>
    <row r="226" spans="2:5" x14ac:dyDescent="0.25">
      <c r="B226" s="4" t="str">
        <f t="shared" si="3"/>
        <v>82006</v>
      </c>
      <c r="D226" s="4">
        <v>38960</v>
      </c>
      <c r="E226" s="5">
        <v>2.1419000000000001</v>
      </c>
    </row>
    <row r="227" spans="2:5" x14ac:dyDescent="0.25">
      <c r="B227" s="4" t="str">
        <f t="shared" si="3"/>
        <v>72006</v>
      </c>
      <c r="D227" s="4">
        <v>38929</v>
      </c>
      <c r="E227" s="5">
        <v>2.1760000000000002</v>
      </c>
    </row>
    <row r="228" spans="2:5" x14ac:dyDescent="0.25">
      <c r="B228" s="4" t="str">
        <f t="shared" si="3"/>
        <v>62006</v>
      </c>
      <c r="D228" s="4">
        <v>38898</v>
      </c>
      <c r="E228" s="5">
        <v>2.1644000000000001</v>
      </c>
    </row>
    <row r="229" spans="2:5" x14ac:dyDescent="0.25">
      <c r="B229" s="4" t="str">
        <f t="shared" si="3"/>
        <v>52006</v>
      </c>
      <c r="D229" s="4">
        <v>38868</v>
      </c>
      <c r="E229" s="5">
        <v>2.3035999999999999</v>
      </c>
    </row>
    <row r="230" spans="2:5" x14ac:dyDescent="0.25">
      <c r="B230" s="4" t="str">
        <f t="shared" si="3"/>
        <v>42006</v>
      </c>
      <c r="D230" s="4">
        <v>38837</v>
      </c>
      <c r="E230" s="5">
        <v>2.0855000000000001</v>
      </c>
    </row>
    <row r="231" spans="2:5" x14ac:dyDescent="0.25">
      <c r="B231" s="4" t="str">
        <f t="shared" si="3"/>
        <v>32006</v>
      </c>
      <c r="D231" s="4">
        <v>38807</v>
      </c>
      <c r="E231" s="5">
        <v>2.1629999999999998</v>
      </c>
    </row>
    <row r="232" spans="2:5" x14ac:dyDescent="0.25">
      <c r="B232" s="4" t="str">
        <f t="shared" si="3"/>
        <v>22006</v>
      </c>
      <c r="D232" s="4">
        <v>38776</v>
      </c>
      <c r="E232" s="5">
        <v>2.1219999999999999</v>
      </c>
    </row>
    <row r="233" spans="2:5" x14ac:dyDescent="0.25">
      <c r="B233" s="4" t="str">
        <f t="shared" si="3"/>
        <v>12006</v>
      </c>
      <c r="D233" s="4">
        <v>38748</v>
      </c>
      <c r="E233" s="5">
        <v>2.2109999999999999</v>
      </c>
    </row>
    <row r="234" spans="2:5" x14ac:dyDescent="0.25">
      <c r="B234" s="4" t="str">
        <f t="shared" si="3"/>
        <v>122005</v>
      </c>
      <c r="D234" s="4">
        <v>38717</v>
      </c>
      <c r="E234" s="5">
        <v>2.3368000000000002</v>
      </c>
    </row>
    <row r="235" spans="2:5" x14ac:dyDescent="0.25">
      <c r="B235" s="4" t="str">
        <f t="shared" si="3"/>
        <v>112005</v>
      </c>
      <c r="D235" s="4">
        <v>38686</v>
      </c>
      <c r="E235" s="5">
        <v>2.202</v>
      </c>
    </row>
    <row r="236" spans="2:5" x14ac:dyDescent="0.25">
      <c r="B236" s="4" t="str">
        <f t="shared" si="3"/>
        <v>102005</v>
      </c>
      <c r="D236" s="4">
        <v>38656</v>
      </c>
      <c r="E236" s="5">
        <v>2.2517999999999998</v>
      </c>
    </row>
    <row r="237" spans="2:5" x14ac:dyDescent="0.25">
      <c r="B237" s="4" t="str">
        <f t="shared" si="3"/>
        <v>92005</v>
      </c>
      <c r="D237" s="4">
        <v>38625</v>
      </c>
      <c r="E237" s="5">
        <v>2.2265000000000001</v>
      </c>
    </row>
    <row r="238" spans="2:5" x14ac:dyDescent="0.25">
      <c r="B238" s="4" t="str">
        <f t="shared" si="3"/>
        <v>82005</v>
      </c>
      <c r="D238" s="4">
        <v>38595</v>
      </c>
      <c r="E238" s="5">
        <v>2.3540000000000001</v>
      </c>
    </row>
    <row r="239" spans="2:5" x14ac:dyDescent="0.25">
      <c r="B239" s="4" t="str">
        <f t="shared" si="3"/>
        <v>72005</v>
      </c>
      <c r="D239" s="4">
        <v>38564</v>
      </c>
      <c r="E239" s="5">
        <v>2.379</v>
      </c>
    </row>
    <row r="240" spans="2:5" x14ac:dyDescent="0.25">
      <c r="B240" s="4" t="str">
        <f t="shared" si="3"/>
        <v>62005</v>
      </c>
      <c r="D240" s="4">
        <v>38533</v>
      </c>
      <c r="E240" s="5">
        <v>2.3349000000000002</v>
      </c>
    </row>
    <row r="241" spans="2:5" x14ac:dyDescent="0.25">
      <c r="B241" s="4" t="str">
        <f t="shared" si="3"/>
        <v>52005</v>
      </c>
      <c r="D241" s="4">
        <v>38503</v>
      </c>
      <c r="E241" s="5">
        <v>2.4085000000000001</v>
      </c>
    </row>
    <row r="242" spans="2:5" x14ac:dyDescent="0.25">
      <c r="B242" s="4" t="str">
        <f t="shared" si="3"/>
        <v>42005</v>
      </c>
      <c r="D242" s="4">
        <v>38472</v>
      </c>
      <c r="E242" s="5">
        <v>2.5272000000000001</v>
      </c>
    </row>
    <row r="243" spans="2:5" x14ac:dyDescent="0.25">
      <c r="B243" s="4" t="str">
        <f t="shared" si="3"/>
        <v>32005</v>
      </c>
      <c r="D243" s="4">
        <v>38442</v>
      </c>
      <c r="E243" s="5">
        <v>2.6789999999999998</v>
      </c>
    </row>
    <row r="244" spans="2:5" x14ac:dyDescent="0.25">
      <c r="B244" s="4" t="str">
        <f t="shared" si="3"/>
        <v>22005</v>
      </c>
      <c r="D244" s="4">
        <v>38411</v>
      </c>
      <c r="E244" s="5">
        <v>2.5884999999999998</v>
      </c>
    </row>
    <row r="245" spans="2:5" x14ac:dyDescent="0.25">
      <c r="D245" s="4">
        <v>38383</v>
      </c>
      <c r="E245" s="5">
        <v>2.6078000000000001</v>
      </c>
    </row>
    <row r="246" spans="2:5" x14ac:dyDescent="0.25">
      <c r="D246" s="4">
        <v>38352</v>
      </c>
      <c r="E246" s="5">
        <v>2.6549999999999998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MacroDataset</vt:lpstr>
      <vt:lpstr>BR Selic</vt:lpstr>
      <vt:lpstr>BR Inflation</vt:lpstr>
      <vt:lpstr>US Fed Funds</vt:lpstr>
      <vt:lpstr>US Inflation</vt:lpstr>
      <vt:lpstr>BRL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Arduin, Victor (BRZ)</dc:creator>
  <cp:lastModifiedBy>Arduin, Victor (BRZ)</cp:lastModifiedBy>
  <dcterms:created xsi:type="dcterms:W3CDTF">2015-06-05T18:17:20Z</dcterms:created>
  <dcterms:modified xsi:type="dcterms:W3CDTF">2024-12-19T02:47:41Z</dcterms:modified>
</cp:coreProperties>
</file>