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surveys/survey1.xml" ContentType="application/vnd.ms-excel.survey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1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енис\Documents\Visual Studio 2012\Projects\SimpleStatistics.Excel\Example\"/>
    </mc:Choice>
  </mc:AlternateContent>
  <bookViews>
    <workbookView xWindow="0" yWindow="0" windowWidth="28800" windowHeight="12435" activeTab="4"/>
  </bookViews>
  <sheets>
    <sheet name="Данные" sheetId="2" r:id="rId1"/>
    <sheet name="Справочники" sheetId="1" r:id="rId2"/>
    <sheet name="Highlight Exceptions" sheetId="26" state="hidden" r:id="rId3"/>
    <sheet name="Анализ" sheetId="37" r:id="rId4"/>
    <sheet name="Результат" sheetId="39" r:id="rId5"/>
  </sheets>
  <definedNames>
    <definedName name="ExceptionsThreshold">#REF!</definedName>
    <definedName name="ExceptionsThreshold_0">'Highlight Exceptions'!A1</definedName>
    <definedName name="RowExceptionsThreshold">#REF!</definedName>
    <definedName name="RowExceptionsThreshold_0">'Highlight Exceptions'!$A1:$AP1</definedName>
    <definedName name="Threshold">#REF!</definedName>
    <definedName name="Threshold_0">#REF!</definedName>
  </definedNames>
  <calcPr calcId="152511"/>
</workbook>
</file>

<file path=xl/calcChain.xml><?xml version="1.0" encoding="utf-8"?>
<calcChain xmlns="http://schemas.openxmlformats.org/spreadsheetml/2006/main">
  <c r="F4" i="39" l="1"/>
  <c r="F5" i="39"/>
  <c r="F6" i="39"/>
  <c r="F7" i="39"/>
  <c r="F8" i="39"/>
  <c r="F9" i="39"/>
  <c r="F10" i="39"/>
  <c r="F11" i="39"/>
  <c r="F12" i="39"/>
  <c r="F13" i="39"/>
  <c r="F45" i="39" l="1"/>
  <c r="F44" i="39"/>
  <c r="F43" i="39"/>
  <c r="F42" i="39"/>
  <c r="F41" i="39"/>
  <c r="F40" i="39"/>
  <c r="F39" i="39"/>
  <c r="F38" i="39"/>
  <c r="F37" i="39"/>
  <c r="F36" i="39"/>
  <c r="F29" i="39" l="1"/>
  <c r="F28" i="39"/>
  <c r="F27" i="39"/>
  <c r="F26" i="39"/>
  <c r="F25" i="39"/>
  <c r="F24" i="39"/>
  <c r="F23" i="39"/>
  <c r="F22" i="39"/>
  <c r="F21" i="39"/>
  <c r="F20" i="39"/>
  <c r="AL45" i="37" l="1"/>
  <c r="AF45" i="37"/>
  <c r="Z45" i="37"/>
  <c r="I45" i="37"/>
  <c r="H45" i="37"/>
  <c r="G45" i="37"/>
  <c r="F45" i="37"/>
  <c r="Z28" i="37"/>
  <c r="I28" i="37"/>
  <c r="H28" i="37"/>
  <c r="G28" i="37"/>
  <c r="F28" i="37"/>
  <c r="AL27" i="37"/>
  <c r="AF27" i="37"/>
  <c r="Z27" i="37"/>
  <c r="I27" i="37"/>
  <c r="H27" i="37"/>
  <c r="G27" i="37"/>
  <c r="F27" i="37"/>
  <c r="AL26" i="37"/>
  <c r="AF26" i="37"/>
  <c r="Z26" i="37"/>
  <c r="I26" i="37"/>
  <c r="H26" i="37"/>
  <c r="G26" i="37"/>
  <c r="F26" i="37"/>
  <c r="AL25" i="37"/>
  <c r="AF25" i="37"/>
  <c r="Z25" i="37"/>
  <c r="I25" i="37"/>
  <c r="H25" i="37"/>
  <c r="G25" i="37"/>
  <c r="F25" i="37"/>
  <c r="AL24" i="37"/>
  <c r="AF24" i="37"/>
  <c r="Z24" i="37"/>
  <c r="I24" i="37"/>
  <c r="H24" i="37"/>
  <c r="G24" i="37"/>
  <c r="F24" i="37"/>
  <c r="AL23" i="37"/>
  <c r="AF23" i="37"/>
  <c r="Z23" i="37"/>
  <c r="I23" i="37"/>
  <c r="H23" i="37"/>
  <c r="G23" i="37"/>
  <c r="F23" i="37"/>
  <c r="AL22" i="37"/>
  <c r="AF22" i="37"/>
  <c r="Z22" i="37"/>
  <c r="I22" i="37"/>
  <c r="H22" i="37"/>
  <c r="G22" i="37"/>
  <c r="F22" i="37"/>
  <c r="AL21" i="37"/>
  <c r="AF21" i="37"/>
  <c r="Z21" i="37"/>
  <c r="I21" i="37"/>
  <c r="H21" i="37"/>
  <c r="G21" i="37"/>
  <c r="F21" i="37"/>
  <c r="AL20" i="37"/>
  <c r="AF20" i="37"/>
  <c r="Z20" i="37"/>
  <c r="I20" i="37"/>
  <c r="H20" i="37"/>
  <c r="G20" i="37"/>
  <c r="F20" i="37"/>
  <c r="AL19" i="37"/>
  <c r="AF19" i="37"/>
  <c r="Z19" i="37"/>
  <c r="I19" i="37"/>
  <c r="H19" i="37"/>
  <c r="G19" i="37"/>
  <c r="F19" i="37"/>
  <c r="AL18" i="37"/>
  <c r="AF18" i="37"/>
  <c r="Z18" i="37"/>
  <c r="I18" i="37"/>
  <c r="H18" i="37"/>
  <c r="G18" i="37"/>
  <c r="F18" i="37"/>
  <c r="AL17" i="37"/>
  <c r="AF17" i="37"/>
  <c r="Z17" i="37"/>
  <c r="I17" i="37"/>
  <c r="H17" i="37"/>
  <c r="G17" i="37"/>
  <c r="F17" i="37"/>
  <c r="AL16" i="37"/>
  <c r="AF16" i="37"/>
  <c r="Z16" i="37"/>
  <c r="I16" i="37"/>
  <c r="H16" i="37"/>
  <c r="G16" i="37"/>
  <c r="F16" i="37"/>
  <c r="AL15" i="37"/>
  <c r="AF15" i="37"/>
  <c r="Z15" i="37"/>
  <c r="I15" i="37"/>
  <c r="H15" i="37"/>
  <c r="G15" i="37"/>
  <c r="F15" i="37"/>
  <c r="AL14" i="37"/>
  <c r="AF14" i="37"/>
  <c r="Z14" i="37"/>
  <c r="I14" i="37"/>
  <c r="H14" i="37"/>
  <c r="G14" i="37"/>
  <c r="F14" i="37"/>
  <c r="AL13" i="37"/>
  <c r="AF13" i="37"/>
  <c r="Z13" i="37"/>
  <c r="I13" i="37"/>
  <c r="H13" i="37"/>
  <c r="G13" i="37"/>
  <c r="F13" i="37"/>
  <c r="AL12" i="37"/>
  <c r="AF12" i="37"/>
  <c r="Z12" i="37"/>
  <c r="I12" i="37"/>
  <c r="H12" i="37"/>
  <c r="G12" i="37"/>
  <c r="F12" i="37"/>
  <c r="AL11" i="37"/>
  <c r="AF11" i="37"/>
  <c r="Z11" i="37"/>
  <c r="I11" i="37"/>
  <c r="H11" i="37"/>
  <c r="G11" i="37"/>
  <c r="F11" i="37"/>
  <c r="AL10" i="37"/>
  <c r="AF10" i="37"/>
  <c r="Z10" i="37"/>
  <c r="I10" i="37"/>
  <c r="H10" i="37"/>
  <c r="G10" i="37"/>
  <c r="F10" i="37"/>
  <c r="AL9" i="37"/>
  <c r="AF9" i="37"/>
  <c r="Z9" i="37"/>
  <c r="I9" i="37"/>
  <c r="H9" i="37"/>
  <c r="G9" i="37"/>
  <c r="F9" i="37"/>
  <c r="AL8" i="37"/>
  <c r="AF8" i="37"/>
  <c r="Z8" i="37"/>
  <c r="I8" i="37"/>
  <c r="H8" i="37"/>
  <c r="G8" i="37"/>
  <c r="F8" i="37"/>
  <c r="AL7" i="37"/>
  <c r="AF7" i="37"/>
  <c r="Z7" i="37"/>
  <c r="I7" i="37"/>
  <c r="H7" i="37"/>
  <c r="G7" i="37"/>
  <c r="F7" i="37"/>
  <c r="Z6" i="37"/>
  <c r="I6" i="37"/>
  <c r="H6" i="37"/>
  <c r="G6" i="37"/>
  <c r="F6" i="37"/>
  <c r="Z5" i="37"/>
  <c r="I5" i="37"/>
  <c r="H5" i="37"/>
  <c r="G5" i="37"/>
  <c r="F5" i="37"/>
  <c r="Z4" i="37"/>
  <c r="I4" i="37"/>
  <c r="H4" i="37"/>
  <c r="G4" i="37"/>
  <c r="F4" i="37"/>
  <c r="Z3" i="37"/>
  <c r="I3" i="37"/>
  <c r="H3" i="37"/>
  <c r="G3" i="37"/>
  <c r="F3" i="37"/>
  <c r="AL2" i="37"/>
  <c r="AF2" i="37"/>
  <c r="Z2" i="37"/>
  <c r="I2" i="37"/>
  <c r="H2" i="37"/>
  <c r="G2" i="37"/>
  <c r="F2" i="37"/>
  <c r="AC2" i="2" l="1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O27" i="37" l="1"/>
  <c r="AB27" i="37"/>
  <c r="AN26" i="37"/>
  <c r="AD26" i="37"/>
  <c r="AP25" i="37"/>
  <c r="AB25" i="37"/>
  <c r="AN24" i="37"/>
  <c r="AO23" i="37"/>
  <c r="AD23" i="37"/>
  <c r="AP22" i="37"/>
  <c r="AC22" i="37"/>
  <c r="AO21" i="37"/>
  <c r="AO19" i="37"/>
  <c r="AD19" i="37"/>
  <c r="AP18" i="37"/>
  <c r="AO15" i="37"/>
  <c r="AD15" i="37"/>
  <c r="AB14" i="37"/>
  <c r="AB13" i="37"/>
  <c r="AO11" i="37"/>
  <c r="AC11" i="37"/>
  <c r="AO10" i="37"/>
  <c r="AC10" i="37"/>
  <c r="AC9" i="37"/>
  <c r="AO7" i="37"/>
  <c r="AC7" i="37"/>
  <c r="AP2" i="37"/>
  <c r="AD2" i="37"/>
  <c r="C2" i="1"/>
  <c r="K45" i="37"/>
  <c r="AI27" i="37"/>
  <c r="AJ26" i="37"/>
  <c r="AI24" i="37"/>
  <c r="AH22" i="37"/>
  <c r="AH21" i="37"/>
  <c r="AH20" i="37"/>
  <c r="AI19" i="37"/>
  <c r="AH18" i="37"/>
  <c r="AC18" i="37"/>
  <c r="AI17" i="37"/>
  <c r="AH16" i="37"/>
  <c r="AJ15" i="37"/>
  <c r="AG14" i="37"/>
  <c r="AJ13" i="37"/>
  <c r="AH12" i="37"/>
  <c r="AG11" i="37"/>
  <c r="AJ10" i="37"/>
  <c r="AG9" i="37"/>
  <c r="AI8" i="37"/>
  <c r="AJ7" i="37"/>
  <c r="AH2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2" i="37"/>
  <c r="C1" i="1"/>
  <c r="AY4" i="2"/>
  <c r="AY8" i="2"/>
  <c r="AY15" i="2"/>
  <c r="AY16" i="2"/>
  <c r="AY17" i="2"/>
  <c r="AY18" i="2"/>
  <c r="AY19" i="2"/>
  <c r="AY20" i="2"/>
  <c r="AY22" i="2"/>
  <c r="AY24" i="2"/>
  <c r="AY25" i="2"/>
  <c r="AY29" i="2"/>
  <c r="AY30" i="2"/>
  <c r="AY31" i="2"/>
  <c r="AY33" i="2"/>
  <c r="AY35" i="2"/>
  <c r="AY36" i="2"/>
  <c r="AY38" i="2"/>
  <c r="AY39" i="2"/>
  <c r="AY40" i="2"/>
  <c r="AY44" i="2"/>
  <c r="AY45" i="2"/>
  <c r="AY46" i="2"/>
  <c r="AY48" i="2"/>
  <c r="AY49" i="2"/>
  <c r="AY51" i="2"/>
  <c r="AY52" i="2"/>
  <c r="AY53" i="2"/>
  <c r="AY54" i="2"/>
  <c r="AY56" i="2"/>
  <c r="AY59" i="2"/>
  <c r="AY60" i="2"/>
  <c r="AY61" i="2"/>
  <c r="AY63" i="2"/>
  <c r="AY65" i="2"/>
  <c r="AY66" i="2"/>
  <c r="AY67" i="2"/>
  <c r="AY72" i="2"/>
  <c r="AY73" i="2"/>
  <c r="AY75" i="2"/>
  <c r="AY76" i="2"/>
  <c r="AY77" i="2"/>
  <c r="AY78" i="2"/>
  <c r="AY80" i="2"/>
  <c r="AY81" i="2"/>
  <c r="AY83" i="2"/>
  <c r="AY85" i="2"/>
  <c r="AY86" i="2"/>
  <c r="AY88" i="2"/>
  <c r="AY90" i="2"/>
  <c r="AY91" i="2"/>
  <c r="AY92" i="2"/>
  <c r="AY93" i="2"/>
  <c r="AY95" i="2"/>
  <c r="AY97" i="2"/>
  <c r="AY101" i="2"/>
  <c r="AY102" i="2"/>
  <c r="AY103" i="2"/>
  <c r="AY104" i="2"/>
  <c r="AY105" i="2"/>
  <c r="AY108" i="2"/>
  <c r="AY110" i="2"/>
  <c r="AY112" i="2"/>
  <c r="AY115" i="2"/>
  <c r="AY116" i="2"/>
  <c r="AY117" i="2"/>
  <c r="AY118" i="2"/>
  <c r="AY121" i="2"/>
  <c r="AY122" i="2"/>
  <c r="AY123" i="2"/>
  <c r="AY124" i="2"/>
  <c r="AY125" i="2"/>
  <c r="AY127" i="2"/>
  <c r="AY129" i="2"/>
  <c r="AY130" i="2"/>
  <c r="AY132" i="2"/>
  <c r="AY133" i="2"/>
  <c r="AY134" i="2"/>
  <c r="AY135" i="2"/>
  <c r="AY136" i="2"/>
  <c r="AY138" i="2"/>
  <c r="AY139" i="2"/>
  <c r="AY143" i="2"/>
  <c r="AY144" i="2"/>
  <c r="AY148" i="2"/>
  <c r="AY150" i="2"/>
  <c r="AY152" i="2"/>
  <c r="AY154" i="2"/>
  <c r="AY155" i="2"/>
  <c r="AY156" i="2"/>
  <c r="AY158" i="2"/>
  <c r="AY159" i="2"/>
  <c r="AY160" i="2"/>
  <c r="AY162" i="2"/>
  <c r="AY163" i="2"/>
  <c r="AY165" i="2"/>
  <c r="AY167" i="2"/>
  <c r="AY169" i="2"/>
  <c r="AY172" i="2"/>
  <c r="AY173" i="2"/>
  <c r="AY176" i="2"/>
  <c r="AY177" i="2"/>
  <c r="AY178" i="2"/>
  <c r="AY180" i="2"/>
  <c r="AY182" i="2"/>
  <c r="AY183" i="2"/>
  <c r="AY184" i="2"/>
  <c r="AY185" i="2"/>
  <c r="AY186" i="2"/>
  <c r="AY187" i="2"/>
  <c r="AY188" i="2"/>
  <c r="AY190" i="2"/>
  <c r="AY192" i="2"/>
  <c r="AY193" i="2"/>
  <c r="AY194" i="2"/>
  <c r="AY195" i="2"/>
  <c r="AY196" i="2"/>
  <c r="AY197" i="2"/>
  <c r="AY199" i="2"/>
  <c r="AY201" i="2"/>
  <c r="AY202" i="2"/>
  <c r="AY203" i="2"/>
  <c r="AY205" i="2"/>
  <c r="AY206" i="2"/>
  <c r="AY207" i="2"/>
  <c r="AY209" i="2"/>
  <c r="AY210" i="2"/>
  <c r="AY211" i="2"/>
  <c r="AY215" i="2"/>
  <c r="AY216" i="2"/>
  <c r="AY217" i="2"/>
  <c r="AY220" i="2"/>
  <c r="AY221" i="2"/>
  <c r="AY222" i="2"/>
  <c r="AY224" i="2"/>
  <c r="AY226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5" i="2"/>
  <c r="AY246" i="2"/>
  <c r="AY248" i="2"/>
  <c r="AY252" i="2"/>
  <c r="AY254" i="2"/>
  <c r="AY255" i="2"/>
  <c r="AY256" i="2"/>
  <c r="AY257" i="2"/>
  <c r="AY258" i="2"/>
  <c r="AY260" i="2"/>
  <c r="AQ4" i="2"/>
  <c r="AQ8" i="2"/>
  <c r="AQ15" i="2"/>
  <c r="AQ16" i="2"/>
  <c r="AQ17" i="2"/>
  <c r="AQ18" i="2"/>
  <c r="AQ19" i="2"/>
  <c r="AQ20" i="2"/>
  <c r="AQ22" i="2"/>
  <c r="AQ24" i="2"/>
  <c r="AQ25" i="2"/>
  <c r="AQ29" i="2"/>
  <c r="AQ30" i="2"/>
  <c r="AQ31" i="2"/>
  <c r="AQ33" i="2"/>
  <c r="AQ35" i="2"/>
  <c r="AQ36" i="2"/>
  <c r="AQ38" i="2"/>
  <c r="AQ39" i="2"/>
  <c r="AQ40" i="2"/>
  <c r="AQ44" i="2"/>
  <c r="AQ45" i="2"/>
  <c r="AQ46" i="2"/>
  <c r="AQ48" i="2"/>
  <c r="AQ49" i="2"/>
  <c r="AQ51" i="2"/>
  <c r="AQ52" i="2"/>
  <c r="AQ53" i="2"/>
  <c r="AQ54" i="2"/>
  <c r="AQ56" i="2"/>
  <c r="AQ59" i="2"/>
  <c r="AQ60" i="2"/>
  <c r="AQ61" i="2"/>
  <c r="AQ63" i="2"/>
  <c r="AQ65" i="2"/>
  <c r="AQ66" i="2"/>
  <c r="AQ67" i="2"/>
  <c r="AQ72" i="2"/>
  <c r="AQ73" i="2"/>
  <c r="AQ75" i="2"/>
  <c r="AQ76" i="2"/>
  <c r="AQ77" i="2"/>
  <c r="AQ78" i="2"/>
  <c r="AQ80" i="2"/>
  <c r="AQ81" i="2"/>
  <c r="AQ83" i="2"/>
  <c r="AQ85" i="2"/>
  <c r="AQ86" i="2"/>
  <c r="AQ88" i="2"/>
  <c r="AQ90" i="2"/>
  <c r="AQ91" i="2"/>
  <c r="AQ92" i="2"/>
  <c r="AQ93" i="2"/>
  <c r="AQ95" i="2"/>
  <c r="AQ97" i="2"/>
  <c r="AQ101" i="2"/>
  <c r="AQ102" i="2"/>
  <c r="AQ103" i="2"/>
  <c r="AQ104" i="2"/>
  <c r="AQ105" i="2"/>
  <c r="AQ108" i="2"/>
  <c r="AQ110" i="2"/>
  <c r="AQ112" i="2"/>
  <c r="AQ115" i="2"/>
  <c r="AQ116" i="2"/>
  <c r="AQ117" i="2"/>
  <c r="AQ118" i="2"/>
  <c r="AQ121" i="2"/>
  <c r="AQ122" i="2"/>
  <c r="AQ123" i="2"/>
  <c r="AQ124" i="2"/>
  <c r="AQ125" i="2"/>
  <c r="AQ127" i="2"/>
  <c r="AQ129" i="2"/>
  <c r="AQ130" i="2"/>
  <c r="AQ132" i="2"/>
  <c r="AQ133" i="2"/>
  <c r="AQ134" i="2"/>
  <c r="AQ135" i="2"/>
  <c r="AQ136" i="2"/>
  <c r="AQ138" i="2"/>
  <c r="AQ139" i="2"/>
  <c r="AQ143" i="2"/>
  <c r="AQ144" i="2"/>
  <c r="AQ148" i="2"/>
  <c r="AQ150" i="2"/>
  <c r="AQ152" i="2"/>
  <c r="AQ154" i="2"/>
  <c r="AQ155" i="2"/>
  <c r="AQ156" i="2"/>
  <c r="AQ158" i="2"/>
  <c r="AQ159" i="2"/>
  <c r="AQ160" i="2"/>
  <c r="AQ162" i="2"/>
  <c r="AQ163" i="2"/>
  <c r="AQ165" i="2"/>
  <c r="AQ167" i="2"/>
  <c r="AQ169" i="2"/>
  <c r="AQ172" i="2"/>
  <c r="AQ173" i="2"/>
  <c r="AQ176" i="2"/>
  <c r="AQ177" i="2"/>
  <c r="AQ178" i="2"/>
  <c r="AQ180" i="2"/>
  <c r="AQ182" i="2"/>
  <c r="AQ183" i="2"/>
  <c r="AQ184" i="2"/>
  <c r="AQ185" i="2"/>
  <c r="AQ186" i="2"/>
  <c r="AQ187" i="2"/>
  <c r="AQ188" i="2"/>
  <c r="AQ190" i="2"/>
  <c r="AQ192" i="2"/>
  <c r="AQ193" i="2"/>
  <c r="AQ194" i="2"/>
  <c r="AQ195" i="2"/>
  <c r="AQ196" i="2"/>
  <c r="AQ197" i="2"/>
  <c r="AQ199" i="2"/>
  <c r="AQ201" i="2"/>
  <c r="AQ202" i="2"/>
  <c r="AQ203" i="2"/>
  <c r="AQ205" i="2"/>
  <c r="AQ206" i="2"/>
  <c r="AQ207" i="2"/>
  <c r="AQ209" i="2"/>
  <c r="AQ210" i="2"/>
  <c r="AQ211" i="2"/>
  <c r="AQ215" i="2"/>
  <c r="AQ216" i="2"/>
  <c r="AQ217" i="2"/>
  <c r="AQ220" i="2"/>
  <c r="AQ221" i="2"/>
  <c r="AQ222" i="2"/>
  <c r="AQ224" i="2"/>
  <c r="AQ226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5" i="2"/>
  <c r="AQ246" i="2"/>
  <c r="AQ248" i="2"/>
  <c r="AQ252" i="2"/>
  <c r="AQ254" i="2"/>
  <c r="AQ255" i="2"/>
  <c r="AQ256" i="2"/>
  <c r="AQ257" i="2"/>
  <c r="AQ258" i="2"/>
  <c r="AQ260" i="2"/>
  <c r="AP4" i="2"/>
  <c r="AP8" i="2"/>
  <c r="AP15" i="2"/>
  <c r="AP16" i="2"/>
  <c r="AP17" i="2"/>
  <c r="AP18" i="2"/>
  <c r="AP19" i="2"/>
  <c r="AP20" i="2"/>
  <c r="AP22" i="2"/>
  <c r="AP24" i="2"/>
  <c r="AP25" i="2"/>
  <c r="AP29" i="2"/>
  <c r="AP30" i="2"/>
  <c r="AP31" i="2"/>
  <c r="AP33" i="2"/>
  <c r="AP35" i="2"/>
  <c r="AP36" i="2"/>
  <c r="AP38" i="2"/>
  <c r="AP39" i="2"/>
  <c r="AP40" i="2"/>
  <c r="AP44" i="2"/>
  <c r="AP45" i="2"/>
  <c r="AP46" i="2"/>
  <c r="AP48" i="2"/>
  <c r="AP49" i="2"/>
  <c r="AP51" i="2"/>
  <c r="AP52" i="2"/>
  <c r="AP53" i="2"/>
  <c r="AP54" i="2"/>
  <c r="AP56" i="2"/>
  <c r="AP59" i="2"/>
  <c r="AP60" i="2"/>
  <c r="AP61" i="2"/>
  <c r="AP63" i="2"/>
  <c r="AP65" i="2"/>
  <c r="AP66" i="2"/>
  <c r="AP67" i="2"/>
  <c r="AP72" i="2"/>
  <c r="AP73" i="2"/>
  <c r="AP75" i="2"/>
  <c r="AP76" i="2"/>
  <c r="AP77" i="2"/>
  <c r="AP78" i="2"/>
  <c r="AP80" i="2"/>
  <c r="AP81" i="2"/>
  <c r="AP83" i="2"/>
  <c r="AP85" i="2"/>
  <c r="AP86" i="2"/>
  <c r="AP88" i="2"/>
  <c r="AP90" i="2"/>
  <c r="AP91" i="2"/>
  <c r="AP92" i="2"/>
  <c r="AP93" i="2"/>
  <c r="AP95" i="2"/>
  <c r="AP97" i="2"/>
  <c r="AP101" i="2"/>
  <c r="AP102" i="2"/>
  <c r="AP103" i="2"/>
  <c r="AP104" i="2"/>
  <c r="AP105" i="2"/>
  <c r="AP108" i="2"/>
  <c r="AP110" i="2"/>
  <c r="AP112" i="2"/>
  <c r="AP115" i="2"/>
  <c r="AP116" i="2"/>
  <c r="AP117" i="2"/>
  <c r="AP118" i="2"/>
  <c r="AP121" i="2"/>
  <c r="AP122" i="2"/>
  <c r="AP123" i="2"/>
  <c r="AP124" i="2"/>
  <c r="AP125" i="2"/>
  <c r="AP127" i="2"/>
  <c r="AP129" i="2"/>
  <c r="AP130" i="2"/>
  <c r="AP132" i="2"/>
  <c r="AP133" i="2"/>
  <c r="AP134" i="2"/>
  <c r="AP135" i="2"/>
  <c r="AP136" i="2"/>
  <c r="AP138" i="2"/>
  <c r="AP139" i="2"/>
  <c r="AP143" i="2"/>
  <c r="AP144" i="2"/>
  <c r="AP148" i="2"/>
  <c r="AP150" i="2"/>
  <c r="AP152" i="2"/>
  <c r="AP154" i="2"/>
  <c r="AP155" i="2"/>
  <c r="AP156" i="2"/>
  <c r="AP158" i="2"/>
  <c r="AP159" i="2"/>
  <c r="AP160" i="2"/>
  <c r="AP162" i="2"/>
  <c r="AP163" i="2"/>
  <c r="AP165" i="2"/>
  <c r="AP167" i="2"/>
  <c r="AP169" i="2"/>
  <c r="AP172" i="2"/>
  <c r="AP173" i="2"/>
  <c r="AP176" i="2"/>
  <c r="AP177" i="2"/>
  <c r="AP178" i="2"/>
  <c r="AP180" i="2"/>
  <c r="AP182" i="2"/>
  <c r="AP183" i="2"/>
  <c r="AP184" i="2"/>
  <c r="AP185" i="2"/>
  <c r="AP186" i="2"/>
  <c r="AP187" i="2"/>
  <c r="AP188" i="2"/>
  <c r="AP190" i="2"/>
  <c r="AP192" i="2"/>
  <c r="AP193" i="2"/>
  <c r="AP194" i="2"/>
  <c r="AP195" i="2"/>
  <c r="AP196" i="2"/>
  <c r="AP197" i="2"/>
  <c r="AP199" i="2"/>
  <c r="AP201" i="2"/>
  <c r="AP202" i="2"/>
  <c r="AP203" i="2"/>
  <c r="AP205" i="2"/>
  <c r="AP206" i="2"/>
  <c r="AP207" i="2"/>
  <c r="AP209" i="2"/>
  <c r="AP210" i="2"/>
  <c r="AP211" i="2"/>
  <c r="AP215" i="2"/>
  <c r="AP216" i="2"/>
  <c r="AP217" i="2"/>
  <c r="AP220" i="2"/>
  <c r="AP221" i="2"/>
  <c r="AP222" i="2"/>
  <c r="AP224" i="2"/>
  <c r="AP226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5" i="2"/>
  <c r="AP246" i="2"/>
  <c r="AP248" i="2"/>
  <c r="AP252" i="2"/>
  <c r="AP254" i="2"/>
  <c r="AP255" i="2"/>
  <c r="AP256" i="2"/>
  <c r="AP257" i="2"/>
  <c r="AP258" i="2"/>
  <c r="AP260" i="2"/>
  <c r="AO4" i="2"/>
  <c r="AO8" i="2"/>
  <c r="AO15" i="2"/>
  <c r="AO16" i="2"/>
  <c r="AO17" i="2"/>
  <c r="AO18" i="2"/>
  <c r="AO19" i="2"/>
  <c r="AO20" i="2"/>
  <c r="AO22" i="2"/>
  <c r="AO24" i="2"/>
  <c r="AO25" i="2"/>
  <c r="AO29" i="2"/>
  <c r="AO30" i="2"/>
  <c r="AO31" i="2"/>
  <c r="AO33" i="2"/>
  <c r="AO35" i="2"/>
  <c r="AO36" i="2"/>
  <c r="AO38" i="2"/>
  <c r="AO39" i="2"/>
  <c r="AO40" i="2"/>
  <c r="AO44" i="2"/>
  <c r="AO45" i="2"/>
  <c r="AO46" i="2"/>
  <c r="AO48" i="2"/>
  <c r="AO49" i="2"/>
  <c r="AO51" i="2"/>
  <c r="AO52" i="2"/>
  <c r="AO53" i="2"/>
  <c r="AO54" i="2"/>
  <c r="AO56" i="2"/>
  <c r="AO59" i="2"/>
  <c r="AO60" i="2"/>
  <c r="AO61" i="2"/>
  <c r="AO63" i="2"/>
  <c r="AO65" i="2"/>
  <c r="AO66" i="2"/>
  <c r="AO67" i="2"/>
  <c r="AO72" i="2"/>
  <c r="AO73" i="2"/>
  <c r="AO75" i="2"/>
  <c r="AO76" i="2"/>
  <c r="AO77" i="2"/>
  <c r="AO78" i="2"/>
  <c r="AO80" i="2"/>
  <c r="AO81" i="2"/>
  <c r="AO83" i="2"/>
  <c r="AO85" i="2"/>
  <c r="AO86" i="2"/>
  <c r="AO88" i="2"/>
  <c r="AO90" i="2"/>
  <c r="AO91" i="2"/>
  <c r="AO92" i="2"/>
  <c r="AO93" i="2"/>
  <c r="AO95" i="2"/>
  <c r="AO97" i="2"/>
  <c r="AO101" i="2"/>
  <c r="AO102" i="2"/>
  <c r="AO103" i="2"/>
  <c r="AO104" i="2"/>
  <c r="AO105" i="2"/>
  <c r="AO108" i="2"/>
  <c r="AO110" i="2"/>
  <c r="AO112" i="2"/>
  <c r="AO115" i="2"/>
  <c r="AO116" i="2"/>
  <c r="AO117" i="2"/>
  <c r="AO118" i="2"/>
  <c r="AO121" i="2"/>
  <c r="AO122" i="2"/>
  <c r="AO123" i="2"/>
  <c r="AO124" i="2"/>
  <c r="AO125" i="2"/>
  <c r="AO127" i="2"/>
  <c r="AO129" i="2"/>
  <c r="AO130" i="2"/>
  <c r="AO132" i="2"/>
  <c r="AO133" i="2"/>
  <c r="AO134" i="2"/>
  <c r="AO135" i="2"/>
  <c r="AO136" i="2"/>
  <c r="AO138" i="2"/>
  <c r="AO139" i="2"/>
  <c r="AO143" i="2"/>
  <c r="AO144" i="2"/>
  <c r="AO148" i="2"/>
  <c r="AO150" i="2"/>
  <c r="AO152" i="2"/>
  <c r="AO154" i="2"/>
  <c r="AO155" i="2"/>
  <c r="AO156" i="2"/>
  <c r="AO158" i="2"/>
  <c r="AO159" i="2"/>
  <c r="AO160" i="2"/>
  <c r="AO162" i="2"/>
  <c r="AO163" i="2"/>
  <c r="AO165" i="2"/>
  <c r="AO167" i="2"/>
  <c r="AO169" i="2"/>
  <c r="AO172" i="2"/>
  <c r="AO173" i="2"/>
  <c r="AO176" i="2"/>
  <c r="AO177" i="2"/>
  <c r="AO178" i="2"/>
  <c r="AO180" i="2"/>
  <c r="AO182" i="2"/>
  <c r="AO183" i="2"/>
  <c r="AO184" i="2"/>
  <c r="AO185" i="2"/>
  <c r="AO186" i="2"/>
  <c r="AO187" i="2"/>
  <c r="AO188" i="2"/>
  <c r="AO190" i="2"/>
  <c r="AO192" i="2"/>
  <c r="AO193" i="2"/>
  <c r="AO194" i="2"/>
  <c r="AO195" i="2"/>
  <c r="AO196" i="2"/>
  <c r="AO197" i="2"/>
  <c r="AO199" i="2"/>
  <c r="AO201" i="2"/>
  <c r="AO202" i="2"/>
  <c r="AO203" i="2"/>
  <c r="AO205" i="2"/>
  <c r="AO206" i="2"/>
  <c r="AO207" i="2"/>
  <c r="AO209" i="2"/>
  <c r="AO210" i="2"/>
  <c r="AO211" i="2"/>
  <c r="AO215" i="2"/>
  <c r="AO216" i="2"/>
  <c r="AO217" i="2"/>
  <c r="AO220" i="2"/>
  <c r="AO221" i="2"/>
  <c r="AO222" i="2"/>
  <c r="AO224" i="2"/>
  <c r="AO226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5" i="2"/>
  <c r="AO246" i="2"/>
  <c r="AO248" i="2"/>
  <c r="AO252" i="2"/>
  <c r="AO254" i="2"/>
  <c r="AO255" i="2"/>
  <c r="AO256" i="2"/>
  <c r="AO257" i="2"/>
  <c r="AO258" i="2"/>
  <c r="AO260" i="2"/>
  <c r="AN4" i="2"/>
  <c r="AN8" i="2"/>
  <c r="AN15" i="2"/>
  <c r="AN16" i="2"/>
  <c r="AN17" i="2"/>
  <c r="AN18" i="2"/>
  <c r="AN19" i="2"/>
  <c r="AN20" i="2"/>
  <c r="AN22" i="2"/>
  <c r="AN24" i="2"/>
  <c r="AN25" i="2"/>
  <c r="AN29" i="2"/>
  <c r="AN30" i="2"/>
  <c r="AN31" i="2"/>
  <c r="AN33" i="2"/>
  <c r="AN35" i="2"/>
  <c r="AN36" i="2"/>
  <c r="AN38" i="2"/>
  <c r="AN39" i="2"/>
  <c r="AN40" i="2"/>
  <c r="AN44" i="2"/>
  <c r="AN45" i="2"/>
  <c r="AN46" i="2"/>
  <c r="AN48" i="2"/>
  <c r="AN49" i="2"/>
  <c r="AN51" i="2"/>
  <c r="AN52" i="2"/>
  <c r="AN53" i="2"/>
  <c r="AN54" i="2"/>
  <c r="AN56" i="2"/>
  <c r="AN59" i="2"/>
  <c r="AN60" i="2"/>
  <c r="AN61" i="2"/>
  <c r="AN63" i="2"/>
  <c r="AN65" i="2"/>
  <c r="AN66" i="2"/>
  <c r="AN67" i="2"/>
  <c r="AN72" i="2"/>
  <c r="AN73" i="2"/>
  <c r="AN75" i="2"/>
  <c r="AN76" i="2"/>
  <c r="AN77" i="2"/>
  <c r="AN78" i="2"/>
  <c r="AN80" i="2"/>
  <c r="AN81" i="2"/>
  <c r="AN83" i="2"/>
  <c r="AN85" i="2"/>
  <c r="AN86" i="2"/>
  <c r="AN88" i="2"/>
  <c r="AN90" i="2"/>
  <c r="AN91" i="2"/>
  <c r="AN92" i="2"/>
  <c r="AN93" i="2"/>
  <c r="AN95" i="2"/>
  <c r="AN97" i="2"/>
  <c r="AN101" i="2"/>
  <c r="AN102" i="2"/>
  <c r="AN103" i="2"/>
  <c r="AN104" i="2"/>
  <c r="AN105" i="2"/>
  <c r="AN108" i="2"/>
  <c r="AN110" i="2"/>
  <c r="AN112" i="2"/>
  <c r="AN115" i="2"/>
  <c r="AN116" i="2"/>
  <c r="AN117" i="2"/>
  <c r="AN118" i="2"/>
  <c r="AN121" i="2"/>
  <c r="AN122" i="2"/>
  <c r="AN123" i="2"/>
  <c r="AN124" i="2"/>
  <c r="AN125" i="2"/>
  <c r="AN127" i="2"/>
  <c r="AN129" i="2"/>
  <c r="AN130" i="2"/>
  <c r="AN132" i="2"/>
  <c r="AN133" i="2"/>
  <c r="AN134" i="2"/>
  <c r="AN135" i="2"/>
  <c r="AN136" i="2"/>
  <c r="AN138" i="2"/>
  <c r="AN139" i="2"/>
  <c r="AN143" i="2"/>
  <c r="AN144" i="2"/>
  <c r="AN148" i="2"/>
  <c r="AN150" i="2"/>
  <c r="AN152" i="2"/>
  <c r="AN154" i="2"/>
  <c r="AN155" i="2"/>
  <c r="AN156" i="2"/>
  <c r="AN158" i="2"/>
  <c r="AN159" i="2"/>
  <c r="AN160" i="2"/>
  <c r="AN162" i="2"/>
  <c r="AN163" i="2"/>
  <c r="AN165" i="2"/>
  <c r="AN167" i="2"/>
  <c r="AN169" i="2"/>
  <c r="AN172" i="2"/>
  <c r="AN173" i="2"/>
  <c r="AN176" i="2"/>
  <c r="AN177" i="2"/>
  <c r="AN178" i="2"/>
  <c r="AN180" i="2"/>
  <c r="AN182" i="2"/>
  <c r="AN183" i="2"/>
  <c r="AN184" i="2"/>
  <c r="AN185" i="2"/>
  <c r="AN186" i="2"/>
  <c r="AN187" i="2"/>
  <c r="AN188" i="2"/>
  <c r="AN190" i="2"/>
  <c r="AN192" i="2"/>
  <c r="AN193" i="2"/>
  <c r="AN194" i="2"/>
  <c r="AN195" i="2"/>
  <c r="AN196" i="2"/>
  <c r="AN197" i="2"/>
  <c r="AN199" i="2"/>
  <c r="AN201" i="2"/>
  <c r="AN202" i="2"/>
  <c r="AN203" i="2"/>
  <c r="AN205" i="2"/>
  <c r="AN206" i="2"/>
  <c r="AN207" i="2"/>
  <c r="AN209" i="2"/>
  <c r="AN210" i="2"/>
  <c r="AN211" i="2"/>
  <c r="AN215" i="2"/>
  <c r="AN216" i="2"/>
  <c r="AN217" i="2"/>
  <c r="AN220" i="2"/>
  <c r="AN221" i="2"/>
  <c r="AN222" i="2"/>
  <c r="AN224" i="2"/>
  <c r="AN226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5" i="2"/>
  <c r="AN246" i="2"/>
  <c r="AN248" i="2"/>
  <c r="AN252" i="2"/>
  <c r="AN254" i="2"/>
  <c r="AN255" i="2"/>
  <c r="AN256" i="2"/>
  <c r="AN257" i="2"/>
  <c r="AN258" i="2"/>
  <c r="AN260" i="2"/>
  <c r="AM4" i="2"/>
  <c r="AM8" i="2"/>
  <c r="AM15" i="2"/>
  <c r="AM16" i="2"/>
  <c r="AM17" i="2"/>
  <c r="AM18" i="2"/>
  <c r="AM19" i="2"/>
  <c r="AM20" i="2"/>
  <c r="AM22" i="2"/>
  <c r="AM24" i="2"/>
  <c r="AM25" i="2"/>
  <c r="AM29" i="2"/>
  <c r="AM30" i="2"/>
  <c r="AM31" i="2"/>
  <c r="AM33" i="2"/>
  <c r="AM35" i="2"/>
  <c r="AM36" i="2"/>
  <c r="AM38" i="2"/>
  <c r="AM39" i="2"/>
  <c r="AM40" i="2"/>
  <c r="AM44" i="2"/>
  <c r="AM45" i="2"/>
  <c r="AM46" i="2"/>
  <c r="AM48" i="2"/>
  <c r="AM49" i="2"/>
  <c r="AM51" i="2"/>
  <c r="AM52" i="2"/>
  <c r="AM53" i="2"/>
  <c r="AM54" i="2"/>
  <c r="AM56" i="2"/>
  <c r="AM59" i="2"/>
  <c r="AM60" i="2"/>
  <c r="AM61" i="2"/>
  <c r="AM63" i="2"/>
  <c r="AM65" i="2"/>
  <c r="AM66" i="2"/>
  <c r="AM67" i="2"/>
  <c r="AM72" i="2"/>
  <c r="AM73" i="2"/>
  <c r="AM75" i="2"/>
  <c r="AM76" i="2"/>
  <c r="AM77" i="2"/>
  <c r="AM78" i="2"/>
  <c r="AM80" i="2"/>
  <c r="AM81" i="2"/>
  <c r="AM83" i="2"/>
  <c r="AM85" i="2"/>
  <c r="AM86" i="2"/>
  <c r="AM88" i="2"/>
  <c r="AM90" i="2"/>
  <c r="AM91" i="2"/>
  <c r="AM92" i="2"/>
  <c r="AM93" i="2"/>
  <c r="AM95" i="2"/>
  <c r="AM97" i="2"/>
  <c r="AM101" i="2"/>
  <c r="AM102" i="2"/>
  <c r="AM103" i="2"/>
  <c r="AM104" i="2"/>
  <c r="AM105" i="2"/>
  <c r="AM108" i="2"/>
  <c r="AM110" i="2"/>
  <c r="AM112" i="2"/>
  <c r="AM115" i="2"/>
  <c r="AM116" i="2"/>
  <c r="AM117" i="2"/>
  <c r="AM118" i="2"/>
  <c r="AM121" i="2"/>
  <c r="AM122" i="2"/>
  <c r="AM123" i="2"/>
  <c r="AM124" i="2"/>
  <c r="AM125" i="2"/>
  <c r="AM127" i="2"/>
  <c r="AM129" i="2"/>
  <c r="AM130" i="2"/>
  <c r="AM132" i="2"/>
  <c r="AM133" i="2"/>
  <c r="AM134" i="2"/>
  <c r="AM135" i="2"/>
  <c r="AM136" i="2"/>
  <c r="AM138" i="2"/>
  <c r="AM139" i="2"/>
  <c r="AM143" i="2"/>
  <c r="AM144" i="2"/>
  <c r="AM148" i="2"/>
  <c r="AM150" i="2"/>
  <c r="AM152" i="2"/>
  <c r="AM154" i="2"/>
  <c r="AM155" i="2"/>
  <c r="AM156" i="2"/>
  <c r="AM158" i="2"/>
  <c r="AM159" i="2"/>
  <c r="AM160" i="2"/>
  <c r="AM162" i="2"/>
  <c r="AM163" i="2"/>
  <c r="AM165" i="2"/>
  <c r="AM167" i="2"/>
  <c r="AM169" i="2"/>
  <c r="AM172" i="2"/>
  <c r="AM173" i="2"/>
  <c r="AM176" i="2"/>
  <c r="AM177" i="2"/>
  <c r="AM178" i="2"/>
  <c r="AM180" i="2"/>
  <c r="AM182" i="2"/>
  <c r="AM183" i="2"/>
  <c r="AM184" i="2"/>
  <c r="AM185" i="2"/>
  <c r="AM186" i="2"/>
  <c r="AM187" i="2"/>
  <c r="AM188" i="2"/>
  <c r="AM190" i="2"/>
  <c r="AM192" i="2"/>
  <c r="AM193" i="2"/>
  <c r="AM194" i="2"/>
  <c r="AM195" i="2"/>
  <c r="AM196" i="2"/>
  <c r="AM197" i="2"/>
  <c r="AM199" i="2"/>
  <c r="AM201" i="2"/>
  <c r="AM202" i="2"/>
  <c r="AM203" i="2"/>
  <c r="AM205" i="2"/>
  <c r="AM206" i="2"/>
  <c r="AM207" i="2"/>
  <c r="AM209" i="2"/>
  <c r="AM210" i="2"/>
  <c r="AM211" i="2"/>
  <c r="AM215" i="2"/>
  <c r="AM216" i="2"/>
  <c r="AM217" i="2"/>
  <c r="AM220" i="2"/>
  <c r="AM221" i="2"/>
  <c r="AM222" i="2"/>
  <c r="AM224" i="2"/>
  <c r="AM226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5" i="2"/>
  <c r="AM246" i="2"/>
  <c r="AM248" i="2"/>
  <c r="AM252" i="2"/>
  <c r="AM254" i="2"/>
  <c r="AM255" i="2"/>
  <c r="AM256" i="2"/>
  <c r="AM257" i="2"/>
  <c r="AM258" i="2"/>
  <c r="AM260" i="2"/>
  <c r="AL4" i="2"/>
  <c r="AL8" i="2"/>
  <c r="AL15" i="2"/>
  <c r="AL16" i="2"/>
  <c r="AL17" i="2"/>
  <c r="AL18" i="2"/>
  <c r="AL19" i="2"/>
  <c r="AL20" i="2"/>
  <c r="AL22" i="2"/>
  <c r="AL24" i="2"/>
  <c r="AL25" i="2"/>
  <c r="AL29" i="2"/>
  <c r="AL30" i="2"/>
  <c r="AL31" i="2"/>
  <c r="AL33" i="2"/>
  <c r="AL35" i="2"/>
  <c r="AL36" i="2"/>
  <c r="AL38" i="2"/>
  <c r="AL39" i="2"/>
  <c r="AL40" i="2"/>
  <c r="AL44" i="2"/>
  <c r="AL45" i="2"/>
  <c r="AL46" i="2"/>
  <c r="AL48" i="2"/>
  <c r="AL49" i="2"/>
  <c r="AL51" i="2"/>
  <c r="AL52" i="2"/>
  <c r="AL53" i="2"/>
  <c r="AL54" i="2"/>
  <c r="AL56" i="2"/>
  <c r="AL59" i="2"/>
  <c r="AL60" i="2"/>
  <c r="AL61" i="2"/>
  <c r="AL63" i="2"/>
  <c r="AL65" i="2"/>
  <c r="AL66" i="2"/>
  <c r="AL67" i="2"/>
  <c r="AL72" i="2"/>
  <c r="AL73" i="2"/>
  <c r="AL75" i="2"/>
  <c r="AL76" i="2"/>
  <c r="AL77" i="2"/>
  <c r="AL78" i="2"/>
  <c r="AL80" i="2"/>
  <c r="AL81" i="2"/>
  <c r="AL83" i="2"/>
  <c r="AL85" i="2"/>
  <c r="AL86" i="2"/>
  <c r="AL88" i="2"/>
  <c r="AL90" i="2"/>
  <c r="AL91" i="2"/>
  <c r="AL92" i="2"/>
  <c r="AL93" i="2"/>
  <c r="AL95" i="2"/>
  <c r="AL97" i="2"/>
  <c r="AL101" i="2"/>
  <c r="AL102" i="2"/>
  <c r="AL103" i="2"/>
  <c r="AL104" i="2"/>
  <c r="AL105" i="2"/>
  <c r="AL108" i="2"/>
  <c r="AL110" i="2"/>
  <c r="AL112" i="2"/>
  <c r="AL115" i="2"/>
  <c r="AL116" i="2"/>
  <c r="AL117" i="2"/>
  <c r="AL118" i="2"/>
  <c r="AL121" i="2"/>
  <c r="AL122" i="2"/>
  <c r="AL123" i="2"/>
  <c r="AL124" i="2"/>
  <c r="AL125" i="2"/>
  <c r="AL127" i="2"/>
  <c r="AL129" i="2"/>
  <c r="AL130" i="2"/>
  <c r="AL132" i="2"/>
  <c r="AL133" i="2"/>
  <c r="AL134" i="2"/>
  <c r="AL135" i="2"/>
  <c r="AL136" i="2"/>
  <c r="AL138" i="2"/>
  <c r="AL139" i="2"/>
  <c r="AL143" i="2"/>
  <c r="AL144" i="2"/>
  <c r="AL148" i="2"/>
  <c r="AL150" i="2"/>
  <c r="AL152" i="2"/>
  <c r="AL154" i="2"/>
  <c r="AL155" i="2"/>
  <c r="AL156" i="2"/>
  <c r="AL158" i="2"/>
  <c r="AL159" i="2"/>
  <c r="AL160" i="2"/>
  <c r="AL162" i="2"/>
  <c r="AL163" i="2"/>
  <c r="AL165" i="2"/>
  <c r="AL167" i="2"/>
  <c r="AL169" i="2"/>
  <c r="AL172" i="2"/>
  <c r="AL173" i="2"/>
  <c r="AL176" i="2"/>
  <c r="AL177" i="2"/>
  <c r="AL178" i="2"/>
  <c r="AL180" i="2"/>
  <c r="AL182" i="2"/>
  <c r="AL183" i="2"/>
  <c r="AL184" i="2"/>
  <c r="AL185" i="2"/>
  <c r="AL186" i="2"/>
  <c r="AL187" i="2"/>
  <c r="AL188" i="2"/>
  <c r="AL190" i="2"/>
  <c r="AL192" i="2"/>
  <c r="AL193" i="2"/>
  <c r="AL194" i="2"/>
  <c r="AL195" i="2"/>
  <c r="AL196" i="2"/>
  <c r="AL197" i="2"/>
  <c r="AL199" i="2"/>
  <c r="AL201" i="2"/>
  <c r="AL202" i="2"/>
  <c r="AL203" i="2"/>
  <c r="AL205" i="2"/>
  <c r="AL206" i="2"/>
  <c r="AL207" i="2"/>
  <c r="AL209" i="2"/>
  <c r="AL210" i="2"/>
  <c r="AL211" i="2"/>
  <c r="AL215" i="2"/>
  <c r="AL216" i="2"/>
  <c r="AL217" i="2"/>
  <c r="AL220" i="2"/>
  <c r="AL221" i="2"/>
  <c r="AL222" i="2"/>
  <c r="AL224" i="2"/>
  <c r="AL226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5" i="2"/>
  <c r="AL246" i="2"/>
  <c r="AL248" i="2"/>
  <c r="AL252" i="2"/>
  <c r="AL254" i="2"/>
  <c r="AL255" i="2"/>
  <c r="AL256" i="2"/>
  <c r="AL257" i="2"/>
  <c r="AL258" i="2"/>
  <c r="AL260" i="2"/>
  <c r="AK4" i="2"/>
  <c r="AK8" i="2"/>
  <c r="AK15" i="2"/>
  <c r="AK16" i="2"/>
  <c r="AK17" i="2"/>
  <c r="AK18" i="2"/>
  <c r="AK19" i="2"/>
  <c r="AK20" i="2"/>
  <c r="AK22" i="2"/>
  <c r="AK24" i="2"/>
  <c r="AK25" i="2"/>
  <c r="AK29" i="2"/>
  <c r="AK30" i="2"/>
  <c r="AK31" i="2"/>
  <c r="AK33" i="2"/>
  <c r="AK35" i="2"/>
  <c r="AK36" i="2"/>
  <c r="AK38" i="2"/>
  <c r="AK39" i="2"/>
  <c r="AK40" i="2"/>
  <c r="AK44" i="2"/>
  <c r="AK45" i="2"/>
  <c r="AK46" i="2"/>
  <c r="AK48" i="2"/>
  <c r="AK49" i="2"/>
  <c r="AK51" i="2"/>
  <c r="AK52" i="2"/>
  <c r="AK53" i="2"/>
  <c r="AK54" i="2"/>
  <c r="AK56" i="2"/>
  <c r="AK59" i="2"/>
  <c r="AK60" i="2"/>
  <c r="AK61" i="2"/>
  <c r="AK63" i="2"/>
  <c r="AK65" i="2"/>
  <c r="AK66" i="2"/>
  <c r="AK67" i="2"/>
  <c r="AK72" i="2"/>
  <c r="AK73" i="2"/>
  <c r="AK75" i="2"/>
  <c r="AK76" i="2"/>
  <c r="AK77" i="2"/>
  <c r="AK78" i="2"/>
  <c r="AK80" i="2"/>
  <c r="AK81" i="2"/>
  <c r="AK83" i="2"/>
  <c r="AK85" i="2"/>
  <c r="AK86" i="2"/>
  <c r="AK88" i="2"/>
  <c r="AK90" i="2"/>
  <c r="AK91" i="2"/>
  <c r="AK92" i="2"/>
  <c r="AK93" i="2"/>
  <c r="AK95" i="2"/>
  <c r="AK97" i="2"/>
  <c r="AK101" i="2"/>
  <c r="AK102" i="2"/>
  <c r="AK103" i="2"/>
  <c r="AK104" i="2"/>
  <c r="AK105" i="2"/>
  <c r="AK108" i="2"/>
  <c r="AK110" i="2"/>
  <c r="AK112" i="2"/>
  <c r="AK115" i="2"/>
  <c r="AK116" i="2"/>
  <c r="AK117" i="2"/>
  <c r="AK118" i="2"/>
  <c r="AK121" i="2"/>
  <c r="AK122" i="2"/>
  <c r="AK123" i="2"/>
  <c r="AK124" i="2"/>
  <c r="AK125" i="2"/>
  <c r="AK127" i="2"/>
  <c r="AK129" i="2"/>
  <c r="AK130" i="2"/>
  <c r="AK132" i="2"/>
  <c r="AK133" i="2"/>
  <c r="AK134" i="2"/>
  <c r="AK135" i="2"/>
  <c r="AK136" i="2"/>
  <c r="AK138" i="2"/>
  <c r="AK139" i="2"/>
  <c r="AK143" i="2"/>
  <c r="AK144" i="2"/>
  <c r="AK148" i="2"/>
  <c r="AK150" i="2"/>
  <c r="AK152" i="2"/>
  <c r="AK154" i="2"/>
  <c r="AK155" i="2"/>
  <c r="AK156" i="2"/>
  <c r="AK158" i="2"/>
  <c r="AK159" i="2"/>
  <c r="AK160" i="2"/>
  <c r="AK162" i="2"/>
  <c r="AK163" i="2"/>
  <c r="AK165" i="2"/>
  <c r="AK167" i="2"/>
  <c r="AK169" i="2"/>
  <c r="AK172" i="2"/>
  <c r="AK173" i="2"/>
  <c r="AK176" i="2"/>
  <c r="AK177" i="2"/>
  <c r="AK178" i="2"/>
  <c r="AK180" i="2"/>
  <c r="AK182" i="2"/>
  <c r="AK183" i="2"/>
  <c r="AK184" i="2"/>
  <c r="AK185" i="2"/>
  <c r="AK186" i="2"/>
  <c r="AK187" i="2"/>
  <c r="AK188" i="2"/>
  <c r="AK190" i="2"/>
  <c r="AK192" i="2"/>
  <c r="AK193" i="2"/>
  <c r="AK194" i="2"/>
  <c r="AK195" i="2"/>
  <c r="AK196" i="2"/>
  <c r="AK197" i="2"/>
  <c r="AK199" i="2"/>
  <c r="AK201" i="2"/>
  <c r="AK202" i="2"/>
  <c r="AK203" i="2"/>
  <c r="AK205" i="2"/>
  <c r="AK206" i="2"/>
  <c r="AK207" i="2"/>
  <c r="AK209" i="2"/>
  <c r="AK210" i="2"/>
  <c r="AK211" i="2"/>
  <c r="AK215" i="2"/>
  <c r="AK216" i="2"/>
  <c r="AK217" i="2"/>
  <c r="AK220" i="2"/>
  <c r="AK221" i="2"/>
  <c r="AK222" i="2"/>
  <c r="AK224" i="2"/>
  <c r="AK226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5" i="2"/>
  <c r="AK246" i="2"/>
  <c r="AK248" i="2"/>
  <c r="AK252" i="2"/>
  <c r="AK254" i="2"/>
  <c r="AK255" i="2"/>
  <c r="AK256" i="2"/>
  <c r="AK257" i="2"/>
  <c r="AK258" i="2"/>
  <c r="AK260" i="2"/>
  <c r="AJ4" i="2"/>
  <c r="AJ8" i="2"/>
  <c r="AJ15" i="2"/>
  <c r="AJ16" i="2"/>
  <c r="AJ17" i="2"/>
  <c r="AJ18" i="2"/>
  <c r="AJ19" i="2"/>
  <c r="AJ20" i="2"/>
  <c r="AJ22" i="2"/>
  <c r="AJ24" i="2"/>
  <c r="AJ25" i="2"/>
  <c r="AJ29" i="2"/>
  <c r="AJ30" i="2"/>
  <c r="AJ31" i="2"/>
  <c r="AJ33" i="2"/>
  <c r="AJ35" i="2"/>
  <c r="AJ36" i="2"/>
  <c r="AJ38" i="2"/>
  <c r="AJ39" i="2"/>
  <c r="AJ40" i="2"/>
  <c r="AJ44" i="2"/>
  <c r="AJ45" i="2"/>
  <c r="AJ46" i="2"/>
  <c r="AJ48" i="2"/>
  <c r="AJ49" i="2"/>
  <c r="AJ51" i="2"/>
  <c r="AJ52" i="2"/>
  <c r="AJ53" i="2"/>
  <c r="AJ54" i="2"/>
  <c r="AJ56" i="2"/>
  <c r="AJ59" i="2"/>
  <c r="AJ60" i="2"/>
  <c r="AJ61" i="2"/>
  <c r="AJ63" i="2"/>
  <c r="AJ65" i="2"/>
  <c r="AJ66" i="2"/>
  <c r="AJ67" i="2"/>
  <c r="AJ72" i="2"/>
  <c r="AJ73" i="2"/>
  <c r="AJ75" i="2"/>
  <c r="AJ76" i="2"/>
  <c r="AJ77" i="2"/>
  <c r="AJ78" i="2"/>
  <c r="AJ80" i="2"/>
  <c r="AJ81" i="2"/>
  <c r="AJ83" i="2"/>
  <c r="AJ85" i="2"/>
  <c r="AJ86" i="2"/>
  <c r="AJ88" i="2"/>
  <c r="AJ90" i="2"/>
  <c r="AJ91" i="2"/>
  <c r="AJ92" i="2"/>
  <c r="AJ93" i="2"/>
  <c r="AJ95" i="2"/>
  <c r="AJ97" i="2"/>
  <c r="AJ101" i="2"/>
  <c r="AJ102" i="2"/>
  <c r="AJ103" i="2"/>
  <c r="AJ104" i="2"/>
  <c r="AJ105" i="2"/>
  <c r="AJ108" i="2"/>
  <c r="AJ110" i="2"/>
  <c r="AJ112" i="2"/>
  <c r="AJ115" i="2"/>
  <c r="AJ116" i="2"/>
  <c r="AJ117" i="2"/>
  <c r="AJ118" i="2"/>
  <c r="AJ121" i="2"/>
  <c r="AJ122" i="2"/>
  <c r="AJ123" i="2"/>
  <c r="AJ124" i="2"/>
  <c r="AJ125" i="2"/>
  <c r="AJ127" i="2"/>
  <c r="AJ129" i="2"/>
  <c r="AJ130" i="2"/>
  <c r="AJ132" i="2"/>
  <c r="AJ133" i="2"/>
  <c r="AJ134" i="2"/>
  <c r="AJ135" i="2"/>
  <c r="AJ136" i="2"/>
  <c r="AJ138" i="2"/>
  <c r="AJ139" i="2"/>
  <c r="AJ143" i="2"/>
  <c r="AJ144" i="2"/>
  <c r="AJ148" i="2"/>
  <c r="AJ150" i="2"/>
  <c r="AJ152" i="2"/>
  <c r="AJ154" i="2"/>
  <c r="AJ155" i="2"/>
  <c r="AJ156" i="2"/>
  <c r="AJ158" i="2"/>
  <c r="AJ159" i="2"/>
  <c r="AJ160" i="2"/>
  <c r="AJ162" i="2"/>
  <c r="AJ163" i="2"/>
  <c r="AJ165" i="2"/>
  <c r="AJ167" i="2"/>
  <c r="AJ169" i="2"/>
  <c r="AJ172" i="2"/>
  <c r="AJ173" i="2"/>
  <c r="AJ176" i="2"/>
  <c r="AJ177" i="2"/>
  <c r="AJ178" i="2"/>
  <c r="AJ180" i="2"/>
  <c r="AJ182" i="2"/>
  <c r="AJ183" i="2"/>
  <c r="AJ184" i="2"/>
  <c r="AJ185" i="2"/>
  <c r="AJ186" i="2"/>
  <c r="AJ187" i="2"/>
  <c r="AJ188" i="2"/>
  <c r="AJ190" i="2"/>
  <c r="AJ192" i="2"/>
  <c r="AJ193" i="2"/>
  <c r="AJ194" i="2"/>
  <c r="AJ195" i="2"/>
  <c r="AJ196" i="2"/>
  <c r="AJ197" i="2"/>
  <c r="AJ199" i="2"/>
  <c r="AJ201" i="2"/>
  <c r="AJ202" i="2"/>
  <c r="AJ203" i="2"/>
  <c r="AJ205" i="2"/>
  <c r="AJ206" i="2"/>
  <c r="AJ207" i="2"/>
  <c r="AJ209" i="2"/>
  <c r="AJ210" i="2"/>
  <c r="AJ211" i="2"/>
  <c r="AJ215" i="2"/>
  <c r="AJ216" i="2"/>
  <c r="AJ217" i="2"/>
  <c r="AJ220" i="2"/>
  <c r="AJ221" i="2"/>
  <c r="AJ222" i="2"/>
  <c r="AJ224" i="2"/>
  <c r="AJ226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5" i="2"/>
  <c r="AJ246" i="2"/>
  <c r="AJ248" i="2"/>
  <c r="AJ252" i="2"/>
  <c r="AJ254" i="2"/>
  <c r="AJ255" i="2"/>
  <c r="AJ256" i="2"/>
  <c r="AJ257" i="2"/>
  <c r="AJ258" i="2"/>
  <c r="AJ260" i="2"/>
  <c r="AI4" i="2"/>
  <c r="AI8" i="2"/>
  <c r="AI15" i="2"/>
  <c r="AI16" i="2"/>
  <c r="AI17" i="2"/>
  <c r="AI18" i="2"/>
  <c r="AI19" i="2"/>
  <c r="AI20" i="2"/>
  <c r="AI22" i="2"/>
  <c r="AI24" i="2"/>
  <c r="AI25" i="2"/>
  <c r="AI29" i="2"/>
  <c r="AI30" i="2"/>
  <c r="AI31" i="2"/>
  <c r="AI33" i="2"/>
  <c r="AI35" i="2"/>
  <c r="AI36" i="2"/>
  <c r="AI38" i="2"/>
  <c r="AI39" i="2"/>
  <c r="AI40" i="2"/>
  <c r="AI44" i="2"/>
  <c r="AI45" i="2"/>
  <c r="AI46" i="2"/>
  <c r="AI48" i="2"/>
  <c r="AI49" i="2"/>
  <c r="AI51" i="2"/>
  <c r="AI52" i="2"/>
  <c r="AI53" i="2"/>
  <c r="AI54" i="2"/>
  <c r="AI56" i="2"/>
  <c r="AI59" i="2"/>
  <c r="AI60" i="2"/>
  <c r="AI61" i="2"/>
  <c r="AI63" i="2"/>
  <c r="AI65" i="2"/>
  <c r="AI66" i="2"/>
  <c r="AI67" i="2"/>
  <c r="AI72" i="2"/>
  <c r="AI73" i="2"/>
  <c r="AI75" i="2"/>
  <c r="AI76" i="2"/>
  <c r="AI77" i="2"/>
  <c r="AI78" i="2"/>
  <c r="AI80" i="2"/>
  <c r="AI81" i="2"/>
  <c r="AI83" i="2"/>
  <c r="AI85" i="2"/>
  <c r="AI86" i="2"/>
  <c r="AI88" i="2"/>
  <c r="AI90" i="2"/>
  <c r="AI91" i="2"/>
  <c r="AI92" i="2"/>
  <c r="AI93" i="2"/>
  <c r="AI95" i="2"/>
  <c r="AI97" i="2"/>
  <c r="AI101" i="2"/>
  <c r="AI102" i="2"/>
  <c r="AI103" i="2"/>
  <c r="AI104" i="2"/>
  <c r="AI105" i="2"/>
  <c r="AI108" i="2"/>
  <c r="AI110" i="2"/>
  <c r="AI112" i="2"/>
  <c r="AI115" i="2"/>
  <c r="AI116" i="2"/>
  <c r="AI117" i="2"/>
  <c r="AI118" i="2"/>
  <c r="AI121" i="2"/>
  <c r="AI122" i="2"/>
  <c r="AI123" i="2"/>
  <c r="AI124" i="2"/>
  <c r="AI125" i="2"/>
  <c r="AI127" i="2"/>
  <c r="AI129" i="2"/>
  <c r="AI130" i="2"/>
  <c r="AI132" i="2"/>
  <c r="AI133" i="2"/>
  <c r="AI134" i="2"/>
  <c r="AI135" i="2"/>
  <c r="AI136" i="2"/>
  <c r="AI138" i="2"/>
  <c r="AI139" i="2"/>
  <c r="AI143" i="2"/>
  <c r="AI144" i="2"/>
  <c r="AI148" i="2"/>
  <c r="AI150" i="2"/>
  <c r="AI152" i="2"/>
  <c r="AI154" i="2"/>
  <c r="AI155" i="2"/>
  <c r="AI156" i="2"/>
  <c r="AI158" i="2"/>
  <c r="AI159" i="2"/>
  <c r="AI160" i="2"/>
  <c r="AI162" i="2"/>
  <c r="AI163" i="2"/>
  <c r="AI165" i="2"/>
  <c r="AI167" i="2"/>
  <c r="AI169" i="2"/>
  <c r="AI172" i="2"/>
  <c r="AI173" i="2"/>
  <c r="AI176" i="2"/>
  <c r="AI177" i="2"/>
  <c r="AI178" i="2"/>
  <c r="AI180" i="2"/>
  <c r="AI182" i="2"/>
  <c r="AI183" i="2"/>
  <c r="AI184" i="2"/>
  <c r="AI185" i="2"/>
  <c r="AI186" i="2"/>
  <c r="AI187" i="2"/>
  <c r="AI188" i="2"/>
  <c r="AI190" i="2"/>
  <c r="AI192" i="2"/>
  <c r="AI193" i="2"/>
  <c r="AI194" i="2"/>
  <c r="AI195" i="2"/>
  <c r="AI196" i="2"/>
  <c r="AI197" i="2"/>
  <c r="AI199" i="2"/>
  <c r="AI201" i="2"/>
  <c r="AI202" i="2"/>
  <c r="AI203" i="2"/>
  <c r="AI205" i="2"/>
  <c r="AI206" i="2"/>
  <c r="AI207" i="2"/>
  <c r="AI209" i="2"/>
  <c r="AI210" i="2"/>
  <c r="AI211" i="2"/>
  <c r="AI215" i="2"/>
  <c r="AI216" i="2"/>
  <c r="AI217" i="2"/>
  <c r="AI220" i="2"/>
  <c r="AI221" i="2"/>
  <c r="AI222" i="2"/>
  <c r="AI224" i="2"/>
  <c r="AI226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5" i="2"/>
  <c r="AI246" i="2"/>
  <c r="AI248" i="2"/>
  <c r="AI252" i="2"/>
  <c r="AI254" i="2"/>
  <c r="AI255" i="2"/>
  <c r="AI256" i="2"/>
  <c r="AI257" i="2"/>
  <c r="AI258" i="2"/>
  <c r="AI260" i="2"/>
  <c r="AH4" i="2"/>
  <c r="AH8" i="2"/>
  <c r="AH15" i="2"/>
  <c r="AH16" i="2"/>
  <c r="AH17" i="2"/>
  <c r="AH18" i="2"/>
  <c r="AH19" i="2"/>
  <c r="AH20" i="2"/>
  <c r="AH22" i="2"/>
  <c r="AH24" i="2"/>
  <c r="AH25" i="2"/>
  <c r="AH29" i="2"/>
  <c r="AH30" i="2"/>
  <c r="AH31" i="2"/>
  <c r="AH33" i="2"/>
  <c r="AH35" i="2"/>
  <c r="AH36" i="2"/>
  <c r="AH38" i="2"/>
  <c r="AH39" i="2"/>
  <c r="AH40" i="2"/>
  <c r="AH44" i="2"/>
  <c r="AH45" i="2"/>
  <c r="AH46" i="2"/>
  <c r="AH48" i="2"/>
  <c r="AH49" i="2"/>
  <c r="AH51" i="2"/>
  <c r="AH52" i="2"/>
  <c r="AH53" i="2"/>
  <c r="AH54" i="2"/>
  <c r="AH56" i="2"/>
  <c r="AH59" i="2"/>
  <c r="AH60" i="2"/>
  <c r="AH61" i="2"/>
  <c r="AH63" i="2"/>
  <c r="AH65" i="2"/>
  <c r="AH66" i="2"/>
  <c r="AH67" i="2"/>
  <c r="AH72" i="2"/>
  <c r="AH73" i="2"/>
  <c r="AH75" i="2"/>
  <c r="AH76" i="2"/>
  <c r="AH77" i="2"/>
  <c r="AH78" i="2"/>
  <c r="AH80" i="2"/>
  <c r="AH81" i="2"/>
  <c r="AH83" i="2"/>
  <c r="AH85" i="2"/>
  <c r="AH86" i="2"/>
  <c r="AH88" i="2"/>
  <c r="AH90" i="2"/>
  <c r="AH91" i="2"/>
  <c r="AH92" i="2"/>
  <c r="AH93" i="2"/>
  <c r="AH95" i="2"/>
  <c r="AH97" i="2"/>
  <c r="AH101" i="2"/>
  <c r="AH102" i="2"/>
  <c r="AH103" i="2"/>
  <c r="AH104" i="2"/>
  <c r="AH105" i="2"/>
  <c r="AH108" i="2"/>
  <c r="AH110" i="2"/>
  <c r="AH112" i="2"/>
  <c r="AH115" i="2"/>
  <c r="AH116" i="2"/>
  <c r="AH117" i="2"/>
  <c r="AH118" i="2"/>
  <c r="AH121" i="2"/>
  <c r="AH122" i="2"/>
  <c r="AH123" i="2"/>
  <c r="AH124" i="2"/>
  <c r="AH125" i="2"/>
  <c r="AH127" i="2"/>
  <c r="AH129" i="2"/>
  <c r="AH130" i="2"/>
  <c r="AH132" i="2"/>
  <c r="AH133" i="2"/>
  <c r="AH134" i="2"/>
  <c r="AH135" i="2"/>
  <c r="AH136" i="2"/>
  <c r="AH138" i="2"/>
  <c r="AH139" i="2"/>
  <c r="AH143" i="2"/>
  <c r="AH144" i="2"/>
  <c r="AH148" i="2"/>
  <c r="AH150" i="2"/>
  <c r="AH152" i="2"/>
  <c r="AH154" i="2"/>
  <c r="AH155" i="2"/>
  <c r="AH156" i="2"/>
  <c r="AH158" i="2"/>
  <c r="AH159" i="2"/>
  <c r="AH160" i="2"/>
  <c r="AH162" i="2"/>
  <c r="AH163" i="2"/>
  <c r="AH165" i="2"/>
  <c r="AH167" i="2"/>
  <c r="AH169" i="2"/>
  <c r="AH172" i="2"/>
  <c r="AH173" i="2"/>
  <c r="AH176" i="2"/>
  <c r="AH177" i="2"/>
  <c r="AH178" i="2"/>
  <c r="AH180" i="2"/>
  <c r="AH182" i="2"/>
  <c r="AH183" i="2"/>
  <c r="AH184" i="2"/>
  <c r="AH185" i="2"/>
  <c r="AH186" i="2"/>
  <c r="AH187" i="2"/>
  <c r="AH188" i="2"/>
  <c r="AH190" i="2"/>
  <c r="AH192" i="2"/>
  <c r="AH193" i="2"/>
  <c r="AH194" i="2"/>
  <c r="AH195" i="2"/>
  <c r="AH196" i="2"/>
  <c r="AH197" i="2"/>
  <c r="AH199" i="2"/>
  <c r="AH201" i="2"/>
  <c r="AH202" i="2"/>
  <c r="AH203" i="2"/>
  <c r="AH205" i="2"/>
  <c r="AH206" i="2"/>
  <c r="AH207" i="2"/>
  <c r="AH209" i="2"/>
  <c r="AH210" i="2"/>
  <c r="AH211" i="2"/>
  <c r="AH215" i="2"/>
  <c r="AH216" i="2"/>
  <c r="AH217" i="2"/>
  <c r="AH220" i="2"/>
  <c r="AH221" i="2"/>
  <c r="AH222" i="2"/>
  <c r="AH224" i="2"/>
  <c r="AH226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5" i="2"/>
  <c r="AH246" i="2"/>
  <c r="AH248" i="2"/>
  <c r="AH252" i="2"/>
  <c r="AH254" i="2"/>
  <c r="AH255" i="2"/>
  <c r="AH256" i="2"/>
  <c r="AH257" i="2"/>
  <c r="AH258" i="2"/>
  <c r="AH260" i="2"/>
  <c r="AG4" i="2"/>
  <c r="AG8" i="2"/>
  <c r="AG15" i="2"/>
  <c r="AG16" i="2"/>
  <c r="AG17" i="2"/>
  <c r="AG18" i="2"/>
  <c r="AG19" i="2"/>
  <c r="AG20" i="2"/>
  <c r="AG22" i="2"/>
  <c r="AG24" i="2"/>
  <c r="AG25" i="2"/>
  <c r="AG29" i="2"/>
  <c r="AG30" i="2"/>
  <c r="AG31" i="2"/>
  <c r="AG33" i="2"/>
  <c r="AG35" i="2"/>
  <c r="AG36" i="2"/>
  <c r="AG38" i="2"/>
  <c r="AG39" i="2"/>
  <c r="AG40" i="2"/>
  <c r="AG44" i="2"/>
  <c r="AG45" i="2"/>
  <c r="AG46" i="2"/>
  <c r="AG48" i="2"/>
  <c r="AG49" i="2"/>
  <c r="AG51" i="2"/>
  <c r="AG52" i="2"/>
  <c r="AG53" i="2"/>
  <c r="AG54" i="2"/>
  <c r="AG56" i="2"/>
  <c r="AG59" i="2"/>
  <c r="AG60" i="2"/>
  <c r="AG61" i="2"/>
  <c r="AG63" i="2"/>
  <c r="AG65" i="2"/>
  <c r="AG66" i="2"/>
  <c r="AG67" i="2"/>
  <c r="AG72" i="2"/>
  <c r="AG73" i="2"/>
  <c r="AG75" i="2"/>
  <c r="AG76" i="2"/>
  <c r="AG77" i="2"/>
  <c r="AG78" i="2"/>
  <c r="AG80" i="2"/>
  <c r="AG81" i="2"/>
  <c r="AG83" i="2"/>
  <c r="AG85" i="2"/>
  <c r="AG86" i="2"/>
  <c r="AG88" i="2"/>
  <c r="AG90" i="2"/>
  <c r="AG91" i="2"/>
  <c r="AG92" i="2"/>
  <c r="AG93" i="2"/>
  <c r="AG95" i="2"/>
  <c r="AG97" i="2"/>
  <c r="AG101" i="2"/>
  <c r="AG102" i="2"/>
  <c r="AG103" i="2"/>
  <c r="AG104" i="2"/>
  <c r="AG105" i="2"/>
  <c r="AG108" i="2"/>
  <c r="AG110" i="2"/>
  <c r="AG112" i="2"/>
  <c r="AG115" i="2"/>
  <c r="AG116" i="2"/>
  <c r="AG117" i="2"/>
  <c r="AG118" i="2"/>
  <c r="AG121" i="2"/>
  <c r="AG122" i="2"/>
  <c r="AG123" i="2"/>
  <c r="AG124" i="2"/>
  <c r="AG125" i="2"/>
  <c r="AG127" i="2"/>
  <c r="AG129" i="2"/>
  <c r="AG130" i="2"/>
  <c r="AG132" i="2"/>
  <c r="AG133" i="2"/>
  <c r="AG134" i="2"/>
  <c r="AG135" i="2"/>
  <c r="AG136" i="2"/>
  <c r="AG138" i="2"/>
  <c r="AG139" i="2"/>
  <c r="AG143" i="2"/>
  <c r="AG144" i="2"/>
  <c r="AG148" i="2"/>
  <c r="AG150" i="2"/>
  <c r="AG152" i="2"/>
  <c r="AG154" i="2"/>
  <c r="AG155" i="2"/>
  <c r="AG156" i="2"/>
  <c r="AG158" i="2"/>
  <c r="AG159" i="2"/>
  <c r="AG160" i="2"/>
  <c r="AG162" i="2"/>
  <c r="AG163" i="2"/>
  <c r="AG165" i="2"/>
  <c r="AG167" i="2"/>
  <c r="AG169" i="2"/>
  <c r="AG172" i="2"/>
  <c r="AG173" i="2"/>
  <c r="AG176" i="2"/>
  <c r="AG177" i="2"/>
  <c r="AG178" i="2"/>
  <c r="AG180" i="2"/>
  <c r="AG182" i="2"/>
  <c r="AG183" i="2"/>
  <c r="AG184" i="2"/>
  <c r="AG185" i="2"/>
  <c r="AG186" i="2"/>
  <c r="AG187" i="2"/>
  <c r="AG188" i="2"/>
  <c r="AG190" i="2"/>
  <c r="AG192" i="2"/>
  <c r="AG193" i="2"/>
  <c r="AG194" i="2"/>
  <c r="AG195" i="2"/>
  <c r="AG196" i="2"/>
  <c r="AG197" i="2"/>
  <c r="AG199" i="2"/>
  <c r="AG201" i="2"/>
  <c r="AG202" i="2"/>
  <c r="AG203" i="2"/>
  <c r="AG205" i="2"/>
  <c r="AG206" i="2"/>
  <c r="AG207" i="2"/>
  <c r="AG209" i="2"/>
  <c r="AG210" i="2"/>
  <c r="AG211" i="2"/>
  <c r="AG215" i="2"/>
  <c r="AG216" i="2"/>
  <c r="AG217" i="2"/>
  <c r="AG220" i="2"/>
  <c r="AG221" i="2"/>
  <c r="AG222" i="2"/>
  <c r="AG224" i="2"/>
  <c r="AG226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5" i="2"/>
  <c r="AG246" i="2"/>
  <c r="AG248" i="2"/>
  <c r="AG252" i="2"/>
  <c r="AG254" i="2"/>
  <c r="AG255" i="2"/>
  <c r="AG256" i="2"/>
  <c r="AG257" i="2"/>
  <c r="AG258" i="2"/>
  <c r="AG260" i="2"/>
  <c r="AF4" i="2"/>
  <c r="AF8" i="2"/>
  <c r="AF15" i="2"/>
  <c r="AF16" i="2"/>
  <c r="AF17" i="2"/>
  <c r="AF18" i="2"/>
  <c r="AF19" i="2"/>
  <c r="AF20" i="2"/>
  <c r="AF22" i="2"/>
  <c r="AF24" i="2"/>
  <c r="AF25" i="2"/>
  <c r="AF29" i="2"/>
  <c r="AF30" i="2"/>
  <c r="AF31" i="2"/>
  <c r="AF33" i="2"/>
  <c r="AF35" i="2"/>
  <c r="AF36" i="2"/>
  <c r="AF38" i="2"/>
  <c r="AF39" i="2"/>
  <c r="AF40" i="2"/>
  <c r="AF44" i="2"/>
  <c r="AF45" i="2"/>
  <c r="AF46" i="2"/>
  <c r="AF48" i="2"/>
  <c r="AF49" i="2"/>
  <c r="AF51" i="2"/>
  <c r="AF52" i="2"/>
  <c r="AF53" i="2"/>
  <c r="AF54" i="2"/>
  <c r="AF56" i="2"/>
  <c r="AF59" i="2"/>
  <c r="AF60" i="2"/>
  <c r="AF61" i="2"/>
  <c r="AF63" i="2"/>
  <c r="AF65" i="2"/>
  <c r="AF66" i="2"/>
  <c r="AF67" i="2"/>
  <c r="AF72" i="2"/>
  <c r="AF73" i="2"/>
  <c r="AF75" i="2"/>
  <c r="AF76" i="2"/>
  <c r="AF77" i="2"/>
  <c r="AF78" i="2"/>
  <c r="AF80" i="2"/>
  <c r="AF81" i="2"/>
  <c r="AF83" i="2"/>
  <c r="AF85" i="2"/>
  <c r="AF86" i="2"/>
  <c r="AF88" i="2"/>
  <c r="AF90" i="2"/>
  <c r="AF91" i="2"/>
  <c r="AF92" i="2"/>
  <c r="AF93" i="2"/>
  <c r="AF95" i="2"/>
  <c r="AF97" i="2"/>
  <c r="AF101" i="2"/>
  <c r="AF102" i="2"/>
  <c r="AF103" i="2"/>
  <c r="AF104" i="2"/>
  <c r="AF105" i="2"/>
  <c r="AF108" i="2"/>
  <c r="AF110" i="2"/>
  <c r="AF112" i="2"/>
  <c r="AF115" i="2"/>
  <c r="AF116" i="2"/>
  <c r="AF117" i="2"/>
  <c r="AF118" i="2"/>
  <c r="AF121" i="2"/>
  <c r="AF122" i="2"/>
  <c r="AF123" i="2"/>
  <c r="AF124" i="2"/>
  <c r="AF125" i="2"/>
  <c r="AF127" i="2"/>
  <c r="AF129" i="2"/>
  <c r="AF130" i="2"/>
  <c r="AF132" i="2"/>
  <c r="AF133" i="2"/>
  <c r="AF134" i="2"/>
  <c r="AF135" i="2"/>
  <c r="AF136" i="2"/>
  <c r="AF138" i="2"/>
  <c r="AF139" i="2"/>
  <c r="AF143" i="2"/>
  <c r="AF144" i="2"/>
  <c r="AF148" i="2"/>
  <c r="AF150" i="2"/>
  <c r="AF152" i="2"/>
  <c r="AF154" i="2"/>
  <c r="AF155" i="2"/>
  <c r="AF156" i="2"/>
  <c r="AF158" i="2"/>
  <c r="AF159" i="2"/>
  <c r="AF160" i="2"/>
  <c r="AF162" i="2"/>
  <c r="AF163" i="2"/>
  <c r="AF165" i="2"/>
  <c r="AF167" i="2"/>
  <c r="AF169" i="2"/>
  <c r="AF172" i="2"/>
  <c r="AF173" i="2"/>
  <c r="AF176" i="2"/>
  <c r="AF177" i="2"/>
  <c r="AF178" i="2"/>
  <c r="AF180" i="2"/>
  <c r="AF182" i="2"/>
  <c r="AF183" i="2"/>
  <c r="AF184" i="2"/>
  <c r="AF185" i="2"/>
  <c r="AF186" i="2"/>
  <c r="AF187" i="2"/>
  <c r="AF188" i="2"/>
  <c r="AF190" i="2"/>
  <c r="AF192" i="2"/>
  <c r="AF193" i="2"/>
  <c r="AF194" i="2"/>
  <c r="AF195" i="2"/>
  <c r="AF196" i="2"/>
  <c r="AF197" i="2"/>
  <c r="AF199" i="2"/>
  <c r="AF201" i="2"/>
  <c r="AF202" i="2"/>
  <c r="AF203" i="2"/>
  <c r="AF205" i="2"/>
  <c r="AF206" i="2"/>
  <c r="AF207" i="2"/>
  <c r="AF209" i="2"/>
  <c r="AF210" i="2"/>
  <c r="AF211" i="2"/>
  <c r="AF215" i="2"/>
  <c r="AF216" i="2"/>
  <c r="AF217" i="2"/>
  <c r="AF220" i="2"/>
  <c r="AF221" i="2"/>
  <c r="AF222" i="2"/>
  <c r="AF224" i="2"/>
  <c r="AF226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5" i="2"/>
  <c r="AF246" i="2"/>
  <c r="AF248" i="2"/>
  <c r="AF252" i="2"/>
  <c r="AF254" i="2"/>
  <c r="AF255" i="2"/>
  <c r="AF256" i="2"/>
  <c r="AF257" i="2"/>
  <c r="AF258" i="2"/>
  <c r="AF260" i="2"/>
  <c r="AE4" i="2"/>
  <c r="AE8" i="2"/>
  <c r="AE15" i="2"/>
  <c r="AE16" i="2"/>
  <c r="AE17" i="2"/>
  <c r="AE18" i="2"/>
  <c r="AE19" i="2"/>
  <c r="AE20" i="2"/>
  <c r="AE22" i="2"/>
  <c r="AE24" i="2"/>
  <c r="AE25" i="2"/>
  <c r="AE29" i="2"/>
  <c r="AE30" i="2"/>
  <c r="AE31" i="2"/>
  <c r="AE33" i="2"/>
  <c r="AE35" i="2"/>
  <c r="AE36" i="2"/>
  <c r="AE38" i="2"/>
  <c r="AE39" i="2"/>
  <c r="AE40" i="2"/>
  <c r="AE44" i="2"/>
  <c r="AE45" i="2"/>
  <c r="AE46" i="2"/>
  <c r="AE48" i="2"/>
  <c r="AE49" i="2"/>
  <c r="AE51" i="2"/>
  <c r="AE52" i="2"/>
  <c r="AE53" i="2"/>
  <c r="AE54" i="2"/>
  <c r="AE56" i="2"/>
  <c r="AE59" i="2"/>
  <c r="AE60" i="2"/>
  <c r="AE61" i="2"/>
  <c r="AE63" i="2"/>
  <c r="AE65" i="2"/>
  <c r="AE66" i="2"/>
  <c r="AE67" i="2"/>
  <c r="AE72" i="2"/>
  <c r="AE73" i="2"/>
  <c r="AE75" i="2"/>
  <c r="AE76" i="2"/>
  <c r="AE77" i="2"/>
  <c r="AE78" i="2"/>
  <c r="AE80" i="2"/>
  <c r="AE81" i="2"/>
  <c r="AE83" i="2"/>
  <c r="AE85" i="2"/>
  <c r="AE86" i="2"/>
  <c r="AE88" i="2"/>
  <c r="AE90" i="2"/>
  <c r="AE91" i="2"/>
  <c r="AE92" i="2"/>
  <c r="AE93" i="2"/>
  <c r="AE95" i="2"/>
  <c r="AE97" i="2"/>
  <c r="AE101" i="2"/>
  <c r="AE102" i="2"/>
  <c r="AE103" i="2"/>
  <c r="AE104" i="2"/>
  <c r="AE105" i="2"/>
  <c r="AE108" i="2"/>
  <c r="AE110" i="2"/>
  <c r="AE112" i="2"/>
  <c r="AE115" i="2"/>
  <c r="AE116" i="2"/>
  <c r="AE117" i="2"/>
  <c r="AE118" i="2"/>
  <c r="AE121" i="2"/>
  <c r="AE122" i="2"/>
  <c r="AE123" i="2"/>
  <c r="AE124" i="2"/>
  <c r="AE125" i="2"/>
  <c r="AE127" i="2"/>
  <c r="AE129" i="2"/>
  <c r="AE130" i="2"/>
  <c r="AE132" i="2"/>
  <c r="AE133" i="2"/>
  <c r="AE134" i="2"/>
  <c r="AE135" i="2"/>
  <c r="AE136" i="2"/>
  <c r="AE138" i="2"/>
  <c r="AE139" i="2"/>
  <c r="AE143" i="2"/>
  <c r="AE144" i="2"/>
  <c r="AE148" i="2"/>
  <c r="AE150" i="2"/>
  <c r="AE152" i="2"/>
  <c r="AE154" i="2"/>
  <c r="AE155" i="2"/>
  <c r="AE156" i="2"/>
  <c r="AE158" i="2"/>
  <c r="AE159" i="2"/>
  <c r="AE160" i="2"/>
  <c r="AE162" i="2"/>
  <c r="AE163" i="2"/>
  <c r="AE165" i="2"/>
  <c r="AE167" i="2"/>
  <c r="AE169" i="2"/>
  <c r="AE172" i="2"/>
  <c r="AE173" i="2"/>
  <c r="AE176" i="2"/>
  <c r="AE177" i="2"/>
  <c r="AE178" i="2"/>
  <c r="AE180" i="2"/>
  <c r="AE182" i="2"/>
  <c r="AE183" i="2"/>
  <c r="AE184" i="2"/>
  <c r="AE185" i="2"/>
  <c r="AE186" i="2"/>
  <c r="AE187" i="2"/>
  <c r="AE188" i="2"/>
  <c r="AE190" i="2"/>
  <c r="AE192" i="2"/>
  <c r="AE193" i="2"/>
  <c r="AE194" i="2"/>
  <c r="AE195" i="2"/>
  <c r="AE196" i="2"/>
  <c r="AE197" i="2"/>
  <c r="AE199" i="2"/>
  <c r="AE201" i="2"/>
  <c r="AE202" i="2"/>
  <c r="AE203" i="2"/>
  <c r="AE205" i="2"/>
  <c r="AE206" i="2"/>
  <c r="AE207" i="2"/>
  <c r="AE209" i="2"/>
  <c r="AE210" i="2"/>
  <c r="AE211" i="2"/>
  <c r="AE215" i="2"/>
  <c r="AE216" i="2"/>
  <c r="AE217" i="2"/>
  <c r="AE220" i="2"/>
  <c r="AE221" i="2"/>
  <c r="AE222" i="2"/>
  <c r="AE224" i="2"/>
  <c r="AE226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5" i="2"/>
  <c r="AE246" i="2"/>
  <c r="AE248" i="2"/>
  <c r="AE252" i="2"/>
  <c r="AE254" i="2"/>
  <c r="AE255" i="2"/>
  <c r="AE256" i="2"/>
  <c r="AE257" i="2"/>
  <c r="AE258" i="2"/>
  <c r="AE260" i="2"/>
  <c r="AD4" i="2"/>
  <c r="AD8" i="2"/>
  <c r="AD15" i="2"/>
  <c r="AD16" i="2"/>
  <c r="AD17" i="2"/>
  <c r="AD18" i="2"/>
  <c r="AD19" i="2"/>
  <c r="AD20" i="2"/>
  <c r="AD22" i="2"/>
  <c r="AD24" i="2"/>
  <c r="AD25" i="2"/>
  <c r="AD29" i="2"/>
  <c r="AD30" i="2"/>
  <c r="AD31" i="2"/>
  <c r="AD33" i="2"/>
  <c r="AD35" i="2"/>
  <c r="AD36" i="2"/>
  <c r="AD38" i="2"/>
  <c r="AD39" i="2"/>
  <c r="AD40" i="2"/>
  <c r="AD44" i="2"/>
  <c r="AD45" i="2"/>
  <c r="AD46" i="2"/>
  <c r="AD48" i="2"/>
  <c r="AD49" i="2"/>
  <c r="AD51" i="2"/>
  <c r="AD52" i="2"/>
  <c r="AD53" i="2"/>
  <c r="AD54" i="2"/>
  <c r="AD56" i="2"/>
  <c r="AD59" i="2"/>
  <c r="AD60" i="2"/>
  <c r="AD61" i="2"/>
  <c r="AD63" i="2"/>
  <c r="AD65" i="2"/>
  <c r="AD66" i="2"/>
  <c r="AD67" i="2"/>
  <c r="AD72" i="2"/>
  <c r="AD73" i="2"/>
  <c r="AD75" i="2"/>
  <c r="AD76" i="2"/>
  <c r="AD77" i="2"/>
  <c r="AD78" i="2"/>
  <c r="AD80" i="2"/>
  <c r="AD81" i="2"/>
  <c r="AD83" i="2"/>
  <c r="AD85" i="2"/>
  <c r="AD86" i="2"/>
  <c r="AD88" i="2"/>
  <c r="AD90" i="2"/>
  <c r="AD91" i="2"/>
  <c r="AD92" i="2"/>
  <c r="AD93" i="2"/>
  <c r="AD95" i="2"/>
  <c r="AD97" i="2"/>
  <c r="AD101" i="2"/>
  <c r="AD102" i="2"/>
  <c r="AD103" i="2"/>
  <c r="AD104" i="2"/>
  <c r="AD105" i="2"/>
  <c r="AD108" i="2"/>
  <c r="AD110" i="2"/>
  <c r="AD112" i="2"/>
  <c r="AD115" i="2"/>
  <c r="AD116" i="2"/>
  <c r="AD117" i="2"/>
  <c r="AD118" i="2"/>
  <c r="AD121" i="2"/>
  <c r="AD122" i="2"/>
  <c r="AD123" i="2"/>
  <c r="AD124" i="2"/>
  <c r="AD125" i="2"/>
  <c r="AD127" i="2"/>
  <c r="AD129" i="2"/>
  <c r="AD130" i="2"/>
  <c r="AD132" i="2"/>
  <c r="AD133" i="2"/>
  <c r="AD134" i="2"/>
  <c r="AD135" i="2"/>
  <c r="AD136" i="2"/>
  <c r="AD138" i="2"/>
  <c r="AD139" i="2"/>
  <c r="AD143" i="2"/>
  <c r="AD144" i="2"/>
  <c r="AD148" i="2"/>
  <c r="AD150" i="2"/>
  <c r="AD152" i="2"/>
  <c r="AD154" i="2"/>
  <c r="AD155" i="2"/>
  <c r="AD156" i="2"/>
  <c r="AD158" i="2"/>
  <c r="AD159" i="2"/>
  <c r="AD160" i="2"/>
  <c r="AD162" i="2"/>
  <c r="AD163" i="2"/>
  <c r="AD165" i="2"/>
  <c r="AD167" i="2"/>
  <c r="AD169" i="2"/>
  <c r="AD172" i="2"/>
  <c r="AD173" i="2"/>
  <c r="AD176" i="2"/>
  <c r="AD177" i="2"/>
  <c r="AD178" i="2"/>
  <c r="AD180" i="2"/>
  <c r="AD182" i="2"/>
  <c r="AD183" i="2"/>
  <c r="AD184" i="2"/>
  <c r="AD185" i="2"/>
  <c r="AD186" i="2"/>
  <c r="AD187" i="2"/>
  <c r="AD188" i="2"/>
  <c r="AD190" i="2"/>
  <c r="AD192" i="2"/>
  <c r="AD193" i="2"/>
  <c r="AD194" i="2"/>
  <c r="AD195" i="2"/>
  <c r="AD196" i="2"/>
  <c r="AD197" i="2"/>
  <c r="AD199" i="2"/>
  <c r="AD201" i="2"/>
  <c r="AD202" i="2"/>
  <c r="AD203" i="2"/>
  <c r="AD205" i="2"/>
  <c r="AD206" i="2"/>
  <c r="AD207" i="2"/>
  <c r="AD209" i="2"/>
  <c r="AD210" i="2"/>
  <c r="AD211" i="2"/>
  <c r="AD215" i="2"/>
  <c r="AD216" i="2"/>
  <c r="AD217" i="2"/>
  <c r="AD220" i="2"/>
  <c r="AD221" i="2"/>
  <c r="AD222" i="2"/>
  <c r="AD224" i="2"/>
  <c r="AD226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5" i="2"/>
  <c r="AD246" i="2"/>
  <c r="AD248" i="2"/>
  <c r="AD252" i="2"/>
  <c r="AD254" i="2"/>
  <c r="AD255" i="2"/>
  <c r="AD256" i="2"/>
  <c r="AD257" i="2"/>
  <c r="AD258" i="2"/>
  <c r="AD260" i="2"/>
  <c r="AC4" i="2"/>
  <c r="AC8" i="2"/>
  <c r="AC15" i="2"/>
  <c r="AC16" i="2"/>
  <c r="AC17" i="2"/>
  <c r="AC18" i="2"/>
  <c r="AC19" i="2"/>
  <c r="AC20" i="2"/>
  <c r="AC22" i="2"/>
  <c r="AC24" i="2"/>
  <c r="AC25" i="2"/>
  <c r="AC29" i="2"/>
  <c r="AC30" i="2"/>
  <c r="AC31" i="2"/>
  <c r="AC33" i="2"/>
  <c r="AC35" i="2"/>
  <c r="AC36" i="2"/>
  <c r="AC38" i="2"/>
  <c r="AC39" i="2"/>
  <c r="AC40" i="2"/>
  <c r="AC44" i="2"/>
  <c r="AC45" i="2"/>
  <c r="AC46" i="2"/>
  <c r="AC48" i="2"/>
  <c r="AC49" i="2"/>
  <c r="AC51" i="2"/>
  <c r="AC52" i="2"/>
  <c r="AC53" i="2"/>
  <c r="AC54" i="2"/>
  <c r="AC56" i="2"/>
  <c r="AC59" i="2"/>
  <c r="AC60" i="2"/>
  <c r="AC61" i="2"/>
  <c r="AC63" i="2"/>
  <c r="AC65" i="2"/>
  <c r="AC66" i="2"/>
  <c r="AC67" i="2"/>
  <c r="AC72" i="2"/>
  <c r="AC73" i="2"/>
  <c r="AC75" i="2"/>
  <c r="AC76" i="2"/>
  <c r="AC77" i="2"/>
  <c r="AC78" i="2"/>
  <c r="AC80" i="2"/>
  <c r="AC81" i="2"/>
  <c r="AC83" i="2"/>
  <c r="AC85" i="2"/>
  <c r="AC86" i="2"/>
  <c r="AC88" i="2"/>
  <c r="AC90" i="2"/>
  <c r="AC91" i="2"/>
  <c r="AC92" i="2"/>
  <c r="AC93" i="2"/>
  <c r="AC95" i="2"/>
  <c r="AC97" i="2"/>
  <c r="AC101" i="2"/>
  <c r="AC102" i="2"/>
  <c r="AC103" i="2"/>
  <c r="AC104" i="2"/>
  <c r="AC105" i="2"/>
  <c r="AC108" i="2"/>
  <c r="AC110" i="2"/>
  <c r="AC112" i="2"/>
  <c r="AC115" i="2"/>
  <c r="AC116" i="2"/>
  <c r="AC117" i="2"/>
  <c r="AC118" i="2"/>
  <c r="AC121" i="2"/>
  <c r="AC122" i="2"/>
  <c r="AC123" i="2"/>
  <c r="AC124" i="2"/>
  <c r="AC125" i="2"/>
  <c r="AC127" i="2"/>
  <c r="AC129" i="2"/>
  <c r="AC130" i="2"/>
  <c r="AC132" i="2"/>
  <c r="AC133" i="2"/>
  <c r="AC134" i="2"/>
  <c r="AC135" i="2"/>
  <c r="AC136" i="2"/>
  <c r="AC138" i="2"/>
  <c r="AC139" i="2"/>
  <c r="AC143" i="2"/>
  <c r="AC144" i="2"/>
  <c r="AC148" i="2"/>
  <c r="AC150" i="2"/>
  <c r="AC152" i="2"/>
  <c r="AC154" i="2"/>
  <c r="AC155" i="2"/>
  <c r="AC156" i="2"/>
  <c r="AC158" i="2"/>
  <c r="AC159" i="2"/>
  <c r="AC160" i="2"/>
  <c r="AC162" i="2"/>
  <c r="AC163" i="2"/>
  <c r="AC165" i="2"/>
  <c r="AC167" i="2"/>
  <c r="AC169" i="2"/>
  <c r="AC172" i="2"/>
  <c r="AC173" i="2"/>
  <c r="AC176" i="2"/>
  <c r="AC177" i="2"/>
  <c r="AC178" i="2"/>
  <c r="AC180" i="2"/>
  <c r="AC182" i="2"/>
  <c r="AC183" i="2"/>
  <c r="AC184" i="2"/>
  <c r="AC185" i="2"/>
  <c r="AC186" i="2"/>
  <c r="AC187" i="2"/>
  <c r="AC188" i="2"/>
  <c r="AC190" i="2"/>
  <c r="AC192" i="2"/>
  <c r="AC193" i="2"/>
  <c r="AC194" i="2"/>
  <c r="AC195" i="2"/>
  <c r="AC196" i="2"/>
  <c r="AC197" i="2"/>
  <c r="AC199" i="2"/>
  <c r="AC201" i="2"/>
  <c r="AC202" i="2"/>
  <c r="AC203" i="2"/>
  <c r="AC205" i="2"/>
  <c r="AC206" i="2"/>
  <c r="AC207" i="2"/>
  <c r="AC209" i="2"/>
  <c r="AC210" i="2"/>
  <c r="AC211" i="2"/>
  <c r="AC215" i="2"/>
  <c r="AC216" i="2"/>
  <c r="AC217" i="2"/>
  <c r="AC220" i="2"/>
  <c r="AC221" i="2"/>
  <c r="AC222" i="2"/>
  <c r="AC224" i="2"/>
  <c r="AC226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5" i="2"/>
  <c r="AC246" i="2"/>
  <c r="AC248" i="2"/>
  <c r="AC252" i="2"/>
  <c r="AC254" i="2"/>
  <c r="AC255" i="2"/>
  <c r="AC256" i="2"/>
  <c r="AC257" i="2"/>
  <c r="AC258" i="2"/>
  <c r="AC260" i="2"/>
  <c r="J45" i="37"/>
  <c r="L45" i="37"/>
  <c r="N45" i="37"/>
  <c r="P45" i="37"/>
  <c r="AX4" i="2"/>
  <c r="AX8" i="2"/>
  <c r="AX15" i="2"/>
  <c r="AX16" i="2"/>
  <c r="AX17" i="2"/>
  <c r="AX18" i="2"/>
  <c r="AX19" i="2"/>
  <c r="AX20" i="2"/>
  <c r="AX22" i="2"/>
  <c r="AX24" i="2"/>
  <c r="AX25" i="2"/>
  <c r="AX29" i="2"/>
  <c r="AX30" i="2"/>
  <c r="AX31" i="2"/>
  <c r="AX33" i="2"/>
  <c r="AX35" i="2"/>
  <c r="AX36" i="2"/>
  <c r="AX38" i="2"/>
  <c r="AX39" i="2"/>
  <c r="AX40" i="2"/>
  <c r="AX44" i="2"/>
  <c r="AX45" i="2"/>
  <c r="AX46" i="2"/>
  <c r="AX48" i="2"/>
  <c r="AX49" i="2"/>
  <c r="AX51" i="2"/>
  <c r="AX52" i="2"/>
  <c r="AX53" i="2"/>
  <c r="AX54" i="2"/>
  <c r="AX56" i="2"/>
  <c r="AX59" i="2"/>
  <c r="AX60" i="2"/>
  <c r="AX61" i="2"/>
  <c r="AX63" i="2"/>
  <c r="AX65" i="2"/>
  <c r="AX66" i="2"/>
  <c r="AX67" i="2"/>
  <c r="AX72" i="2"/>
  <c r="AX73" i="2"/>
  <c r="AX75" i="2"/>
  <c r="AX76" i="2"/>
  <c r="AX77" i="2"/>
  <c r="AX78" i="2"/>
  <c r="AX80" i="2"/>
  <c r="AX81" i="2"/>
  <c r="AX83" i="2"/>
  <c r="AX85" i="2"/>
  <c r="AX86" i="2"/>
  <c r="AX88" i="2"/>
  <c r="AX90" i="2"/>
  <c r="AX91" i="2"/>
  <c r="AX92" i="2"/>
  <c r="AX93" i="2"/>
  <c r="AX95" i="2"/>
  <c r="AX97" i="2"/>
  <c r="AX101" i="2"/>
  <c r="AX102" i="2"/>
  <c r="AX103" i="2"/>
  <c r="AX104" i="2"/>
  <c r="AX105" i="2"/>
  <c r="AX108" i="2"/>
  <c r="AX110" i="2"/>
  <c r="AX112" i="2"/>
  <c r="AX115" i="2"/>
  <c r="AX116" i="2"/>
  <c r="AX117" i="2"/>
  <c r="AX118" i="2"/>
  <c r="AX121" i="2"/>
  <c r="AX122" i="2"/>
  <c r="AX123" i="2"/>
  <c r="AX124" i="2"/>
  <c r="AX125" i="2"/>
  <c r="AX127" i="2"/>
  <c r="AX129" i="2"/>
  <c r="AX130" i="2"/>
  <c r="AX132" i="2"/>
  <c r="AX133" i="2"/>
  <c r="AX134" i="2"/>
  <c r="AX135" i="2"/>
  <c r="AX136" i="2"/>
  <c r="AX138" i="2"/>
  <c r="AX139" i="2"/>
  <c r="AX143" i="2"/>
  <c r="AX144" i="2"/>
  <c r="AX148" i="2"/>
  <c r="AX150" i="2"/>
  <c r="AX152" i="2"/>
  <c r="AX154" i="2"/>
  <c r="AX155" i="2"/>
  <c r="AX156" i="2"/>
  <c r="AX158" i="2"/>
  <c r="AX159" i="2"/>
  <c r="AX160" i="2"/>
  <c r="AX162" i="2"/>
  <c r="AX163" i="2"/>
  <c r="AX165" i="2"/>
  <c r="AX167" i="2"/>
  <c r="AX169" i="2"/>
  <c r="AX172" i="2"/>
  <c r="AX173" i="2"/>
  <c r="AX176" i="2"/>
  <c r="AX177" i="2"/>
  <c r="AX178" i="2"/>
  <c r="AX180" i="2"/>
  <c r="AX182" i="2"/>
  <c r="AX183" i="2"/>
  <c r="AX184" i="2"/>
  <c r="AX185" i="2"/>
  <c r="AX186" i="2"/>
  <c r="AX187" i="2"/>
  <c r="AX188" i="2"/>
  <c r="AX190" i="2"/>
  <c r="AX192" i="2"/>
  <c r="AX193" i="2"/>
  <c r="AX194" i="2"/>
  <c r="AX195" i="2"/>
  <c r="AX196" i="2"/>
  <c r="AX197" i="2"/>
  <c r="AX199" i="2"/>
  <c r="AX201" i="2"/>
  <c r="AX202" i="2"/>
  <c r="AX203" i="2"/>
  <c r="AX205" i="2"/>
  <c r="AX206" i="2"/>
  <c r="AX207" i="2"/>
  <c r="AX209" i="2"/>
  <c r="AX210" i="2"/>
  <c r="AX211" i="2"/>
  <c r="AX215" i="2"/>
  <c r="AX216" i="2"/>
  <c r="AX217" i="2"/>
  <c r="AX220" i="2"/>
  <c r="AX221" i="2"/>
  <c r="AX222" i="2"/>
  <c r="AX224" i="2"/>
  <c r="AX226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5" i="2"/>
  <c r="AX246" i="2"/>
  <c r="AX248" i="2"/>
  <c r="AX252" i="2"/>
  <c r="AX254" i="2"/>
  <c r="AX255" i="2"/>
  <c r="AX256" i="2"/>
  <c r="AX257" i="2"/>
  <c r="AX258" i="2"/>
  <c r="AX260" i="2"/>
  <c r="AW4" i="2"/>
  <c r="AW8" i="2"/>
  <c r="AW15" i="2"/>
  <c r="AW16" i="2"/>
  <c r="AW17" i="2"/>
  <c r="AW18" i="2"/>
  <c r="AW19" i="2"/>
  <c r="AW20" i="2"/>
  <c r="AW22" i="2"/>
  <c r="AW24" i="2"/>
  <c r="AW25" i="2"/>
  <c r="AW29" i="2"/>
  <c r="AW30" i="2"/>
  <c r="AW31" i="2"/>
  <c r="AW33" i="2"/>
  <c r="AW35" i="2"/>
  <c r="AW36" i="2"/>
  <c r="AW38" i="2"/>
  <c r="AW39" i="2"/>
  <c r="AW40" i="2"/>
  <c r="AW44" i="2"/>
  <c r="AW45" i="2"/>
  <c r="AW46" i="2"/>
  <c r="AW48" i="2"/>
  <c r="AW49" i="2"/>
  <c r="AW51" i="2"/>
  <c r="AW52" i="2"/>
  <c r="AW53" i="2"/>
  <c r="AW54" i="2"/>
  <c r="AW56" i="2"/>
  <c r="AW59" i="2"/>
  <c r="AW60" i="2"/>
  <c r="AW61" i="2"/>
  <c r="AW63" i="2"/>
  <c r="AW65" i="2"/>
  <c r="AW66" i="2"/>
  <c r="AW67" i="2"/>
  <c r="AW72" i="2"/>
  <c r="AW73" i="2"/>
  <c r="AW75" i="2"/>
  <c r="AW76" i="2"/>
  <c r="AW77" i="2"/>
  <c r="AW78" i="2"/>
  <c r="AW80" i="2"/>
  <c r="AW81" i="2"/>
  <c r="AW83" i="2"/>
  <c r="AW85" i="2"/>
  <c r="AW86" i="2"/>
  <c r="AW88" i="2"/>
  <c r="AW90" i="2"/>
  <c r="AW91" i="2"/>
  <c r="AW92" i="2"/>
  <c r="AW93" i="2"/>
  <c r="AW95" i="2"/>
  <c r="AW97" i="2"/>
  <c r="AW101" i="2"/>
  <c r="AW102" i="2"/>
  <c r="AW103" i="2"/>
  <c r="AW104" i="2"/>
  <c r="AW105" i="2"/>
  <c r="AW108" i="2"/>
  <c r="AW110" i="2"/>
  <c r="AW112" i="2"/>
  <c r="AW115" i="2"/>
  <c r="AW116" i="2"/>
  <c r="AW117" i="2"/>
  <c r="AW118" i="2"/>
  <c r="AW121" i="2"/>
  <c r="AW122" i="2"/>
  <c r="AW123" i="2"/>
  <c r="AW124" i="2"/>
  <c r="AW125" i="2"/>
  <c r="AW127" i="2"/>
  <c r="AW129" i="2"/>
  <c r="AW130" i="2"/>
  <c r="AW132" i="2"/>
  <c r="AW133" i="2"/>
  <c r="AW134" i="2"/>
  <c r="AW135" i="2"/>
  <c r="AW136" i="2"/>
  <c r="AW138" i="2"/>
  <c r="AW139" i="2"/>
  <c r="AW143" i="2"/>
  <c r="AW144" i="2"/>
  <c r="AW148" i="2"/>
  <c r="AW150" i="2"/>
  <c r="AW152" i="2"/>
  <c r="AW154" i="2"/>
  <c r="AW155" i="2"/>
  <c r="AW156" i="2"/>
  <c r="AW158" i="2"/>
  <c r="AW159" i="2"/>
  <c r="AW160" i="2"/>
  <c r="AW162" i="2"/>
  <c r="AW163" i="2"/>
  <c r="AW165" i="2"/>
  <c r="AW167" i="2"/>
  <c r="AW169" i="2"/>
  <c r="AW172" i="2"/>
  <c r="AW173" i="2"/>
  <c r="AW176" i="2"/>
  <c r="AW177" i="2"/>
  <c r="AW178" i="2"/>
  <c r="AW180" i="2"/>
  <c r="AW182" i="2"/>
  <c r="AW183" i="2"/>
  <c r="AW184" i="2"/>
  <c r="AW185" i="2"/>
  <c r="AW186" i="2"/>
  <c r="AW187" i="2"/>
  <c r="AW188" i="2"/>
  <c r="AW190" i="2"/>
  <c r="AW192" i="2"/>
  <c r="AW193" i="2"/>
  <c r="AW194" i="2"/>
  <c r="AW195" i="2"/>
  <c r="AW196" i="2"/>
  <c r="AW197" i="2"/>
  <c r="AW199" i="2"/>
  <c r="AW201" i="2"/>
  <c r="AW202" i="2"/>
  <c r="AW203" i="2"/>
  <c r="AW205" i="2"/>
  <c r="AW206" i="2"/>
  <c r="AW207" i="2"/>
  <c r="AW209" i="2"/>
  <c r="AW210" i="2"/>
  <c r="AW211" i="2"/>
  <c r="AW215" i="2"/>
  <c r="AW216" i="2"/>
  <c r="AW217" i="2"/>
  <c r="AW220" i="2"/>
  <c r="AW221" i="2"/>
  <c r="AW222" i="2"/>
  <c r="AW224" i="2"/>
  <c r="AW226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5" i="2"/>
  <c r="AW246" i="2"/>
  <c r="AW248" i="2"/>
  <c r="AW252" i="2"/>
  <c r="AW254" i="2"/>
  <c r="AW255" i="2"/>
  <c r="AW256" i="2"/>
  <c r="AW257" i="2"/>
  <c r="AW258" i="2"/>
  <c r="AW260" i="2"/>
  <c r="AV4" i="2"/>
  <c r="AV8" i="2"/>
  <c r="AV15" i="2"/>
  <c r="AV16" i="2"/>
  <c r="AV17" i="2"/>
  <c r="AV18" i="2"/>
  <c r="AV19" i="2"/>
  <c r="AV20" i="2"/>
  <c r="AV22" i="2"/>
  <c r="AV24" i="2"/>
  <c r="AV25" i="2"/>
  <c r="AV29" i="2"/>
  <c r="AV30" i="2"/>
  <c r="AV31" i="2"/>
  <c r="AV33" i="2"/>
  <c r="AV35" i="2"/>
  <c r="AV36" i="2"/>
  <c r="AV38" i="2"/>
  <c r="AV39" i="2"/>
  <c r="AV40" i="2"/>
  <c r="AV44" i="2"/>
  <c r="AV45" i="2"/>
  <c r="AV46" i="2"/>
  <c r="AV48" i="2"/>
  <c r="AV49" i="2"/>
  <c r="AV51" i="2"/>
  <c r="AV52" i="2"/>
  <c r="AV53" i="2"/>
  <c r="AV54" i="2"/>
  <c r="AV56" i="2"/>
  <c r="AV59" i="2"/>
  <c r="AV60" i="2"/>
  <c r="AV61" i="2"/>
  <c r="AV63" i="2"/>
  <c r="AV65" i="2"/>
  <c r="AV66" i="2"/>
  <c r="AV67" i="2"/>
  <c r="AV72" i="2"/>
  <c r="AV73" i="2"/>
  <c r="AV75" i="2"/>
  <c r="AV76" i="2"/>
  <c r="AV77" i="2"/>
  <c r="AV78" i="2"/>
  <c r="AV80" i="2"/>
  <c r="AV81" i="2"/>
  <c r="AV83" i="2"/>
  <c r="AV85" i="2"/>
  <c r="AV86" i="2"/>
  <c r="AV88" i="2"/>
  <c r="AV90" i="2"/>
  <c r="AV91" i="2"/>
  <c r="AV92" i="2"/>
  <c r="AV93" i="2"/>
  <c r="AV95" i="2"/>
  <c r="AV97" i="2"/>
  <c r="AV101" i="2"/>
  <c r="AV102" i="2"/>
  <c r="AV103" i="2"/>
  <c r="AV104" i="2"/>
  <c r="AV105" i="2"/>
  <c r="AV108" i="2"/>
  <c r="AV110" i="2"/>
  <c r="AV112" i="2"/>
  <c r="AV115" i="2"/>
  <c r="AV116" i="2"/>
  <c r="AV117" i="2"/>
  <c r="AV118" i="2"/>
  <c r="AV121" i="2"/>
  <c r="AV122" i="2"/>
  <c r="AV123" i="2"/>
  <c r="AV124" i="2"/>
  <c r="AV125" i="2"/>
  <c r="AV127" i="2"/>
  <c r="AV129" i="2"/>
  <c r="AV130" i="2"/>
  <c r="AV132" i="2"/>
  <c r="AV133" i="2"/>
  <c r="AV134" i="2"/>
  <c r="AV135" i="2"/>
  <c r="AV136" i="2"/>
  <c r="AV138" i="2"/>
  <c r="AV139" i="2"/>
  <c r="AV143" i="2"/>
  <c r="AV144" i="2"/>
  <c r="AV148" i="2"/>
  <c r="AV150" i="2"/>
  <c r="AV152" i="2"/>
  <c r="AV154" i="2"/>
  <c r="AV155" i="2"/>
  <c r="AV156" i="2"/>
  <c r="AV158" i="2"/>
  <c r="AV159" i="2"/>
  <c r="AV160" i="2"/>
  <c r="AV162" i="2"/>
  <c r="AV163" i="2"/>
  <c r="AV165" i="2"/>
  <c r="AV167" i="2"/>
  <c r="AV169" i="2"/>
  <c r="AV172" i="2"/>
  <c r="AV173" i="2"/>
  <c r="AV176" i="2"/>
  <c r="AV177" i="2"/>
  <c r="AV178" i="2"/>
  <c r="AV180" i="2"/>
  <c r="AV182" i="2"/>
  <c r="AV183" i="2"/>
  <c r="AV184" i="2"/>
  <c r="AV185" i="2"/>
  <c r="AV186" i="2"/>
  <c r="AV187" i="2"/>
  <c r="AV188" i="2"/>
  <c r="AV190" i="2"/>
  <c r="AV192" i="2"/>
  <c r="AV193" i="2"/>
  <c r="AV194" i="2"/>
  <c r="AV195" i="2"/>
  <c r="AV196" i="2"/>
  <c r="AV197" i="2"/>
  <c r="AV199" i="2"/>
  <c r="AV201" i="2"/>
  <c r="AV202" i="2"/>
  <c r="AV203" i="2"/>
  <c r="AV205" i="2"/>
  <c r="AV206" i="2"/>
  <c r="AV207" i="2"/>
  <c r="AV209" i="2"/>
  <c r="AV210" i="2"/>
  <c r="AV211" i="2"/>
  <c r="AV215" i="2"/>
  <c r="AV216" i="2"/>
  <c r="AV217" i="2"/>
  <c r="AV220" i="2"/>
  <c r="AV221" i="2"/>
  <c r="AV222" i="2"/>
  <c r="AV224" i="2"/>
  <c r="AV226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5" i="2"/>
  <c r="AV246" i="2"/>
  <c r="AV248" i="2"/>
  <c r="AV252" i="2"/>
  <c r="AV254" i="2"/>
  <c r="AV255" i="2"/>
  <c r="AV256" i="2"/>
  <c r="AV257" i="2"/>
  <c r="AV258" i="2"/>
  <c r="AV260" i="2"/>
  <c r="AU4" i="2"/>
  <c r="AU8" i="2"/>
  <c r="AU15" i="2"/>
  <c r="AU16" i="2"/>
  <c r="AU17" i="2"/>
  <c r="AU18" i="2"/>
  <c r="AU19" i="2"/>
  <c r="AU20" i="2"/>
  <c r="AU22" i="2"/>
  <c r="AU24" i="2"/>
  <c r="AU25" i="2"/>
  <c r="AU29" i="2"/>
  <c r="AU30" i="2"/>
  <c r="AU31" i="2"/>
  <c r="AU33" i="2"/>
  <c r="AU35" i="2"/>
  <c r="AU36" i="2"/>
  <c r="AU38" i="2"/>
  <c r="AU39" i="2"/>
  <c r="AU40" i="2"/>
  <c r="AU44" i="2"/>
  <c r="AU45" i="2"/>
  <c r="AU46" i="2"/>
  <c r="AU48" i="2"/>
  <c r="AU49" i="2"/>
  <c r="AU51" i="2"/>
  <c r="AU52" i="2"/>
  <c r="AU53" i="2"/>
  <c r="AU54" i="2"/>
  <c r="AU56" i="2"/>
  <c r="AU59" i="2"/>
  <c r="AU60" i="2"/>
  <c r="AU61" i="2"/>
  <c r="AU63" i="2"/>
  <c r="AU65" i="2"/>
  <c r="AU66" i="2"/>
  <c r="AU67" i="2"/>
  <c r="AU72" i="2"/>
  <c r="AU73" i="2"/>
  <c r="AU75" i="2"/>
  <c r="AU76" i="2"/>
  <c r="AU77" i="2"/>
  <c r="AU78" i="2"/>
  <c r="AU80" i="2"/>
  <c r="AU81" i="2"/>
  <c r="AU83" i="2"/>
  <c r="AU85" i="2"/>
  <c r="AU86" i="2"/>
  <c r="AU88" i="2"/>
  <c r="AU90" i="2"/>
  <c r="AU91" i="2"/>
  <c r="AU92" i="2"/>
  <c r="AU93" i="2"/>
  <c r="AU95" i="2"/>
  <c r="AU97" i="2"/>
  <c r="AU101" i="2"/>
  <c r="AU102" i="2"/>
  <c r="AU103" i="2"/>
  <c r="AU104" i="2"/>
  <c r="AU105" i="2"/>
  <c r="AU108" i="2"/>
  <c r="AU110" i="2"/>
  <c r="AU112" i="2"/>
  <c r="AU115" i="2"/>
  <c r="AU116" i="2"/>
  <c r="AU117" i="2"/>
  <c r="AU118" i="2"/>
  <c r="AU121" i="2"/>
  <c r="AU122" i="2"/>
  <c r="AU123" i="2"/>
  <c r="AU124" i="2"/>
  <c r="AU125" i="2"/>
  <c r="AU127" i="2"/>
  <c r="AU129" i="2"/>
  <c r="AU130" i="2"/>
  <c r="AU132" i="2"/>
  <c r="AU133" i="2"/>
  <c r="AU134" i="2"/>
  <c r="AU135" i="2"/>
  <c r="AU136" i="2"/>
  <c r="AU138" i="2"/>
  <c r="AU139" i="2"/>
  <c r="AU143" i="2"/>
  <c r="AU144" i="2"/>
  <c r="AU148" i="2"/>
  <c r="AU150" i="2"/>
  <c r="AU152" i="2"/>
  <c r="AU154" i="2"/>
  <c r="AU155" i="2"/>
  <c r="AU156" i="2"/>
  <c r="AU158" i="2"/>
  <c r="AU159" i="2"/>
  <c r="AU160" i="2"/>
  <c r="AU162" i="2"/>
  <c r="AU163" i="2"/>
  <c r="AU165" i="2"/>
  <c r="AU167" i="2"/>
  <c r="AU169" i="2"/>
  <c r="AU172" i="2"/>
  <c r="AU173" i="2"/>
  <c r="AU176" i="2"/>
  <c r="AU177" i="2"/>
  <c r="AU178" i="2"/>
  <c r="AU180" i="2"/>
  <c r="AU182" i="2"/>
  <c r="AU183" i="2"/>
  <c r="AU184" i="2"/>
  <c r="AU185" i="2"/>
  <c r="AU186" i="2"/>
  <c r="AU187" i="2"/>
  <c r="AU188" i="2"/>
  <c r="AU190" i="2"/>
  <c r="AU192" i="2"/>
  <c r="AU193" i="2"/>
  <c r="AU194" i="2"/>
  <c r="AU195" i="2"/>
  <c r="AU196" i="2"/>
  <c r="AU197" i="2"/>
  <c r="AU199" i="2"/>
  <c r="AU201" i="2"/>
  <c r="AU202" i="2"/>
  <c r="AU203" i="2"/>
  <c r="AU205" i="2"/>
  <c r="AU206" i="2"/>
  <c r="AU207" i="2"/>
  <c r="AU209" i="2"/>
  <c r="AU210" i="2"/>
  <c r="AU211" i="2"/>
  <c r="AU215" i="2"/>
  <c r="AU216" i="2"/>
  <c r="AU217" i="2"/>
  <c r="AU220" i="2"/>
  <c r="AU221" i="2"/>
  <c r="AU222" i="2"/>
  <c r="AU224" i="2"/>
  <c r="AU226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5" i="2"/>
  <c r="AU246" i="2"/>
  <c r="AU248" i="2"/>
  <c r="AU252" i="2"/>
  <c r="AU254" i="2"/>
  <c r="AU255" i="2"/>
  <c r="AU256" i="2"/>
  <c r="AU257" i="2"/>
  <c r="AU258" i="2"/>
  <c r="AU260" i="2"/>
  <c r="AT4" i="2"/>
  <c r="AT8" i="2"/>
  <c r="AT15" i="2"/>
  <c r="AT16" i="2"/>
  <c r="AT17" i="2"/>
  <c r="AT18" i="2"/>
  <c r="AT19" i="2"/>
  <c r="AT20" i="2"/>
  <c r="AT22" i="2"/>
  <c r="AT24" i="2"/>
  <c r="AT25" i="2"/>
  <c r="AT29" i="2"/>
  <c r="AT30" i="2"/>
  <c r="AT31" i="2"/>
  <c r="AT33" i="2"/>
  <c r="AT35" i="2"/>
  <c r="AT36" i="2"/>
  <c r="AT38" i="2"/>
  <c r="AT39" i="2"/>
  <c r="AT40" i="2"/>
  <c r="AT44" i="2"/>
  <c r="AT45" i="2"/>
  <c r="AT46" i="2"/>
  <c r="AT48" i="2"/>
  <c r="AT49" i="2"/>
  <c r="AT51" i="2"/>
  <c r="AT52" i="2"/>
  <c r="AT53" i="2"/>
  <c r="AT54" i="2"/>
  <c r="AT56" i="2"/>
  <c r="AT59" i="2"/>
  <c r="AT60" i="2"/>
  <c r="AT61" i="2"/>
  <c r="AT63" i="2"/>
  <c r="AT65" i="2"/>
  <c r="AT66" i="2"/>
  <c r="AT67" i="2"/>
  <c r="AT72" i="2"/>
  <c r="AT73" i="2"/>
  <c r="AT75" i="2"/>
  <c r="AT76" i="2"/>
  <c r="AT77" i="2"/>
  <c r="AT78" i="2"/>
  <c r="AT80" i="2"/>
  <c r="AT81" i="2"/>
  <c r="AT83" i="2"/>
  <c r="AT85" i="2"/>
  <c r="AT86" i="2"/>
  <c r="AT88" i="2"/>
  <c r="AT90" i="2"/>
  <c r="AT91" i="2"/>
  <c r="AT92" i="2"/>
  <c r="AT93" i="2"/>
  <c r="AT95" i="2"/>
  <c r="AT97" i="2"/>
  <c r="AT101" i="2"/>
  <c r="AT102" i="2"/>
  <c r="AT103" i="2"/>
  <c r="AT104" i="2"/>
  <c r="AT105" i="2"/>
  <c r="AT108" i="2"/>
  <c r="AT110" i="2"/>
  <c r="AT112" i="2"/>
  <c r="AT115" i="2"/>
  <c r="AT116" i="2"/>
  <c r="AT117" i="2"/>
  <c r="AT118" i="2"/>
  <c r="AT121" i="2"/>
  <c r="AT122" i="2"/>
  <c r="AT123" i="2"/>
  <c r="AT124" i="2"/>
  <c r="AT125" i="2"/>
  <c r="AT127" i="2"/>
  <c r="AT129" i="2"/>
  <c r="AT130" i="2"/>
  <c r="AT132" i="2"/>
  <c r="AT133" i="2"/>
  <c r="AT134" i="2"/>
  <c r="AT135" i="2"/>
  <c r="AT136" i="2"/>
  <c r="AT138" i="2"/>
  <c r="AT139" i="2"/>
  <c r="AT143" i="2"/>
  <c r="AT144" i="2"/>
  <c r="AT148" i="2"/>
  <c r="AT150" i="2"/>
  <c r="AT152" i="2"/>
  <c r="AT154" i="2"/>
  <c r="AT155" i="2"/>
  <c r="AT156" i="2"/>
  <c r="AT158" i="2"/>
  <c r="AT159" i="2"/>
  <c r="AT160" i="2"/>
  <c r="AT162" i="2"/>
  <c r="AT163" i="2"/>
  <c r="AT165" i="2"/>
  <c r="AT167" i="2"/>
  <c r="AT169" i="2"/>
  <c r="AT172" i="2"/>
  <c r="AT173" i="2"/>
  <c r="AT176" i="2"/>
  <c r="AT177" i="2"/>
  <c r="AT178" i="2"/>
  <c r="AT180" i="2"/>
  <c r="AT182" i="2"/>
  <c r="AT183" i="2"/>
  <c r="AT184" i="2"/>
  <c r="AT185" i="2"/>
  <c r="AT186" i="2"/>
  <c r="AT187" i="2"/>
  <c r="AT188" i="2"/>
  <c r="AT190" i="2"/>
  <c r="AT192" i="2"/>
  <c r="AT193" i="2"/>
  <c r="AT194" i="2"/>
  <c r="AT195" i="2"/>
  <c r="AT196" i="2"/>
  <c r="AT197" i="2"/>
  <c r="AT199" i="2"/>
  <c r="AT201" i="2"/>
  <c r="AT202" i="2"/>
  <c r="AT203" i="2"/>
  <c r="AT205" i="2"/>
  <c r="AT206" i="2"/>
  <c r="AT207" i="2"/>
  <c r="AT209" i="2"/>
  <c r="AT210" i="2"/>
  <c r="AT211" i="2"/>
  <c r="AT215" i="2"/>
  <c r="AT216" i="2"/>
  <c r="AT217" i="2"/>
  <c r="AT220" i="2"/>
  <c r="AT221" i="2"/>
  <c r="AT222" i="2"/>
  <c r="AT224" i="2"/>
  <c r="AT226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5" i="2"/>
  <c r="AT246" i="2"/>
  <c r="AT248" i="2"/>
  <c r="AT252" i="2"/>
  <c r="AT254" i="2"/>
  <c r="AT255" i="2"/>
  <c r="AT256" i="2"/>
  <c r="AT257" i="2"/>
  <c r="AT258" i="2"/>
  <c r="AT260" i="2"/>
  <c r="AS4" i="2"/>
  <c r="AS8" i="2"/>
  <c r="AS15" i="2"/>
  <c r="AS16" i="2"/>
  <c r="AS17" i="2"/>
  <c r="AS18" i="2"/>
  <c r="AS19" i="2"/>
  <c r="AS20" i="2"/>
  <c r="AS22" i="2"/>
  <c r="AS24" i="2"/>
  <c r="AS25" i="2"/>
  <c r="AS29" i="2"/>
  <c r="AS30" i="2"/>
  <c r="AS31" i="2"/>
  <c r="AS33" i="2"/>
  <c r="AS35" i="2"/>
  <c r="AS36" i="2"/>
  <c r="AS38" i="2"/>
  <c r="AS39" i="2"/>
  <c r="AS40" i="2"/>
  <c r="AS44" i="2"/>
  <c r="AS45" i="2"/>
  <c r="AS46" i="2"/>
  <c r="AS48" i="2"/>
  <c r="AS49" i="2"/>
  <c r="AS51" i="2"/>
  <c r="AS52" i="2"/>
  <c r="AS53" i="2"/>
  <c r="AS54" i="2"/>
  <c r="AS56" i="2"/>
  <c r="AS59" i="2"/>
  <c r="AS60" i="2"/>
  <c r="AS61" i="2"/>
  <c r="AS63" i="2"/>
  <c r="AS65" i="2"/>
  <c r="AS66" i="2"/>
  <c r="AS67" i="2"/>
  <c r="AS72" i="2"/>
  <c r="AS73" i="2"/>
  <c r="AS75" i="2"/>
  <c r="AS76" i="2"/>
  <c r="AS77" i="2"/>
  <c r="AS78" i="2"/>
  <c r="AS80" i="2"/>
  <c r="AS81" i="2"/>
  <c r="AS83" i="2"/>
  <c r="AS85" i="2"/>
  <c r="AS86" i="2"/>
  <c r="AS88" i="2"/>
  <c r="AS90" i="2"/>
  <c r="AS91" i="2"/>
  <c r="AS92" i="2"/>
  <c r="AS93" i="2"/>
  <c r="AS95" i="2"/>
  <c r="AS97" i="2"/>
  <c r="AS101" i="2"/>
  <c r="AS102" i="2"/>
  <c r="AS103" i="2"/>
  <c r="AS104" i="2"/>
  <c r="AS105" i="2"/>
  <c r="AS108" i="2"/>
  <c r="AS110" i="2"/>
  <c r="AS112" i="2"/>
  <c r="AS115" i="2"/>
  <c r="AS116" i="2"/>
  <c r="AS117" i="2"/>
  <c r="AS118" i="2"/>
  <c r="AS121" i="2"/>
  <c r="AS122" i="2"/>
  <c r="AS123" i="2"/>
  <c r="AS124" i="2"/>
  <c r="AS125" i="2"/>
  <c r="AS127" i="2"/>
  <c r="AS129" i="2"/>
  <c r="AS130" i="2"/>
  <c r="AS132" i="2"/>
  <c r="AS133" i="2"/>
  <c r="AS134" i="2"/>
  <c r="AS135" i="2"/>
  <c r="AS136" i="2"/>
  <c r="AS138" i="2"/>
  <c r="AS139" i="2"/>
  <c r="AS143" i="2"/>
  <c r="AS144" i="2"/>
  <c r="AS148" i="2"/>
  <c r="AS150" i="2"/>
  <c r="AS152" i="2"/>
  <c r="AS154" i="2"/>
  <c r="AS155" i="2"/>
  <c r="AS156" i="2"/>
  <c r="AS158" i="2"/>
  <c r="AS159" i="2"/>
  <c r="AS160" i="2"/>
  <c r="AS162" i="2"/>
  <c r="AS163" i="2"/>
  <c r="AS165" i="2"/>
  <c r="AS167" i="2"/>
  <c r="AS169" i="2"/>
  <c r="AS172" i="2"/>
  <c r="AS173" i="2"/>
  <c r="AS176" i="2"/>
  <c r="AS177" i="2"/>
  <c r="AS178" i="2"/>
  <c r="AS180" i="2"/>
  <c r="AS182" i="2"/>
  <c r="AS183" i="2"/>
  <c r="AS184" i="2"/>
  <c r="AS185" i="2"/>
  <c r="AS186" i="2"/>
  <c r="AS187" i="2"/>
  <c r="AS188" i="2"/>
  <c r="AS190" i="2"/>
  <c r="AS192" i="2"/>
  <c r="AS193" i="2"/>
  <c r="AS194" i="2"/>
  <c r="AS195" i="2"/>
  <c r="AS196" i="2"/>
  <c r="AS197" i="2"/>
  <c r="AS199" i="2"/>
  <c r="AS201" i="2"/>
  <c r="AS202" i="2"/>
  <c r="AS203" i="2"/>
  <c r="AS205" i="2"/>
  <c r="AS206" i="2"/>
  <c r="AS207" i="2"/>
  <c r="AS209" i="2"/>
  <c r="AS210" i="2"/>
  <c r="AS211" i="2"/>
  <c r="AS215" i="2"/>
  <c r="AS216" i="2"/>
  <c r="AS217" i="2"/>
  <c r="AS220" i="2"/>
  <c r="AS221" i="2"/>
  <c r="AS222" i="2"/>
  <c r="AS224" i="2"/>
  <c r="AS226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5" i="2"/>
  <c r="AS246" i="2"/>
  <c r="AS248" i="2"/>
  <c r="AS252" i="2"/>
  <c r="AS254" i="2"/>
  <c r="AS255" i="2"/>
  <c r="AS256" i="2"/>
  <c r="AS257" i="2"/>
  <c r="AS258" i="2"/>
  <c r="AS260" i="2"/>
  <c r="AR4" i="2"/>
  <c r="AR8" i="2"/>
  <c r="AR15" i="2"/>
  <c r="AR16" i="2"/>
  <c r="AR17" i="2"/>
  <c r="AR18" i="2"/>
  <c r="AR19" i="2"/>
  <c r="AR20" i="2"/>
  <c r="AR22" i="2"/>
  <c r="AR24" i="2"/>
  <c r="AR25" i="2"/>
  <c r="AR29" i="2"/>
  <c r="AR30" i="2"/>
  <c r="AR31" i="2"/>
  <c r="AR33" i="2"/>
  <c r="AR35" i="2"/>
  <c r="AR36" i="2"/>
  <c r="AR38" i="2"/>
  <c r="AR39" i="2"/>
  <c r="AR40" i="2"/>
  <c r="AR44" i="2"/>
  <c r="AR45" i="2"/>
  <c r="AR46" i="2"/>
  <c r="AR48" i="2"/>
  <c r="AR49" i="2"/>
  <c r="AR51" i="2"/>
  <c r="AR52" i="2"/>
  <c r="AR53" i="2"/>
  <c r="AR54" i="2"/>
  <c r="AR56" i="2"/>
  <c r="AR59" i="2"/>
  <c r="AR60" i="2"/>
  <c r="AR61" i="2"/>
  <c r="AR63" i="2"/>
  <c r="AR65" i="2"/>
  <c r="AR66" i="2"/>
  <c r="AR67" i="2"/>
  <c r="AR72" i="2"/>
  <c r="AR73" i="2"/>
  <c r="AR75" i="2"/>
  <c r="AR76" i="2"/>
  <c r="AR77" i="2"/>
  <c r="AR78" i="2"/>
  <c r="AR80" i="2"/>
  <c r="AR81" i="2"/>
  <c r="AR83" i="2"/>
  <c r="AR85" i="2"/>
  <c r="AR86" i="2"/>
  <c r="AR88" i="2"/>
  <c r="AR90" i="2"/>
  <c r="AR91" i="2"/>
  <c r="AR92" i="2"/>
  <c r="AR93" i="2"/>
  <c r="AR95" i="2"/>
  <c r="AR97" i="2"/>
  <c r="AR101" i="2"/>
  <c r="AR102" i="2"/>
  <c r="AR103" i="2"/>
  <c r="AR104" i="2"/>
  <c r="AR105" i="2"/>
  <c r="AR108" i="2"/>
  <c r="AR110" i="2"/>
  <c r="AR112" i="2"/>
  <c r="AR115" i="2"/>
  <c r="AR116" i="2"/>
  <c r="AR117" i="2"/>
  <c r="AR118" i="2"/>
  <c r="AR121" i="2"/>
  <c r="AR122" i="2"/>
  <c r="AR123" i="2"/>
  <c r="AR124" i="2"/>
  <c r="AR125" i="2"/>
  <c r="AR127" i="2"/>
  <c r="AR129" i="2"/>
  <c r="AR130" i="2"/>
  <c r="AR132" i="2"/>
  <c r="AR133" i="2"/>
  <c r="AR134" i="2"/>
  <c r="AR135" i="2"/>
  <c r="AR136" i="2"/>
  <c r="AR138" i="2"/>
  <c r="AR139" i="2"/>
  <c r="AR143" i="2"/>
  <c r="AR144" i="2"/>
  <c r="AR148" i="2"/>
  <c r="AR150" i="2"/>
  <c r="AR152" i="2"/>
  <c r="AR154" i="2"/>
  <c r="AR155" i="2"/>
  <c r="AR156" i="2"/>
  <c r="AR158" i="2"/>
  <c r="AR159" i="2"/>
  <c r="AR160" i="2"/>
  <c r="AR162" i="2"/>
  <c r="AR163" i="2"/>
  <c r="AR165" i="2"/>
  <c r="AR167" i="2"/>
  <c r="AR169" i="2"/>
  <c r="AR172" i="2"/>
  <c r="AR173" i="2"/>
  <c r="AR176" i="2"/>
  <c r="AR177" i="2"/>
  <c r="AR178" i="2"/>
  <c r="AR180" i="2"/>
  <c r="AR182" i="2"/>
  <c r="AR183" i="2"/>
  <c r="AR184" i="2"/>
  <c r="AR185" i="2"/>
  <c r="AR186" i="2"/>
  <c r="AR187" i="2"/>
  <c r="AR188" i="2"/>
  <c r="AR190" i="2"/>
  <c r="AR192" i="2"/>
  <c r="AR193" i="2"/>
  <c r="AR194" i="2"/>
  <c r="AR195" i="2"/>
  <c r="AR196" i="2"/>
  <c r="AR197" i="2"/>
  <c r="AR199" i="2"/>
  <c r="AR201" i="2"/>
  <c r="AR202" i="2"/>
  <c r="AR203" i="2"/>
  <c r="AR205" i="2"/>
  <c r="AR206" i="2"/>
  <c r="AR207" i="2"/>
  <c r="AR209" i="2"/>
  <c r="AR210" i="2"/>
  <c r="AR211" i="2"/>
  <c r="AR215" i="2"/>
  <c r="AR216" i="2"/>
  <c r="AR217" i="2"/>
  <c r="AR220" i="2"/>
  <c r="AR221" i="2"/>
  <c r="AR222" i="2"/>
  <c r="AR224" i="2"/>
  <c r="AR226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5" i="2"/>
  <c r="AR246" i="2"/>
  <c r="AR248" i="2"/>
  <c r="AR252" i="2"/>
  <c r="AR254" i="2"/>
  <c r="AR255" i="2"/>
  <c r="AR256" i="2"/>
  <c r="AR257" i="2"/>
  <c r="AR258" i="2"/>
  <c r="AR260" i="2"/>
  <c r="J3" i="37"/>
  <c r="K3" i="37"/>
  <c r="L3" i="37"/>
  <c r="M3" i="37"/>
  <c r="N3" i="37"/>
  <c r="O3" i="37"/>
  <c r="P3" i="37"/>
  <c r="Q3" i="37"/>
  <c r="R3" i="37"/>
  <c r="V3" i="37"/>
  <c r="W3" i="37"/>
  <c r="X3" i="37" s="1"/>
  <c r="J4" i="37"/>
  <c r="K4" i="37"/>
  <c r="L4" i="37"/>
  <c r="M4" i="37"/>
  <c r="N4" i="37"/>
  <c r="O4" i="37"/>
  <c r="P4" i="37"/>
  <c r="Q4" i="37"/>
  <c r="R4" i="37"/>
  <c r="V4" i="37"/>
  <c r="W4" i="37"/>
  <c r="X4" i="37" s="1"/>
  <c r="J5" i="37"/>
  <c r="K5" i="37"/>
  <c r="L5" i="37"/>
  <c r="M5" i="37"/>
  <c r="N5" i="37"/>
  <c r="O5" i="37"/>
  <c r="P5" i="37"/>
  <c r="Q5" i="37"/>
  <c r="R5" i="37"/>
  <c r="V5" i="37"/>
  <c r="W5" i="37"/>
  <c r="X5" i="37" s="1"/>
  <c r="J6" i="37"/>
  <c r="K6" i="37"/>
  <c r="L6" i="37"/>
  <c r="M6" i="37"/>
  <c r="N6" i="37"/>
  <c r="O6" i="37"/>
  <c r="P6" i="37"/>
  <c r="Q6" i="37"/>
  <c r="R6" i="37"/>
  <c r="V6" i="37"/>
  <c r="W6" i="37"/>
  <c r="X6" i="37" s="1"/>
  <c r="J7" i="37"/>
  <c r="K7" i="37"/>
  <c r="L7" i="37"/>
  <c r="M7" i="37"/>
  <c r="N7" i="37"/>
  <c r="O7" i="37"/>
  <c r="P7" i="37"/>
  <c r="Q7" i="37"/>
  <c r="R7" i="37"/>
  <c r="V7" i="37"/>
  <c r="W7" i="37"/>
  <c r="X7" i="37" s="1"/>
  <c r="J8" i="37"/>
  <c r="K8" i="37"/>
  <c r="L8" i="37"/>
  <c r="M8" i="37"/>
  <c r="N8" i="37"/>
  <c r="O8" i="37"/>
  <c r="P8" i="37"/>
  <c r="Q8" i="37"/>
  <c r="R8" i="37"/>
  <c r="V8" i="37"/>
  <c r="W8" i="37"/>
  <c r="X8" i="37" s="1"/>
  <c r="J9" i="37"/>
  <c r="K9" i="37"/>
  <c r="L9" i="37"/>
  <c r="M9" i="37"/>
  <c r="N9" i="37"/>
  <c r="O9" i="37"/>
  <c r="P9" i="37"/>
  <c r="Q9" i="37"/>
  <c r="R9" i="37"/>
  <c r="V9" i="37"/>
  <c r="W9" i="37"/>
  <c r="X9" i="37" s="1"/>
  <c r="J10" i="37"/>
  <c r="K10" i="37"/>
  <c r="L10" i="37"/>
  <c r="M10" i="37"/>
  <c r="N10" i="37"/>
  <c r="O10" i="37"/>
  <c r="P10" i="37"/>
  <c r="Q10" i="37"/>
  <c r="R10" i="37"/>
  <c r="V10" i="37"/>
  <c r="W10" i="37"/>
  <c r="X10" i="37" s="1"/>
  <c r="J11" i="37"/>
  <c r="K11" i="37"/>
  <c r="L11" i="37"/>
  <c r="M11" i="37"/>
  <c r="N11" i="37"/>
  <c r="O11" i="37"/>
  <c r="P11" i="37"/>
  <c r="Q11" i="37"/>
  <c r="R11" i="37"/>
  <c r="V11" i="37"/>
  <c r="W11" i="37"/>
  <c r="X11" i="37" s="1"/>
  <c r="J12" i="37"/>
  <c r="K12" i="37"/>
  <c r="L12" i="37"/>
  <c r="M12" i="37"/>
  <c r="N12" i="37"/>
  <c r="O12" i="37"/>
  <c r="P12" i="37"/>
  <c r="Q12" i="37"/>
  <c r="R12" i="37"/>
  <c r="V12" i="37"/>
  <c r="W12" i="37"/>
  <c r="X12" i="37" s="1"/>
  <c r="J13" i="37"/>
  <c r="K13" i="37"/>
  <c r="L13" i="37"/>
  <c r="M13" i="37"/>
  <c r="N13" i="37"/>
  <c r="O13" i="37"/>
  <c r="P13" i="37"/>
  <c r="Q13" i="37"/>
  <c r="R13" i="37"/>
  <c r="S13" i="37" s="1"/>
  <c r="V13" i="37"/>
  <c r="W13" i="37"/>
  <c r="X13" i="37" s="1"/>
  <c r="J14" i="37"/>
  <c r="K14" i="37"/>
  <c r="L14" i="37"/>
  <c r="M14" i="37"/>
  <c r="N14" i="37"/>
  <c r="O14" i="37"/>
  <c r="P14" i="37"/>
  <c r="Q14" i="37"/>
  <c r="R14" i="37"/>
  <c r="V14" i="37"/>
  <c r="W14" i="37"/>
  <c r="X14" i="37" s="1"/>
  <c r="J15" i="37"/>
  <c r="K15" i="37"/>
  <c r="L15" i="37"/>
  <c r="M15" i="37"/>
  <c r="N15" i="37"/>
  <c r="O15" i="37"/>
  <c r="P15" i="37"/>
  <c r="Q15" i="37"/>
  <c r="R15" i="37"/>
  <c r="S15" i="37" s="1"/>
  <c r="V15" i="37"/>
  <c r="W15" i="37"/>
  <c r="X15" i="37" s="1"/>
  <c r="J16" i="37"/>
  <c r="K16" i="37"/>
  <c r="L16" i="37"/>
  <c r="M16" i="37"/>
  <c r="N16" i="37"/>
  <c r="O16" i="37"/>
  <c r="P16" i="37"/>
  <c r="Q16" i="37"/>
  <c r="R16" i="37"/>
  <c r="V16" i="37"/>
  <c r="W16" i="37"/>
  <c r="X16" i="37" s="1"/>
  <c r="J17" i="37"/>
  <c r="K17" i="37"/>
  <c r="L17" i="37"/>
  <c r="M17" i="37"/>
  <c r="N17" i="37"/>
  <c r="O17" i="37"/>
  <c r="P17" i="37"/>
  <c r="Q17" i="37"/>
  <c r="R17" i="37"/>
  <c r="V17" i="37"/>
  <c r="W17" i="37"/>
  <c r="X17" i="37" s="1"/>
  <c r="J18" i="37"/>
  <c r="K18" i="37"/>
  <c r="L18" i="37"/>
  <c r="M18" i="37"/>
  <c r="N18" i="37"/>
  <c r="O18" i="37"/>
  <c r="P18" i="37"/>
  <c r="Q18" i="37"/>
  <c r="R18" i="37"/>
  <c r="V18" i="37"/>
  <c r="W18" i="37"/>
  <c r="X18" i="37" s="1"/>
  <c r="J19" i="37"/>
  <c r="K19" i="37"/>
  <c r="L19" i="37"/>
  <c r="M19" i="37"/>
  <c r="N19" i="37"/>
  <c r="O19" i="37"/>
  <c r="P19" i="37"/>
  <c r="Q19" i="37"/>
  <c r="R19" i="37"/>
  <c r="V19" i="37"/>
  <c r="W19" i="37"/>
  <c r="X19" i="37" s="1"/>
  <c r="J20" i="37"/>
  <c r="K20" i="37"/>
  <c r="L20" i="37"/>
  <c r="M20" i="37"/>
  <c r="N20" i="37"/>
  <c r="O20" i="37"/>
  <c r="P20" i="37"/>
  <c r="Q20" i="37"/>
  <c r="R20" i="37"/>
  <c r="V20" i="37"/>
  <c r="W20" i="37"/>
  <c r="X20" i="37" s="1"/>
  <c r="J21" i="37"/>
  <c r="K21" i="37"/>
  <c r="L21" i="37"/>
  <c r="M21" i="37"/>
  <c r="N21" i="37"/>
  <c r="O21" i="37"/>
  <c r="P21" i="37"/>
  <c r="Q21" i="37"/>
  <c r="R21" i="37"/>
  <c r="V21" i="37"/>
  <c r="W21" i="37"/>
  <c r="X21" i="37" s="1"/>
  <c r="J22" i="37"/>
  <c r="K22" i="37"/>
  <c r="L22" i="37"/>
  <c r="M22" i="37"/>
  <c r="N22" i="37"/>
  <c r="O22" i="37"/>
  <c r="P22" i="37"/>
  <c r="Q22" i="37"/>
  <c r="R22" i="37"/>
  <c r="V22" i="37"/>
  <c r="W22" i="37"/>
  <c r="X22" i="37" s="1"/>
  <c r="J23" i="37"/>
  <c r="K23" i="37"/>
  <c r="L23" i="37"/>
  <c r="M23" i="37"/>
  <c r="N23" i="37"/>
  <c r="O23" i="37"/>
  <c r="P23" i="37"/>
  <c r="Q23" i="37"/>
  <c r="R23" i="37"/>
  <c r="V23" i="37"/>
  <c r="W23" i="37"/>
  <c r="X23" i="37" s="1"/>
  <c r="J24" i="37"/>
  <c r="K24" i="37"/>
  <c r="L24" i="37"/>
  <c r="M24" i="37"/>
  <c r="N24" i="37"/>
  <c r="O24" i="37"/>
  <c r="P24" i="37"/>
  <c r="Q24" i="37"/>
  <c r="R24" i="37"/>
  <c r="V24" i="37"/>
  <c r="W24" i="37"/>
  <c r="X24" i="37" s="1"/>
  <c r="J25" i="37"/>
  <c r="K25" i="37"/>
  <c r="L25" i="37"/>
  <c r="M25" i="37"/>
  <c r="N25" i="37"/>
  <c r="O25" i="37"/>
  <c r="P25" i="37"/>
  <c r="Q25" i="37"/>
  <c r="R25" i="37"/>
  <c r="S25" i="37" s="1"/>
  <c r="V25" i="37"/>
  <c r="W25" i="37"/>
  <c r="Y25" i="37" s="1"/>
  <c r="J26" i="37"/>
  <c r="K26" i="37"/>
  <c r="L26" i="37"/>
  <c r="M26" i="37"/>
  <c r="N26" i="37"/>
  <c r="O26" i="37"/>
  <c r="P26" i="37"/>
  <c r="Q26" i="37"/>
  <c r="R26" i="37"/>
  <c r="S26" i="37" s="1"/>
  <c r="V26" i="37"/>
  <c r="W26" i="37"/>
  <c r="X26" i="37" s="1"/>
  <c r="J27" i="37"/>
  <c r="K27" i="37"/>
  <c r="L27" i="37"/>
  <c r="M27" i="37"/>
  <c r="N27" i="37"/>
  <c r="O27" i="37"/>
  <c r="P27" i="37"/>
  <c r="Q27" i="37"/>
  <c r="R27" i="37"/>
  <c r="S27" i="37" s="1"/>
  <c r="V27" i="37"/>
  <c r="W27" i="37"/>
  <c r="X27" i="37" s="1"/>
  <c r="J28" i="37"/>
  <c r="K28" i="37"/>
  <c r="L28" i="37"/>
  <c r="M28" i="37"/>
  <c r="N28" i="37"/>
  <c r="O28" i="37"/>
  <c r="P28" i="37"/>
  <c r="Q28" i="37"/>
  <c r="R28" i="37"/>
  <c r="S28" i="37" s="1"/>
  <c r="V28" i="37"/>
  <c r="W28" i="37"/>
  <c r="Y28" i="37" s="1"/>
  <c r="W2" i="37"/>
  <c r="Y2" i="37" s="1"/>
  <c r="V2" i="37"/>
  <c r="R2" i="37"/>
  <c r="T2" i="37" s="1"/>
  <c r="U2" i="37" s="1"/>
  <c r="Q2" i="37"/>
  <c r="P2" i="37"/>
  <c r="O2" i="37"/>
  <c r="N2" i="37"/>
  <c r="M2" i="37"/>
  <c r="L2" i="37"/>
  <c r="K2" i="37"/>
  <c r="J2" i="37"/>
  <c r="V45" i="37"/>
  <c r="AL48" i="37"/>
  <c r="E18" i="37"/>
  <c r="AL40" i="37"/>
  <c r="E42" i="37"/>
  <c r="E31" i="37"/>
  <c r="E21" i="37"/>
  <c r="AL46" i="37"/>
  <c r="E13" i="37"/>
  <c r="E39" i="37"/>
  <c r="Z40" i="37"/>
  <c r="AL51" i="37"/>
  <c r="AL38" i="37"/>
  <c r="AF48" i="37"/>
  <c r="Z38" i="37"/>
  <c r="AF49" i="37"/>
  <c r="Z48" i="37"/>
  <c r="E4" i="37"/>
  <c r="AL31" i="37"/>
  <c r="AL28" i="37"/>
  <c r="Z32" i="37"/>
  <c r="AF51" i="37"/>
  <c r="E37" i="37"/>
  <c r="E29" i="37"/>
  <c r="AF31" i="37"/>
  <c r="E40" i="37"/>
  <c r="E8" i="37"/>
  <c r="AF28" i="37"/>
  <c r="AF30" i="37"/>
  <c r="E36" i="37"/>
  <c r="Z35" i="37"/>
  <c r="AF47" i="37"/>
  <c r="E26" i="37"/>
  <c r="Z50" i="37"/>
  <c r="Z43" i="37"/>
  <c r="E44" i="37"/>
  <c r="E43" i="37"/>
  <c r="E20" i="37"/>
  <c r="E9" i="37"/>
  <c r="E50" i="37"/>
  <c r="AF37" i="37"/>
  <c r="AF3" i="37"/>
  <c r="AF29" i="37"/>
  <c r="E51" i="37"/>
  <c r="AF34" i="37"/>
  <c r="E7" i="37"/>
  <c r="Z51" i="37"/>
  <c r="AL5" i="37"/>
  <c r="E10" i="37"/>
  <c r="AL4" i="37"/>
  <c r="AF32" i="37"/>
  <c r="E45" i="37"/>
  <c r="AL42" i="37"/>
  <c r="AL44" i="37"/>
  <c r="Z33" i="37"/>
  <c r="E11" i="37"/>
  <c r="AF44" i="37"/>
  <c r="AF35" i="37"/>
  <c r="Z34" i="37"/>
  <c r="E46" i="37"/>
  <c r="E28" i="37"/>
  <c r="E41" i="37"/>
  <c r="AL43" i="37"/>
  <c r="E24" i="37"/>
  <c r="E30" i="37"/>
  <c r="E25" i="37"/>
  <c r="Z37" i="37"/>
  <c r="AF39" i="37"/>
  <c r="E14" i="37"/>
  <c r="AF46" i="37"/>
  <c r="E38" i="37"/>
  <c r="AL6" i="37"/>
  <c r="AL3" i="37"/>
  <c r="AL34" i="37"/>
  <c r="AL32" i="37"/>
  <c r="E3" i="37"/>
  <c r="AF38" i="37"/>
  <c r="E47" i="37"/>
  <c r="E33" i="37"/>
  <c r="E27" i="37"/>
  <c r="Z49" i="37"/>
  <c r="E32" i="37"/>
  <c r="Z42" i="37"/>
  <c r="E6" i="37"/>
  <c r="E12" i="37"/>
  <c r="E5" i="37"/>
  <c r="AL30" i="37"/>
  <c r="AL35" i="37"/>
  <c r="AF50" i="37"/>
  <c r="AL33" i="37"/>
  <c r="Z46" i="37"/>
  <c r="Z39" i="37"/>
  <c r="AF5" i="37"/>
  <c r="AL47" i="37"/>
  <c r="AF4" i="37"/>
  <c r="AL36" i="37"/>
  <c r="E23" i="37"/>
  <c r="E22" i="37"/>
  <c r="AF33" i="37"/>
  <c r="AL29" i="37"/>
  <c r="Z44" i="37"/>
  <c r="AF41" i="37"/>
  <c r="E19" i="37"/>
  <c r="Z41" i="37"/>
  <c r="AF6" i="37"/>
  <c r="AL37" i="37"/>
  <c r="AF40" i="37"/>
  <c r="Z47" i="37"/>
  <c r="E35" i="37"/>
  <c r="AF43" i="37"/>
  <c r="AF36" i="37"/>
  <c r="E2" i="37"/>
  <c r="AL49" i="37"/>
  <c r="AL50" i="37"/>
  <c r="Z30" i="37"/>
  <c r="AL41" i="37"/>
  <c r="AF42" i="37"/>
  <c r="E16" i="37"/>
  <c r="E15" i="37"/>
  <c r="E34" i="37"/>
  <c r="Z31" i="37"/>
  <c r="E49" i="37"/>
  <c r="E48" i="37"/>
  <c r="Z36" i="37"/>
  <c r="AL39" i="37"/>
  <c r="E17" i="37"/>
  <c r="I42" i="37" l="1"/>
  <c r="D42" i="37"/>
  <c r="G42" i="37"/>
  <c r="H42" i="37"/>
  <c r="F42" i="37"/>
  <c r="I30" i="37"/>
  <c r="D30" i="37"/>
  <c r="G30" i="37"/>
  <c r="H30" i="37"/>
  <c r="F30" i="37"/>
  <c r="D18" i="37"/>
  <c r="D6" i="37"/>
  <c r="I51" i="37"/>
  <c r="D51" i="37"/>
  <c r="H51" i="37"/>
  <c r="G51" i="37"/>
  <c r="F51" i="37"/>
  <c r="I47" i="37"/>
  <c r="D47" i="37"/>
  <c r="H47" i="37"/>
  <c r="F47" i="37"/>
  <c r="G47" i="37"/>
  <c r="H43" i="37"/>
  <c r="G43" i="37"/>
  <c r="F43" i="37"/>
  <c r="I43" i="37"/>
  <c r="D43" i="37"/>
  <c r="H39" i="37"/>
  <c r="F39" i="37"/>
  <c r="G39" i="37"/>
  <c r="I39" i="37"/>
  <c r="D39" i="37"/>
  <c r="H35" i="37"/>
  <c r="G35" i="37"/>
  <c r="F35" i="37"/>
  <c r="I35" i="37"/>
  <c r="D35" i="37"/>
  <c r="H31" i="37"/>
  <c r="G31" i="37"/>
  <c r="I31" i="37"/>
  <c r="D31" i="37"/>
  <c r="F31" i="37"/>
  <c r="D27" i="37"/>
  <c r="D23" i="37"/>
  <c r="D19" i="37"/>
  <c r="D15" i="37"/>
  <c r="D11" i="37"/>
  <c r="D7" i="37"/>
  <c r="D3" i="37"/>
  <c r="F46" i="37"/>
  <c r="I46" i="37"/>
  <c r="D46" i="37"/>
  <c r="H46" i="37"/>
  <c r="G46" i="37"/>
  <c r="I34" i="37"/>
  <c r="D34" i="37"/>
  <c r="H34" i="37"/>
  <c r="F34" i="37"/>
  <c r="G34" i="37"/>
  <c r="D22" i="37"/>
  <c r="D10" i="37"/>
  <c r="G49" i="37"/>
  <c r="F49" i="37"/>
  <c r="H49" i="37"/>
  <c r="I49" i="37"/>
  <c r="D49" i="37"/>
  <c r="D45" i="37"/>
  <c r="F41" i="37"/>
  <c r="I41" i="37"/>
  <c r="D41" i="37"/>
  <c r="G41" i="37"/>
  <c r="H41" i="37"/>
  <c r="F37" i="37"/>
  <c r="I37" i="37"/>
  <c r="D37" i="37"/>
  <c r="H37" i="37"/>
  <c r="G37" i="37"/>
  <c r="F33" i="37"/>
  <c r="H33" i="37"/>
  <c r="I33" i="37"/>
  <c r="D33" i="37"/>
  <c r="G33" i="37"/>
  <c r="G29" i="37"/>
  <c r="Z29" i="37"/>
  <c r="F29" i="37"/>
  <c r="I29" i="37"/>
  <c r="H29" i="37"/>
  <c r="D29" i="37"/>
  <c r="D25" i="37"/>
  <c r="D21" i="37"/>
  <c r="D17" i="37"/>
  <c r="D13" i="37"/>
  <c r="D9" i="37"/>
  <c r="D5" i="37"/>
  <c r="F50" i="37"/>
  <c r="H50" i="37"/>
  <c r="I50" i="37"/>
  <c r="D50" i="37"/>
  <c r="G50" i="37"/>
  <c r="I38" i="37"/>
  <c r="D38" i="37"/>
  <c r="H38" i="37"/>
  <c r="F38" i="37"/>
  <c r="G38" i="37"/>
  <c r="D26" i="37"/>
  <c r="D14" i="37"/>
  <c r="D2" i="37"/>
  <c r="H48" i="37"/>
  <c r="G48" i="37"/>
  <c r="F48" i="37"/>
  <c r="I48" i="37"/>
  <c r="D48" i="37"/>
  <c r="G44" i="37"/>
  <c r="D44" i="37"/>
  <c r="F44" i="37"/>
  <c r="H44" i="37"/>
  <c r="I44" i="37"/>
  <c r="G40" i="37"/>
  <c r="D40" i="37"/>
  <c r="F40" i="37"/>
  <c r="I40" i="37"/>
  <c r="H40" i="37"/>
  <c r="G36" i="37"/>
  <c r="I36" i="37"/>
  <c r="F36" i="37"/>
  <c r="H36" i="37"/>
  <c r="D36" i="37"/>
  <c r="G32" i="37"/>
  <c r="F32" i="37"/>
  <c r="I32" i="37"/>
  <c r="H32" i="37"/>
  <c r="D32" i="37"/>
  <c r="D28" i="37"/>
  <c r="D24" i="37"/>
  <c r="D20" i="37"/>
  <c r="D16" i="37"/>
  <c r="D12" i="37"/>
  <c r="D8" i="37"/>
  <c r="D4" i="37"/>
  <c r="AC5" i="37"/>
  <c r="AC28" i="37"/>
  <c r="AD6" i="37"/>
  <c r="AD3" i="37"/>
  <c r="O45" i="37"/>
  <c r="R45" i="37"/>
  <c r="S45" i="37" s="1"/>
  <c r="W45" i="37" s="1"/>
  <c r="X45" i="37" s="1"/>
  <c r="Q45" i="37"/>
  <c r="M45" i="37"/>
  <c r="AH45" i="37"/>
  <c r="AN45" i="37"/>
  <c r="T26" i="37"/>
  <c r="U26" i="37" s="1"/>
  <c r="Y27" i="37"/>
  <c r="X28" i="37"/>
  <c r="Y22" i="37"/>
  <c r="AM45" i="37"/>
  <c r="AG45" i="37"/>
  <c r="AQ45" i="37"/>
  <c r="AP45" i="37"/>
  <c r="AO45" i="37"/>
  <c r="AK45" i="37"/>
  <c r="AJ45" i="37"/>
  <c r="AI45" i="37"/>
  <c r="S2" i="37"/>
  <c r="Y21" i="37"/>
  <c r="Y3" i="37"/>
  <c r="Y5" i="37"/>
  <c r="Y26" i="37"/>
  <c r="X25" i="37"/>
  <c r="T27" i="37"/>
  <c r="U27" i="37" s="1"/>
  <c r="Y18" i="37"/>
  <c r="Y7" i="37"/>
  <c r="Y23" i="37"/>
  <c r="Y17" i="37"/>
  <c r="Y6" i="37"/>
  <c r="Y24" i="37"/>
  <c r="Y20" i="37"/>
  <c r="Y16" i="37"/>
  <c r="Y14" i="37"/>
  <c r="Y13" i="37"/>
  <c r="Y12" i="37"/>
  <c r="Y11" i="37"/>
  <c r="Y10" i="37"/>
  <c r="Y9" i="37"/>
  <c r="Y8" i="37"/>
  <c r="Y19" i="37"/>
  <c r="Y15" i="37"/>
  <c r="AB28" i="37"/>
  <c r="AO26" i="37"/>
  <c r="AC26" i="37"/>
  <c r="AS26" i="37" s="1"/>
  <c r="AJ11" i="37"/>
  <c r="AC6" i="37"/>
  <c r="AP26" i="37"/>
  <c r="AH7" i="37"/>
  <c r="AN27" i="37"/>
  <c r="AR27" i="37" s="1"/>
  <c r="AD22" i="37"/>
  <c r="AO25" i="37"/>
  <c r="AD18" i="37"/>
  <c r="AH15" i="37"/>
  <c r="AD10" i="37"/>
  <c r="AD5" i="37"/>
  <c r="AD9" i="37"/>
  <c r="AG24" i="37"/>
  <c r="AO22" i="37"/>
  <c r="AC13" i="37"/>
  <c r="AK8" i="37"/>
  <c r="AK18" i="37"/>
  <c r="AK16" i="37"/>
  <c r="AK27" i="37"/>
  <c r="AC23" i="37"/>
  <c r="AK19" i="37"/>
  <c r="AJ18" i="37"/>
  <c r="AJ16" i="37"/>
  <c r="AC15" i="37"/>
  <c r="AK14" i="37"/>
  <c r="AJ12" i="37"/>
  <c r="AG8" i="37"/>
  <c r="AK24" i="37"/>
  <c r="AK22" i="37"/>
  <c r="AG19" i="37"/>
  <c r="AO18" i="37"/>
  <c r="AG18" i="37"/>
  <c r="AG16" i="37"/>
  <c r="AJ27" i="37"/>
  <c r="AD27" i="37"/>
  <c r="AH27" i="37"/>
  <c r="AC27" i="37"/>
  <c r="AT26" i="37"/>
  <c r="AK20" i="37"/>
  <c r="AI18" i="37"/>
  <c r="AK17" i="37"/>
  <c r="AI16" i="37"/>
  <c r="AJ8" i="37"/>
  <c r="AK7" i="37"/>
  <c r="Y4" i="37"/>
  <c r="AG27" i="37"/>
  <c r="AP21" i="37"/>
  <c r="AG20" i="37"/>
  <c r="AC19" i="37"/>
  <c r="AG17" i="37"/>
  <c r="AD13" i="37"/>
  <c r="AH8" i="37"/>
  <c r="AG23" i="37"/>
  <c r="AK23" i="37"/>
  <c r="AG21" i="37"/>
  <c r="AK21" i="37"/>
  <c r="AI9" i="37"/>
  <c r="AH9" i="37"/>
  <c r="AJ24" i="37"/>
  <c r="AD24" i="37"/>
  <c r="AT24" i="37" s="1"/>
  <c r="AC24" i="37"/>
  <c r="AS24" i="37" s="1"/>
  <c r="AI23" i="37"/>
  <c r="AI22" i="37"/>
  <c r="AJ21" i="37"/>
  <c r="AJ20" i="37"/>
  <c r="AJ19" i="37"/>
  <c r="AJ17" i="37"/>
  <c r="AI12" i="37"/>
  <c r="AG12" i="37"/>
  <c r="AI11" i="37"/>
  <c r="AH11" i="37"/>
  <c r="AK9" i="37"/>
  <c r="AI25" i="37"/>
  <c r="AK25" i="37"/>
  <c r="AO17" i="37"/>
  <c r="AP17" i="37"/>
  <c r="AI13" i="37"/>
  <c r="AG13" i="37"/>
  <c r="AI10" i="37"/>
  <c r="AH10" i="37"/>
  <c r="AI26" i="37"/>
  <c r="AH26" i="37"/>
  <c r="AJ23" i="37"/>
  <c r="AJ22" i="37"/>
  <c r="AG15" i="37"/>
  <c r="AK15" i="37"/>
  <c r="AK13" i="37"/>
  <c r="AK10" i="37"/>
  <c r="AO9" i="37"/>
  <c r="AP9" i="37"/>
  <c r="AC4" i="37"/>
  <c r="AD4" i="37"/>
  <c r="AM2" i="37"/>
  <c r="AK26" i="37"/>
  <c r="AH24" i="37"/>
  <c r="AH23" i="37"/>
  <c r="AG22" i="37"/>
  <c r="AI21" i="37"/>
  <c r="AI20" i="37"/>
  <c r="AH19" i="37"/>
  <c r="AH17" i="37"/>
  <c r="AI15" i="37"/>
  <c r="AH13" i="37"/>
  <c r="AK12" i="37"/>
  <c r="AK11" i="37"/>
  <c r="AP10" i="37"/>
  <c r="AG10" i="37"/>
  <c r="AJ9" i="37"/>
  <c r="AI7" i="37"/>
  <c r="AG7" i="37"/>
  <c r="AC3" i="37"/>
  <c r="AC2" i="37"/>
  <c r="AQ2" i="37"/>
  <c r="T28" i="37"/>
  <c r="U28" i="37" s="1"/>
  <c r="AA26" i="37"/>
  <c r="AE26" i="37"/>
  <c r="AU26" i="37" s="1"/>
  <c r="AM25" i="37"/>
  <c r="AQ25" i="37"/>
  <c r="AG25" i="37"/>
  <c r="S21" i="37"/>
  <c r="T21" i="37"/>
  <c r="U21" i="37" s="1"/>
  <c r="AM20" i="37"/>
  <c r="AQ20" i="37"/>
  <c r="AN20" i="37"/>
  <c r="AO20" i="37"/>
  <c r="AP20" i="37"/>
  <c r="AA20" i="37"/>
  <c r="AE20" i="37"/>
  <c r="AB20" i="37"/>
  <c r="AD20" i="37"/>
  <c r="S17" i="37"/>
  <c r="T17" i="37"/>
  <c r="U17" i="37" s="1"/>
  <c r="AM16" i="37"/>
  <c r="AQ16" i="37"/>
  <c r="AN16" i="37"/>
  <c r="AO16" i="37"/>
  <c r="AP16" i="37"/>
  <c r="AA16" i="37"/>
  <c r="AE16" i="37"/>
  <c r="AB16" i="37"/>
  <c r="AD16" i="37"/>
  <c r="AB12" i="37"/>
  <c r="AA12" i="37"/>
  <c r="AE12" i="37"/>
  <c r="AC12" i="37"/>
  <c r="AD12" i="37"/>
  <c r="T5" i="37"/>
  <c r="U5" i="37" s="1"/>
  <c r="S5" i="37"/>
  <c r="AE2" i="37"/>
  <c r="AA25" i="37"/>
  <c r="AE25" i="37"/>
  <c r="AM24" i="37"/>
  <c r="AQ24" i="37"/>
  <c r="AM23" i="37"/>
  <c r="AQ23" i="37"/>
  <c r="AN23" i="37"/>
  <c r="AM19" i="37"/>
  <c r="AQ19" i="37"/>
  <c r="AN19" i="37"/>
  <c r="AP19" i="37"/>
  <c r="AM15" i="37"/>
  <c r="AQ15" i="37"/>
  <c r="AN15" i="37"/>
  <c r="AP15" i="37"/>
  <c r="AM14" i="37"/>
  <c r="AQ14" i="37"/>
  <c r="AN14" i="37"/>
  <c r="AO14" i="37"/>
  <c r="AP14" i="37"/>
  <c r="AA14" i="37"/>
  <c r="AE14" i="37"/>
  <c r="AC14" i="37"/>
  <c r="AD14" i="37"/>
  <c r="AM13" i="37"/>
  <c r="AQ13" i="37"/>
  <c r="AO13" i="37"/>
  <c r="AP13" i="37"/>
  <c r="AN13" i="37"/>
  <c r="T6" i="37"/>
  <c r="U6" i="37" s="1"/>
  <c r="S6" i="37"/>
  <c r="AA2" i="37"/>
  <c r="AN2" i="37"/>
  <c r="AA28" i="37"/>
  <c r="AE28" i="37"/>
  <c r="AM27" i="37"/>
  <c r="AQ27" i="37"/>
  <c r="AJ25" i="37"/>
  <c r="AD25" i="37"/>
  <c r="AP24" i="37"/>
  <c r="AA24" i="37"/>
  <c r="AB24" i="37"/>
  <c r="AR24" i="37" s="1"/>
  <c r="AE24" i="37"/>
  <c r="AU24" i="37" s="1"/>
  <c r="S23" i="37"/>
  <c r="T23" i="37"/>
  <c r="U23" i="37" s="1"/>
  <c r="T10" i="37"/>
  <c r="U10" i="37" s="1"/>
  <c r="S10" i="37"/>
  <c r="AB2" i="37"/>
  <c r="AI2" i="37"/>
  <c r="AO2" i="37"/>
  <c r="AD28" i="37"/>
  <c r="AP27" i="37"/>
  <c r="AA27" i="37"/>
  <c r="AE27" i="37"/>
  <c r="AM26" i="37"/>
  <c r="AQ26" i="37"/>
  <c r="AG26" i="37"/>
  <c r="AB26" i="37"/>
  <c r="AR26" i="37" s="1"/>
  <c r="AN25" i="37"/>
  <c r="AH25" i="37"/>
  <c r="AC25" i="37"/>
  <c r="T25" i="37"/>
  <c r="U25" i="37" s="1"/>
  <c r="AO24" i="37"/>
  <c r="AP23" i="37"/>
  <c r="S22" i="37"/>
  <c r="T22" i="37"/>
  <c r="U22" i="37" s="1"/>
  <c r="AA21" i="37"/>
  <c r="AE21" i="37"/>
  <c r="AB21" i="37"/>
  <c r="AC21" i="37"/>
  <c r="AD21" i="37"/>
  <c r="AC20" i="37"/>
  <c r="S18" i="37"/>
  <c r="T18" i="37"/>
  <c r="U18" i="37" s="1"/>
  <c r="AA17" i="37"/>
  <c r="AE17" i="37"/>
  <c r="AB17" i="37"/>
  <c r="AC17" i="37"/>
  <c r="AD17" i="37"/>
  <c r="AC16" i="37"/>
  <c r="AB8" i="37"/>
  <c r="AA8" i="37"/>
  <c r="AE8" i="37"/>
  <c r="AC8" i="37"/>
  <c r="AD8" i="37"/>
  <c r="S24" i="37"/>
  <c r="T24" i="37"/>
  <c r="U24" i="37" s="1"/>
  <c r="AA23" i="37"/>
  <c r="AE23" i="37"/>
  <c r="AB23" i="37"/>
  <c r="AM22" i="37"/>
  <c r="AQ22" i="37"/>
  <c r="AN22" i="37"/>
  <c r="S20" i="37"/>
  <c r="T20" i="37"/>
  <c r="U20" i="37" s="1"/>
  <c r="AA19" i="37"/>
  <c r="AE19" i="37"/>
  <c r="AB19" i="37"/>
  <c r="AM18" i="37"/>
  <c r="AQ18" i="37"/>
  <c r="AN18" i="37"/>
  <c r="S16" i="37"/>
  <c r="T16" i="37"/>
  <c r="U16" i="37" s="1"/>
  <c r="AA15" i="37"/>
  <c r="AE15" i="37"/>
  <c r="AB15" i="37"/>
  <c r="S14" i="37"/>
  <c r="T14" i="37"/>
  <c r="U14" i="37" s="1"/>
  <c r="T13" i="37"/>
  <c r="U13" i="37" s="1"/>
  <c r="AB11" i="37"/>
  <c r="AA11" i="37"/>
  <c r="AE11" i="37"/>
  <c r="AD11" i="37"/>
  <c r="AB7" i="37"/>
  <c r="AA7" i="37"/>
  <c r="AE7" i="37"/>
  <c r="AD7" i="37"/>
  <c r="T4" i="37"/>
  <c r="U4" i="37" s="1"/>
  <c r="S4" i="37"/>
  <c r="T3" i="37"/>
  <c r="U3" i="37" s="1"/>
  <c r="S3" i="37"/>
  <c r="AA22" i="37"/>
  <c r="AE22" i="37"/>
  <c r="AB22" i="37"/>
  <c r="AM21" i="37"/>
  <c r="AQ21" i="37"/>
  <c r="AN21" i="37"/>
  <c r="S19" i="37"/>
  <c r="T19" i="37"/>
  <c r="U19" i="37" s="1"/>
  <c r="AA18" i="37"/>
  <c r="AE18" i="37"/>
  <c r="AB18" i="37"/>
  <c r="AM17" i="37"/>
  <c r="AQ17" i="37"/>
  <c r="AN17" i="37"/>
  <c r="AI14" i="37"/>
  <c r="AH14" i="37"/>
  <c r="AJ14" i="37"/>
  <c r="AN12" i="37"/>
  <c r="AM12" i="37"/>
  <c r="AQ12" i="37"/>
  <c r="AO12" i="37"/>
  <c r="AP12" i="37"/>
  <c r="AN11" i="37"/>
  <c r="AM11" i="37"/>
  <c r="AQ11" i="37"/>
  <c r="AP11" i="37"/>
  <c r="T9" i="37"/>
  <c r="U9" i="37" s="1"/>
  <c r="S9" i="37"/>
  <c r="AN8" i="37"/>
  <c r="AM8" i="37"/>
  <c r="AQ8" i="37"/>
  <c r="AO8" i="37"/>
  <c r="AP8" i="37"/>
  <c r="AN7" i="37"/>
  <c r="AM7" i="37"/>
  <c r="AQ7" i="37"/>
  <c r="AP7" i="37"/>
  <c r="T15" i="37"/>
  <c r="U15" i="37" s="1"/>
  <c r="AA13" i="37"/>
  <c r="AE13" i="37"/>
  <c r="T12" i="37"/>
  <c r="U12" i="37" s="1"/>
  <c r="S12" i="37"/>
  <c r="AN10" i="37"/>
  <c r="AM10" i="37"/>
  <c r="AQ10" i="37"/>
  <c r="AB10" i="37"/>
  <c r="AA10" i="37"/>
  <c r="AE10" i="37"/>
  <c r="T8" i="37"/>
  <c r="U8" i="37" s="1"/>
  <c r="S8" i="37"/>
  <c r="AB6" i="37"/>
  <c r="AA6" i="37"/>
  <c r="AE6" i="37"/>
  <c r="AB4" i="37"/>
  <c r="AA4" i="37"/>
  <c r="AE4" i="37"/>
  <c r="T11" i="37"/>
  <c r="U11" i="37" s="1"/>
  <c r="S11" i="37"/>
  <c r="AN9" i="37"/>
  <c r="AM9" i="37"/>
  <c r="AQ9" i="37"/>
  <c r="AB9" i="37"/>
  <c r="AA9" i="37"/>
  <c r="AE9" i="37"/>
  <c r="T7" i="37"/>
  <c r="U7" i="37" s="1"/>
  <c r="S7" i="37"/>
  <c r="AB5" i="37"/>
  <c r="AA5" i="37"/>
  <c r="AE5" i="37"/>
  <c r="AB3" i="37"/>
  <c r="AA3" i="37"/>
  <c r="AE3" i="37"/>
  <c r="X2" i="37"/>
  <c r="AJ2" i="37"/>
  <c r="AG2" i="37"/>
  <c r="AK2" i="37"/>
  <c r="AB45" i="37"/>
  <c r="AA45" i="37"/>
  <c r="AC45" i="37"/>
  <c r="AD45" i="37"/>
  <c r="AE45" i="37"/>
  <c r="AH39" i="37"/>
  <c r="Y45" i="37" l="1"/>
  <c r="M50" i="37"/>
  <c r="Q50" i="37" s="1"/>
  <c r="L38" i="37"/>
  <c r="P38" i="37" s="1"/>
  <c r="L37" i="37"/>
  <c r="P37" i="37" s="1"/>
  <c r="J36" i="37"/>
  <c r="K30" i="37"/>
  <c r="O30" i="37" s="1"/>
  <c r="K32" i="37"/>
  <c r="O32" i="37" s="1"/>
  <c r="M46" i="37"/>
  <c r="Q46" i="37" s="1"/>
  <c r="L34" i="37"/>
  <c r="P34" i="37" s="1"/>
  <c r="J30" i="37"/>
  <c r="L41" i="37"/>
  <c r="P41" i="37" s="1"/>
  <c r="K35" i="37"/>
  <c r="O35" i="37" s="1"/>
  <c r="L30" i="37"/>
  <c r="P30" i="37" s="1"/>
  <c r="K46" i="37"/>
  <c r="O46" i="37" s="1"/>
  <c r="J46" i="37"/>
  <c r="M34" i="37"/>
  <c r="Q34" i="37" s="1"/>
  <c r="J42" i="37"/>
  <c r="K31" i="37"/>
  <c r="O31" i="37" s="1"/>
  <c r="K40" i="37"/>
  <c r="O40" i="37" s="1"/>
  <c r="M30" i="37"/>
  <c r="Q30" i="37" s="1"/>
  <c r="J51" i="37"/>
  <c r="N51" i="37" s="1"/>
  <c r="M43" i="37"/>
  <c r="Q43" i="37" s="1"/>
  <c r="J38" i="37"/>
  <c r="L36" i="37"/>
  <c r="P36" i="37" s="1"/>
  <c r="M44" i="37"/>
  <c r="Q44" i="37" s="1"/>
  <c r="K39" i="37"/>
  <c r="O39" i="37" s="1"/>
  <c r="J33" i="37"/>
  <c r="N33" i="37" s="1"/>
  <c r="M51" i="37"/>
  <c r="Q51" i="37" s="1"/>
  <c r="K36" i="37"/>
  <c r="O36" i="37" s="1"/>
  <c r="K50" i="37"/>
  <c r="O50" i="37" s="1"/>
  <c r="L51" i="37"/>
  <c r="P51" i="37" s="1"/>
  <c r="J40" i="37"/>
  <c r="N40" i="37" s="1"/>
  <c r="M42" i="37"/>
  <c r="Q42" i="37" s="1"/>
  <c r="K51" i="37"/>
  <c r="O51" i="37" s="1"/>
  <c r="M36" i="37"/>
  <c r="Q36" i="37" s="1"/>
  <c r="J37" i="37"/>
  <c r="L42" i="37"/>
  <c r="P42" i="37" s="1"/>
  <c r="K43" i="37"/>
  <c r="O43" i="37" s="1"/>
  <c r="M38" i="37"/>
  <c r="Q38" i="37" s="1"/>
  <c r="L33" i="37"/>
  <c r="P33" i="37" s="1"/>
  <c r="M31" i="37"/>
  <c r="Q31" i="37" s="1"/>
  <c r="L47" i="37"/>
  <c r="P47" i="37" s="1"/>
  <c r="M41" i="37"/>
  <c r="Q41" i="37" s="1"/>
  <c r="K38" i="37"/>
  <c r="O38" i="37" s="1"/>
  <c r="K44" i="37"/>
  <c r="O44" i="37" s="1"/>
  <c r="L39" i="37"/>
  <c r="P39" i="37" s="1"/>
  <c r="J34" i="37"/>
  <c r="M32" i="37"/>
  <c r="Q32" i="37" s="1"/>
  <c r="K48" i="37"/>
  <c r="O48" i="37" s="1"/>
  <c r="M47" i="37"/>
  <c r="Q47" i="37" s="1"/>
  <c r="M40" i="37"/>
  <c r="Q40" i="37" s="1"/>
  <c r="J35" i="37"/>
  <c r="N35" i="37" s="1"/>
  <c r="L49" i="37"/>
  <c r="P49" i="37" s="1"/>
  <c r="K37" i="37"/>
  <c r="O37" i="37" s="1"/>
  <c r="K42" i="37"/>
  <c r="O42" i="37" s="1"/>
  <c r="J32" i="37"/>
  <c r="N32" i="37" s="1"/>
  <c r="J31" i="37"/>
  <c r="L32" i="37"/>
  <c r="P32" i="37" s="1"/>
  <c r="M35" i="37"/>
  <c r="Q35" i="37" s="1"/>
  <c r="L35" i="37"/>
  <c r="P35" i="37" s="1"/>
  <c r="K33" i="37"/>
  <c r="M39" i="37"/>
  <c r="Q39" i="37" s="1"/>
  <c r="K47" i="37"/>
  <c r="O47" i="37" s="1"/>
  <c r="L44" i="37"/>
  <c r="P44" i="37" s="1"/>
  <c r="L43" i="37"/>
  <c r="P43" i="37" s="1"/>
  <c r="J44" i="37"/>
  <c r="K49" i="37"/>
  <c r="O49" i="37" s="1"/>
  <c r="L40" i="37"/>
  <c r="P40" i="37" s="1"/>
  <c r="J39" i="37"/>
  <c r="L31" i="37"/>
  <c r="P31" i="37" s="1"/>
  <c r="M33" i="37"/>
  <c r="Q33" i="37" s="1"/>
  <c r="L46" i="37"/>
  <c r="P46" i="37" s="1"/>
  <c r="L48" i="37"/>
  <c r="P48" i="37" s="1"/>
  <c r="J48" i="37"/>
  <c r="N48" i="37" s="1"/>
  <c r="K41" i="37"/>
  <c r="O41" i="37" s="1"/>
  <c r="M37" i="37"/>
  <c r="Q37" i="37" s="1"/>
  <c r="J49" i="37"/>
  <c r="M49" i="37"/>
  <c r="Q49" i="37" s="1"/>
  <c r="J47" i="37"/>
  <c r="J50" i="37"/>
  <c r="J43" i="37"/>
  <c r="K34" i="37"/>
  <c r="O34" i="37" s="1"/>
  <c r="L50" i="37"/>
  <c r="P50" i="37" s="1"/>
  <c r="M48" i="37"/>
  <c r="Q48" i="37" s="1"/>
  <c r="J41" i="37"/>
  <c r="T45" i="37"/>
  <c r="U45" i="37" s="1"/>
  <c r="AU45" i="37"/>
  <c r="AT45" i="37"/>
  <c r="AS45" i="37"/>
  <c r="AR45" i="37"/>
  <c r="AS2" i="37"/>
  <c r="AT27" i="37"/>
  <c r="AU27" i="37"/>
  <c r="AS27" i="37"/>
  <c r="AR2" i="37"/>
  <c r="AU2" i="37"/>
  <c r="AT2" i="37"/>
  <c r="AU23" i="37"/>
  <c r="AR23" i="37"/>
  <c r="AS23" i="37"/>
  <c r="AT23" i="37"/>
  <c r="AU22" i="37"/>
  <c r="AR22" i="37"/>
  <c r="AS22" i="37"/>
  <c r="AT22" i="37"/>
  <c r="AU14" i="37"/>
  <c r="AS14" i="37"/>
  <c r="AT14" i="37"/>
  <c r="AR14" i="37"/>
  <c r="AU15" i="37"/>
  <c r="AR15" i="37"/>
  <c r="AS15" i="37"/>
  <c r="AT15" i="37"/>
  <c r="AU19" i="37"/>
  <c r="AR19" i="37"/>
  <c r="AS19" i="37"/>
  <c r="AT19" i="37"/>
  <c r="AU20" i="37"/>
  <c r="AR20" i="37"/>
  <c r="AS20" i="37"/>
  <c r="AT20" i="37"/>
  <c r="AR10" i="37"/>
  <c r="AU10" i="37"/>
  <c r="AS10" i="37"/>
  <c r="AT10" i="37"/>
  <c r="AR11" i="37"/>
  <c r="AU11" i="37"/>
  <c r="AS11" i="37"/>
  <c r="AT11" i="37"/>
  <c r="AU13" i="37"/>
  <c r="AT13" i="37"/>
  <c r="AR13" i="37"/>
  <c r="AS13" i="37"/>
  <c r="AU16" i="37"/>
  <c r="AR16" i="37"/>
  <c r="AS16" i="37"/>
  <c r="AT16" i="37"/>
  <c r="AR8" i="37"/>
  <c r="AU8" i="37"/>
  <c r="AS8" i="37"/>
  <c r="AT8" i="37"/>
  <c r="AU18" i="37"/>
  <c r="AR18" i="37"/>
  <c r="AS18" i="37"/>
  <c r="AT18" i="37"/>
  <c r="AR9" i="37"/>
  <c r="AU9" i="37"/>
  <c r="AT9" i="37"/>
  <c r="AS9" i="37"/>
  <c r="AR7" i="37"/>
  <c r="AU7" i="37"/>
  <c r="AS7" i="37"/>
  <c r="AT7" i="37"/>
  <c r="AR12" i="37"/>
  <c r="AU12" i="37"/>
  <c r="AS12" i="37"/>
  <c r="AT12" i="37"/>
  <c r="AU17" i="37"/>
  <c r="AR17" i="37"/>
  <c r="AT17" i="37"/>
  <c r="AS17" i="37"/>
  <c r="AU21" i="37"/>
  <c r="AR21" i="37"/>
  <c r="AT21" i="37"/>
  <c r="AS21" i="37"/>
  <c r="AU25" i="37"/>
  <c r="AS25" i="37"/>
  <c r="AT25" i="37"/>
  <c r="AR25" i="37"/>
  <c r="R30" i="37" l="1"/>
  <c r="S30" i="37" s="1"/>
  <c r="R36" i="37"/>
  <c r="S36" i="37" s="1"/>
  <c r="R51" i="37"/>
  <c r="T51" i="37" s="1"/>
  <c r="R34" i="37"/>
  <c r="S34" i="37" s="1"/>
  <c r="N41" i="37"/>
  <c r="N43" i="37"/>
  <c r="N50" i="37"/>
  <c r="N47" i="37"/>
  <c r="N49" i="37"/>
  <c r="N39" i="37"/>
  <c r="N44" i="37"/>
  <c r="N31" i="37"/>
  <c r="N34" i="37"/>
  <c r="N37" i="37"/>
  <c r="N38" i="37"/>
  <c r="N42" i="37"/>
  <c r="N46" i="37"/>
  <c r="N30" i="37"/>
  <c r="N36" i="37"/>
  <c r="R32" i="37"/>
  <c r="T32" i="37" s="1"/>
  <c r="R35" i="37"/>
  <c r="T35" i="37" s="1"/>
  <c r="R40" i="37"/>
  <c r="T40" i="37" s="1"/>
  <c r="R38" i="37"/>
  <c r="T38" i="37" s="1"/>
  <c r="R47" i="37"/>
  <c r="S47" i="37" s="1"/>
  <c r="R44" i="37"/>
  <c r="R41" i="37"/>
  <c r="R39" i="37"/>
  <c r="T39" i="37" s="1"/>
  <c r="R33" i="37"/>
  <c r="S33" i="37" s="1"/>
  <c r="R37" i="37"/>
  <c r="R42" i="37"/>
  <c r="S42" i="37" s="1"/>
  <c r="R46" i="37"/>
  <c r="O33" i="37"/>
  <c r="R43" i="37"/>
  <c r="R50" i="37"/>
  <c r="R31" i="37"/>
  <c r="R48" i="37"/>
  <c r="R49" i="37"/>
  <c r="AR27" i="26"/>
  <c r="AR26" i="26"/>
  <c r="AR25" i="26"/>
  <c r="AR24" i="26"/>
  <c r="AR23" i="26"/>
  <c r="AR22" i="26"/>
  <c r="AR21" i="26"/>
  <c r="AR20" i="26"/>
  <c r="AR19" i="26"/>
  <c r="AR18" i="26"/>
  <c r="AR17" i="26"/>
  <c r="AR16" i="26"/>
  <c r="AR15" i="26"/>
  <c r="AR14" i="26"/>
  <c r="AR13" i="26"/>
  <c r="AR12" i="26"/>
  <c r="AR11" i="26"/>
  <c r="AR10" i="26"/>
  <c r="AR9" i="26"/>
  <c r="AR8" i="26"/>
  <c r="AR7" i="26"/>
  <c r="AR6" i="26"/>
  <c r="AR5" i="26"/>
  <c r="AR4" i="26"/>
  <c r="AR3" i="26"/>
  <c r="AR2" i="26"/>
  <c r="AR1" i="26"/>
  <c r="AQ46" i="37"/>
  <c r="AG41" i="37"/>
  <c r="AJ40" i="37"/>
  <c r="AP42" i="37"/>
  <c r="AD31" i="37"/>
  <c r="AM33" i="37"/>
  <c r="AD46" i="37"/>
  <c r="AG50" i="37"/>
  <c r="AJ33" i="37"/>
  <c r="AA48" i="37"/>
  <c r="AP50" i="37"/>
  <c r="AH50" i="37"/>
  <c r="AH5" i="37"/>
  <c r="AC46" i="37"/>
  <c r="AA40" i="37"/>
  <c r="AB43" i="37"/>
  <c r="AN47" i="37"/>
  <c r="AB33" i="37"/>
  <c r="AE34" i="37"/>
  <c r="AD47" i="37"/>
  <c r="AG6" i="37"/>
  <c r="AB36" i="37"/>
  <c r="AK47" i="37"/>
  <c r="AI46" i="37"/>
  <c r="AP49" i="37"/>
  <c r="AN43" i="37"/>
  <c r="AH31" i="37"/>
  <c r="AI31" i="37"/>
  <c r="AK40" i="37"/>
  <c r="AQ6" i="37"/>
  <c r="AO35" i="37"/>
  <c r="AN5" i="37"/>
  <c r="AM46" i="37"/>
  <c r="AE31" i="37"/>
  <c r="AD30" i="37"/>
  <c r="AH33" i="37"/>
  <c r="AJ38" i="37"/>
  <c r="AB44" i="37"/>
  <c r="AG51" i="37"/>
  <c r="AI50" i="37"/>
  <c r="AJ37" i="37"/>
  <c r="AJ48" i="37"/>
  <c r="AD34" i="37"/>
  <c r="AM44" i="37"/>
  <c r="AH3" i="37"/>
  <c r="AO39" i="37"/>
  <c r="AO32" i="37"/>
  <c r="AI42" i="37"/>
  <c r="AH51" i="37"/>
  <c r="AP41" i="37"/>
  <c r="AP35" i="37"/>
  <c r="AJ35" i="37"/>
  <c r="AA43" i="37"/>
  <c r="AA30" i="37"/>
  <c r="AK43" i="37"/>
  <c r="AH30" i="37"/>
  <c r="AJ51" i="37"/>
  <c r="AQ5" i="37"/>
  <c r="AQ28" i="37"/>
  <c r="AP44" i="37"/>
  <c r="AB49" i="37"/>
  <c r="AP6" i="37"/>
  <c r="AE32" i="37"/>
  <c r="AA50" i="37"/>
  <c r="AO30" i="37"/>
  <c r="AP3" i="37"/>
  <c r="AG40" i="37"/>
  <c r="AN4" i="37"/>
  <c r="AC32" i="37"/>
  <c r="AC51" i="37"/>
  <c r="AG31" i="37"/>
  <c r="AI5" i="37"/>
  <c r="AP37" i="37"/>
  <c r="AN40" i="37"/>
  <c r="AO38" i="37"/>
  <c r="AN28" i="37"/>
  <c r="AE48" i="37"/>
  <c r="AJ32" i="37"/>
  <c r="AQ41" i="37"/>
  <c r="AN48" i="37"/>
  <c r="AM6" i="37"/>
  <c r="AP32" i="37"/>
  <c r="AJ30" i="37"/>
  <c r="AE38" i="37"/>
  <c r="AO44" i="37"/>
  <c r="AB30" i="37"/>
  <c r="AI35" i="37"/>
  <c r="AC42" i="37"/>
  <c r="AN3" i="37"/>
  <c r="AA41" i="37"/>
  <c r="AM35" i="37"/>
  <c r="V43" i="37"/>
  <c r="V42" i="37"/>
  <c r="V38" i="37"/>
  <c r="V40" i="37"/>
  <c r="V34" i="37"/>
  <c r="AG32" i="37"/>
  <c r="AN33" i="37"/>
  <c r="AQ32" i="37"/>
  <c r="AK50" i="37"/>
  <c r="AB35" i="37"/>
  <c r="AA33" i="37"/>
  <c r="AE30" i="37"/>
  <c r="AI28" i="37"/>
  <c r="AE42" i="37"/>
  <c r="AI4" i="37"/>
  <c r="AI39" i="37"/>
  <c r="AD38" i="37"/>
  <c r="AA49" i="37"/>
  <c r="AI6" i="37"/>
  <c r="AO3" i="37"/>
  <c r="AA35" i="37"/>
  <c r="AD33" i="37"/>
  <c r="AA46" i="37"/>
  <c r="AH4" i="37"/>
  <c r="AO4" i="37"/>
  <c r="AM43" i="37"/>
  <c r="AJ41" i="37"/>
  <c r="AJ46" i="37"/>
  <c r="AP39" i="37"/>
  <c r="AG3" i="37"/>
  <c r="AG44" i="37"/>
  <c r="AK44" i="37"/>
  <c r="AP38" i="37"/>
  <c r="AC43" i="37"/>
  <c r="AQ48" i="37"/>
  <c r="AO31" i="37"/>
  <c r="AC36" i="37"/>
  <c r="AM42" i="37"/>
  <c r="AQ34" i="37"/>
  <c r="AA36" i="37"/>
  <c r="AI49" i="37"/>
  <c r="AQ49" i="37"/>
  <c r="AI34" i="37"/>
  <c r="AO41" i="37"/>
  <c r="AI48" i="37"/>
  <c r="AB39" i="37"/>
  <c r="AC49" i="37"/>
  <c r="AA32" i="37"/>
  <c r="AG4" i="37"/>
  <c r="AB37" i="37"/>
  <c r="AQ37" i="37"/>
  <c r="AA31" i="37"/>
  <c r="AN36" i="37"/>
  <c r="AA37" i="37"/>
  <c r="AN35" i="37"/>
  <c r="AH48" i="37"/>
  <c r="AK36" i="37"/>
  <c r="AP33" i="37"/>
  <c r="AP47" i="37"/>
  <c r="AM31" i="37"/>
  <c r="AC31" i="37"/>
  <c r="AO48" i="37"/>
  <c r="AB42" i="37"/>
  <c r="AO40" i="37"/>
  <c r="AH32" i="37"/>
  <c r="AI38" i="37"/>
  <c r="AH47" i="37"/>
  <c r="AC37" i="37"/>
  <c r="AD51" i="37"/>
  <c r="AM5" i="37"/>
  <c r="AC34" i="37"/>
  <c r="AK33" i="37"/>
  <c r="AA39" i="37"/>
  <c r="AN34" i="37"/>
  <c r="AI30" i="37"/>
  <c r="AK48" i="37"/>
  <c r="AE37" i="37"/>
  <c r="AB46" i="37"/>
  <c r="AC44" i="37"/>
  <c r="AH6" i="37"/>
  <c r="AG5" i="37"/>
  <c r="AH28" i="37"/>
  <c r="AH37" i="37"/>
  <c r="AO46" i="37"/>
  <c r="AI33" i="37"/>
  <c r="AB40" i="37"/>
  <c r="AB41" i="37"/>
  <c r="AM37" i="37"/>
  <c r="AA47" i="37"/>
  <c r="AO36" i="37"/>
  <c r="AQ35" i="37"/>
  <c r="AQ36" i="37"/>
  <c r="AG38" i="37"/>
  <c r="AB47" i="37"/>
  <c r="AD40" i="37"/>
  <c r="AC48" i="37"/>
  <c r="AI44" i="37"/>
  <c r="AK38" i="37"/>
  <c r="AN30" i="37"/>
  <c r="AO5" i="37"/>
  <c r="AD39" i="37"/>
  <c r="AI37" i="37"/>
  <c r="AE43" i="37"/>
  <c r="AK4" i="37"/>
  <c r="AE47" i="37"/>
  <c r="AJ34" i="37"/>
  <c r="AM49" i="37"/>
  <c r="AG35" i="37"/>
  <c r="AI32" i="37"/>
  <c r="AP30" i="37"/>
  <c r="AE41" i="37"/>
  <c r="AK30" i="37"/>
  <c r="AM36" i="37"/>
  <c r="AC40" i="37"/>
  <c r="AQ3" i="37"/>
  <c r="AJ5" i="37"/>
  <c r="AG34" i="37"/>
  <c r="AN38" i="37"/>
  <c r="AM32" i="37"/>
  <c r="AM30" i="37"/>
  <c r="AB48" i="37"/>
  <c r="AD42" i="37"/>
  <c r="AP46" i="37"/>
  <c r="AH42" i="37"/>
  <c r="V50" i="37"/>
  <c r="V48" i="37"/>
  <c r="V36" i="37"/>
  <c r="V31" i="37"/>
  <c r="V32" i="37"/>
  <c r="V33" i="37"/>
  <c r="AM51" i="37"/>
  <c r="AP40" i="37"/>
  <c r="AB31" i="37"/>
  <c r="AP4" i="37"/>
  <c r="AQ40" i="37"/>
  <c r="AB51" i="37"/>
  <c r="AK3" i="37"/>
  <c r="AN51" i="37"/>
  <c r="AQ42" i="37"/>
  <c r="AQ31" i="37"/>
  <c r="AG47" i="37"/>
  <c r="AE35" i="37"/>
  <c r="AM38" i="37"/>
  <c r="AN6" i="37"/>
  <c r="AM28" i="37"/>
  <c r="AK37" i="37"/>
  <c r="AK39" i="37"/>
  <c r="AE46" i="37"/>
  <c r="AN39" i="37"/>
  <c r="AK35" i="37"/>
  <c r="AQ39" i="37"/>
  <c r="AG39" i="37"/>
  <c r="AN31" i="37"/>
  <c r="AD32" i="37"/>
  <c r="AB38" i="37"/>
  <c r="AO49" i="37"/>
  <c r="AB50" i="37"/>
  <c r="AC38" i="37"/>
  <c r="AP51" i="37"/>
  <c r="AE33" i="37"/>
  <c r="AQ50" i="37"/>
  <c r="AK5" i="37"/>
  <c r="AO51" i="37"/>
  <c r="AO50" i="37"/>
  <c r="AJ36" i="37"/>
  <c r="AI41" i="37"/>
  <c r="AO43" i="37"/>
  <c r="AG28" i="37"/>
  <c r="AM3" i="37"/>
  <c r="AA51" i="37"/>
  <c r="AC47" i="37"/>
  <c r="AN49" i="37"/>
  <c r="AB34" i="37"/>
  <c r="AQ51" i="37"/>
  <c r="AM48" i="37"/>
  <c r="AE44" i="37"/>
  <c r="AI40" i="37"/>
  <c r="AP34" i="37"/>
  <c r="AJ49" i="37"/>
  <c r="AD43" i="37"/>
  <c r="AO47" i="37"/>
  <c r="AN32" i="37"/>
  <c r="AE50" i="37"/>
  <c r="AP36" i="37"/>
  <c r="AM47" i="37"/>
  <c r="AQ33" i="37"/>
  <c r="AH35" i="37"/>
  <c r="AD35" i="37"/>
  <c r="AC41" i="37"/>
  <c r="AP43" i="37"/>
  <c r="AG48" i="37"/>
  <c r="AD48" i="37"/>
  <c r="AD49" i="37"/>
  <c r="AJ43" i="37"/>
  <c r="AK46" i="37"/>
  <c r="AC50" i="37"/>
  <c r="AN44" i="37"/>
  <c r="AG46" i="37"/>
  <c r="AE49" i="37"/>
  <c r="AE39" i="37"/>
  <c r="AI51" i="37"/>
  <c r="AJ3" i="37"/>
  <c r="AH43" i="37"/>
  <c r="AM39" i="37"/>
  <c r="AK32" i="37"/>
  <c r="AC30" i="37"/>
  <c r="AE36" i="37"/>
  <c r="AJ42" i="37"/>
  <c r="AP5" i="37"/>
  <c r="AG36" i="37"/>
  <c r="AG43" i="37"/>
  <c r="AJ6" i="37"/>
  <c r="AM34" i="37"/>
  <c r="AA44" i="37"/>
  <c r="AD36" i="37"/>
  <c r="AC35" i="37"/>
  <c r="AN42" i="37"/>
  <c r="AH41" i="37"/>
  <c r="AQ47" i="37"/>
  <c r="AJ39" i="37"/>
  <c r="AK31" i="37"/>
  <c r="AC39" i="37"/>
  <c r="AG33" i="37"/>
  <c r="AK49" i="37"/>
  <c r="AN50" i="37"/>
  <c r="AH46" i="37"/>
  <c r="AE40" i="37"/>
  <c r="AK34" i="37"/>
  <c r="AO37" i="37"/>
  <c r="AO34" i="37"/>
  <c r="AA42" i="37"/>
  <c r="AN41" i="37"/>
  <c r="AI3" i="37"/>
  <c r="AG42" i="37"/>
  <c r="AO6" i="37"/>
  <c r="AJ47" i="37"/>
  <c r="AJ4" i="37"/>
  <c r="AG49" i="37"/>
  <c r="AH44" i="37"/>
  <c r="AK28" i="37"/>
  <c r="AD44" i="37"/>
  <c r="AD41" i="37"/>
  <c r="AI36" i="37"/>
  <c r="AD50" i="37"/>
  <c r="AO28" i="37"/>
  <c r="AQ30" i="37"/>
  <c r="AC33" i="37"/>
  <c r="AQ44" i="37"/>
  <c r="AH49" i="37"/>
  <c r="AN46" i="37"/>
  <c r="AK6" i="37"/>
  <c r="V37" i="37"/>
  <c r="V35" i="37"/>
  <c r="V30" i="37"/>
  <c r="V41" i="37"/>
  <c r="V39" i="37"/>
  <c r="AJ31" i="37"/>
  <c r="AQ43" i="37"/>
  <c r="AJ50" i="37"/>
  <c r="AJ44" i="37"/>
  <c r="AP31" i="37"/>
  <c r="AJ28" i="37"/>
  <c r="AI47" i="37"/>
  <c r="AP28" i="37"/>
  <c r="AD37" i="37"/>
  <c r="AM40" i="37"/>
  <c r="AI43" i="37"/>
  <c r="AK51" i="37"/>
  <c r="AA34" i="37"/>
  <c r="AM41" i="37"/>
  <c r="AB32" i="37"/>
  <c r="AE51" i="37"/>
  <c r="AA38" i="37"/>
  <c r="AM4" i="37"/>
  <c r="AQ4" i="37"/>
  <c r="AG37" i="37"/>
  <c r="AH36" i="37"/>
  <c r="AO33" i="37"/>
  <c r="AK42" i="37"/>
  <c r="AH38" i="37"/>
  <c r="AP48" i="37"/>
  <c r="AK41" i="37"/>
  <c r="AO42" i="37"/>
  <c r="AH40" i="37"/>
  <c r="AM50" i="37"/>
  <c r="AQ38" i="37"/>
  <c r="V51" i="37"/>
  <c r="V47" i="37"/>
  <c r="AN37" i="37"/>
  <c r="V46" i="37"/>
  <c r="AH34" i="37"/>
  <c r="AG30" i="37"/>
  <c r="V49" i="37"/>
  <c r="V44" i="37"/>
  <c r="AQ252" i="26"/>
  <c r="AQ72" i="26"/>
  <c r="AQ260" i="26"/>
  <c r="AQ235" i="26"/>
  <c r="AQ242" i="26"/>
  <c r="AQ247" i="26"/>
  <c r="AQ31" i="26"/>
  <c r="AQ201" i="26"/>
  <c r="AQ208" i="26"/>
  <c r="AQ57" i="26"/>
  <c r="AQ258" i="26"/>
  <c r="AQ45" i="26"/>
  <c r="AQ135" i="26"/>
  <c r="AQ10" i="26"/>
  <c r="AQ220" i="26"/>
  <c r="AQ169" i="26"/>
  <c r="AQ133" i="26"/>
  <c r="AQ160" i="26"/>
  <c r="AQ116" i="26"/>
  <c r="AQ233" i="26"/>
  <c r="AQ187" i="26"/>
  <c r="AQ56" i="26"/>
  <c r="AQ25" i="26"/>
  <c r="AQ6" i="26"/>
  <c r="AQ63" i="26"/>
  <c r="AQ3" i="26"/>
  <c r="AQ125" i="26"/>
  <c r="AQ172" i="26"/>
  <c r="AQ238" i="26"/>
  <c r="AQ89" i="26"/>
  <c r="AQ186" i="26"/>
  <c r="AQ167" i="26"/>
  <c r="AQ175" i="26"/>
  <c r="AQ146" i="26"/>
  <c r="AQ139" i="26"/>
  <c r="AQ11" i="26"/>
  <c r="AQ227" i="26"/>
  <c r="AQ73" i="26"/>
  <c r="AQ124" i="26"/>
  <c r="AQ213" i="26"/>
  <c r="AQ164" i="26"/>
  <c r="AQ83" i="26"/>
  <c r="AQ207" i="26"/>
  <c r="AQ48" i="26"/>
  <c r="AQ151" i="26"/>
  <c r="AQ144" i="26"/>
  <c r="AQ228" i="26"/>
  <c r="AQ24" i="26"/>
  <c r="AQ218" i="26"/>
  <c r="AQ118" i="26"/>
  <c r="AQ243" i="26"/>
  <c r="AQ102" i="26"/>
  <c r="AQ165" i="26"/>
  <c r="AQ212" i="26"/>
  <c r="AQ254" i="26"/>
  <c r="AQ181" i="26"/>
  <c r="AQ22" i="26"/>
  <c r="AQ204" i="26"/>
  <c r="AQ35" i="26"/>
  <c r="AQ100" i="26"/>
  <c r="AQ191" i="26"/>
  <c r="AQ4" i="26"/>
  <c r="AQ171" i="26"/>
  <c r="AQ60" i="26"/>
  <c r="AQ256" i="26"/>
  <c r="AQ178" i="26"/>
  <c r="AQ142" i="26"/>
  <c r="AQ195" i="26"/>
  <c r="AQ44" i="26"/>
  <c r="AQ2" i="26"/>
  <c r="AQ128" i="26"/>
  <c r="AQ226" i="26"/>
  <c r="AQ200" i="26"/>
  <c r="AQ194" i="26"/>
  <c r="AQ261" i="26"/>
  <c r="AQ253" i="26"/>
  <c r="AQ182" i="26"/>
  <c r="AQ152" i="26"/>
  <c r="AQ43" i="26"/>
  <c r="AQ99" i="26"/>
  <c r="AQ222" i="26"/>
  <c r="AQ149" i="26"/>
  <c r="AQ219" i="26"/>
  <c r="AQ199" i="26"/>
  <c r="AQ65" i="26"/>
  <c r="AQ42" i="26"/>
  <c r="AQ183" i="26"/>
  <c r="AQ32" i="26"/>
  <c r="AQ114" i="26"/>
  <c r="AQ180" i="26"/>
  <c r="AQ229" i="26"/>
  <c r="AQ257" i="26"/>
  <c r="AQ147" i="26"/>
  <c r="AQ55" i="26"/>
  <c r="AQ15" i="26"/>
  <c r="AQ38" i="26"/>
  <c r="AQ223" i="26"/>
  <c r="AQ216" i="26"/>
  <c r="AQ77" i="26"/>
  <c r="AQ91" i="26"/>
  <c r="AQ18" i="26"/>
  <c r="AQ49" i="26"/>
  <c r="AQ154" i="26"/>
  <c r="AQ130" i="26"/>
  <c r="AQ40" i="26"/>
  <c r="AQ26" i="26"/>
  <c r="AQ9" i="26"/>
  <c r="AQ134" i="26"/>
  <c r="AQ82" i="26"/>
  <c r="AQ13" i="26"/>
  <c r="AQ69" i="26"/>
  <c r="AQ239" i="26"/>
  <c r="AQ231" i="26"/>
  <c r="AQ132" i="26"/>
  <c r="AQ36" i="26"/>
  <c r="AQ166" i="26"/>
  <c r="AQ28" i="26"/>
  <c r="AQ52" i="26"/>
  <c r="AQ158" i="26"/>
  <c r="AQ23" i="26"/>
  <c r="AQ109" i="26"/>
  <c r="AQ85" i="26"/>
  <c r="AQ105" i="26"/>
  <c r="AQ66" i="26"/>
  <c r="AQ259" i="26"/>
  <c r="AQ145" i="26"/>
  <c r="AQ29" i="26"/>
  <c r="AQ123" i="26"/>
  <c r="AQ30" i="26"/>
  <c r="AQ197" i="26"/>
  <c r="AQ64" i="26"/>
  <c r="AQ90" i="26"/>
  <c r="AQ16" i="26"/>
  <c r="AQ14" i="26"/>
  <c r="AQ240" i="26"/>
  <c r="AQ88" i="26"/>
  <c r="AQ217" i="26"/>
  <c r="AQ33" i="26"/>
  <c r="AQ20" i="26"/>
  <c r="AQ61" i="26"/>
  <c r="AQ8" i="26"/>
  <c r="AQ113" i="26"/>
  <c r="AQ148" i="26"/>
  <c r="AQ163" i="26"/>
  <c r="AQ7" i="26"/>
  <c r="AQ206" i="26"/>
  <c r="AQ157" i="26"/>
  <c r="AQ221" i="26"/>
  <c r="AQ244" i="26"/>
  <c r="AQ59" i="26"/>
  <c r="AQ121" i="26"/>
  <c r="AQ237" i="26"/>
  <c r="AQ143" i="26"/>
  <c r="AQ19" i="26"/>
  <c r="AQ98" i="26"/>
  <c r="AQ108" i="26"/>
  <c r="AQ101" i="26"/>
  <c r="AQ79" i="26"/>
  <c r="AQ174" i="26"/>
  <c r="AQ214" i="26"/>
  <c r="AQ74" i="26"/>
  <c r="AQ103" i="26"/>
  <c r="AQ249" i="26"/>
  <c r="AQ81" i="26"/>
  <c r="AQ230" i="26"/>
  <c r="AQ196" i="26"/>
  <c r="AQ184" i="26"/>
  <c r="AQ53" i="26"/>
  <c r="AQ190" i="26"/>
  <c r="AQ71" i="26"/>
  <c r="AQ215" i="26"/>
  <c r="AQ168" i="26"/>
  <c r="AQ112" i="26"/>
  <c r="AQ189" i="26"/>
  <c r="AQ192" i="26"/>
  <c r="AQ93" i="26"/>
  <c r="AQ106" i="26"/>
  <c r="AQ179" i="26"/>
  <c r="AQ27" i="26"/>
  <c r="AQ176" i="26"/>
  <c r="AQ54" i="26"/>
  <c r="AQ129" i="26"/>
  <c r="AQ67" i="26"/>
  <c r="AQ202" i="26"/>
  <c r="AQ37" i="26"/>
  <c r="AQ155" i="26"/>
  <c r="AQ141" i="26"/>
  <c r="AQ173" i="26"/>
  <c r="AQ236" i="26"/>
  <c r="AQ131" i="26"/>
  <c r="AQ12" i="26"/>
  <c r="AQ21" i="26"/>
  <c r="AQ97" i="26"/>
  <c r="AQ50" i="26"/>
  <c r="AQ75" i="26"/>
  <c r="AQ84" i="26"/>
  <c r="AQ46" i="26"/>
  <c r="AQ58" i="26"/>
  <c r="AQ211" i="26"/>
  <c r="AQ70" i="26"/>
  <c r="AQ140" i="26"/>
  <c r="AQ188" i="26"/>
  <c r="AQ127" i="26"/>
  <c r="AQ203" i="26"/>
  <c r="AQ198" i="26"/>
  <c r="AQ78" i="26"/>
  <c r="AQ86" i="26"/>
  <c r="AQ107" i="26"/>
  <c r="AQ234" i="26"/>
  <c r="AQ17" i="26"/>
  <c r="AQ205" i="26"/>
  <c r="AQ159" i="26"/>
  <c r="AQ39" i="26"/>
  <c r="AQ76" i="26"/>
  <c r="AQ111" i="26"/>
  <c r="AQ156" i="26"/>
  <c r="AQ104" i="26"/>
  <c r="AQ62" i="26"/>
  <c r="AQ34" i="26"/>
  <c r="AQ120" i="26"/>
  <c r="AQ137" i="26"/>
  <c r="AQ210" i="26"/>
  <c r="AQ126" i="26"/>
  <c r="AQ162" i="26"/>
  <c r="AQ150" i="26"/>
  <c r="AQ193" i="26"/>
  <c r="AQ115" i="26"/>
  <c r="AQ95" i="26"/>
  <c r="AQ209" i="26"/>
  <c r="AQ122" i="26"/>
  <c r="AQ153" i="26"/>
  <c r="AQ136" i="26"/>
  <c r="AQ51" i="26"/>
  <c r="AQ94" i="26"/>
  <c r="AQ248" i="26"/>
  <c r="AQ224" i="26"/>
  <c r="AQ80" i="26"/>
  <c r="AQ170" i="26"/>
  <c r="AQ255" i="26"/>
  <c r="AQ177" i="26"/>
  <c r="AQ241" i="26"/>
  <c r="AQ87" i="26"/>
  <c r="AQ225" i="26"/>
  <c r="AQ5" i="26"/>
  <c r="AQ47" i="26"/>
  <c r="AQ246" i="26"/>
  <c r="AQ92" i="26"/>
  <c r="AQ251" i="26"/>
  <c r="AQ117" i="26"/>
  <c r="AQ96" i="26"/>
  <c r="AQ185" i="26"/>
  <c r="AQ138" i="26"/>
  <c r="AQ161" i="26"/>
  <c r="AQ119" i="26"/>
  <c r="AQ250" i="26"/>
  <c r="AQ68" i="26"/>
  <c r="AQ110" i="26"/>
  <c r="AQ232" i="26"/>
  <c r="AQ245" i="26"/>
  <c r="AQ41" i="26"/>
  <c r="AU37" i="37" l="1"/>
  <c r="AT37" i="37"/>
  <c r="AR37" i="37"/>
  <c r="AS37" i="37"/>
  <c r="AR46" i="37"/>
  <c r="AS46" i="37"/>
  <c r="AU46" i="37"/>
  <c r="AT46" i="37"/>
  <c r="AS41" i="37"/>
  <c r="AT41" i="37"/>
  <c r="AR41" i="37"/>
  <c r="AU41" i="37"/>
  <c r="AT50" i="37"/>
  <c r="AU50" i="37"/>
  <c r="AS50" i="37"/>
  <c r="AR50" i="37"/>
  <c r="AT42" i="37"/>
  <c r="AR42" i="37"/>
  <c r="AS42" i="37"/>
  <c r="AU42" i="37"/>
  <c r="AR44" i="37"/>
  <c r="AS44" i="37"/>
  <c r="AU44" i="37"/>
  <c r="AT44" i="37"/>
  <c r="AR32" i="37"/>
  <c r="AS32" i="37"/>
  <c r="AU32" i="37"/>
  <c r="AT32" i="37"/>
  <c r="AR49" i="37"/>
  <c r="AU49" i="37"/>
  <c r="AT49" i="37"/>
  <c r="AS49" i="37"/>
  <c r="AR31" i="37"/>
  <c r="AS31" i="37"/>
  <c r="AT31" i="37"/>
  <c r="AU31" i="37"/>
  <c r="AU39" i="37"/>
  <c r="AS39" i="37"/>
  <c r="AR39" i="37"/>
  <c r="AT39" i="37"/>
  <c r="AT6" i="37"/>
  <c r="AS6" i="37"/>
  <c r="AR6" i="37"/>
  <c r="AU6" i="37"/>
  <c r="AT51" i="37"/>
  <c r="AS51" i="37"/>
  <c r="AR51" i="37"/>
  <c r="AU51" i="37"/>
  <c r="AU38" i="37"/>
  <c r="AR38" i="37"/>
  <c r="AS38" i="37"/>
  <c r="AT38" i="37"/>
  <c r="AT30" i="37"/>
  <c r="AR30" i="37"/>
  <c r="AU30" i="37"/>
  <c r="AS30" i="37"/>
  <c r="AT34" i="37"/>
  <c r="AS34" i="37"/>
  <c r="AU34" i="37"/>
  <c r="AR34" i="37"/>
  <c r="AT35" i="37"/>
  <c r="AR35" i="37"/>
  <c r="AS35" i="37"/>
  <c r="AU35" i="37"/>
  <c r="AR36" i="37"/>
  <c r="AU36" i="37"/>
  <c r="AT36" i="37"/>
  <c r="AS36" i="37"/>
  <c r="AT33" i="37"/>
  <c r="AR33" i="37"/>
  <c r="AS33" i="37"/>
  <c r="AU33" i="37"/>
  <c r="AS3" i="37"/>
  <c r="AR3" i="37"/>
  <c r="AT3" i="37"/>
  <c r="AU3" i="37"/>
  <c r="AT48" i="37"/>
  <c r="AS48" i="37"/>
  <c r="AR48" i="37"/>
  <c r="AU48" i="37"/>
  <c r="AT28" i="37"/>
  <c r="AR28" i="37"/>
  <c r="AS28" i="37"/>
  <c r="AU28" i="37"/>
  <c r="AU40" i="37"/>
  <c r="AT40" i="37"/>
  <c r="AS40" i="37"/>
  <c r="AR40" i="37"/>
  <c r="AS4" i="37"/>
  <c r="AU4" i="37"/>
  <c r="AR4" i="37"/>
  <c r="AT4" i="37"/>
  <c r="AS5" i="37"/>
  <c r="AT5" i="37"/>
  <c r="AU5" i="37"/>
  <c r="AR5" i="37"/>
  <c r="AT43" i="37"/>
  <c r="AU43" i="37"/>
  <c r="AS43" i="37"/>
  <c r="AR43" i="37"/>
  <c r="AT47" i="37"/>
  <c r="AU47" i="37"/>
  <c r="AR47" i="37"/>
  <c r="AS47" i="37"/>
  <c r="S35" i="37"/>
  <c r="T36" i="37"/>
  <c r="T31" i="37"/>
  <c r="U31" i="37" s="1"/>
  <c r="S32" i="37"/>
  <c r="W32" i="37" s="1"/>
  <c r="Y32" i="37" s="1"/>
  <c r="T30" i="37"/>
  <c r="U30" i="37" s="1"/>
  <c r="S51" i="37"/>
  <c r="W51" i="37" s="1"/>
  <c r="S38" i="37"/>
  <c r="W38" i="37" s="1"/>
  <c r="X38" i="37" s="1"/>
  <c r="T33" i="37"/>
  <c r="U33" i="37" s="1"/>
  <c r="T34" i="37"/>
  <c r="U34" i="37" s="1"/>
  <c r="T47" i="37"/>
  <c r="U47" i="37" s="1"/>
  <c r="U32" i="37"/>
  <c r="W33" i="37"/>
  <c r="Y33" i="37" s="1"/>
  <c r="W34" i="37"/>
  <c r="Y34" i="37" s="1"/>
  <c r="W35" i="37"/>
  <c r="X35" i="37" s="1"/>
  <c r="U35" i="37"/>
  <c r="W36" i="37"/>
  <c r="X36" i="37" s="1"/>
  <c r="U36" i="37"/>
  <c r="U38" i="37"/>
  <c r="W42" i="37"/>
  <c r="Y42" i="37" s="1"/>
  <c r="W47" i="37"/>
  <c r="Y47" i="37" s="1"/>
  <c r="U51" i="37"/>
  <c r="U39" i="37"/>
  <c r="U40" i="37"/>
  <c r="S49" i="37"/>
  <c r="S48" i="37"/>
  <c r="S31" i="37"/>
  <c r="S50" i="37"/>
  <c r="S43" i="37"/>
  <c r="S46" i="37"/>
  <c r="T42" i="37"/>
  <c r="S37" i="37"/>
  <c r="S39" i="37"/>
  <c r="T41" i="37"/>
  <c r="S44" i="37"/>
  <c r="S40" i="37"/>
  <c r="W30" i="37"/>
  <c r="X30" i="37" s="1"/>
  <c r="T48" i="37"/>
  <c r="S41" i="37"/>
  <c r="T44" i="37"/>
  <c r="T50" i="37"/>
  <c r="T49" i="37"/>
  <c r="T43" i="37"/>
  <c r="T46" i="37"/>
  <c r="T37" i="37"/>
  <c r="AC29" i="37"/>
  <c r="AD29" i="37"/>
  <c r="AB29" i="37"/>
  <c r="AA29" i="37"/>
  <c r="AE29" i="37"/>
  <c r="J29" i="37"/>
  <c r="AH29" i="37"/>
  <c r="V29" i="37"/>
  <c r="AK29" i="37"/>
  <c r="AJ29" i="37"/>
  <c r="AG29" i="37"/>
  <c r="AI29" i="37"/>
  <c r="X51" i="37" l="1"/>
  <c r="Y51" i="37"/>
  <c r="Y35" i="37"/>
  <c r="X32" i="37"/>
  <c r="X47" i="37"/>
  <c r="X34" i="37"/>
  <c r="Y38" i="37"/>
  <c r="X33" i="37"/>
  <c r="Y36" i="37"/>
  <c r="X42" i="37"/>
  <c r="U37" i="37"/>
  <c r="U46" i="37"/>
  <c r="U43" i="37"/>
  <c r="U49" i="37"/>
  <c r="U50" i="37"/>
  <c r="U44" i="37"/>
  <c r="W41" i="37"/>
  <c r="U48" i="37"/>
  <c r="Y30" i="37"/>
  <c r="W40" i="37"/>
  <c r="W44" i="37"/>
  <c r="U41" i="37"/>
  <c r="W39" i="37"/>
  <c r="Y39" i="37" s="1"/>
  <c r="W37" i="37"/>
  <c r="U42" i="37"/>
  <c r="W46" i="37"/>
  <c r="Y46" i="37" s="1"/>
  <c r="W43" i="37"/>
  <c r="W50" i="37"/>
  <c r="Y50" i="37" s="1"/>
  <c r="W31" i="37"/>
  <c r="X31" i="37" s="1"/>
  <c r="W48" i="37"/>
  <c r="W49" i="37"/>
  <c r="AQ29" i="37"/>
  <c r="AM29" i="37"/>
  <c r="AO29" i="37"/>
  <c r="AP29" i="37"/>
  <c r="AN29" i="37"/>
  <c r="K29" i="37"/>
  <c r="O29" i="37" s="1"/>
  <c r="N29" i="37"/>
  <c r="L29" i="37"/>
  <c r="P29" i="37" s="1"/>
  <c r="M29" i="37"/>
  <c r="Q29" i="37" s="1"/>
  <c r="X37" i="37" l="1"/>
  <c r="Y37" i="37"/>
  <c r="X40" i="37"/>
  <c r="Y40" i="37"/>
  <c r="X49" i="37"/>
  <c r="Y49" i="37"/>
  <c r="Y43" i="37"/>
  <c r="X43" i="37"/>
  <c r="X48" i="37"/>
  <c r="Y48" i="37"/>
  <c r="Y44" i="37"/>
  <c r="X44" i="37"/>
  <c r="Y41" i="37"/>
  <c r="X41" i="37"/>
  <c r="Y31" i="37"/>
  <c r="X50" i="37"/>
  <c r="X46" i="37"/>
  <c r="X39" i="37"/>
  <c r="R29" i="37"/>
  <c r="S29" i="37" s="1"/>
  <c r="W29" i="37" s="1"/>
  <c r="AT29" i="37"/>
  <c r="AS29" i="37"/>
  <c r="AU29" i="37"/>
  <c r="AR29" i="37"/>
  <c r="T29" i="37" l="1"/>
  <c r="U29" i="37" s="1"/>
  <c r="Y29" i="37"/>
  <c r="X29" i="37"/>
</calcChain>
</file>

<file path=xl/sharedStrings.xml><?xml version="1.0" encoding="utf-8"?>
<sst xmlns="http://schemas.openxmlformats.org/spreadsheetml/2006/main" count="6094" uniqueCount="204">
  <si>
    <t>Ваша должность</t>
  </si>
  <si>
    <t>Общий стаж работы</t>
  </si>
  <si>
    <t>Стаж работы на последнем месте</t>
  </si>
  <si>
    <t>Ваш пол</t>
  </si>
  <si>
    <t>Как вы оцениваете профессиональные качества своего непосредственного руководителя</t>
  </si>
  <si>
    <t>Насколько часто ваш непосредственный руководитель советуется с вами по поводу Вашей работы</t>
  </si>
  <si>
    <t>Насколько ваш руководитель делегирует вам полномочия для принятия решений</t>
  </si>
  <si>
    <t>Дает ли руководитель обратную связь по поводу вашей работы</t>
  </si>
  <si>
    <t>Как часто руководитель благодарит вас</t>
  </si>
  <si>
    <t>Критикует ли вас руководитель в присутствии коллег</t>
  </si>
  <si>
    <t>Насколько часто вы общаетесь с руководителем один-на-один</t>
  </si>
  <si>
    <t>Общаетесь ли вы с руководителем по нерабочим вопросам</t>
  </si>
  <si>
    <t>Знает ли руководитель о ваших карьерных планах?</t>
  </si>
  <si>
    <t>Считаете ли вы своего руководителя лидером</t>
  </si>
  <si>
    <t>Есть ли в вашем коллективе неформальный лидер</t>
  </si>
  <si>
    <t>Повышает ли руководитель на вас голос</t>
  </si>
  <si>
    <t>Занимается ли ваш руководитель профессиональным саморазвитием</t>
  </si>
  <si>
    <t>Занимается ли руководитель вашим профессиональным развитием</t>
  </si>
  <si>
    <t>Как руководитель реагирует на ваши инициативы</t>
  </si>
  <si>
    <t>Оцените уровень комфорта в отношениях с руководителем</t>
  </si>
  <si>
    <t>Готовы ли вы к работе сверхурочно по просьбе руководителя</t>
  </si>
  <si>
    <t>Готовы ли вы перейти на другую работу вслед за руководителем</t>
  </si>
  <si>
    <t>Пол вашего руководителя</t>
  </si>
  <si>
    <t>Возраст вашего руководителя</t>
  </si>
  <si>
    <t>Начальник отдела (имею постоянных подчиненных)</t>
  </si>
  <si>
    <t>М</t>
  </si>
  <si>
    <t>Практически не обладает навыками и знаниями в моей области</t>
  </si>
  <si>
    <t>Постоянно</t>
  </si>
  <si>
    <t>Я составляю план действий вместе с руководителем</t>
  </si>
  <si>
    <t>Всегда</t>
  </si>
  <si>
    <t>Иногда</t>
  </si>
  <si>
    <t>Нет</t>
  </si>
  <si>
    <t>Раз в неделю</t>
  </si>
  <si>
    <t>Нет, я не озвучиваю свои планы</t>
  </si>
  <si>
    <t>Да</t>
  </si>
  <si>
    <t>Никогда</t>
  </si>
  <si>
    <t>Обсуждает и некоторые принимает</t>
  </si>
  <si>
    <t>Не испытываю неудобств</t>
  </si>
  <si>
    <t>Старше вас на 5-10 лет</t>
  </si>
  <si>
    <t>Имеет высокую подготовку</t>
  </si>
  <si>
    <t>Только если попрошу</t>
  </si>
  <si>
    <t>Нет, не интересовался</t>
  </si>
  <si>
    <t>Программист (пишу код)</t>
  </si>
  <si>
    <t>Имеет низкую подготовку</t>
  </si>
  <si>
    <t>Я самостоятельно решаю как достигать поставленных целей</t>
  </si>
  <si>
    <t>Руководитель меня в принципе не критикует</t>
  </si>
  <si>
    <t>Нерегулярно (как придется)</t>
  </si>
  <si>
    <t>Да, регулярно</t>
  </si>
  <si>
    <t>Все выслушивает, но ничего не делает</t>
  </si>
  <si>
    <t>Очень комфортно</t>
  </si>
  <si>
    <t>Примерно вашего возраста</t>
  </si>
  <si>
    <t>Тимлид (руковожу группой, не имею постоянных подчиненных)</t>
  </si>
  <si>
    <t>Я получаю указания что делать непосредственно от руководителя</t>
  </si>
  <si>
    <t>Только в случае негативных результатов</t>
  </si>
  <si>
    <t>Редко</t>
  </si>
  <si>
    <t>Местами некомфортно</t>
  </si>
  <si>
    <t>Младше вас на 3-5 лет</t>
  </si>
  <si>
    <t>Менеджер среднего звена (у моих подчиненных есть свои подчиненные)</t>
  </si>
  <si>
    <t>Практически никогда</t>
  </si>
  <si>
    <t>Я получаю благодарности за все достижения</t>
  </si>
  <si>
    <t>Часто</t>
  </si>
  <si>
    <t>Ж</t>
  </si>
  <si>
    <t>Старше вас более чем на 10 лет</t>
  </si>
  <si>
    <t>Руководитель проекта (отвечаю за успех проекта, не имею постоянных подчиненных)</t>
  </si>
  <si>
    <t>Эксперт, можно обратиться с любым вопросом</t>
  </si>
  <si>
    <t>Каждый день</t>
  </si>
  <si>
    <t>Раз в месяц</t>
  </si>
  <si>
    <t>Младше вас на 5-10 лет</t>
  </si>
  <si>
    <t>Не знаю</t>
  </si>
  <si>
    <t>Старше вас на 3-5 лет</t>
  </si>
  <si>
    <t>Совсем некомфортно</t>
  </si>
  <si>
    <t>Я действую в рамках предоставленного мне плана действий</t>
  </si>
  <si>
    <t>Раз в квартал</t>
  </si>
  <si>
    <t>ИТ-специалист (настраиваю инфраструктуру)</t>
  </si>
  <si>
    <t>Аналитик (пишу документы)</t>
  </si>
  <si>
    <t>У нас не принято проявлять инициативу</t>
  </si>
  <si>
    <t>Обсуждает, но ни одной еще не принял</t>
  </si>
  <si>
    <t>Вообще не общаемся один-на-один</t>
  </si>
  <si>
    <t>Тестировщик (проверяю код)</t>
  </si>
  <si>
    <t>Младше вас более чем на 10 лет</t>
  </si>
  <si>
    <t>Уровень руководства</t>
  </si>
  <si>
    <t>Уровень навыков</t>
  </si>
  <si>
    <t>Уровень общения</t>
  </si>
  <si>
    <t>Уровень самостоятельности</t>
  </si>
  <si>
    <t>Уровень обратной связи</t>
  </si>
  <si>
    <t>Уровень благодарности</t>
  </si>
  <si>
    <t>Уровень критики</t>
  </si>
  <si>
    <t>Уровень один-на-один</t>
  </si>
  <si>
    <t>Уровень неформального общения</t>
  </si>
  <si>
    <t>Уровень осведомленности о планах</t>
  </si>
  <si>
    <t>Уровнь ругани</t>
  </si>
  <si>
    <t>Уровень принятия инициатив</t>
  </si>
  <si>
    <t>Уровень комфорта</t>
  </si>
  <si>
    <t>Разница в возрасте</t>
  </si>
  <si>
    <t>№</t>
  </si>
  <si>
    <t>Переменная</t>
  </si>
  <si>
    <t>Шкала</t>
  </si>
  <si>
    <t>Наблюдения</t>
  </si>
  <si>
    <t>Значения</t>
  </si>
  <si>
    <t>A</t>
  </si>
  <si>
    <t>B</t>
  </si>
  <si>
    <t>C</t>
  </si>
  <si>
    <t>D</t>
  </si>
  <si>
    <t>Ae</t>
  </si>
  <si>
    <t>Be</t>
  </si>
  <si>
    <t>Ce</t>
  </si>
  <si>
    <t>De</t>
  </si>
  <si>
    <t>Aост</t>
  </si>
  <si>
    <t>Bост</t>
  </si>
  <si>
    <t>Cост</t>
  </si>
  <si>
    <t>Dост</t>
  </si>
  <si>
    <t>Хи-кв корр</t>
  </si>
  <si>
    <t>Поправка 0,5</t>
  </si>
  <si>
    <t>Хи-кв</t>
  </si>
  <si>
    <t>Хи-кв p</t>
  </si>
  <si>
    <t>Тест Фишера</t>
  </si>
  <si>
    <t>ОШ д</t>
  </si>
  <si>
    <t>ОШн д</t>
  </si>
  <si>
    <t>ОШв д</t>
  </si>
  <si>
    <t>Тест CMH - расчеты</t>
  </si>
  <si>
    <t>Тест CMH</t>
  </si>
  <si>
    <t>Тест CMH p</t>
  </si>
  <si>
    <t>ОШ CMH</t>
  </si>
  <si>
    <t>ОШн CMH</t>
  </si>
  <si>
    <t>ОШв CMH</t>
  </si>
  <si>
    <t>Лог рег - расчеты</t>
  </si>
  <si>
    <t>Критерий W</t>
  </si>
  <si>
    <t>Критерий W p</t>
  </si>
  <si>
    <t>ОШ лр</t>
  </si>
  <si>
    <t>ОШн лр</t>
  </si>
  <si>
    <t>ОШв лр</t>
  </si>
  <si>
    <t>Лог рег 2 - расчеты</t>
  </si>
  <si>
    <t>Критерий W 2</t>
  </si>
  <si>
    <t>Критерий W p 2</t>
  </si>
  <si>
    <t>ОШ лр 2</t>
  </si>
  <si>
    <t>ОШн лр 2</t>
  </si>
  <si>
    <t>ОШв лр 2</t>
  </si>
  <si>
    <t>Итог p</t>
  </si>
  <si>
    <t>Итог ОШ</t>
  </si>
  <si>
    <t>Итог ОШн</t>
  </si>
  <si>
    <t>Итог ОШв</t>
  </si>
  <si>
    <t>О</t>
  </si>
  <si>
    <t>Пол</t>
  </si>
  <si>
    <t>Респондент считает своего руководителя лидером</t>
  </si>
  <si>
    <t>Респондент считает, что в коллективе есть неформальный лидер</t>
  </si>
  <si>
    <t>Руководитель занимается проф развитием респондента</t>
  </si>
  <si>
    <t>Респондент готов работать сверхурочно по просьбе руководителя</t>
  </si>
  <si>
    <t>Респондент готов перейти на другую работу вслед за руководителем</t>
  </si>
  <si>
    <t>Руководитель занимается проф саморазвитием</t>
  </si>
  <si>
    <t>Руководитель</t>
  </si>
  <si>
    <t>Навыки</t>
  </si>
  <si>
    <t>Советуется</t>
  </si>
  <si>
    <t>Делегирует</t>
  </si>
  <si>
    <t>Обратная связь</t>
  </si>
  <si>
    <t>Благодарность</t>
  </si>
  <si>
    <t>Критика</t>
  </si>
  <si>
    <t>Общение</t>
  </si>
  <si>
    <t>Неформальное</t>
  </si>
  <si>
    <t>Планы</t>
  </si>
  <si>
    <t>Ругань</t>
  </si>
  <si>
    <t>Инициативы</t>
  </si>
  <si>
    <t>Комфорт</t>
  </si>
  <si>
    <t>Старше</t>
  </si>
  <si>
    <t>Младше</t>
  </si>
  <si>
    <t>Советуется со мной</t>
  </si>
  <si>
    <t>Делегирует мне свои функции</t>
  </si>
  <si>
    <t>Дает обратную связь</t>
  </si>
  <si>
    <t>Ценит мою работу</t>
  </si>
  <si>
    <t>Критикует меня</t>
  </si>
  <si>
    <t>Общается со мной один-на-один</t>
  </si>
  <si>
    <t>Профессионал</t>
  </si>
  <si>
    <t>Общается со мной по не рабочим вопросам</t>
  </si>
  <si>
    <t>Знает о моих карьерных планах</t>
  </si>
  <si>
    <t>Повышает на меня голос</t>
  </si>
  <si>
    <t>Принимает мои инициативы</t>
  </si>
  <si>
    <t>Мне с ним комфортно</t>
  </si>
  <si>
    <t>Старше меня</t>
  </si>
  <si>
    <t>Младше меня</t>
  </si>
  <si>
    <t>Он мужчина</t>
  </si>
  <si>
    <t>Он лидер</t>
  </si>
  <si>
    <t>Занимается профессиональным саморазвитием</t>
  </si>
  <si>
    <t>Занимается моим профессиональным развитием</t>
  </si>
  <si>
    <t>Я готов работать сверхурочно по просьбе руководителя</t>
  </si>
  <si>
    <t>Я готов перейти на другую работу вслед за руководителем</t>
  </si>
  <si>
    <t>Я мужчина</t>
  </si>
  <si>
    <t>Д</t>
  </si>
  <si>
    <t>Результат</t>
  </si>
  <si>
    <t>Группа</t>
  </si>
  <si>
    <t>Я руководитель</t>
  </si>
  <si>
    <t>Мой возраст</t>
  </si>
  <si>
    <t>Сколько раз я менял работу за последние 5 лет</t>
  </si>
  <si>
    <t>Как долго я работаю вместе со своим руководителем</t>
  </si>
  <si>
    <t>Я считают, что в коллективе есть неформальный лидер</t>
  </si>
  <si>
    <t>ОШ к</t>
  </si>
  <si>
    <t>Все</t>
  </si>
  <si>
    <t>Исполнители</t>
  </si>
  <si>
    <t>Руководители</t>
  </si>
  <si>
    <t>Значимо</t>
  </si>
  <si>
    <t>только исполнители</t>
  </si>
  <si>
    <t>только руководители</t>
  </si>
  <si>
    <t>никто???</t>
  </si>
  <si>
    <t>не значимо, но для руководителей важнее</t>
  </si>
  <si>
    <t>немного больше руководители</t>
  </si>
  <si>
    <t>больше исполнители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</si>
</sst>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0" xfId="0" applyNumberFormat="1"/>
    <xf numFmtId="1" fontId="0" fillId="0" borderId="0" xfId="0" applyNumberFormat="1" applyAlignment="1">
      <alignment vertical="top" wrapText="1"/>
    </xf>
    <xf numFmtId="1" fontId="0" fillId="0" borderId="0" xfId="0" applyNumberFormat="1"/>
    <xf numFmtId="1" fontId="3" fillId="2" borderId="2" xfId="0" applyNumberFormat="1" applyFont="1" applyFill="1" applyBorder="1" applyAlignment="1">
      <alignment vertical="top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4" borderId="0" xfId="0" applyFill="1" applyAlignment="1">
      <alignment vertical="top" wrapText="1"/>
    </xf>
    <xf numFmtId="0" fontId="1" fillId="2" borderId="4" xfId="0" applyFont="1" applyFill="1" applyBorder="1"/>
    <xf numFmtId="0" fontId="1" fillId="2" borderId="5" xfId="0" applyFont="1" applyFill="1" applyBorder="1"/>
    <xf numFmtId="164" fontId="0" fillId="5" borderId="6" xfId="0" applyNumberFormat="1" applyFont="1" applyFill="1" applyBorder="1"/>
    <xf numFmtId="164" fontId="0" fillId="3" borderId="6" xfId="0" applyNumberFormat="1" applyFont="1" applyFill="1" applyBorder="1"/>
    <xf numFmtId="0" fontId="1" fillId="2" borderId="8" xfId="0" applyFont="1" applyFill="1" applyBorder="1"/>
    <xf numFmtId="164" fontId="0" fillId="5" borderId="7" xfId="0" applyNumberFormat="1" applyFont="1" applyFill="1" applyBorder="1"/>
    <xf numFmtId="0" fontId="3" fillId="2" borderId="4" xfId="0" applyFont="1" applyFill="1" applyBorder="1"/>
    <xf numFmtId="164" fontId="2" fillId="5" borderId="7" xfId="0" applyNumberFormat="1" applyFont="1" applyFill="1" applyBorder="1"/>
    <xf numFmtId="164" fontId="0" fillId="0" borderId="0" xfId="0" applyNumberFormat="1" applyBorder="1"/>
  </cellXfs>
  <cellStyles count="1">
    <cellStyle name="Обычный" xfId="0" builtinId="0"/>
  </cellStyles>
  <dxfs count="129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0"/>
    </dxf>
    <dxf>
      <numFmt numFmtId="165" formatCode="0.0000"/>
    </dxf>
    <dxf>
      <numFmt numFmtId="2" formatCode="0.00"/>
    </dxf>
    <dxf>
      <numFmt numFmtId="164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top" textRotation="0" wrapText="1" indent="0" justifyLastLine="0" shrinkToFit="0" readingOrder="0"/>
    </dxf>
    <dxf>
      <fill>
        <patternFill>
          <bgColor rgb="FFC8C837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Результат!$A$4:$A$13</c:f>
              <c:strCache>
                <c:ptCount val="10"/>
                <c:pt idx="0">
                  <c:v>Я готов перейти на другую работу вслед за руководителем</c:v>
                </c:pt>
                <c:pt idx="1">
                  <c:v>Профессионал</c:v>
                </c:pt>
                <c:pt idx="2">
                  <c:v>Мне с ним комфортно</c:v>
                </c:pt>
                <c:pt idx="3">
                  <c:v>Принимает мои инициативы</c:v>
                </c:pt>
                <c:pt idx="4">
                  <c:v>Общается со мной по не рабочим вопросам</c:v>
                </c:pt>
                <c:pt idx="5">
                  <c:v>Занимается профессиональным саморазвитием</c:v>
                </c:pt>
                <c:pt idx="6">
                  <c:v>Я готов работать сверхурочно по просьбе руководителя</c:v>
                </c:pt>
                <c:pt idx="7">
                  <c:v>Ценит мою работу</c:v>
                </c:pt>
                <c:pt idx="8">
                  <c:v>Занимается моим профессиональным развитием</c:v>
                </c:pt>
                <c:pt idx="9">
                  <c:v>Делегирует мне свои функции</c:v>
                </c:pt>
              </c:strCache>
            </c:strRef>
          </c:cat>
          <c:val>
            <c:numRef>
              <c:f>Результат!$F$4:$F$13</c:f>
              <c:numCache>
                <c:formatCode>0.000</c:formatCode>
                <c:ptCount val="10"/>
                <c:pt idx="0">
                  <c:v>2.6211333908180499</c:v>
                </c:pt>
                <c:pt idx="1">
                  <c:v>2.6048014102153201</c:v>
                </c:pt>
                <c:pt idx="2">
                  <c:v>2.0892912231955401</c:v>
                </c:pt>
                <c:pt idx="3">
                  <c:v>1.5639532589246401</c:v>
                </c:pt>
                <c:pt idx="4">
                  <c:v>1.27626971294508</c:v>
                </c:pt>
                <c:pt idx="5">
                  <c:v>1.27922947716712</c:v>
                </c:pt>
                <c:pt idx="6">
                  <c:v>1.184220151721</c:v>
                </c:pt>
                <c:pt idx="7">
                  <c:v>1.08297236584597</c:v>
                </c:pt>
                <c:pt idx="8">
                  <c:v>1.03312367844222</c:v>
                </c:pt>
                <c:pt idx="9">
                  <c:v>0.91502298764886802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-245901776"/>
        <c:axId val="-245901232"/>
      </c:barChart>
      <c:catAx>
        <c:axId val="-24590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crossAx val="-245901232"/>
        <c:crossesAt val="0"/>
        <c:auto val="1"/>
        <c:lblAlgn val="ctr"/>
        <c:lblOffset val="1000"/>
        <c:noMultiLvlLbl val="0"/>
      </c:catAx>
      <c:valAx>
        <c:axId val="-245901232"/>
        <c:scaling>
          <c:orientation val="minMax"/>
        </c:scaling>
        <c:delete val="0"/>
        <c:axPos val="t"/>
        <c:numFmt formatCode="0.000" sourceLinked="1"/>
        <c:majorTickMark val="none"/>
        <c:minorTickMark val="none"/>
        <c:tickLblPos val="none"/>
        <c:spPr>
          <a:ln>
            <a:noFill/>
          </a:ln>
        </c:spPr>
        <c:crossAx val="-245901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1</xdr:row>
      <xdr:rowOff>28575</xdr:rowOff>
    </xdr:from>
    <xdr:to>
      <xdr:col>19</xdr:col>
      <xdr:colOff>219201</xdr:colOff>
      <xdr:row>17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urveys/survey1.xml><?xml version="1.0" encoding="utf-8"?>
<survey xmlns="http://schemas.microsoft.com/office/spreadsheetml/2010/11/main" id="1" guid="{52F2E0AB-3B9A-4DEF-927B-B879252658E2}" title="Руководитель vs Лидер в ИТ" description="Выявление факторов лидерства среди ИТ-специалистов">
  <surveyPr cssClass="acc-form-designer acc-surveyform" width="492" height="2647" position="relative"/>
  <titlePr cssClass="acc-surveyform-title" top="30" left="30" width="432" height="55" position="absolute"/>
  <descriptionPr cssClass="acc-surveyform-description" top="90" left="30" width="432" height="49" position="absolute"/>
  <questions>
    <questionsPr top="144" left="30" width="432" height="2473" position="absolute"/>
    <question binding="1" text="Ваша должность" type="choice" helpText="Выберите наиболее подходящий вариант" required="1" rowSource="Программист (пишу код);Тестировщик (проверяю код);Аналитик (пишу документы);ИТ-специалист (настраиваю инфраструктуру);Тимлид (руковожу группой, не имею постоянных подчиненных);Руководитель проекта (отвечаю за успех проекта, не имею постоянных подчиненных);Начальник отдела (имею постоянных подчиненных);Менеджер среднего звена (у моих подчиненных есть свои подчиненные)">
      <questionPr top="1" left="1" width="432" height="86" position="absolute"/>
    </question>
    <question binding="3" text="Ваш возраст" type="number" format="fixed" helpText="Количество лет" required="1" decimalPlaces="0">
      <questionPr top="92" left="1" width="432" height="86" position="absolute"/>
    </question>
    <question binding="2" text="Общий стаж работы" type="number" format="fixed" helpText="Количество лет" required="1" decimalPlaces="0">
      <questionPr top="183" left="1" width="432" height="86" position="absolute"/>
    </question>
    <question binding="4" text="Стаж работы на последнем месте" type="number" format="fixed" helpText="Количество лет, можно нецелое число" required="1" decimalPlaces="1">
      <questionPr top="274" left="1" width="432" height="86" position="absolute"/>
    </question>
    <question binding="5" text="Сколько раз вы меняли работу за последние 5 лет" type="number" format="fixed" required="1" decimalPlaces="0">
      <questionPr top="365" left="1" width="432" height="65" position="absolute"/>
    </question>
    <question binding="6" text="Ваш пол" type="choice" rowSource="М;Ж">
      <questionPr top="435" left="1" width="432" height="65" position="absolute"/>
    </question>
    <question binding="7" text="Как вы оцениваете профессиональные качества своего непосредственного руководителя" type="choice" helpText="Насколько хорошо он\она разбирается в вашей (именно вашей) работе" required="1" rowSource="Эксперт, можно обратиться с любым вопросом;Имеет высокую подготовку;Имеет низкую подготовку;Практически не обладает навыками и знаниями в моей области;Не знаю">
      <questionPr top="505" left="1" width="432" height="100" position="absolute"/>
    </question>
    <question binding="8" text="Насколько часто ваш непосредственный руководитель советуется с вами по поводу Вашей работы" type="choice" helpText="Учитывает ли ваше мнение при планировании, задает ли вопросы, советуется с вами" required="1" rowSource="Постоянно;Часто;Иногда;Практически никогда">
      <questionPr top="610" left="1" width="432" height="114" position="absolute"/>
    </question>
    <question binding="9" text="Насколько ваш руководитель делегирует вам полномочия для принятия решений" type="choice" required="1" rowSource="Я самостоятельно решаю как достигать поставленных целей;Я составляю план действий вместе с руководителем;Я действую в рамках предоставленного мне плана действий;Я получаю указания что делать непосредственно от руководителя">
      <questionPr top="729" left="1" width="432" height="79" position="absolute"/>
    </question>
    <question binding="10" text="Дает ли руководитель обратную связь по поводу вашей работы" type="choice" required="1" rowSource="Всегда;Только если попрошу;Только в случае негативных результатов;Нет">
      <questionPr top="813" left="1" width="432" height="65" position="absolute"/>
    </question>
    <question binding="11" text="Как часто руководитель благодарит вас" type="choice" required="1" rowSource="Я получаю благодарности за все достижения;Иногда;Никогда">
      <questionPr top="883" left="1" width="432" height="65" position="absolute"/>
    </question>
    <question binding="12" text="Критикует ли вас руководитель в присутствии коллег" type="choice" required="1" rowSource="Да;Нет;Руководитель меня в принципе не критикует">
      <questionPr top="953" left="1" width="432" height="65" position="absolute"/>
    </question>
    <question binding="18" text="Повышает ли руководитель на вас голос" type="choice" required="1" rowSource="Часто;Редко;Никогда">
      <questionPr top="1023" left="1" width="432" height="65" position="absolute"/>
    </question>
    <question binding="13" text="Насколько часто вы общаетесь с руководителем один-на-один" type="choice" required="1" rowSource="Каждый день;Раз в неделю;Раз в месяц;Раз в квартал;Нерегулярно (как придется);Вообще не общаемся один-на-один">
      <questionPr top="1093" left="1" width="432" height="65" position="absolute"/>
    </question>
    <question binding="14" text="Общаетесь ли вы с руководителем по нерабочим вопросам" type="choice" required="1" rowSource="Да, регулярно;Иногда;Нет">
      <questionPr top="1163" left="1" width="432" height="65" position="absolute"/>
    </question>
    <question binding="15" text="Знает ли руководитель о ваших карьерных планах?" type="choice" required="1" rowSource="Да;Нет, не интересовался;Нет, я не озвучиваю свои планы">
      <questionPr top="1233" left="1" width="432" height="65" position="absolute"/>
    </question>
    <question binding="19" text="Занимается ли ваш руководитель профессиональным саморазвитием" type="choice" helpText="Посещает курсы\тренинги, читает книги, изучает технологии" required="1" rowSource="Да;Нет;Не знаю">
      <questionPr top="1303" left="1" width="432" height="86" position="absolute"/>
    </question>
    <question binding="20" text="Занимается ли руководитель вашим профессиональным развитием" type="checkBox" helpText="Отправляет на курсы\тренинги, предлагает литературу к изучению,  итд" required="1">
      <questionPr top="1394" left="1" width="432" height="86" position="absolute"/>
    </question>
    <question binding="21" text="Как руководитель реагирует на ваши инициативы" type="choice" required="1" rowSource="Обсуждает и некоторые принимает;Обсуждает, но ни одной еще не принял;Все выслушивает, но ничего не делает;У нас не принято проявлять инициативу">
      <questionPr top="1485" left="1" width="432" height="65" position="absolute"/>
    </question>
    <question binding="22" text="Оцените уровень комфорта в отношениях с руководителем" type="choice" required="1" rowSource="Очень комфортно;Не испытываю неудобств;Местами некомфортно;Совсем некомфортно">
      <questionPr top="1555" left="1" width="432" height="65" position="absolute"/>
    </question>
    <question binding="23" text="Готовы ли вы к работе сверхурочно по просьбе руководителя" type="checkBox" helpText="Не постоянно, но без компенсации" required="1">
      <questionPr top="1625" left="1" width="432" height="86" position="absolute"/>
    </question>
    <question binding="24" text="Готовы ли вы перейти на другую работу вслед за руководителем" type="checkBox" helpText="При равных условиях работы на новом месте" required="1">
      <questionPr top="1716" left="1" width="432" height="86" position="absolute"/>
    </question>
    <question binding="16" text="Считаете ли вы своего руководителя лидером" type="checkBox" required="1">
      <questionPr top="1807" left="1" width="432" height="58" position="absolute"/>
    </question>
    <question binding="17" text="Есть ли в вашем коллективе неформальный лидер" type="checkBox" helpText="Только в случае ответа &quot;Нет&quot; на предыдущий вопрос" required="1">
      <questionPr top="1870" left="1" width="432" height="86" position="absolute"/>
    </question>
    <question binding="25" text="Какими качествами не обладает ваш руководитель, чтобы вы считали его лидером" type="multipleLinesOfText" helpText="Только в случае ответа &quot;Нет&quot; на предыдущий вопрос.">
      <questionPr top="1961" left="1" width="432" height="170" position="absolute"/>
    </question>
    <question binding="26" text="Пол вашего руководителя" type="choice" required="1" rowSource="М;Ж">
      <questionPr top="2136" left="1" width="432" height="65" position="absolute"/>
    </question>
    <question binding="27" text="Возраст вашего руководителя" type="choice" helpText="Относительно вашего возраста" required="1" rowSource="Старше вас более чем на 10 лет;Старше вас на 5-10 лет;Старше вас на 3-5 лет;Примерно вашего возраста;Младше вас на 3-5 лет;Младше вас на 5-10 лет;Младше вас более чем на 10 лет">
      <questionPr top="2206" left="1" width="432" height="86" position="absolute"/>
    </question>
    <question binding="28" text="Как долго вы работаете вместе с вашим руководителем" type="number" format="fixed" helpText="Количество лет, можно нецелое число" required="1" decimalPlaces="1">
      <questionPr top="2297" left="1" width="432" height="86" position="absolute"/>
    </question>
    <question binding="29" text="Если вы хотите получить результаты исследования, то укажите свой email" type="singleLineOfText">
      <questionPr top="2388" left="1" width="432" height="79" position="absolute"/>
    </question>
  </questions>
</survey>
</file>

<file path=xl/tables/_rels/table1.xml.rels><?xml version="1.0" encoding="UTF-8" standalone="yes"?>
<Relationships xmlns="http://schemas.openxmlformats.org/package/2006/relationships"><Relationship Id="rId1" Type="http://schemas.microsoft.com/office/2011/relationships/survey" Target="../surveys/survey1.xml"/></Relationships>
</file>

<file path=xl/tables/table1.xml><?xml version="1.0" encoding="utf-8"?>
<table xmlns="http://schemas.openxmlformats.org/spreadsheetml/2006/main" id="1" name="Таблица1" displayName="Таблица1" ref="A1:AY261" totalsRowShown="0">
  <autoFilter ref="A1:AY261"/>
  <sortState ref="A2:AY261">
    <sortCondition ref="A1:A261"/>
  </sortState>
  <tableColumns count="51">
    <tableColumn id="51" name="№" dataDxfId="126"/>
    <tableColumn id="1" name="Ваша должность"/>
    <tableColumn id="2" name="Общий стаж работы"/>
    <tableColumn id="3" name="Мой возраст"/>
    <tableColumn id="4" name="Стаж работы на последнем месте"/>
    <tableColumn id="5" name="Сколько раз я менял работу за последние 5 лет" dataDxfId="125"/>
    <tableColumn id="6" name="Ваш пол"/>
    <tableColumn id="7" name="Как вы оцениваете профессиональные качества своего непосредственного руководителя"/>
    <tableColumn id="8" name="Насколько часто ваш непосредственный руководитель советуется с вами по поводу Вашей работы"/>
    <tableColumn id="9" name="Насколько ваш руководитель делегирует вам полномочия для принятия решений"/>
    <tableColumn id="10" name="Дает ли руководитель обратную связь по поводу вашей работы"/>
    <tableColumn id="11" name="Как часто руководитель благодарит вас"/>
    <tableColumn id="12" name="Критикует ли вас руководитель в присутствии коллег"/>
    <tableColumn id="13" name="Насколько часто вы общаетесь с руководителем один-на-один"/>
    <tableColumn id="14" name="Общаетесь ли вы с руководителем по нерабочим вопросам"/>
    <tableColumn id="15" name="Знает ли руководитель о ваших карьерных планах?"/>
    <tableColumn id="16" name="Считаете ли вы своего руководителя лидером"/>
    <tableColumn id="17" name="Есть ли в вашем коллективе неформальный лидер"/>
    <tableColumn id="18" name="Повышает ли руководитель на вас голос"/>
    <tableColumn id="19" name="Занимается ли ваш руководитель профессиональным саморазвитием"/>
    <tableColumn id="20" name="Занимается ли руководитель вашим профессиональным развитием"/>
    <tableColumn id="21" name="Как руководитель реагирует на ваши инициативы"/>
    <tableColumn id="22" name="Оцените уровень комфорта в отношениях с руководителем"/>
    <tableColumn id="23" name="Готовы ли вы к работе сверхурочно по просьбе руководителя"/>
    <tableColumn id="24" name="Готовы ли вы перейти на другую работу вслед за руководителем"/>
    <tableColumn id="26" name="Пол вашего руководителя"/>
    <tableColumn id="27" name="Возраст вашего руководителя"/>
    <tableColumn id="28" name="Как долго я работаю вместе со своим руководителем" dataDxfId="124"/>
    <tableColumn id="25" name="Я руководитель" dataDxfId="123">
      <calculatedColumnFormula xml:space="preserve"> VLOOKUP(Таблица1[Ваша должность],Должность[],3,FALSE)</calculatedColumnFormula>
    </tableColumn>
    <tableColumn id="29" name="Профессионал" dataDxfId="122">
      <calculatedColumnFormula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calculatedColumnFormula>
    </tableColumn>
    <tableColumn id="30" name="Советуется со мной" dataDxfId="121">
      <calculatedColumnFormula>VLOOKUP(Таблица1[[#This Row],[Насколько часто ваш непосредственный руководитель советуется с вами по поводу Вашей работы]],Таблица4[],3,FALSE)</calculatedColumnFormula>
    </tableColumn>
    <tableColumn id="31" name="Делегирует мне свои функции" dataDxfId="120">
      <calculatedColumnFormula>VLOOKUP(Таблица1[[#This Row],[Насколько ваш руководитель делегирует вам полномочия для принятия решений]],Таблица5[],3,FALSE)</calculatedColumnFormula>
    </tableColumn>
    <tableColumn id="32" name="Дает обратную связь" dataDxfId="119">
      <calculatedColumnFormula>VLOOKUP(Таблица1[[#This Row],[Дает ли руководитель обратную связь по поводу вашей работы]],Таблица6[],3,FALSE)</calculatedColumnFormula>
    </tableColumn>
    <tableColumn id="33" name="Ценит мою работу" dataDxfId="118">
      <calculatedColumnFormula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calculatedColumnFormula>
    </tableColumn>
    <tableColumn id="34" name="Критикует меня" dataDxfId="117">
      <calculatedColumnFormula>VLOOKUP(Таблица1[[#This Row],[Критикует ли вас руководитель в присутствии коллег]],Таблица9[],3,FALSE)</calculatedColumnFormula>
    </tableColumn>
    <tableColumn id="35" name="Общается со мной один-на-один" dataDxfId="116">
      <calculatedColumnFormula>VLOOKUP(Таблица1[[#This Row],[Насколько часто вы общаетесь с руководителем один-на-один]],Таблица10[],3,FALSE)</calculatedColumnFormula>
    </tableColumn>
    <tableColumn id="36" name="Общается со мной по не рабочим вопросам" dataDxfId="115">
      <calculatedColumnFormula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calculatedColumnFormula>
    </tableColumn>
    <tableColumn id="37" name="Знает о моих карьерных планах" dataDxfId="114">
      <calculatedColumnFormula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calculatedColumnFormula>
    </tableColumn>
    <tableColumn id="38" name="Повышает на меня голос" dataDxfId="113">
      <calculatedColumnFormula>VLOOKUP(Таблица1[[#This Row],[Повышает ли руководитель на вас голос]],Таблица13[],3,FALSE)</calculatedColumnFormula>
    </tableColumn>
    <tableColumn id="39" name="Принимает мои инициативы" dataDxfId="112">
      <calculatedColumnFormula>VLOOKUP(Таблица1[[#This Row],[Как руководитель реагирует на ваши инициативы]],Таблица14[],3,FALSE)</calculatedColumnFormula>
    </tableColumn>
    <tableColumn id="40" name="Мне с ним комфортно" dataDxfId="111">
      <calculatedColumnFormula>VLOOKUP(Таблица1[[#This Row],[Оцените уровень комфорта в отношениях с руководителем]],Таблица15[],3,FALSE)</calculatedColumnFormula>
    </tableColumn>
    <tableColumn id="50" name="Старше меня" dataDxfId="110">
      <calculatedColumnFormula>VLOOKUP(Таблица1[[#This Row],[Возраст вашего руководителя]],Таблица16[],3,FALSE)</calculatedColumnFormula>
    </tableColumn>
    <tableColumn id="41" name="Младше меня" dataDxfId="109">
      <calculatedColumnFormula>VLOOKUP(Таблица1[[#This Row],[Возраст вашего руководителя]],Таблица16[],4,FALSE)</calculatedColumnFormula>
    </tableColumn>
    <tableColumn id="42" name="Я мужчина" dataDxfId="108">
      <calculatedColumnFormula>VLOOKUP(Таблица1[[#This Row],[Ваш пол]], Таблица17[], 2, FALSE)</calculatedColumnFormula>
    </tableColumn>
    <tableColumn id="43" name="Он лидер" dataDxfId="107">
      <calculatedColumnFormula>VLOOKUP(Таблица1[[#This Row],[Считаете ли вы своего руководителя лидером]], Таблица18[], 2, FALSE)</calculatedColumnFormula>
    </tableColumn>
    <tableColumn id="44" name="Я считают, что в коллективе есть неформальный лидер" dataDxfId="106">
      <calculatedColumnFormula>VLOOKUP(Таблица1[[#This Row],[Есть ли в вашем коллективе неформальный лидер]], Таблица20[], 2, FALSE)</calculatedColumnFormula>
    </tableColumn>
    <tableColumn id="49" name="Занимается профессиональным саморазвитием" dataDxfId="105">
      <calculatedColumnFormula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calculatedColumnFormula>
    </tableColumn>
    <tableColumn id="45" name="Занимается моим профессиональным развитием" dataDxfId="104">
      <calculatedColumnFormula>VLOOKUP(Таблица1[[#This Row],[Занимается ли руководитель вашим профессиональным развитием]], Таблица22[], 2, FALSE)</calculatedColumnFormula>
    </tableColumn>
    <tableColumn id="46" name="Я готов работать сверхурочно по просьбе руководителя" dataDxfId="103">
      <calculatedColumnFormula>VLOOKUP(Таблица1[[#This Row],[Готовы ли вы к работе сверхурочно по просьбе руководителя]], Таблица23[], 2, FALSE)</calculatedColumnFormula>
    </tableColumn>
    <tableColumn id="47" name="Я готов перейти на другую работу вслед за руководителем" dataDxfId="102">
      <calculatedColumnFormula>VLOOKUP(Таблица1[[#This Row],[Готовы ли вы перейти на другую работу вслед за руководителем]], Таблица24[], 2, FALSE)</calculatedColumnFormula>
    </tableColumn>
    <tableColumn id="48" name="Он мужчина" dataDxfId="101">
      <calculatedColumnFormula>VLOOKUP(Таблица1[[#This Row],[Пол вашего руководителя]], Таблица17[], 2, 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Таблица11" displayName="Таблица11" ref="A71:C74" totalsRowShown="0">
  <autoFilter ref="A71:C74"/>
  <tableColumns count="3">
    <tableColumn id="1" name="Общаетесь ли вы с руководителем по нерабочим вопросам" dataDxfId="85"/>
    <tableColumn id="2" name="Уровень неформального общения"/>
    <tableColumn id="3" name="Неформальное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Таблица12" displayName="Таблица12" ref="A76:C79" totalsRowShown="0">
  <autoFilter ref="A76:C79"/>
  <tableColumns count="3">
    <tableColumn id="1" name="Знает ли руководитель о ваших карьерных планах?"/>
    <tableColumn id="2" name="Уровень осведомленности о планах"/>
    <tableColumn id="3" name="Планы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Таблица13" displayName="Таблица13" ref="A81:C84" totalsRowShown="0">
  <autoFilter ref="A81:C84"/>
  <tableColumns count="3">
    <tableColumn id="1" name="Повышает ли руководитель на вас голос"/>
    <tableColumn id="2" name="Уровнь ругани"/>
    <tableColumn id="3" name="Ругань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Таблица14" displayName="Таблица14" ref="A86:C90" totalsRowShown="0">
  <autoFilter ref="A86:C90"/>
  <tableColumns count="3">
    <tableColumn id="1" name="Как руководитель реагирует на ваши инициативы" dataDxfId="84"/>
    <tableColumn id="2" name="Уровень принятия инициатив"/>
    <tableColumn id="3" name="Инициативы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Таблица15" displayName="Таблица15" ref="A92:C96" totalsRowShown="0">
  <autoFilter ref="A92:C96"/>
  <tableColumns count="3">
    <tableColumn id="1" name="Оцените уровень комфорта в отношениях с руководителем"/>
    <tableColumn id="2" name="Уровень комфорта"/>
    <tableColumn id="3" name="Комфорт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Таблица16" displayName="Таблица16" ref="A98:D105" totalsRowShown="0">
  <autoFilter ref="A98:D105"/>
  <tableColumns count="4">
    <tableColumn id="1" name="Возраст вашего руководителя" dataDxfId="83"/>
    <tableColumn id="2" name="Разница в возрасте"/>
    <tableColumn id="3" name="Старше"/>
    <tableColumn id="4" name="Младше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113:B115" totalsRowShown="0">
  <autoFilter ref="A113:B115"/>
  <tableColumns count="2">
    <tableColumn id="1" name="Ваш пол"/>
    <tableColumn id="2" name="Пол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Таблица18" displayName="Таблица18" ref="A117:B119" totalsRowShown="0">
  <autoFilter ref="A117:B119"/>
  <tableColumns count="2">
    <tableColumn id="1" name="Считаете ли вы своего руководителя лидером"/>
    <tableColumn id="2" name="Респондент считает своего руководителя лидером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20" displayName="Таблица20" ref="A121:B123" totalsRowShown="0">
  <autoFilter ref="A121:B123"/>
  <tableColumns count="2">
    <tableColumn id="1" name="Есть ли в вашем коллективе неформальный лидер"/>
    <tableColumn id="2" name="Респондент считает, что в коллективе есть неформальный лидер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Таблица21" displayName="Таблица21" ref="A125:B128" totalsRowShown="0">
  <autoFilter ref="A125:B128"/>
  <tableColumns count="2">
    <tableColumn id="1" name="Занимается ли ваш руководитель профессиональным саморазвитием"/>
    <tableColumn id="2" name="Руководитель занимается проф саморазвитием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Должность" displayName="Должность" ref="A4:C12" totalsRowShown="0" headerRowDxfId="100" dataDxfId="99">
  <autoFilter ref="A4:C12"/>
  <sortState ref="A2:B9">
    <sortCondition ref="B2:B9"/>
  </sortState>
  <tableColumns count="3">
    <tableColumn id="1" name="Ваша должность" dataDxfId="98"/>
    <tableColumn id="2" name="Уровень руководства" dataDxfId="97"/>
    <tableColumn id="3" name="Руководитель" dataDxfId="9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Таблица22" displayName="Таблица22" ref="A130:B132" totalsRowShown="0">
  <autoFilter ref="A130:B132"/>
  <tableColumns count="2">
    <tableColumn id="1" name="Занимается ли руководитель вашим профессиональным развитием"/>
    <tableColumn id="2" name="Руководитель занимается проф развитием респондента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Таблица23" displayName="Таблица23" ref="A134:B136" totalsRowShown="0">
  <autoFilter ref="A134:B136"/>
  <tableColumns count="2">
    <tableColumn id="1" name="Готовы ли вы к работе сверхурочно по просьбе руководителя"/>
    <tableColumn id="2" name="Респондент готов работать сверхурочно по просьбе руководителя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Таблица24" displayName="Таблица24" ref="A138:B140" totalsRowShown="0">
  <autoFilter ref="A138:B140"/>
  <tableColumns count="2">
    <tableColumn id="1" name="Готовы ли вы перейти на другую работу вслед за руководителем"/>
    <tableColumn id="2" name="Респондент готов перейти на другую работу вслед за руководителем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8" name="Таблица19" displayName="Таблица19" ref="A1:AV51" totalsRowShown="0">
  <autoFilter ref="A1:AV51"/>
  <sortState ref="A2:AV51">
    <sortCondition ref="A1:A51"/>
  </sortState>
  <tableColumns count="48">
    <tableColumn id="21" name="№" dataDxfId="79">
      <calculatedColumnFormula>MATCH(Таблица19[[#This Row],[Переменная]], Данные!$1:$1, 0)</calculatedColumnFormula>
    </tableColumn>
    <tableColumn id="1" name="Переменная" dataDxfId="78"/>
    <tableColumn id="2" name="Шкала"/>
    <tableColumn id="3" name="Наблюдения" dataDxfId="77">
      <calculatedColumnFormula>COUNT(OFFSET(Данные!$B$1, 1, Таблица19[[#This Row],[№]]-1, 1000))</calculatedColumnFormula>
    </tableColumn>
    <tableColumn id="4" name="Значения" dataDxfId="76">
      <calculatedColumnFormula>_xll.DistinctCount(OFFSET(Данные!$B$1, 1, Таблица19[[#This Row],[№]]-1, 1000))</calculatedColumnFormula>
    </tableColumn>
    <tableColumn id="5" name="A" dataDxfId="75">
      <calculatedColumnFormula>IF(Таблица19[[#This Row],[Шкала]]="Д", COUNTIFS(OFFSET(Данные!$B$1, 1, Справочники!$C$1-1, 1000), "&gt;0", OFFSET(Данные!$B$1, 1, Таблица19[[#This Row],[№]]-1, 1000), "&gt;0"), "")</calculatedColumnFormula>
    </tableColumn>
    <tableColumn id="6" name="B" dataDxfId="74">
      <calculatedColumnFormula>IF(Таблица19[[#This Row],[Шкала]]="Д", COUNTIFS(OFFSET(Данные!$B$1, 1, MATCH("Лейкопения (есть/нет)", Данные!$1:$1, 0)-1, 1000), "=0", OFFSET(Данные!$B$1, 1, MATCH(Таблица19[[#This Row],[Переменная]], Данные!$1:$1, 0)-1, 1000), "&gt;0"), "")</calculatedColumnFormula>
    </tableColumn>
    <tableColumn id="7" name="C" dataDxfId="73">
      <calculatedColumnFormula>IF(Таблица19[[#This Row],[Шкала]]="Д", COUNTIFS(OFFSET(Данные!$B$1, 1, MATCH("Лейкопения (есть/нет)", Данные!$1:$1, 0)-1, 1000), "&gt;0", OFFSET(Данные!$B$1, 1, MATCH(Таблица19[[#This Row],[Переменная]], Данные!$1:$1, 0)-1, 1000), "=0"), "")</calculatedColumnFormula>
    </tableColumn>
    <tableColumn id="8" name="D" dataDxfId="72">
      <calculatedColumnFormula>IF(Таблица19[[#This Row],[Шкала]]="Д", COUNTIFS(OFFSET(Данные!$B$1, 1, MATCH("Лейкопения (есть/нет)", Данные!$1:$1, 0)-1, 1000), "=0", OFFSET(Данные!$B$1, 1, MATCH(Таблица19[[#This Row],[Переменная]], Данные!$1:$1, 0)-1, 1000), "=0"), "")</calculatedColumnFormula>
    </tableColumn>
    <tableColumn id="9" name="Ae" dataDxfId="71">
      <calculatedColumnFormula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calculatedColumnFormula>
    </tableColumn>
    <tableColumn id="10" name="Be" dataDxfId="70">
      <calculatedColumnFormula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calculatedColumnFormula>
    </tableColumn>
    <tableColumn id="11" name="Ce" dataDxfId="69">
      <calculatedColumnFormula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calculatedColumnFormula>
    </tableColumn>
    <tableColumn id="12" name="De" dataDxfId="68">
      <calculatedColumnFormula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calculatedColumnFormula>
    </tableColumn>
    <tableColumn id="13" name="Aост" dataDxfId="67">
      <calculatedColumnFormula>IF(Таблица19[[#This Row],[Шкала]]="Д", (Таблица19[[#This Row],[A]]-Таблица19[[#This Row],[Ae]])/SQRT(Таблица19[[#This Row],[Ae]]), "")</calculatedColumnFormula>
    </tableColumn>
    <tableColumn id="14" name="Bост" dataDxfId="66">
      <calculatedColumnFormula>IF(Таблица19[[#This Row],[Шкала]]="Д", (Таблица19[[#This Row],[B]]-Таблица19[[#This Row],[Be]])/SQRT(Таблица19[[#This Row],[Be]]), "")</calculatedColumnFormula>
    </tableColumn>
    <tableColumn id="15" name="Cост" dataDxfId="65">
      <calculatedColumnFormula>IF(Таблица19[[#This Row],[Шкала]]="Д", (Таблица19[[#This Row],[C]]-Таблица19[[#This Row],[Ce]])/SQRT(Таблица19[[#This Row],[Ce]]), "")</calculatedColumnFormula>
    </tableColumn>
    <tableColumn id="16" name="Dост" dataDxfId="64">
      <calculatedColumnFormula>IF(Таблица19[[#This Row],[Шкала]]="Д", (Таблица19[[#This Row],[D]]-Таблица19[[#This Row],[De]])/SQRT(Таблица19[[#This Row],[De]]), "")</calculatedColumnFormula>
    </tableColumn>
    <tableColumn id="17" name="Хи-кв корр" dataDxfId="63">
      <calculatedColumnFormula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calculatedColumnFormula>
    </tableColumn>
    <tableColumn id="18" name="Поправка 0,5" dataDxfId="62">
      <calculatedColumnFormula>IF(Таблица19[[#This Row],[Хи-кв корр]]="Да", IF(OR(Таблица19[[#This Row],[A]]=0, Таблица19[[#This Row],[B]]=0, Таблица19[[#This Row],[C]]=0, Таблица19[[#This Row],[D]]=0), "Да", "Нет"), "")</calculatedColumnFormula>
    </tableColumn>
    <tableColumn id="19" name="Хи-кв" dataDxfId="61">
      <calculatedColumnFormula>IF(Таблица19[[#This Row],[Хи-кв корр]]="Да", Таблица19[[#This Row],[Aост]]^2+Таблица19[[#This Row],[Bост]]^2+Таблица19[[#This Row],[Cост]]^2+Таблица19[[#This Row],[Dост]]^2, "")</calculatedColumnFormula>
    </tableColumn>
    <tableColumn id="24" name="Хи-кв p" dataDxfId="60">
      <calculatedColumnFormula>IF(ISNUMBER(Таблица19[[#This Row],[Хи-кв]]), _xlfn.CHISQ.DIST.RT(Таблица19[[#This Row],[Хи-кв]], 1), "")</calculatedColumnFormula>
    </tableColumn>
    <tableColumn id="25" name="Тест Фишера" dataDxfId="59">
      <calculatedColumnFormula>IF(Таблица19[[#This Row],[Шкала]]="Д", _xll.FisherExactTest(Таблица19[[#This Row],[A]], Таблица19[[#This Row],[B]], Таблица19[[#This Row],[C]], Таблица19[[#This Row],[D]]), "")</calculatedColumnFormula>
    </tableColumn>
    <tableColumn id="26" name="ОШ д" dataDxfId="58">
      <calculatedColumnFormula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calculatedColumnFormula>
    </tableColumn>
    <tableColumn id="27" name="ОШн д" dataDxfId="57">
      <calculatedColumnFormula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calculatedColumnFormula>
    </tableColumn>
    <tableColumn id="28" name="ОШв д" dataDxfId="56">
      <calculatedColumnFormula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calculatedColumnFormula>
    </tableColumn>
    <tableColumn id="32" name="Тест CMH - расчеты" dataDxfId="55">
      <calculatedColumnFormula>IF(Таблица19[[#This Row],[Шкала]]="Д", _xll.CochranMantelHaenszelTest(OFFSET(Данные!$B$1, 1, MATCH("Лейкопения (есть/нет)", Данные!$1:$1, 0)-1, 1000), OFFSET(Данные!$B$1, 1, MATCH(Таблица19[[#This Row],[Переменная]], Данные!$1:$1, 0)-1, 1000), OFFSET(Данные!$B$1, 1, MATCH("Инфекции", Данные!$1:$1, 0)-1, 1000)), "")</calculatedColumnFormula>
    </tableColumn>
    <tableColumn id="33" name="Тест CMH" dataDxfId="54">
      <calculatedColumnFormula>IF(Таблица19[[#This Row],[Тест CMH - расчеты]]="", "", _xll.MatrixIndex(Таблица19[[#This Row],[Тест CMH - расчеты]], 1, 1))</calculatedColumnFormula>
    </tableColumn>
    <tableColumn id="34" name="Тест CMH p" dataDxfId="53">
      <calculatedColumnFormula>IF(Таблица19[[#This Row],[Тест CMH - расчеты]]="", "", _xll.MatrixIndex(Таблица19[[#This Row],[Тест CMH - расчеты]], 1, 2))</calculatedColumnFormula>
    </tableColumn>
    <tableColumn id="35" name="ОШ CMH" dataDxfId="52">
      <calculatedColumnFormula>IF(Таблица19[[#This Row],[Тест CMH - расчеты]]="", "", _xll.MatrixIndex(Таблица19[[#This Row],[Тест CMH - расчеты]], 1, 3))</calculatedColumnFormula>
    </tableColumn>
    <tableColumn id="36" name="ОШн CMH" dataDxfId="51">
      <calculatedColumnFormula>IF(Таблица19[[#This Row],[Тест CMH - расчеты]]="", "", _xll.MatrixIndex(Таблица19[[#This Row],[Тест CMH - расчеты]], 1, 4))</calculatedColumnFormula>
    </tableColumn>
    <tableColumn id="37" name="ОШв CMH" dataDxfId="50">
      <calculatedColumnFormula>IF(Таблица19[[#This Row],[Тест CMH - расчеты]]="", "", _xll.MatrixIndex(Таблица19[[#This Row],[Тест CMH - расчеты]], 1, 5))</calculatedColumnFormula>
    </tableColumn>
    <tableColumn id="20" name="Лог рег - расчеты" dataDxfId="49">
      <calculatedColumnFormula>IF(ISBLANK(Таблица19[[#This Row],[Шкала]]), "", _xll.LogisticRegression2(OFFSET(Данные!$B$1, 1, MATCH("Лейкопения (есть/нет)", Данные!$1:$1, 0)-1, 1000), OFFSET(Данные!$B$1, 1, MATCH(Таблица19[[#This Row],[Переменная]], Данные!$1:$1, 0)-1, 1000)))</calculatedColumnFormula>
    </tableColumn>
    <tableColumn id="22" name="Критерий W" dataDxfId="48">
      <calculatedColumnFormula>IF(IFERROR(Таблица19[[#This Row],[Лог рег - расчеты]]&lt;&gt;"", FALSE), _xll.MatrixIndex(Таблица19[[#This Row],[Лог рег - расчеты]], 3, 2), "")</calculatedColumnFormula>
    </tableColumn>
    <tableColumn id="23" name="Критерий W p" dataDxfId="47">
      <calculatedColumnFormula>IF(IFERROR(Таблица19[[#This Row],[Лог рег - расчеты]]&lt;&gt;"", FALSE), _xll.MatrixIndex(Таблица19[[#This Row],[Лог рег - расчеты]], 4, 2), "")</calculatedColumnFormula>
    </tableColumn>
    <tableColumn id="29" name="ОШ лр" dataDxfId="46">
      <calculatedColumnFormula>IF(IFERROR(Таблица19[[#This Row],[Лог рег - расчеты]]&lt;&gt;"", FALSE), _xll.MatrixIndex(Таблица19[[#This Row],[Лог рег - расчеты]], 5, 2), "")</calculatedColumnFormula>
    </tableColumn>
    <tableColumn id="30" name="ОШн лр" dataDxfId="45">
      <calculatedColumnFormula>IF(IFERROR(Таблица19[[#This Row],[Лог рег - расчеты]]&lt;&gt;"", FALSE), _xll.MatrixIndex(Таблица19[[#This Row],[Лог рег - расчеты]], 6, 2), "")</calculatedColumnFormula>
    </tableColumn>
    <tableColumn id="31" name="ОШв лр" dataDxfId="44">
      <calculatedColumnFormula>IF(IFERROR(Таблица19[[#This Row],[Лог рег - расчеты]]&lt;&gt;"", FALSE), _xll.MatrixIndex(Таблица19[[#This Row],[Лог рег - расчеты]], 7, 2), "")</calculatedColumnFormula>
    </tableColumn>
    <tableColumn id="38" name="Лог рег 2 - расчеты" dataDxfId="43">
      <calculatedColumnFormula>IF(ISBLANK(Таблица19[[#This Row],[Шкала]]), "", _xll.LogisticRegression3(OFFSET(Данные!$B$1, 1, MATCH("Лейкопения (есть/нет)", Данные!$1:$1, 0)-1, 1000), OFFSET(Данные!$B$1, 1, MATCH(Таблица19[[#This Row],[Переменная]], Данные!$1:$1, 0)-1, 1000), OFFSET(Данные!$B$1, 1, MATCH("Инфекции", Данные!$1:$1, 0)-1, 1000)))</calculatedColumnFormula>
    </tableColumn>
    <tableColumn id="39" name="Критерий W 2" dataDxfId="42">
      <calculatedColumnFormula>IF(IFERROR(Таблица19[[#This Row],[Лог рег 2 - расчеты]]&lt;&gt;"", FALSE), _xll.MatrixIndex(Таблица19[[#This Row],[Лог рег 2 - расчеты]], 3, 2), "")</calculatedColumnFormula>
    </tableColumn>
    <tableColumn id="40" name="Критерий W p 2" dataDxfId="41">
      <calculatedColumnFormula>IF(IFERROR(Таблица19[[#This Row],[Лог рег 2 - расчеты]]&lt;&gt;"", FALSE), _xll.MatrixIndex(Таблица19[[#This Row],[Лог рег 2 - расчеты]], 4, 2), "")</calculatedColumnFormula>
    </tableColumn>
    <tableColumn id="41" name="ОШ лр 2" dataDxfId="40">
      <calculatedColumnFormula>IF(IFERROR(Таблица19[[#This Row],[Лог рег 2 - расчеты]]&lt;&gt;"", FALSE), _xll.MatrixIndex(Таблица19[[#This Row],[Лог рег 2 - расчеты]], 5, 2), "")</calculatedColumnFormula>
    </tableColumn>
    <tableColumn id="42" name="ОШн лр 2" dataDxfId="39">
      <calculatedColumnFormula>IF(IFERROR(Таблица19[[#This Row],[Лог рег 2 - расчеты]]&lt;&gt;"", FALSE), _xll.MatrixIndex(Таблица19[[#This Row],[Лог рег 2 - расчеты]], 6, 2), "")</calculatedColumnFormula>
    </tableColumn>
    <tableColumn id="43" name="ОШв лр 2" dataDxfId="38">
      <calculatedColumnFormula>IF(IFERROR(Таблица19[[#This Row],[Лог рег 2 - расчеты]]&lt;&gt;"", FALSE), _xll.MatrixIndex(Таблица19[[#This Row],[Лог рег 2 - расчеты]], 7, 2), "")</calculatedColumnFormula>
    </tableColumn>
    <tableColumn id="44" name="Итог p" dataDxfId="37">
      <calculatedColumnFormula>IF(Таблица19[[#This Row],[Критерий W p 2]]="", Таблица19[[#This Row],[Тест CMH p]], Таблица19[[#This Row],[Критерий W p 2]])</calculatedColumnFormula>
    </tableColumn>
    <tableColumn id="45" name="Итог ОШ" dataDxfId="36">
      <calculatedColumnFormula>IF(Таблица19[[#This Row],[Критерий W p 2]]="", Таблица19[[#This Row],[ОШ CMH]], Таблица19[[#This Row],[ОШ лр 2]])</calculatedColumnFormula>
    </tableColumn>
    <tableColumn id="46" name="Итог ОШн" dataDxfId="35">
      <calculatedColumnFormula>IF(Таблица19[[#This Row],[Критерий W p 2]]="", Таблица19[[#This Row],[ОШн CMH]], Таблица19[[#This Row],[ОШн лр 2]])</calculatedColumnFormula>
    </tableColumn>
    <tableColumn id="47" name="Итог ОШв" dataDxfId="34">
      <calculatedColumnFormula>IF(Таблица19[[#This Row],[Критерий W p 2]]="", Таблица19[[#This Row],[ОШв CMH]], Таблица19[[#This Row],[ОШв лр 2]])</calculatedColumnFormula>
    </tableColumn>
    <tableColumn id="48" name="Значимо" dataDxfId="3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8" name="Таблица2529" displayName="Таблица2529" ref="A3:F13" totalsRowShown="0" headerRowDxfId="29" dataDxfId="27" headerRowBorderDxfId="28" tableBorderDxfId="26" totalsRowBorderDxfId="25">
  <autoFilter ref="A3:F13"/>
  <tableColumns count="6">
    <tableColumn id="1" name="Переменная"/>
    <tableColumn id="2" name="Итог p" dataDxfId="24"/>
    <tableColumn id="3" name="Итог ОШ" dataDxfId="23"/>
    <tableColumn id="4" name="Итог ОШн" dataDxfId="22"/>
    <tableColumn id="5" name="Итог ОШв" dataDxfId="21"/>
    <tableColumn id="6" name="ОШ к" dataDxfId="20">
      <calculatedColumnFormula>IF(Таблица2529[[#This Row],[Итог ОШв]]&gt;=1, Таблица2529[[#This Row],[Итог ОШн]], -1/Таблица2529[[#This Row],[Итог ОШв]])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Таблица252928" displayName="Таблица252928" ref="A19:F29" totalsRowShown="0" headerRowDxfId="19" dataDxfId="17" headerRowBorderDxfId="18" tableBorderDxfId="16" totalsRowBorderDxfId="15">
  <autoFilter ref="A19:F29"/>
  <tableColumns count="6">
    <tableColumn id="1" name="Переменная"/>
    <tableColumn id="2" name="Итог p" dataDxfId="14"/>
    <tableColumn id="3" name="Итог ОШ" dataDxfId="13"/>
    <tableColumn id="4" name="Итог ОШн" dataDxfId="12"/>
    <tableColumn id="5" name="Итог ОШв" dataDxfId="11"/>
    <tableColumn id="6" name="ОШ к" dataDxfId="10">
      <calculatedColumnFormula>IF(Таблица252928[[#This Row],[Итог ОШн]]&gt;=1, Таблица252928[[#This Row],[Итог ОШн]], -1/Таблица252928[[#This Row],[Итог ОШв]])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9" name="Таблица25292830" displayName="Таблица25292830" ref="A35:F45" totalsRowShown="0" headerRowDxfId="9" dataDxfId="7" headerRowBorderDxfId="8" tableBorderDxfId="6" totalsRowBorderDxfId="5">
  <autoFilter ref="A35:F45"/>
  <tableColumns count="6">
    <tableColumn id="1" name="Переменная"/>
    <tableColumn id="2" name="Итог p" dataDxfId="4"/>
    <tableColumn id="3" name="Итог ОШ" dataDxfId="3"/>
    <tableColumn id="4" name="Итог ОШн" dataDxfId="2"/>
    <tableColumn id="5" name="Итог ОШв" dataDxfId="1"/>
    <tableColumn id="6" name="ОШ к" dataDxfId="0">
      <calculatedColumnFormula>IF(Таблица25292830[[#This Row],[Итог ОШн]]&gt;=1, Таблица25292830[[#This Row],[Итог ОШн]], -1/Таблица25292830[[#This Row],[Итог ОШв]])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9:C24" totalsRowShown="0" headerRowDxfId="95" dataDxfId="93" headerRowBorderDxfId="94" tableBorderDxfId="92">
  <autoFilter ref="A19:C24"/>
  <tableColumns count="3">
    <tableColumn id="1" name="Как вы оцениваете профессиональные качества своего непосредственного руководителя" dataDxfId="91"/>
    <tableColumn id="2" name="Уровень навыков" dataDxfId="90"/>
    <tableColumn id="3" name="Навыки" dataDxfId="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29:C33" totalsRowShown="0">
  <autoFilter ref="A29:C33"/>
  <tableColumns count="3">
    <tableColumn id="1" name="Насколько часто ваш непосредственный руководитель советуется с вами по поводу Вашей работы" dataDxfId="88"/>
    <tableColumn id="2" name="Уровень общения"/>
    <tableColumn id="3" name="Советуется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38:C42" totalsRowShown="0">
  <autoFilter ref="A38:C42"/>
  <tableColumns count="3">
    <tableColumn id="1" name="Насколько ваш руководитель делегирует вам полномочия для принятия решений" dataDxfId="87"/>
    <tableColumn id="2" name="Уровень самостоятельности"/>
    <tableColumn id="3" name="Делегирует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46:C50" totalsRowShown="0">
  <autoFilter ref="A46:C50"/>
  <tableColumns count="3">
    <tableColumn id="1" name="Дает ли руководитель обратную связь по поводу вашей работы"/>
    <tableColumn id="2" name="Уровень обратной связи"/>
    <tableColumn id="3" name="Обратная связь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52:C55" totalsRowShown="0">
  <autoFilter ref="A52:C55"/>
  <tableColumns count="3">
    <tableColumn id="1" name="Как часто руководитель благодарит вас"/>
    <tableColumn id="2" name="Уровень благодарности"/>
    <tableColumn id="3" name="Благодарность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A57:C60" totalsRowShown="0">
  <autoFilter ref="A57:C60"/>
  <tableColumns count="3">
    <tableColumn id="1" name="Критикует ли вас руководитель в присутствии коллег"/>
    <tableColumn id="2" name="Уровень критики"/>
    <tableColumn id="3" name="Критика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A63:C69" totalsRowShown="0">
  <autoFilter ref="A63:C69"/>
  <tableColumns count="3">
    <tableColumn id="1" name="Насколько часто вы общаетесь с руководителем один-на-один" dataDxfId="86"/>
    <tableColumn id="2" name="Уровень один-на-один"/>
    <tableColumn id="3" name="Обще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1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1"/>
  <sheetViews>
    <sheetView workbookViewId="0">
      <selection activeCell="B3" sqref="B3"/>
    </sheetView>
  </sheetViews>
  <sheetFormatPr defaultRowHeight="15" x14ac:dyDescent="0.25"/>
  <cols>
    <col min="1" max="1" width="5.5703125" bestFit="1" customWidth="1"/>
    <col min="2" max="2" width="28.7109375" customWidth="1"/>
    <col min="3" max="3" width="20.7109375" customWidth="1"/>
    <col min="4" max="4" width="14.42578125" bestFit="1" customWidth="1"/>
    <col min="5" max="5" width="20.7109375" customWidth="1"/>
    <col min="6" max="6" width="20.7109375" style="12" customWidth="1"/>
    <col min="7" max="7" width="11" bestFit="1" customWidth="1"/>
    <col min="8" max="8" width="20.7109375" customWidth="1"/>
    <col min="9" max="9" width="21.140625" customWidth="1"/>
    <col min="10" max="27" width="20.7109375" customWidth="1"/>
    <col min="28" max="29" width="20.7109375" style="12" customWidth="1"/>
    <col min="30" max="30" width="15.28515625" style="12" customWidth="1"/>
    <col min="31" max="31" width="25.42578125" style="12" customWidth="1"/>
    <col min="32" max="32" width="29.7109375" style="12" bestFit="1" customWidth="1"/>
    <col min="33" max="33" width="25.85546875" style="12" bestFit="1" customWidth="1"/>
    <col min="34" max="34" width="25.5703125" style="12" bestFit="1" customWidth="1"/>
    <col min="35" max="35" width="19" style="12" bestFit="1" customWidth="1"/>
    <col min="36" max="36" width="18.140625" style="12" customWidth="1"/>
    <col min="37" max="37" width="26.42578125" style="12" customWidth="1"/>
    <col min="38" max="38" width="9.140625" style="12"/>
    <col min="39" max="39" width="16.5703125" style="12" bestFit="1" customWidth="1"/>
    <col min="40" max="40" width="18" style="12" customWidth="1"/>
    <col min="41" max="43" width="9.140625" style="12"/>
  </cols>
  <sheetData>
    <row r="1" spans="1:51" ht="90" x14ac:dyDescent="0.25">
      <c r="A1" s="1" t="s">
        <v>94</v>
      </c>
      <c r="B1" s="1" t="s">
        <v>0</v>
      </c>
      <c r="C1" s="1" t="s">
        <v>1</v>
      </c>
      <c r="D1" s="1" t="s">
        <v>189</v>
      </c>
      <c r="E1" s="1" t="s">
        <v>2</v>
      </c>
      <c r="F1" s="11" t="s">
        <v>190</v>
      </c>
      <c r="G1" s="1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" t="s">
        <v>13</v>
      </c>
      <c r="R1" s="1" t="s">
        <v>14</v>
      </c>
      <c r="S1" s="17" t="s">
        <v>15</v>
      </c>
      <c r="T1" s="1" t="s">
        <v>16</v>
      </c>
      <c r="U1" s="1" t="s">
        <v>17</v>
      </c>
      <c r="V1" s="17" t="s">
        <v>18</v>
      </c>
      <c r="W1" s="17" t="s">
        <v>19</v>
      </c>
      <c r="X1" s="1" t="s">
        <v>20</v>
      </c>
      <c r="Y1" s="1" t="s">
        <v>21</v>
      </c>
      <c r="Z1" s="1" t="s">
        <v>22</v>
      </c>
      <c r="AA1" s="17" t="s">
        <v>23</v>
      </c>
      <c r="AB1" s="11" t="s">
        <v>191</v>
      </c>
      <c r="AC1" s="12" t="s">
        <v>188</v>
      </c>
      <c r="AD1" s="13" t="s">
        <v>170</v>
      </c>
      <c r="AE1" s="12" t="s">
        <v>164</v>
      </c>
      <c r="AF1" s="12" t="s">
        <v>165</v>
      </c>
      <c r="AG1" s="12" t="s">
        <v>166</v>
      </c>
      <c r="AH1" s="12" t="s">
        <v>167</v>
      </c>
      <c r="AI1" s="12" t="s">
        <v>168</v>
      </c>
      <c r="AJ1" s="12" t="s">
        <v>169</v>
      </c>
      <c r="AK1" s="12" t="s">
        <v>171</v>
      </c>
      <c r="AL1" s="12" t="s">
        <v>172</v>
      </c>
      <c r="AM1" s="12" t="s">
        <v>173</v>
      </c>
      <c r="AN1" s="12" t="s">
        <v>174</v>
      </c>
      <c r="AO1" s="12" t="s">
        <v>175</v>
      </c>
      <c r="AP1" s="12" t="s">
        <v>176</v>
      </c>
      <c r="AQ1" s="12" t="s">
        <v>177</v>
      </c>
      <c r="AR1" t="s">
        <v>184</v>
      </c>
      <c r="AS1" t="s">
        <v>179</v>
      </c>
      <c r="AT1" t="s">
        <v>192</v>
      </c>
      <c r="AU1" t="s">
        <v>180</v>
      </c>
      <c r="AV1" t="s">
        <v>181</v>
      </c>
      <c r="AW1" t="s">
        <v>182</v>
      </c>
      <c r="AX1" t="s">
        <v>183</v>
      </c>
      <c r="AY1" t="s">
        <v>178</v>
      </c>
    </row>
    <row r="2" spans="1:51" ht="60" x14ac:dyDescent="0.25">
      <c r="A2" s="1">
        <v>1</v>
      </c>
      <c r="B2" s="1" t="s">
        <v>24</v>
      </c>
      <c r="C2" s="1">
        <v>9</v>
      </c>
      <c r="D2" s="1">
        <v>28</v>
      </c>
      <c r="E2" s="1">
        <v>3.5</v>
      </c>
      <c r="F2" s="11">
        <v>2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31</v>
      </c>
      <c r="P2" s="1" t="s">
        <v>33</v>
      </c>
      <c r="Q2" s="1" t="s">
        <v>34</v>
      </c>
      <c r="R2" s="1" t="s">
        <v>31</v>
      </c>
      <c r="S2" s="1" t="s">
        <v>35</v>
      </c>
      <c r="T2" s="1" t="s">
        <v>34</v>
      </c>
      <c r="U2" s="1" t="s">
        <v>34</v>
      </c>
      <c r="V2" s="1" t="s">
        <v>36</v>
      </c>
      <c r="W2" s="1" t="s">
        <v>37</v>
      </c>
      <c r="X2" s="1" t="s">
        <v>34</v>
      </c>
      <c r="Y2" s="1" t="s">
        <v>34</v>
      </c>
      <c r="Z2" s="1" t="s">
        <v>25</v>
      </c>
      <c r="AA2" s="1" t="s">
        <v>38</v>
      </c>
      <c r="AB2" s="11">
        <v>6</v>
      </c>
      <c r="AC2" s="12">
        <f xml:space="preserve"> VLOOKUP(Таблица1[Ваша должность],Должность[],3,FALSE)</f>
        <v>1</v>
      </c>
      <c r="AD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" s="12">
        <f>VLOOKUP(Таблица1[[#This Row],[Насколько ваш руководитель делегирует вам полномочия для принятия решений]],Таблица5[],3,FALSE)</f>
        <v>1</v>
      </c>
      <c r="AG2" s="12">
        <f>VLOOKUP(Таблица1[[#This Row],[Дает ли руководитель обратную связь по поводу вашей работы]],Таблица6[],3,FALSE)</f>
        <v>1</v>
      </c>
      <c r="AH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" s="12">
        <f>VLOOKUP(Таблица1[[#This Row],[Критикует ли вас руководитель в присутствии коллег]],Таблица9[],3,FALSE)</f>
        <v>0</v>
      </c>
      <c r="AJ2" s="12">
        <f>VLOOKUP(Таблица1[[#This Row],[Насколько часто вы общаетесь с руководителем один-на-один]],Таблица10[],3,FALSE)</f>
        <v>1</v>
      </c>
      <c r="AK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" s="12">
        <f>VLOOKUP(Таблица1[[#This Row],[Повышает ли руководитель на вас голос]],Таблица13[],3,FALSE)</f>
        <v>0</v>
      </c>
      <c r="AN2" s="12">
        <f>VLOOKUP(Таблица1[[#This Row],[Как руководитель реагирует на ваши инициативы]],Таблица14[],3,FALSE)</f>
        <v>1</v>
      </c>
      <c r="AO2" s="12">
        <f>VLOOKUP(Таблица1[[#This Row],[Оцените уровень комфорта в отношениях с руководителем]],Таблица15[],3,FALSE)</f>
        <v>1</v>
      </c>
      <c r="AP2" s="12">
        <f>VLOOKUP(Таблица1[[#This Row],[Возраст вашего руководителя]],Таблица16[],3,FALSE)</f>
        <v>1</v>
      </c>
      <c r="AQ2" s="12">
        <f>VLOOKUP(Таблица1[[#This Row],[Возраст вашего руководителя]],Таблица16[],4,FALSE)</f>
        <v>0</v>
      </c>
      <c r="AR2" s="12">
        <f>VLOOKUP(Таблица1[[#This Row],[Ваш пол]], Таблица17[], 2, FALSE)</f>
        <v>1</v>
      </c>
      <c r="AS2" s="12">
        <f>VLOOKUP(Таблица1[[#This Row],[Считаете ли вы своего руководителя лидером]], Таблица18[], 2, FALSE)</f>
        <v>1</v>
      </c>
      <c r="AT2" s="12">
        <f>VLOOKUP(Таблица1[[#This Row],[Есть ли в вашем коллективе неформальный лидер]], Таблица20[], 2, FALSE)</f>
        <v>0</v>
      </c>
      <c r="AU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" s="12">
        <f>VLOOKUP(Таблица1[[#This Row],[Занимается ли руководитель вашим профессиональным развитием]], Таблица22[], 2, FALSE)</f>
        <v>1</v>
      </c>
      <c r="AW2" s="12">
        <f>VLOOKUP(Таблица1[[#This Row],[Готовы ли вы к работе сверхурочно по просьбе руководителя]], Таблица23[], 2, FALSE)</f>
        <v>1</v>
      </c>
      <c r="AX2" s="12">
        <f>VLOOKUP(Таблица1[[#This Row],[Готовы ли вы перейти на другую работу вслед за руководителем]], Таблица24[], 2, FALSE)</f>
        <v>1</v>
      </c>
      <c r="AY2" s="12">
        <f>VLOOKUP(Таблица1[[#This Row],[Пол вашего руководителя]], Таблица17[], 2, FALSE)</f>
        <v>1</v>
      </c>
    </row>
    <row r="3" spans="1:51" ht="45" x14ac:dyDescent="0.25">
      <c r="A3" s="1">
        <v>2</v>
      </c>
      <c r="B3" s="1" t="s">
        <v>24</v>
      </c>
      <c r="C3" s="1">
        <v>13</v>
      </c>
      <c r="D3" s="1">
        <v>33</v>
      </c>
      <c r="E3" s="1">
        <v>2</v>
      </c>
      <c r="F3" s="11">
        <v>2</v>
      </c>
      <c r="G3" s="1" t="s">
        <v>25</v>
      </c>
      <c r="H3" s="1" t="s">
        <v>39</v>
      </c>
      <c r="I3" s="1" t="s">
        <v>30</v>
      </c>
      <c r="J3" s="1" t="s">
        <v>28</v>
      </c>
      <c r="K3" s="1" t="s">
        <v>40</v>
      </c>
      <c r="L3" s="1" t="s">
        <v>30</v>
      </c>
      <c r="M3" s="1" t="s">
        <v>34</v>
      </c>
      <c r="N3" s="1" t="s">
        <v>32</v>
      </c>
      <c r="O3" s="1" t="s">
        <v>31</v>
      </c>
      <c r="P3" s="1" t="s">
        <v>41</v>
      </c>
      <c r="Q3" s="1" t="s">
        <v>31</v>
      </c>
      <c r="R3" s="1" t="s">
        <v>31</v>
      </c>
      <c r="S3" s="1" t="s">
        <v>35</v>
      </c>
      <c r="T3" s="1" t="s">
        <v>31</v>
      </c>
      <c r="U3" s="1" t="s">
        <v>31</v>
      </c>
      <c r="V3" s="1" t="s">
        <v>36</v>
      </c>
      <c r="W3" s="1" t="s">
        <v>37</v>
      </c>
      <c r="X3" s="1" t="s">
        <v>31</v>
      </c>
      <c r="Y3" s="1" t="s">
        <v>31</v>
      </c>
      <c r="Z3" s="1" t="s">
        <v>25</v>
      </c>
      <c r="AA3" s="1" t="s">
        <v>38</v>
      </c>
      <c r="AB3" s="11">
        <v>2</v>
      </c>
      <c r="AC3" s="12">
        <f xml:space="preserve"> VLOOKUP(Таблица1[Ваша должность],Должность[],3,FALSE)</f>
        <v>1</v>
      </c>
      <c r="AD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3" s="12">
        <f>VLOOKUP(Таблица1[[#This Row],[Насколько ваш руководитель делегирует вам полномочия для принятия решений]],Таблица5[],3,FALSE)</f>
        <v>1</v>
      </c>
      <c r="AG3" s="12">
        <f>VLOOKUP(Таблица1[[#This Row],[Дает ли руководитель обратную связь по поводу вашей работы]],Таблица6[],3,FALSE)</f>
        <v>0</v>
      </c>
      <c r="AH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" s="12">
        <f>VLOOKUP(Таблица1[[#This Row],[Критикует ли вас руководитель в присутствии коллег]],Таблица9[],3,FALSE)</f>
        <v>1</v>
      </c>
      <c r="AJ3" s="12">
        <f>VLOOKUP(Таблица1[[#This Row],[Насколько часто вы общаетесь с руководителем один-на-один]],Таблица10[],3,FALSE)</f>
        <v>1</v>
      </c>
      <c r="AK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" s="12">
        <f>VLOOKUP(Таблица1[[#This Row],[Повышает ли руководитель на вас голос]],Таблица13[],3,FALSE)</f>
        <v>0</v>
      </c>
      <c r="AN3" s="12">
        <f>VLOOKUP(Таблица1[[#This Row],[Как руководитель реагирует на ваши инициативы]],Таблица14[],3,FALSE)</f>
        <v>1</v>
      </c>
      <c r="AO3" s="12">
        <f>VLOOKUP(Таблица1[[#This Row],[Оцените уровень комфорта в отношениях с руководителем]],Таблица15[],3,FALSE)</f>
        <v>1</v>
      </c>
      <c r="AP3" s="12">
        <f>VLOOKUP(Таблица1[[#This Row],[Возраст вашего руководителя]],Таблица16[],3,FALSE)</f>
        <v>1</v>
      </c>
      <c r="AQ3" s="12">
        <f>VLOOKUP(Таблица1[[#This Row],[Возраст вашего руководителя]],Таблица16[],4,FALSE)</f>
        <v>0</v>
      </c>
      <c r="AR3" s="12">
        <f>VLOOKUP(Таблица1[[#This Row],[Ваш пол]], Таблица17[], 2, FALSE)</f>
        <v>1</v>
      </c>
      <c r="AS3" s="12">
        <f>VLOOKUP(Таблица1[[#This Row],[Считаете ли вы своего руководителя лидером]], Таблица18[], 2, FALSE)</f>
        <v>0</v>
      </c>
      <c r="AT3" s="12">
        <f>VLOOKUP(Таблица1[[#This Row],[Есть ли в вашем коллективе неформальный лидер]], Таблица20[], 2, FALSE)</f>
        <v>0</v>
      </c>
      <c r="AU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3" s="12">
        <f>VLOOKUP(Таблица1[[#This Row],[Занимается ли руководитель вашим профессиональным развитием]], Таблица22[], 2, FALSE)</f>
        <v>0</v>
      </c>
      <c r="AW3" s="12">
        <f>VLOOKUP(Таблица1[[#This Row],[Готовы ли вы к работе сверхурочно по просьбе руководителя]], Таблица23[], 2, FALSE)</f>
        <v>0</v>
      </c>
      <c r="AX3" s="12">
        <f>VLOOKUP(Таблица1[[#This Row],[Готовы ли вы перейти на другую работу вслед за руководителем]], Таблица24[], 2, FALSE)</f>
        <v>0</v>
      </c>
      <c r="AY3" s="12">
        <f>VLOOKUP(Таблица1[[#This Row],[Пол вашего руководителя]], Таблица17[], 2, FALSE)</f>
        <v>1</v>
      </c>
    </row>
    <row r="4" spans="1:51" ht="45" x14ac:dyDescent="0.25">
      <c r="A4" s="1">
        <v>3</v>
      </c>
      <c r="B4" s="1" t="s">
        <v>42</v>
      </c>
      <c r="C4" s="1">
        <v>8</v>
      </c>
      <c r="D4" s="1">
        <v>28</v>
      </c>
      <c r="E4" s="1">
        <v>2</v>
      </c>
      <c r="F4" s="11">
        <v>1</v>
      </c>
      <c r="G4" s="1" t="s">
        <v>25</v>
      </c>
      <c r="H4" s="1" t="s">
        <v>43</v>
      </c>
      <c r="I4" s="1" t="s">
        <v>27</v>
      </c>
      <c r="J4" s="1" t="s">
        <v>44</v>
      </c>
      <c r="K4" s="1" t="s">
        <v>40</v>
      </c>
      <c r="L4" s="1" t="s">
        <v>30</v>
      </c>
      <c r="M4" s="1" t="s">
        <v>45</v>
      </c>
      <c r="N4" s="1" t="s">
        <v>46</v>
      </c>
      <c r="O4" s="1" t="s">
        <v>47</v>
      </c>
      <c r="P4" s="1" t="s">
        <v>34</v>
      </c>
      <c r="Q4" s="1" t="s">
        <v>34</v>
      </c>
      <c r="R4" s="1" t="s">
        <v>31</v>
      </c>
      <c r="S4" s="1" t="s">
        <v>35</v>
      </c>
      <c r="T4" s="1" t="s">
        <v>31</v>
      </c>
      <c r="U4" s="1" t="s">
        <v>31</v>
      </c>
      <c r="V4" s="1" t="s">
        <v>48</v>
      </c>
      <c r="W4" s="1" t="s">
        <v>49</v>
      </c>
      <c r="X4" s="1" t="s">
        <v>34</v>
      </c>
      <c r="Y4" s="1" t="s">
        <v>34</v>
      </c>
      <c r="Z4" s="1" t="s">
        <v>25</v>
      </c>
      <c r="AA4" s="1" t="s">
        <v>50</v>
      </c>
      <c r="AB4" s="11">
        <v>6</v>
      </c>
      <c r="AC4" s="12">
        <f xml:space="preserve"> VLOOKUP(Таблица1[Ваша должность],Должность[],3,FALSE)</f>
        <v>0</v>
      </c>
      <c r="AD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" s="12">
        <f>VLOOKUP(Таблица1[[#This Row],[Насколько ваш руководитель делегирует вам полномочия для принятия решений]],Таблица5[],3,FALSE)</f>
        <v>1</v>
      </c>
      <c r="AG4" s="12">
        <f>VLOOKUP(Таблица1[[#This Row],[Дает ли руководитель обратную связь по поводу вашей работы]],Таблица6[],3,FALSE)</f>
        <v>0</v>
      </c>
      <c r="AH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" s="12">
        <f>VLOOKUP(Таблица1[[#This Row],[Критикует ли вас руководитель в присутствии коллег]],Таблица9[],3,FALSE)</f>
        <v>0</v>
      </c>
      <c r="AJ4" s="12">
        <f>VLOOKUP(Таблица1[[#This Row],[Насколько часто вы общаетесь с руководителем один-на-один]],Таблица10[],3,FALSE)</f>
        <v>0</v>
      </c>
      <c r="AK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4" s="12">
        <f>VLOOKUP(Таблица1[[#This Row],[Повышает ли руководитель на вас голос]],Таблица13[],3,FALSE)</f>
        <v>0</v>
      </c>
      <c r="AN4" s="12">
        <f>VLOOKUP(Таблица1[[#This Row],[Как руководитель реагирует на ваши инициативы]],Таблица14[],3,FALSE)</f>
        <v>0</v>
      </c>
      <c r="AO4" s="12">
        <f>VLOOKUP(Таблица1[[#This Row],[Оцените уровень комфорта в отношениях с руководителем]],Таблица15[],3,FALSE)</f>
        <v>1</v>
      </c>
      <c r="AP4" s="12">
        <f>VLOOKUP(Таблица1[[#This Row],[Возраст вашего руководителя]],Таблица16[],3,FALSE)</f>
        <v>0</v>
      </c>
      <c r="AQ4" s="12">
        <f>VLOOKUP(Таблица1[[#This Row],[Возраст вашего руководителя]],Таблица16[],4,FALSE)</f>
        <v>0</v>
      </c>
      <c r="AR4" s="12">
        <f>VLOOKUP(Таблица1[[#This Row],[Ваш пол]], Таблица17[], 2, FALSE)</f>
        <v>1</v>
      </c>
      <c r="AS4" s="12">
        <f>VLOOKUP(Таблица1[[#This Row],[Считаете ли вы своего руководителя лидером]], Таблица18[], 2, FALSE)</f>
        <v>1</v>
      </c>
      <c r="AT4" s="12">
        <f>VLOOKUP(Таблица1[[#This Row],[Есть ли в вашем коллективе неформальный лидер]], Таблица20[], 2, FALSE)</f>
        <v>0</v>
      </c>
      <c r="AU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4" s="12">
        <f>VLOOKUP(Таблица1[[#This Row],[Занимается ли руководитель вашим профессиональным развитием]], Таблица22[], 2, FALSE)</f>
        <v>0</v>
      </c>
      <c r="AW4" s="12">
        <f>VLOOKUP(Таблица1[[#This Row],[Готовы ли вы к работе сверхурочно по просьбе руководителя]], Таблица23[], 2, FALSE)</f>
        <v>1</v>
      </c>
      <c r="AX4" s="12">
        <f>VLOOKUP(Таблица1[[#This Row],[Готовы ли вы перейти на другую работу вслед за руководителем]], Таблица24[], 2, FALSE)</f>
        <v>1</v>
      </c>
      <c r="AY4" s="12">
        <f>VLOOKUP(Таблица1[[#This Row],[Пол вашего руководителя]], Таблица17[], 2, FALSE)</f>
        <v>1</v>
      </c>
    </row>
    <row r="5" spans="1:51" ht="60" x14ac:dyDescent="0.25">
      <c r="A5" s="1">
        <v>4</v>
      </c>
      <c r="B5" s="1" t="s">
        <v>51</v>
      </c>
      <c r="C5" s="1">
        <v>21</v>
      </c>
      <c r="D5" s="1">
        <v>43</v>
      </c>
      <c r="E5" s="1">
        <v>18</v>
      </c>
      <c r="F5" s="11">
        <v>0</v>
      </c>
      <c r="G5" s="1" t="s">
        <v>25</v>
      </c>
      <c r="H5" s="1" t="s">
        <v>43</v>
      </c>
      <c r="I5" s="1" t="s">
        <v>30</v>
      </c>
      <c r="J5" s="1" t="s">
        <v>52</v>
      </c>
      <c r="K5" s="1" t="s">
        <v>53</v>
      </c>
      <c r="L5" s="1" t="s">
        <v>30</v>
      </c>
      <c r="M5" s="1" t="s">
        <v>34</v>
      </c>
      <c r="N5" s="1" t="s">
        <v>32</v>
      </c>
      <c r="O5" s="1" t="s">
        <v>31</v>
      </c>
      <c r="P5" s="1" t="s">
        <v>33</v>
      </c>
      <c r="Q5" s="1" t="s">
        <v>31</v>
      </c>
      <c r="R5" s="1" t="s">
        <v>34</v>
      </c>
      <c r="S5" s="1" t="s">
        <v>54</v>
      </c>
      <c r="T5" s="1" t="s">
        <v>34</v>
      </c>
      <c r="U5" s="1" t="s">
        <v>31</v>
      </c>
      <c r="V5" s="1" t="s">
        <v>36</v>
      </c>
      <c r="W5" s="1" t="s">
        <v>55</v>
      </c>
      <c r="X5" s="1" t="s">
        <v>34</v>
      </c>
      <c r="Y5" s="1" t="s">
        <v>31</v>
      </c>
      <c r="Z5" s="1" t="s">
        <v>25</v>
      </c>
      <c r="AA5" s="1" t="s">
        <v>56</v>
      </c>
      <c r="AB5" s="11">
        <v>4</v>
      </c>
      <c r="AC5" s="12">
        <f xml:space="preserve"> VLOOKUP(Таблица1[Ваша должность],Должность[],3,FALSE)</f>
        <v>1</v>
      </c>
      <c r="AD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5" s="12">
        <f>VLOOKUP(Таблица1[[#This Row],[Насколько ваш руководитель делегирует вам полномочия для принятия решений]],Таблица5[],3,FALSE)</f>
        <v>0</v>
      </c>
      <c r="AG5" s="12">
        <f>VLOOKUP(Таблица1[[#This Row],[Дает ли руководитель обратную связь по поводу вашей работы]],Таблица6[],3,FALSE)</f>
        <v>1</v>
      </c>
      <c r="AH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" s="12">
        <f>VLOOKUP(Таблица1[[#This Row],[Критикует ли вас руководитель в присутствии коллег]],Таблица9[],3,FALSE)</f>
        <v>1</v>
      </c>
      <c r="AJ5" s="12">
        <f>VLOOKUP(Таблица1[[#This Row],[Насколько часто вы общаетесь с руководителем один-на-один]],Таблица10[],3,FALSE)</f>
        <v>1</v>
      </c>
      <c r="AK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5" s="12">
        <f>VLOOKUP(Таблица1[[#This Row],[Повышает ли руководитель на вас голос]],Таблица13[],3,FALSE)</f>
        <v>0</v>
      </c>
      <c r="AN5" s="12">
        <f>VLOOKUP(Таблица1[[#This Row],[Как руководитель реагирует на ваши инициативы]],Таблица14[],3,FALSE)</f>
        <v>1</v>
      </c>
      <c r="AO5" s="12">
        <f>VLOOKUP(Таблица1[[#This Row],[Оцените уровень комфорта в отношениях с руководителем]],Таблица15[],3,FALSE)</f>
        <v>0</v>
      </c>
      <c r="AP5" s="12">
        <f>VLOOKUP(Таблица1[[#This Row],[Возраст вашего руководителя]],Таблица16[],3,FALSE)</f>
        <v>0</v>
      </c>
      <c r="AQ5" s="12">
        <f>VLOOKUP(Таблица1[[#This Row],[Возраст вашего руководителя]],Таблица16[],4,FALSE)</f>
        <v>0</v>
      </c>
      <c r="AR5" s="12">
        <f>VLOOKUP(Таблица1[[#This Row],[Ваш пол]], Таблица17[], 2, FALSE)</f>
        <v>1</v>
      </c>
      <c r="AS5" s="12">
        <f>VLOOKUP(Таблица1[[#This Row],[Считаете ли вы своего руководителя лидером]], Таблица18[], 2, FALSE)</f>
        <v>0</v>
      </c>
      <c r="AT5" s="12">
        <f>VLOOKUP(Таблица1[[#This Row],[Есть ли в вашем коллективе неформальный лидер]], Таблица20[], 2, FALSE)</f>
        <v>1</v>
      </c>
      <c r="AU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5" s="12">
        <f>VLOOKUP(Таблица1[[#This Row],[Занимается ли руководитель вашим профессиональным развитием]], Таблица22[], 2, FALSE)</f>
        <v>0</v>
      </c>
      <c r="AW5" s="12">
        <f>VLOOKUP(Таблица1[[#This Row],[Готовы ли вы к работе сверхурочно по просьбе руководителя]], Таблица23[], 2, FALSE)</f>
        <v>1</v>
      </c>
      <c r="AX5" s="12">
        <f>VLOOKUP(Таблица1[[#This Row],[Готовы ли вы перейти на другую работу вслед за руководителем]], Таблица24[], 2, FALSE)</f>
        <v>0</v>
      </c>
      <c r="AY5" s="12">
        <f>VLOOKUP(Таблица1[[#This Row],[Пол вашего руководителя]], Таблица17[], 2, FALSE)</f>
        <v>1</v>
      </c>
    </row>
    <row r="6" spans="1:51" ht="60" x14ac:dyDescent="0.25">
      <c r="A6" s="1">
        <v>5</v>
      </c>
      <c r="B6" s="1" t="s">
        <v>57</v>
      </c>
      <c r="C6" s="1">
        <v>5</v>
      </c>
      <c r="D6" s="1">
        <v>19</v>
      </c>
      <c r="E6" s="1">
        <v>1</v>
      </c>
      <c r="F6" s="11">
        <v>8</v>
      </c>
      <c r="G6" s="1" t="s">
        <v>25</v>
      </c>
      <c r="H6" s="1" t="s">
        <v>26</v>
      </c>
      <c r="I6" s="1" t="s">
        <v>58</v>
      </c>
      <c r="J6" s="1" t="s">
        <v>44</v>
      </c>
      <c r="K6" s="1" t="s">
        <v>53</v>
      </c>
      <c r="L6" s="1" t="s">
        <v>59</v>
      </c>
      <c r="M6" s="1" t="s">
        <v>45</v>
      </c>
      <c r="N6" s="1" t="s">
        <v>46</v>
      </c>
      <c r="O6" s="1" t="s">
        <v>30</v>
      </c>
      <c r="P6" s="1" t="s">
        <v>33</v>
      </c>
      <c r="Q6" s="1" t="s">
        <v>31</v>
      </c>
      <c r="R6" s="1" t="s">
        <v>34</v>
      </c>
      <c r="S6" s="1" t="s">
        <v>60</v>
      </c>
      <c r="T6" s="1" t="s">
        <v>31</v>
      </c>
      <c r="U6" s="1" t="s">
        <v>31</v>
      </c>
      <c r="V6" s="1" t="s">
        <v>48</v>
      </c>
      <c r="W6" s="1" t="s">
        <v>37</v>
      </c>
      <c r="X6" s="1" t="s">
        <v>31</v>
      </c>
      <c r="Y6" s="1" t="s">
        <v>31</v>
      </c>
      <c r="Z6" s="1" t="s">
        <v>61</v>
      </c>
      <c r="AA6" s="1" t="s">
        <v>62</v>
      </c>
      <c r="AB6" s="11">
        <v>1</v>
      </c>
      <c r="AC6" s="12">
        <f xml:space="preserve"> VLOOKUP(Таблица1[Ваша должность],Должность[],3,FALSE)</f>
        <v>1</v>
      </c>
      <c r="AD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6" s="12">
        <f>VLOOKUP(Таблица1[[#This Row],[Насколько ваш руководитель делегирует вам полномочия для принятия решений]],Таблица5[],3,FALSE)</f>
        <v>1</v>
      </c>
      <c r="AG6" s="12">
        <f>VLOOKUP(Таблица1[[#This Row],[Дает ли руководитель обратную связь по поводу вашей работы]],Таблица6[],3,FALSE)</f>
        <v>1</v>
      </c>
      <c r="AH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" s="12">
        <f>VLOOKUP(Таблица1[[#This Row],[Критикует ли вас руководитель в присутствии коллег]],Таблица9[],3,FALSE)</f>
        <v>0</v>
      </c>
      <c r="AJ6" s="12">
        <f>VLOOKUP(Таблица1[[#This Row],[Насколько часто вы общаетесь с руководителем один-на-один]],Таблица10[],3,FALSE)</f>
        <v>0</v>
      </c>
      <c r="AK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" s="12">
        <f>VLOOKUP(Таблица1[[#This Row],[Повышает ли руководитель на вас голос]],Таблица13[],3,FALSE)</f>
        <v>1</v>
      </c>
      <c r="AN6" s="12">
        <f>VLOOKUP(Таблица1[[#This Row],[Как руководитель реагирует на ваши инициативы]],Таблица14[],3,FALSE)</f>
        <v>0</v>
      </c>
      <c r="AO6" s="12">
        <f>VLOOKUP(Таблица1[[#This Row],[Оцените уровень комфорта в отношениях с руководителем]],Таблица15[],3,FALSE)</f>
        <v>1</v>
      </c>
      <c r="AP6" s="12">
        <f>VLOOKUP(Таблица1[[#This Row],[Возраст вашего руководителя]],Таблица16[],3,FALSE)</f>
        <v>1</v>
      </c>
      <c r="AQ6" s="12">
        <f>VLOOKUP(Таблица1[[#This Row],[Возраст вашего руководителя]],Таблица16[],4,FALSE)</f>
        <v>0</v>
      </c>
      <c r="AR6" s="12">
        <f>VLOOKUP(Таблица1[[#This Row],[Ваш пол]], Таблица17[], 2, FALSE)</f>
        <v>1</v>
      </c>
      <c r="AS6" s="12">
        <f>VLOOKUP(Таблица1[[#This Row],[Считаете ли вы своего руководителя лидером]], Таблица18[], 2, FALSE)</f>
        <v>0</v>
      </c>
      <c r="AT6" s="12">
        <f>VLOOKUP(Таблица1[[#This Row],[Есть ли в вашем коллективе неформальный лидер]], Таблица20[], 2, FALSE)</f>
        <v>1</v>
      </c>
      <c r="AU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6" s="12">
        <f>VLOOKUP(Таблица1[[#This Row],[Занимается ли руководитель вашим профессиональным развитием]], Таблица22[], 2, FALSE)</f>
        <v>0</v>
      </c>
      <c r="AW6" s="12">
        <f>VLOOKUP(Таблица1[[#This Row],[Готовы ли вы к работе сверхурочно по просьбе руководителя]], Таблица23[], 2, FALSE)</f>
        <v>0</v>
      </c>
      <c r="AX6" s="12">
        <f>VLOOKUP(Таблица1[[#This Row],[Готовы ли вы перейти на другую работу вслед за руководителем]], Таблица24[], 2, FALSE)</f>
        <v>0</v>
      </c>
      <c r="AY6" s="12">
        <f>VLOOKUP(Таблица1[[#This Row],[Пол вашего руководителя]], Таблица17[], 2, FALSE)</f>
        <v>0</v>
      </c>
    </row>
    <row r="7" spans="1:51" ht="60" x14ac:dyDescent="0.25">
      <c r="A7" s="1">
        <v>6</v>
      </c>
      <c r="B7" s="1" t="s">
        <v>63</v>
      </c>
      <c r="C7" s="1">
        <v>11</v>
      </c>
      <c r="D7" s="1">
        <v>30</v>
      </c>
      <c r="E7" s="1">
        <v>2</v>
      </c>
      <c r="F7" s="11">
        <v>3</v>
      </c>
      <c r="G7" s="1" t="s">
        <v>25</v>
      </c>
      <c r="H7" s="1" t="s">
        <v>64</v>
      </c>
      <c r="I7" s="1" t="s">
        <v>27</v>
      </c>
      <c r="J7" s="1" t="s">
        <v>44</v>
      </c>
      <c r="K7" s="1" t="s">
        <v>29</v>
      </c>
      <c r="L7" s="1" t="s">
        <v>59</v>
      </c>
      <c r="M7" s="1" t="s">
        <v>34</v>
      </c>
      <c r="N7" s="1" t="s">
        <v>46</v>
      </c>
      <c r="O7" s="1" t="s">
        <v>47</v>
      </c>
      <c r="P7" s="1" t="s">
        <v>41</v>
      </c>
      <c r="Q7" s="1" t="s">
        <v>34</v>
      </c>
      <c r="R7" s="1" t="s">
        <v>31</v>
      </c>
      <c r="S7" s="1" t="s">
        <v>35</v>
      </c>
      <c r="T7" s="1" t="s">
        <v>34</v>
      </c>
      <c r="U7" s="1" t="s">
        <v>34</v>
      </c>
      <c r="V7" s="1" t="s">
        <v>36</v>
      </c>
      <c r="W7" s="1" t="s">
        <v>49</v>
      </c>
      <c r="X7" s="1" t="s">
        <v>34</v>
      </c>
      <c r="Y7" s="1" t="s">
        <v>31</v>
      </c>
      <c r="Z7" s="1" t="s">
        <v>25</v>
      </c>
      <c r="AA7" s="1" t="s">
        <v>62</v>
      </c>
      <c r="AB7" s="11">
        <v>2</v>
      </c>
      <c r="AC7" s="12">
        <f xml:space="preserve"> VLOOKUP(Таблица1[Ваша должность],Должность[],3,FALSE)</f>
        <v>1</v>
      </c>
      <c r="AD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" s="12">
        <f>VLOOKUP(Таблица1[[#This Row],[Насколько ваш руководитель делегирует вам полномочия для принятия решений]],Таблица5[],3,FALSE)</f>
        <v>1</v>
      </c>
      <c r="AG7" s="12">
        <f>VLOOKUP(Таблица1[[#This Row],[Дает ли руководитель обратную связь по поводу вашей работы]],Таблица6[],3,FALSE)</f>
        <v>1</v>
      </c>
      <c r="AH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" s="12">
        <f>VLOOKUP(Таблица1[[#This Row],[Критикует ли вас руководитель в присутствии коллег]],Таблица9[],3,FALSE)</f>
        <v>1</v>
      </c>
      <c r="AJ7" s="12">
        <f>VLOOKUP(Таблица1[[#This Row],[Насколько часто вы общаетесь с руководителем один-на-один]],Таблица10[],3,FALSE)</f>
        <v>0</v>
      </c>
      <c r="AK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" s="12">
        <f>VLOOKUP(Таблица1[[#This Row],[Повышает ли руководитель на вас голос]],Таблица13[],3,FALSE)</f>
        <v>0</v>
      </c>
      <c r="AN7" s="12">
        <f>VLOOKUP(Таблица1[[#This Row],[Как руководитель реагирует на ваши инициативы]],Таблица14[],3,FALSE)</f>
        <v>1</v>
      </c>
      <c r="AO7" s="12">
        <f>VLOOKUP(Таблица1[[#This Row],[Оцените уровень комфорта в отношениях с руководителем]],Таблица15[],3,FALSE)</f>
        <v>1</v>
      </c>
      <c r="AP7" s="12">
        <f>VLOOKUP(Таблица1[[#This Row],[Возраст вашего руководителя]],Таблица16[],3,FALSE)</f>
        <v>1</v>
      </c>
      <c r="AQ7" s="12">
        <f>VLOOKUP(Таблица1[[#This Row],[Возраст вашего руководителя]],Таблица16[],4,FALSE)</f>
        <v>0</v>
      </c>
      <c r="AR7" s="12">
        <f>VLOOKUP(Таблица1[[#This Row],[Ваш пол]], Таблица17[], 2, FALSE)</f>
        <v>1</v>
      </c>
      <c r="AS7" s="12">
        <f>VLOOKUP(Таблица1[[#This Row],[Считаете ли вы своего руководителя лидером]], Таблица18[], 2, FALSE)</f>
        <v>1</v>
      </c>
      <c r="AT7" s="12">
        <f>VLOOKUP(Таблица1[[#This Row],[Есть ли в вашем коллективе неформальный лидер]], Таблица20[], 2, FALSE)</f>
        <v>0</v>
      </c>
      <c r="AU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7" s="12">
        <f>VLOOKUP(Таблица1[[#This Row],[Занимается ли руководитель вашим профессиональным развитием]], Таблица22[], 2, FALSE)</f>
        <v>1</v>
      </c>
      <c r="AW7" s="12">
        <f>VLOOKUP(Таблица1[[#This Row],[Готовы ли вы к работе сверхурочно по просьбе руководителя]], Таблица23[], 2, FALSE)</f>
        <v>1</v>
      </c>
      <c r="AX7" s="12">
        <f>VLOOKUP(Таблица1[[#This Row],[Готовы ли вы перейти на другую работу вслед за руководителем]], Таблица24[], 2, FALSE)</f>
        <v>0</v>
      </c>
      <c r="AY7" s="12">
        <f>VLOOKUP(Таблица1[[#This Row],[Пол вашего руководителя]], Таблица17[], 2, FALSE)</f>
        <v>1</v>
      </c>
    </row>
    <row r="8" spans="1:51" ht="45" x14ac:dyDescent="0.25">
      <c r="A8" s="1">
        <v>7</v>
      </c>
      <c r="B8" s="1" t="s">
        <v>42</v>
      </c>
      <c r="C8" s="1">
        <v>6</v>
      </c>
      <c r="D8" s="1">
        <v>26</v>
      </c>
      <c r="E8" s="1">
        <v>0.3</v>
      </c>
      <c r="F8" s="11">
        <v>3</v>
      </c>
      <c r="G8" s="1" t="s">
        <v>25</v>
      </c>
      <c r="H8" s="1" t="s">
        <v>64</v>
      </c>
      <c r="I8" s="1" t="s">
        <v>60</v>
      </c>
      <c r="J8" s="1" t="s">
        <v>28</v>
      </c>
      <c r="K8" s="1" t="s">
        <v>40</v>
      </c>
      <c r="L8" s="1" t="s">
        <v>30</v>
      </c>
      <c r="M8" s="1" t="s">
        <v>34</v>
      </c>
      <c r="N8" s="1" t="s">
        <v>65</v>
      </c>
      <c r="O8" s="1" t="s">
        <v>47</v>
      </c>
      <c r="P8" s="1" t="s">
        <v>34</v>
      </c>
      <c r="Q8" s="1" t="s">
        <v>34</v>
      </c>
      <c r="R8" s="1" t="s">
        <v>31</v>
      </c>
      <c r="S8" s="1" t="s">
        <v>54</v>
      </c>
      <c r="T8" s="1" t="s">
        <v>34</v>
      </c>
      <c r="U8" s="1" t="s">
        <v>31</v>
      </c>
      <c r="V8" s="1" t="s">
        <v>36</v>
      </c>
      <c r="W8" s="1" t="s">
        <v>49</v>
      </c>
      <c r="X8" s="1" t="s">
        <v>34</v>
      </c>
      <c r="Y8" s="1" t="s">
        <v>34</v>
      </c>
      <c r="Z8" s="1" t="s">
        <v>25</v>
      </c>
      <c r="AA8" s="1" t="s">
        <v>38</v>
      </c>
      <c r="AB8" s="11">
        <v>3</v>
      </c>
      <c r="AC8" s="12">
        <f xml:space="preserve"> VLOOKUP(Таблица1[Ваша должность],Должность[],3,FALSE)</f>
        <v>0</v>
      </c>
      <c r="AD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8" s="12">
        <f>VLOOKUP(Таблица1[[#This Row],[Насколько ваш руководитель делегирует вам полномочия для принятия решений]],Таблица5[],3,FALSE)</f>
        <v>1</v>
      </c>
      <c r="AG8" s="12">
        <f>VLOOKUP(Таблица1[[#This Row],[Дает ли руководитель обратную связь по поводу вашей работы]],Таблица6[],3,FALSE)</f>
        <v>0</v>
      </c>
      <c r="AH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" s="12">
        <f>VLOOKUP(Таблица1[[#This Row],[Критикует ли вас руководитель в присутствии коллег]],Таблица9[],3,FALSE)</f>
        <v>1</v>
      </c>
      <c r="AJ8" s="12">
        <f>VLOOKUP(Таблица1[[#This Row],[Насколько часто вы общаетесь с руководителем один-на-один]],Таблица10[],3,FALSE)</f>
        <v>1</v>
      </c>
      <c r="AK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8" s="12">
        <f>VLOOKUP(Таблица1[[#This Row],[Повышает ли руководитель на вас голос]],Таблица13[],3,FALSE)</f>
        <v>0</v>
      </c>
      <c r="AN8" s="12">
        <f>VLOOKUP(Таблица1[[#This Row],[Как руководитель реагирует на ваши инициативы]],Таблица14[],3,FALSE)</f>
        <v>1</v>
      </c>
      <c r="AO8" s="12">
        <f>VLOOKUP(Таблица1[[#This Row],[Оцените уровень комфорта в отношениях с руководителем]],Таблица15[],3,FALSE)</f>
        <v>1</v>
      </c>
      <c r="AP8" s="12">
        <f>VLOOKUP(Таблица1[[#This Row],[Возраст вашего руководителя]],Таблица16[],3,FALSE)</f>
        <v>1</v>
      </c>
      <c r="AQ8" s="12">
        <f>VLOOKUP(Таблица1[[#This Row],[Возраст вашего руководителя]],Таблица16[],4,FALSE)</f>
        <v>0</v>
      </c>
      <c r="AR8" s="12">
        <f>VLOOKUP(Таблица1[[#This Row],[Ваш пол]], Таблица17[], 2, FALSE)</f>
        <v>1</v>
      </c>
      <c r="AS8" s="12">
        <f>VLOOKUP(Таблица1[[#This Row],[Считаете ли вы своего руководителя лидером]], Таблица18[], 2, FALSE)</f>
        <v>1</v>
      </c>
      <c r="AT8" s="12">
        <f>VLOOKUP(Таблица1[[#This Row],[Есть ли в вашем коллективе неформальный лидер]], Таблица20[], 2, FALSE)</f>
        <v>0</v>
      </c>
      <c r="AU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8" s="12">
        <f>VLOOKUP(Таблица1[[#This Row],[Занимается ли руководитель вашим профессиональным развитием]], Таблица22[], 2, FALSE)</f>
        <v>0</v>
      </c>
      <c r="AW8" s="12">
        <f>VLOOKUP(Таблица1[[#This Row],[Готовы ли вы к работе сверхурочно по просьбе руководителя]], Таблица23[], 2, FALSE)</f>
        <v>1</v>
      </c>
      <c r="AX8" s="12">
        <f>VLOOKUP(Таблица1[[#This Row],[Готовы ли вы перейти на другую работу вслед за руководителем]], Таблица24[], 2, FALSE)</f>
        <v>1</v>
      </c>
      <c r="AY8" s="12">
        <f>VLOOKUP(Таблица1[[#This Row],[Пол вашего руководителя]], Таблица17[], 2, FALSE)</f>
        <v>1</v>
      </c>
    </row>
    <row r="9" spans="1:51" ht="45" x14ac:dyDescent="0.25">
      <c r="A9" s="1">
        <v>8</v>
      </c>
      <c r="B9" s="1" t="s">
        <v>51</v>
      </c>
      <c r="C9" s="1">
        <v>6</v>
      </c>
      <c r="D9" s="1">
        <v>28</v>
      </c>
      <c r="E9" s="1">
        <v>5</v>
      </c>
      <c r="F9" s="11">
        <v>1</v>
      </c>
      <c r="G9" s="1" t="s">
        <v>25</v>
      </c>
      <c r="H9" s="1" t="s">
        <v>39</v>
      </c>
      <c r="I9" s="1" t="s">
        <v>60</v>
      </c>
      <c r="J9" s="1" t="s">
        <v>28</v>
      </c>
      <c r="K9" s="1" t="s">
        <v>40</v>
      </c>
      <c r="L9" s="1" t="s">
        <v>30</v>
      </c>
      <c r="M9" s="1" t="s">
        <v>31</v>
      </c>
      <c r="N9" s="1" t="s">
        <v>32</v>
      </c>
      <c r="O9" s="1" t="s">
        <v>30</v>
      </c>
      <c r="P9" s="1" t="s">
        <v>33</v>
      </c>
      <c r="Q9" s="1" t="s">
        <v>31</v>
      </c>
      <c r="R9" s="1" t="s">
        <v>31</v>
      </c>
      <c r="S9" s="1" t="s">
        <v>54</v>
      </c>
      <c r="T9" s="1" t="s">
        <v>31</v>
      </c>
      <c r="U9" s="1" t="s">
        <v>34</v>
      </c>
      <c r="V9" s="1" t="s">
        <v>36</v>
      </c>
      <c r="W9" s="1" t="s">
        <v>55</v>
      </c>
      <c r="X9" s="1" t="s">
        <v>34</v>
      </c>
      <c r="Y9" s="1" t="s">
        <v>31</v>
      </c>
      <c r="Z9" s="1" t="s">
        <v>25</v>
      </c>
      <c r="AA9" s="1" t="s">
        <v>62</v>
      </c>
      <c r="AB9" s="11">
        <v>4</v>
      </c>
      <c r="AC9" s="12">
        <f xml:space="preserve"> VLOOKUP(Таблица1[Ваша должность],Должность[],3,FALSE)</f>
        <v>1</v>
      </c>
      <c r="AD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" s="12">
        <f>VLOOKUP(Таблица1[[#This Row],[Насколько ваш руководитель делегирует вам полномочия для принятия решений]],Таблица5[],3,FALSE)</f>
        <v>1</v>
      </c>
      <c r="AG9" s="12">
        <f>VLOOKUP(Таблица1[[#This Row],[Дает ли руководитель обратную связь по поводу вашей работы]],Таблица6[],3,FALSE)</f>
        <v>0</v>
      </c>
      <c r="AH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" s="12">
        <f>VLOOKUP(Таблица1[[#This Row],[Критикует ли вас руководитель в присутствии коллег]],Таблица9[],3,FALSE)</f>
        <v>0</v>
      </c>
      <c r="AJ9" s="12">
        <f>VLOOKUP(Таблица1[[#This Row],[Насколько часто вы общаетесь с руководителем один-на-один]],Таблица10[],3,FALSE)</f>
        <v>1</v>
      </c>
      <c r="AK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" s="12">
        <f>VLOOKUP(Таблица1[[#This Row],[Повышает ли руководитель на вас голос]],Таблица13[],3,FALSE)</f>
        <v>0</v>
      </c>
      <c r="AN9" s="12">
        <f>VLOOKUP(Таблица1[[#This Row],[Как руководитель реагирует на ваши инициативы]],Таблица14[],3,FALSE)</f>
        <v>1</v>
      </c>
      <c r="AO9" s="12">
        <f>VLOOKUP(Таблица1[[#This Row],[Оцените уровень комфорта в отношениях с руководителем]],Таблица15[],3,FALSE)</f>
        <v>0</v>
      </c>
      <c r="AP9" s="12">
        <f>VLOOKUP(Таблица1[[#This Row],[Возраст вашего руководителя]],Таблица16[],3,FALSE)</f>
        <v>1</v>
      </c>
      <c r="AQ9" s="12">
        <f>VLOOKUP(Таблица1[[#This Row],[Возраст вашего руководителя]],Таблица16[],4,FALSE)</f>
        <v>0</v>
      </c>
      <c r="AR9" s="12">
        <f>VLOOKUP(Таблица1[[#This Row],[Ваш пол]], Таблица17[], 2, FALSE)</f>
        <v>1</v>
      </c>
      <c r="AS9" s="12">
        <f>VLOOKUP(Таблица1[[#This Row],[Считаете ли вы своего руководителя лидером]], Таблица18[], 2, FALSE)</f>
        <v>0</v>
      </c>
      <c r="AT9" s="12">
        <f>VLOOKUP(Таблица1[[#This Row],[Есть ли в вашем коллективе неформальный лидер]], Таблица20[], 2, FALSE)</f>
        <v>0</v>
      </c>
      <c r="AU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9" s="12">
        <f>VLOOKUP(Таблица1[[#This Row],[Занимается ли руководитель вашим профессиональным развитием]], Таблица22[], 2, FALSE)</f>
        <v>1</v>
      </c>
      <c r="AW9" s="12">
        <f>VLOOKUP(Таблица1[[#This Row],[Готовы ли вы к работе сверхурочно по просьбе руководителя]], Таблица23[], 2, FALSE)</f>
        <v>1</v>
      </c>
      <c r="AX9" s="12">
        <f>VLOOKUP(Таблица1[[#This Row],[Готовы ли вы перейти на другую работу вслед за руководителем]], Таблица24[], 2, FALSE)</f>
        <v>0</v>
      </c>
      <c r="AY9" s="12">
        <f>VLOOKUP(Таблица1[[#This Row],[Пол вашего руководителя]], Таблица17[], 2, FALSE)</f>
        <v>1</v>
      </c>
    </row>
    <row r="10" spans="1:51" ht="45" x14ac:dyDescent="0.25">
      <c r="A10" s="1">
        <v>9</v>
      </c>
      <c r="B10" s="1" t="s">
        <v>51</v>
      </c>
      <c r="C10" s="1">
        <v>14</v>
      </c>
      <c r="D10" s="1">
        <v>36</v>
      </c>
      <c r="E10" s="1">
        <v>14</v>
      </c>
      <c r="F10" s="11">
        <v>0</v>
      </c>
      <c r="G10" s="1" t="s">
        <v>25</v>
      </c>
      <c r="H10" s="1" t="s">
        <v>39</v>
      </c>
      <c r="I10" s="1" t="s">
        <v>30</v>
      </c>
      <c r="J10" s="1" t="s">
        <v>44</v>
      </c>
      <c r="K10" s="1" t="s">
        <v>29</v>
      </c>
      <c r="L10" s="1" t="s">
        <v>59</v>
      </c>
      <c r="M10" s="1" t="s">
        <v>31</v>
      </c>
      <c r="N10" s="1" t="s">
        <v>66</v>
      </c>
      <c r="O10" s="1" t="s">
        <v>31</v>
      </c>
      <c r="P10" s="1" t="s">
        <v>34</v>
      </c>
      <c r="Q10" s="1" t="s">
        <v>34</v>
      </c>
      <c r="R10" s="1" t="s">
        <v>31</v>
      </c>
      <c r="S10" s="1" t="s">
        <v>35</v>
      </c>
      <c r="T10" s="1" t="s">
        <v>34</v>
      </c>
      <c r="U10" s="1" t="s">
        <v>34</v>
      </c>
      <c r="V10" s="1" t="s">
        <v>36</v>
      </c>
      <c r="W10" s="1" t="s">
        <v>49</v>
      </c>
      <c r="X10" s="1" t="s">
        <v>34</v>
      </c>
      <c r="Y10" s="1" t="s">
        <v>34</v>
      </c>
      <c r="Z10" s="1" t="s">
        <v>25</v>
      </c>
      <c r="AA10" s="1" t="s">
        <v>50</v>
      </c>
      <c r="AB10" s="11">
        <v>6</v>
      </c>
      <c r="AC10" s="12">
        <f xml:space="preserve"> VLOOKUP(Таблица1[Ваша должность],Должность[],3,FALSE)</f>
        <v>1</v>
      </c>
      <c r="AD1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0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0" s="12">
        <f>VLOOKUP(Таблица1[[#This Row],[Насколько ваш руководитель делегирует вам полномочия для принятия решений]],Таблица5[],3,FALSE)</f>
        <v>1</v>
      </c>
      <c r="AG10" s="12">
        <f>VLOOKUP(Таблица1[[#This Row],[Дает ли руководитель обратную связь по поводу вашей работы]],Таблица6[],3,FALSE)</f>
        <v>1</v>
      </c>
      <c r="AH1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" s="12">
        <f>VLOOKUP(Таблица1[[#This Row],[Критикует ли вас руководитель в присутствии коллег]],Таблица9[],3,FALSE)</f>
        <v>0</v>
      </c>
      <c r="AJ10" s="12">
        <f>VLOOKUP(Таблица1[[#This Row],[Насколько часто вы общаетесь с руководителем один-на-один]],Таблица10[],3,FALSE)</f>
        <v>0</v>
      </c>
      <c r="AK1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0" s="12">
        <f>VLOOKUP(Таблица1[[#This Row],[Повышает ли руководитель на вас голос]],Таблица13[],3,FALSE)</f>
        <v>0</v>
      </c>
      <c r="AN10" s="12">
        <f>VLOOKUP(Таблица1[[#This Row],[Как руководитель реагирует на ваши инициативы]],Таблица14[],3,FALSE)</f>
        <v>1</v>
      </c>
      <c r="AO10" s="12">
        <f>VLOOKUP(Таблица1[[#This Row],[Оцените уровень комфорта в отношениях с руководителем]],Таблица15[],3,FALSE)</f>
        <v>1</v>
      </c>
      <c r="AP10" s="12">
        <f>VLOOKUP(Таблица1[[#This Row],[Возраст вашего руководителя]],Таблица16[],3,FALSE)</f>
        <v>0</v>
      </c>
      <c r="AQ10" s="12">
        <f>VLOOKUP(Таблица1[[#This Row],[Возраст вашего руководителя]],Таблица16[],4,FALSE)</f>
        <v>0</v>
      </c>
      <c r="AR10" s="12">
        <f>VLOOKUP(Таблица1[[#This Row],[Ваш пол]], Таблица17[], 2, FALSE)</f>
        <v>1</v>
      </c>
      <c r="AS10" s="12">
        <f>VLOOKUP(Таблица1[[#This Row],[Считаете ли вы своего руководителя лидером]], Таблица18[], 2, FALSE)</f>
        <v>1</v>
      </c>
      <c r="AT10" s="12">
        <f>VLOOKUP(Таблица1[[#This Row],[Есть ли в вашем коллективе неформальный лидер]], Таблица20[], 2, FALSE)</f>
        <v>0</v>
      </c>
      <c r="AU1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0" s="12">
        <f>VLOOKUP(Таблица1[[#This Row],[Занимается ли руководитель вашим профессиональным развитием]], Таблица22[], 2, FALSE)</f>
        <v>1</v>
      </c>
      <c r="AW10" s="12">
        <f>VLOOKUP(Таблица1[[#This Row],[Готовы ли вы к работе сверхурочно по просьбе руководителя]], Таблица23[], 2, FALSE)</f>
        <v>1</v>
      </c>
      <c r="AX10" s="12">
        <f>VLOOKUP(Таблица1[[#This Row],[Готовы ли вы перейти на другую работу вслед за руководителем]], Таблица24[], 2, FALSE)</f>
        <v>1</v>
      </c>
      <c r="AY10" s="12">
        <f>VLOOKUP(Таблица1[[#This Row],[Пол вашего руководителя]], Таблица17[], 2, FALSE)</f>
        <v>1</v>
      </c>
    </row>
    <row r="11" spans="1:51" ht="45" x14ac:dyDescent="0.25">
      <c r="A11" s="1">
        <v>10</v>
      </c>
      <c r="B11" s="1" t="s">
        <v>57</v>
      </c>
      <c r="C11" s="1">
        <v>26</v>
      </c>
      <c r="D11" s="1">
        <v>46</v>
      </c>
      <c r="E11" s="1">
        <v>6</v>
      </c>
      <c r="F11" s="11">
        <v>0</v>
      </c>
      <c r="G11" s="1" t="s">
        <v>25</v>
      </c>
      <c r="H11" s="1" t="s">
        <v>39</v>
      </c>
      <c r="I11" s="1" t="s">
        <v>27</v>
      </c>
      <c r="J11" s="1" t="s">
        <v>28</v>
      </c>
      <c r="K11" s="1" t="s">
        <v>29</v>
      </c>
      <c r="L11" s="1" t="s">
        <v>59</v>
      </c>
      <c r="M11" s="1" t="s">
        <v>31</v>
      </c>
      <c r="N11" s="1" t="s">
        <v>65</v>
      </c>
      <c r="O11" s="1" t="s">
        <v>30</v>
      </c>
      <c r="P11" s="1" t="s">
        <v>34</v>
      </c>
      <c r="Q11" s="1" t="s">
        <v>34</v>
      </c>
      <c r="R11" s="1" t="s">
        <v>31</v>
      </c>
      <c r="S11" s="1" t="s">
        <v>54</v>
      </c>
      <c r="T11" s="1" t="s">
        <v>34</v>
      </c>
      <c r="U11" s="1" t="s">
        <v>34</v>
      </c>
      <c r="V11" s="1" t="s">
        <v>36</v>
      </c>
      <c r="W11" s="1" t="s">
        <v>49</v>
      </c>
      <c r="X11" s="1" t="s">
        <v>34</v>
      </c>
      <c r="Y11" s="1" t="s">
        <v>34</v>
      </c>
      <c r="Z11" s="1" t="s">
        <v>61</v>
      </c>
      <c r="AA11" s="1" t="s">
        <v>56</v>
      </c>
      <c r="AB11" s="11">
        <v>3</v>
      </c>
      <c r="AC11" s="12">
        <f xml:space="preserve"> VLOOKUP(Таблица1[Ваша должность],Должность[],3,FALSE)</f>
        <v>1</v>
      </c>
      <c r="AD1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1" s="12">
        <f>VLOOKUP(Таблица1[[#This Row],[Насколько ваш руководитель делегирует вам полномочия для принятия решений]],Таблица5[],3,FALSE)</f>
        <v>1</v>
      </c>
      <c r="AG11" s="12">
        <f>VLOOKUP(Таблица1[[#This Row],[Дает ли руководитель обратную связь по поводу вашей работы]],Таблица6[],3,FALSE)</f>
        <v>1</v>
      </c>
      <c r="AH1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1" s="12">
        <f>VLOOKUP(Таблица1[[#This Row],[Критикует ли вас руководитель в присутствии коллег]],Таблица9[],3,FALSE)</f>
        <v>0</v>
      </c>
      <c r="AJ11" s="12">
        <f>VLOOKUP(Таблица1[[#This Row],[Насколько часто вы общаетесь с руководителем один-на-один]],Таблица10[],3,FALSE)</f>
        <v>1</v>
      </c>
      <c r="AK1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1" s="12">
        <f>VLOOKUP(Таблица1[[#This Row],[Повышает ли руководитель на вас голос]],Таблица13[],3,FALSE)</f>
        <v>0</v>
      </c>
      <c r="AN11" s="12">
        <f>VLOOKUP(Таблица1[[#This Row],[Как руководитель реагирует на ваши инициативы]],Таблица14[],3,FALSE)</f>
        <v>1</v>
      </c>
      <c r="AO11" s="12">
        <f>VLOOKUP(Таблица1[[#This Row],[Оцените уровень комфорта в отношениях с руководителем]],Таблица15[],3,FALSE)</f>
        <v>1</v>
      </c>
      <c r="AP11" s="12">
        <f>VLOOKUP(Таблица1[[#This Row],[Возраст вашего руководителя]],Таблица16[],3,FALSE)</f>
        <v>0</v>
      </c>
      <c r="AQ11" s="12">
        <f>VLOOKUP(Таблица1[[#This Row],[Возраст вашего руководителя]],Таблица16[],4,FALSE)</f>
        <v>0</v>
      </c>
      <c r="AR11" s="12">
        <f>VLOOKUP(Таблица1[[#This Row],[Ваш пол]], Таблица17[], 2, FALSE)</f>
        <v>1</v>
      </c>
      <c r="AS11" s="12">
        <f>VLOOKUP(Таблица1[[#This Row],[Считаете ли вы своего руководителя лидером]], Таблица18[], 2, FALSE)</f>
        <v>1</v>
      </c>
      <c r="AT11" s="12">
        <f>VLOOKUP(Таблица1[[#This Row],[Есть ли в вашем коллективе неформальный лидер]], Таблица20[], 2, FALSE)</f>
        <v>0</v>
      </c>
      <c r="AU1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1" s="12">
        <f>VLOOKUP(Таблица1[[#This Row],[Занимается ли руководитель вашим профессиональным развитием]], Таблица22[], 2, FALSE)</f>
        <v>1</v>
      </c>
      <c r="AW11" s="12">
        <f>VLOOKUP(Таблица1[[#This Row],[Готовы ли вы к работе сверхурочно по просьбе руководителя]], Таблица23[], 2, FALSE)</f>
        <v>1</v>
      </c>
      <c r="AX11" s="12">
        <f>VLOOKUP(Таблица1[[#This Row],[Готовы ли вы перейти на другую работу вслед за руководителем]], Таблица24[], 2, FALSE)</f>
        <v>1</v>
      </c>
      <c r="AY11" s="12">
        <f>VLOOKUP(Таблица1[[#This Row],[Пол вашего руководителя]], Таблица17[], 2, FALSE)</f>
        <v>0</v>
      </c>
    </row>
    <row r="12" spans="1:51" ht="45" x14ac:dyDescent="0.25">
      <c r="A12" s="1">
        <v>11</v>
      </c>
      <c r="B12" s="1" t="s">
        <v>51</v>
      </c>
      <c r="C12" s="1">
        <v>15</v>
      </c>
      <c r="D12" s="1">
        <v>31</v>
      </c>
      <c r="E12" s="1">
        <v>2</v>
      </c>
      <c r="F12" s="11">
        <v>1</v>
      </c>
      <c r="G12" s="1" t="s">
        <v>25</v>
      </c>
      <c r="H12" s="1" t="s">
        <v>64</v>
      </c>
      <c r="I12" s="1" t="s">
        <v>27</v>
      </c>
      <c r="J12" s="1" t="s">
        <v>28</v>
      </c>
      <c r="K12" s="1" t="s">
        <v>29</v>
      </c>
      <c r="L12" s="1" t="s">
        <v>30</v>
      </c>
      <c r="M12" s="1" t="s">
        <v>31</v>
      </c>
      <c r="N12" s="1" t="s">
        <v>65</v>
      </c>
      <c r="O12" s="1" t="s">
        <v>31</v>
      </c>
      <c r="P12" s="1" t="s">
        <v>34</v>
      </c>
      <c r="Q12" s="1" t="s">
        <v>31</v>
      </c>
      <c r="R12" s="1" t="s">
        <v>34</v>
      </c>
      <c r="S12" s="1" t="s">
        <v>35</v>
      </c>
      <c r="T12" s="1" t="s">
        <v>34</v>
      </c>
      <c r="U12" s="1" t="s">
        <v>34</v>
      </c>
      <c r="V12" s="1" t="s">
        <v>36</v>
      </c>
      <c r="W12" s="1" t="s">
        <v>37</v>
      </c>
      <c r="X12" s="1" t="s">
        <v>31</v>
      </c>
      <c r="Y12" s="1" t="s">
        <v>31</v>
      </c>
      <c r="Z12" s="1" t="s">
        <v>25</v>
      </c>
      <c r="AA12" s="1" t="s">
        <v>62</v>
      </c>
      <c r="AB12" s="11">
        <v>1</v>
      </c>
      <c r="AC12" s="12">
        <f xml:space="preserve"> VLOOKUP(Таблица1[Ваша должность],Должность[],3,FALSE)</f>
        <v>1</v>
      </c>
      <c r="AD1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2" s="12">
        <f>VLOOKUP(Таблица1[[#This Row],[Насколько ваш руководитель делегирует вам полномочия для принятия решений]],Таблица5[],3,FALSE)</f>
        <v>1</v>
      </c>
      <c r="AG12" s="12">
        <f>VLOOKUP(Таблица1[[#This Row],[Дает ли руководитель обратную связь по поводу вашей работы]],Таблица6[],3,FALSE)</f>
        <v>1</v>
      </c>
      <c r="AH1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" s="12">
        <f>VLOOKUP(Таблица1[[#This Row],[Критикует ли вас руководитель в присутствии коллег]],Таблица9[],3,FALSE)</f>
        <v>0</v>
      </c>
      <c r="AJ12" s="12">
        <f>VLOOKUP(Таблица1[[#This Row],[Насколько часто вы общаетесь с руководителем один-на-один]],Таблица10[],3,FALSE)</f>
        <v>1</v>
      </c>
      <c r="AK1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2" s="12">
        <f>VLOOKUP(Таблица1[[#This Row],[Повышает ли руководитель на вас голос]],Таблица13[],3,FALSE)</f>
        <v>0</v>
      </c>
      <c r="AN12" s="12">
        <f>VLOOKUP(Таблица1[[#This Row],[Как руководитель реагирует на ваши инициативы]],Таблица14[],3,FALSE)</f>
        <v>1</v>
      </c>
      <c r="AO12" s="12">
        <f>VLOOKUP(Таблица1[[#This Row],[Оцените уровень комфорта в отношениях с руководителем]],Таблица15[],3,FALSE)</f>
        <v>1</v>
      </c>
      <c r="AP12" s="12">
        <f>VLOOKUP(Таблица1[[#This Row],[Возраст вашего руководителя]],Таблица16[],3,FALSE)</f>
        <v>1</v>
      </c>
      <c r="AQ12" s="12">
        <f>VLOOKUP(Таблица1[[#This Row],[Возраст вашего руководителя]],Таблица16[],4,FALSE)</f>
        <v>0</v>
      </c>
      <c r="AR12" s="12">
        <f>VLOOKUP(Таблица1[[#This Row],[Ваш пол]], Таблица17[], 2, FALSE)</f>
        <v>1</v>
      </c>
      <c r="AS12" s="12">
        <f>VLOOKUP(Таблица1[[#This Row],[Считаете ли вы своего руководителя лидером]], Таблица18[], 2, FALSE)</f>
        <v>0</v>
      </c>
      <c r="AT12" s="12">
        <f>VLOOKUP(Таблица1[[#This Row],[Есть ли в вашем коллективе неформальный лидер]], Таблица20[], 2, FALSE)</f>
        <v>1</v>
      </c>
      <c r="AU1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2" s="12">
        <f>VLOOKUP(Таблица1[[#This Row],[Занимается ли руководитель вашим профессиональным развитием]], Таблица22[], 2, FALSE)</f>
        <v>1</v>
      </c>
      <c r="AW12" s="12">
        <f>VLOOKUP(Таблица1[[#This Row],[Готовы ли вы к работе сверхурочно по просьбе руководителя]], Таблица23[], 2, FALSE)</f>
        <v>0</v>
      </c>
      <c r="AX12" s="12">
        <f>VLOOKUP(Таблица1[[#This Row],[Готовы ли вы перейти на другую работу вслед за руководителем]], Таблица24[], 2, FALSE)</f>
        <v>0</v>
      </c>
      <c r="AY12" s="12">
        <f>VLOOKUP(Таблица1[[#This Row],[Пол вашего руководителя]], Таблица17[], 2, FALSE)</f>
        <v>1</v>
      </c>
    </row>
    <row r="13" spans="1:51" ht="45" x14ac:dyDescent="0.25">
      <c r="A13" s="1">
        <v>12</v>
      </c>
      <c r="B13" s="1" t="s">
        <v>24</v>
      </c>
      <c r="C13" s="1">
        <v>26</v>
      </c>
      <c r="D13" s="1">
        <v>48</v>
      </c>
      <c r="E13" s="1">
        <v>26</v>
      </c>
      <c r="F13" s="11">
        <v>0</v>
      </c>
      <c r="G13" s="1" t="s">
        <v>25</v>
      </c>
      <c r="H13" s="1" t="s">
        <v>64</v>
      </c>
      <c r="I13" s="1" t="s">
        <v>60</v>
      </c>
      <c r="J13" s="1" t="s">
        <v>44</v>
      </c>
      <c r="K13" s="1" t="s">
        <v>29</v>
      </c>
      <c r="L13" s="1" t="s">
        <v>59</v>
      </c>
      <c r="M13" s="1" t="s">
        <v>45</v>
      </c>
      <c r="N13" s="1" t="s">
        <v>46</v>
      </c>
      <c r="O13" s="1" t="s">
        <v>47</v>
      </c>
      <c r="P13" s="1" t="s">
        <v>34</v>
      </c>
      <c r="Q13" s="1" t="s">
        <v>34</v>
      </c>
      <c r="R13" s="1" t="s">
        <v>31</v>
      </c>
      <c r="S13" s="1" t="s">
        <v>35</v>
      </c>
      <c r="T13" s="1" t="s">
        <v>34</v>
      </c>
      <c r="U13" s="1" t="s">
        <v>34</v>
      </c>
      <c r="V13" s="1" t="s">
        <v>36</v>
      </c>
      <c r="W13" s="1" t="s">
        <v>37</v>
      </c>
      <c r="X13" s="1" t="s">
        <v>34</v>
      </c>
      <c r="Y13" s="1" t="s">
        <v>34</v>
      </c>
      <c r="Z13" s="1" t="s">
        <v>25</v>
      </c>
      <c r="AA13" s="1" t="s">
        <v>67</v>
      </c>
      <c r="AB13" s="11">
        <v>7</v>
      </c>
      <c r="AC13" s="12">
        <f xml:space="preserve"> VLOOKUP(Таблица1[Ваша должность],Должность[],3,FALSE)</f>
        <v>1</v>
      </c>
      <c r="AD1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3" s="12">
        <f>VLOOKUP(Таблица1[[#This Row],[Насколько ваш руководитель делегирует вам полномочия для принятия решений]],Таблица5[],3,FALSE)</f>
        <v>1</v>
      </c>
      <c r="AG13" s="12">
        <f>VLOOKUP(Таблица1[[#This Row],[Дает ли руководитель обратную связь по поводу вашей работы]],Таблица6[],3,FALSE)</f>
        <v>1</v>
      </c>
      <c r="AH1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" s="12">
        <f>VLOOKUP(Таблица1[[#This Row],[Критикует ли вас руководитель в присутствии коллег]],Таблица9[],3,FALSE)</f>
        <v>0</v>
      </c>
      <c r="AJ13" s="12">
        <f>VLOOKUP(Таблица1[[#This Row],[Насколько часто вы общаетесь с руководителем один-на-один]],Таблица10[],3,FALSE)</f>
        <v>0</v>
      </c>
      <c r="AK1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3" s="12">
        <f>VLOOKUP(Таблица1[[#This Row],[Повышает ли руководитель на вас голос]],Таблица13[],3,FALSE)</f>
        <v>0</v>
      </c>
      <c r="AN13" s="12">
        <f>VLOOKUP(Таблица1[[#This Row],[Как руководитель реагирует на ваши инициативы]],Таблица14[],3,FALSE)</f>
        <v>1</v>
      </c>
      <c r="AO13" s="12">
        <f>VLOOKUP(Таблица1[[#This Row],[Оцените уровень комфорта в отношениях с руководителем]],Таблица15[],3,FALSE)</f>
        <v>1</v>
      </c>
      <c r="AP13" s="12">
        <f>VLOOKUP(Таблица1[[#This Row],[Возраст вашего руководителя]],Таблица16[],3,FALSE)</f>
        <v>0</v>
      </c>
      <c r="AQ13" s="12">
        <f>VLOOKUP(Таблица1[[#This Row],[Возраст вашего руководителя]],Таблица16[],4,FALSE)</f>
        <v>1</v>
      </c>
      <c r="AR13" s="12">
        <f>VLOOKUP(Таблица1[[#This Row],[Ваш пол]], Таблица17[], 2, FALSE)</f>
        <v>1</v>
      </c>
      <c r="AS13" s="12">
        <f>VLOOKUP(Таблица1[[#This Row],[Считаете ли вы своего руководителя лидером]], Таблица18[], 2, FALSE)</f>
        <v>1</v>
      </c>
      <c r="AT13" s="12">
        <f>VLOOKUP(Таблица1[[#This Row],[Есть ли в вашем коллективе неформальный лидер]], Таблица20[], 2, FALSE)</f>
        <v>0</v>
      </c>
      <c r="AU1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3" s="12">
        <f>VLOOKUP(Таблица1[[#This Row],[Занимается ли руководитель вашим профессиональным развитием]], Таблица22[], 2, FALSE)</f>
        <v>1</v>
      </c>
      <c r="AW13" s="12">
        <f>VLOOKUP(Таблица1[[#This Row],[Готовы ли вы к работе сверхурочно по просьбе руководителя]], Таблица23[], 2, FALSE)</f>
        <v>1</v>
      </c>
      <c r="AX13" s="12">
        <f>VLOOKUP(Таблица1[[#This Row],[Готовы ли вы перейти на другую работу вслед за руководителем]], Таблица24[], 2, FALSE)</f>
        <v>1</v>
      </c>
      <c r="AY13" s="12">
        <f>VLOOKUP(Таблица1[[#This Row],[Пол вашего руководителя]], Таблица17[], 2, FALSE)</f>
        <v>1</v>
      </c>
    </row>
    <row r="14" spans="1:51" ht="45" x14ac:dyDescent="0.25">
      <c r="A14" s="1">
        <v>13</v>
      </c>
      <c r="B14" s="1" t="s">
        <v>51</v>
      </c>
      <c r="C14" s="1">
        <v>7</v>
      </c>
      <c r="D14" s="1">
        <v>26</v>
      </c>
      <c r="E14" s="1">
        <v>1</v>
      </c>
      <c r="F14" s="11">
        <v>4</v>
      </c>
      <c r="G14" s="1" t="s">
        <v>25</v>
      </c>
      <c r="H14" s="1" t="s">
        <v>39</v>
      </c>
      <c r="I14" s="1" t="s">
        <v>30</v>
      </c>
      <c r="J14" s="1" t="s">
        <v>44</v>
      </c>
      <c r="K14" s="1" t="s">
        <v>29</v>
      </c>
      <c r="L14" s="1" t="s">
        <v>30</v>
      </c>
      <c r="M14" s="1" t="s">
        <v>31</v>
      </c>
      <c r="N14" s="1" t="s">
        <v>32</v>
      </c>
      <c r="O14" s="1" t="s">
        <v>30</v>
      </c>
      <c r="P14" s="1" t="s">
        <v>33</v>
      </c>
      <c r="Q14" s="1" t="s">
        <v>34</v>
      </c>
      <c r="R14" s="1" t="s">
        <v>31</v>
      </c>
      <c r="S14" s="1" t="s">
        <v>35</v>
      </c>
      <c r="T14" s="1" t="s">
        <v>34</v>
      </c>
      <c r="U14" s="1" t="s">
        <v>34</v>
      </c>
      <c r="V14" s="1" t="s">
        <v>36</v>
      </c>
      <c r="W14" s="1" t="s">
        <v>55</v>
      </c>
      <c r="X14" s="1" t="s">
        <v>34</v>
      </c>
      <c r="Y14" s="1" t="s">
        <v>34</v>
      </c>
      <c r="Z14" s="1" t="s">
        <v>25</v>
      </c>
      <c r="AA14" s="1" t="s">
        <v>38</v>
      </c>
      <c r="AB14" s="11">
        <v>1</v>
      </c>
      <c r="AC14" s="12">
        <f xml:space="preserve"> VLOOKUP(Таблица1[Ваша должность],Должность[],3,FALSE)</f>
        <v>1</v>
      </c>
      <c r="AD1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4" s="12">
        <f>VLOOKUP(Таблица1[[#This Row],[Насколько ваш руководитель делегирует вам полномочия для принятия решений]],Таблица5[],3,FALSE)</f>
        <v>1</v>
      </c>
      <c r="AG14" s="12">
        <f>VLOOKUP(Таблица1[[#This Row],[Дает ли руководитель обратную связь по поводу вашей работы]],Таблица6[],3,FALSE)</f>
        <v>1</v>
      </c>
      <c r="AH1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" s="12">
        <f>VLOOKUP(Таблица1[[#This Row],[Критикует ли вас руководитель в присутствии коллег]],Таблица9[],3,FALSE)</f>
        <v>0</v>
      </c>
      <c r="AJ14" s="12">
        <f>VLOOKUP(Таблица1[[#This Row],[Насколько часто вы общаетесь с руководителем один-на-один]],Таблица10[],3,FALSE)</f>
        <v>1</v>
      </c>
      <c r="AK1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4" s="12">
        <f>VLOOKUP(Таблица1[[#This Row],[Повышает ли руководитель на вас голос]],Таблица13[],3,FALSE)</f>
        <v>0</v>
      </c>
      <c r="AN14" s="12">
        <f>VLOOKUP(Таблица1[[#This Row],[Как руководитель реагирует на ваши инициативы]],Таблица14[],3,FALSE)</f>
        <v>1</v>
      </c>
      <c r="AO14" s="12">
        <f>VLOOKUP(Таблица1[[#This Row],[Оцените уровень комфорта в отношениях с руководителем]],Таблица15[],3,FALSE)</f>
        <v>0</v>
      </c>
      <c r="AP14" s="12">
        <f>VLOOKUP(Таблица1[[#This Row],[Возраст вашего руководителя]],Таблица16[],3,FALSE)</f>
        <v>1</v>
      </c>
      <c r="AQ14" s="12">
        <f>VLOOKUP(Таблица1[[#This Row],[Возраст вашего руководителя]],Таблица16[],4,FALSE)</f>
        <v>0</v>
      </c>
      <c r="AR14" s="12">
        <f>VLOOKUP(Таблица1[[#This Row],[Ваш пол]], Таблица17[], 2, FALSE)</f>
        <v>1</v>
      </c>
      <c r="AS14" s="12">
        <f>VLOOKUP(Таблица1[[#This Row],[Считаете ли вы своего руководителя лидером]], Таблица18[], 2, FALSE)</f>
        <v>1</v>
      </c>
      <c r="AT14" s="12">
        <f>VLOOKUP(Таблица1[[#This Row],[Есть ли в вашем коллективе неформальный лидер]], Таблица20[], 2, FALSE)</f>
        <v>0</v>
      </c>
      <c r="AU1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4" s="12">
        <f>VLOOKUP(Таблица1[[#This Row],[Занимается ли руководитель вашим профессиональным развитием]], Таблица22[], 2, FALSE)</f>
        <v>1</v>
      </c>
      <c r="AW14" s="12">
        <f>VLOOKUP(Таблица1[[#This Row],[Готовы ли вы к работе сверхурочно по просьбе руководителя]], Таблица23[], 2, FALSE)</f>
        <v>1</v>
      </c>
      <c r="AX14" s="12">
        <f>VLOOKUP(Таблица1[[#This Row],[Готовы ли вы перейти на другую работу вслед за руководителем]], Таблица24[], 2, FALSE)</f>
        <v>1</v>
      </c>
      <c r="AY14" s="12">
        <f>VLOOKUP(Таблица1[[#This Row],[Пол вашего руководителя]], Таблица17[], 2, FALSE)</f>
        <v>1</v>
      </c>
    </row>
    <row r="15" spans="1:51" ht="45" x14ac:dyDescent="0.25">
      <c r="A15" s="1">
        <v>14</v>
      </c>
      <c r="B15" s="1" t="s">
        <v>42</v>
      </c>
      <c r="C15" s="1">
        <v>10</v>
      </c>
      <c r="D15" s="1">
        <v>30</v>
      </c>
      <c r="E15" s="1">
        <v>3</v>
      </c>
      <c r="F15" s="11">
        <v>2</v>
      </c>
      <c r="G15" s="1" t="s">
        <v>25</v>
      </c>
      <c r="H15" s="1" t="s">
        <v>39</v>
      </c>
      <c r="I15" s="1" t="s">
        <v>27</v>
      </c>
      <c r="J15" s="1" t="s">
        <v>44</v>
      </c>
      <c r="K15" s="1" t="s">
        <v>29</v>
      </c>
      <c r="L15" s="1" t="s">
        <v>59</v>
      </c>
      <c r="M15" s="1" t="s">
        <v>45</v>
      </c>
      <c r="N15" s="1" t="s">
        <v>65</v>
      </c>
      <c r="O15" s="1" t="s">
        <v>47</v>
      </c>
      <c r="P15" s="1" t="s">
        <v>41</v>
      </c>
      <c r="Q15" s="1" t="s">
        <v>31</v>
      </c>
      <c r="R15" s="1" t="s">
        <v>31</v>
      </c>
      <c r="S15" s="1" t="s">
        <v>35</v>
      </c>
      <c r="T15" s="1" t="s">
        <v>68</v>
      </c>
      <c r="U15" s="1" t="s">
        <v>31</v>
      </c>
      <c r="V15" s="1" t="s">
        <v>36</v>
      </c>
      <c r="W15" s="1" t="s">
        <v>37</v>
      </c>
      <c r="X15" s="1" t="s">
        <v>34</v>
      </c>
      <c r="Y15" s="1" t="s">
        <v>31</v>
      </c>
      <c r="Z15" s="1" t="s">
        <v>25</v>
      </c>
      <c r="AA15" s="1" t="s">
        <v>38</v>
      </c>
      <c r="AB15" s="11">
        <v>3</v>
      </c>
      <c r="AC15" s="12">
        <f xml:space="preserve"> VLOOKUP(Таблица1[Ваша должность],Должность[],3,FALSE)</f>
        <v>0</v>
      </c>
      <c r="AD1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5" s="12">
        <f>VLOOKUP(Таблица1[[#This Row],[Насколько ваш руководитель делегирует вам полномочия для принятия решений]],Таблица5[],3,FALSE)</f>
        <v>1</v>
      </c>
      <c r="AG15" s="12">
        <f>VLOOKUP(Таблица1[[#This Row],[Дает ли руководитель обратную связь по поводу вашей работы]],Таблица6[],3,FALSE)</f>
        <v>1</v>
      </c>
      <c r="AH1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" s="12">
        <f>VLOOKUP(Таблица1[[#This Row],[Критикует ли вас руководитель в присутствии коллег]],Таблица9[],3,FALSE)</f>
        <v>0</v>
      </c>
      <c r="AJ15" s="12">
        <f>VLOOKUP(Таблица1[[#This Row],[Насколько часто вы общаетесь с руководителем один-на-один]],Таблица10[],3,FALSE)</f>
        <v>1</v>
      </c>
      <c r="AK1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" s="12">
        <f>VLOOKUP(Таблица1[[#This Row],[Повышает ли руководитель на вас голос]],Таблица13[],3,FALSE)</f>
        <v>0</v>
      </c>
      <c r="AN15" s="12">
        <f>VLOOKUP(Таблица1[[#This Row],[Как руководитель реагирует на ваши инициативы]],Таблица14[],3,FALSE)</f>
        <v>1</v>
      </c>
      <c r="AO15" s="12">
        <f>VLOOKUP(Таблица1[[#This Row],[Оцените уровень комфорта в отношениях с руководителем]],Таблица15[],3,FALSE)</f>
        <v>1</v>
      </c>
      <c r="AP15" s="12">
        <f>VLOOKUP(Таблица1[[#This Row],[Возраст вашего руководителя]],Таблица16[],3,FALSE)</f>
        <v>1</v>
      </c>
      <c r="AQ15" s="12">
        <f>VLOOKUP(Таблица1[[#This Row],[Возраст вашего руководителя]],Таблица16[],4,FALSE)</f>
        <v>0</v>
      </c>
      <c r="AR15" s="12">
        <f>VLOOKUP(Таблица1[[#This Row],[Ваш пол]], Таблица17[], 2, FALSE)</f>
        <v>1</v>
      </c>
      <c r="AS15" s="12">
        <f>VLOOKUP(Таблица1[[#This Row],[Считаете ли вы своего руководителя лидером]], Таблица18[], 2, FALSE)</f>
        <v>0</v>
      </c>
      <c r="AT15" s="12">
        <f>VLOOKUP(Таблица1[[#This Row],[Есть ли в вашем коллективе неформальный лидер]], Таблица20[], 2, FALSE)</f>
        <v>0</v>
      </c>
      <c r="AU1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5" s="12">
        <f>VLOOKUP(Таблица1[[#This Row],[Занимается ли руководитель вашим профессиональным развитием]], Таблица22[], 2, FALSE)</f>
        <v>0</v>
      </c>
      <c r="AW15" s="12">
        <f>VLOOKUP(Таблица1[[#This Row],[Готовы ли вы к работе сверхурочно по просьбе руководителя]], Таблица23[], 2, FALSE)</f>
        <v>1</v>
      </c>
      <c r="AX15" s="12">
        <f>VLOOKUP(Таблица1[[#This Row],[Готовы ли вы перейти на другую работу вслед за руководителем]], Таблица24[], 2, FALSE)</f>
        <v>0</v>
      </c>
      <c r="AY15" s="12">
        <f>VLOOKUP(Таблица1[[#This Row],[Пол вашего руководителя]], Таблица17[], 2, FALSE)</f>
        <v>1</v>
      </c>
    </row>
    <row r="16" spans="1:51" ht="45" x14ac:dyDescent="0.25">
      <c r="A16" s="1">
        <v>15</v>
      </c>
      <c r="B16" s="1" t="s">
        <v>42</v>
      </c>
      <c r="C16" s="1">
        <v>18</v>
      </c>
      <c r="D16" s="1">
        <v>39</v>
      </c>
      <c r="E16" s="1">
        <v>1</v>
      </c>
      <c r="F16" s="11">
        <v>1</v>
      </c>
      <c r="G16" s="1" t="s">
        <v>25</v>
      </c>
      <c r="H16" s="1" t="s">
        <v>39</v>
      </c>
      <c r="I16" s="1" t="s">
        <v>27</v>
      </c>
      <c r="J16" s="1" t="s">
        <v>44</v>
      </c>
      <c r="K16" s="1" t="s">
        <v>40</v>
      </c>
      <c r="L16" s="1" t="s">
        <v>30</v>
      </c>
      <c r="M16" s="1" t="s">
        <v>45</v>
      </c>
      <c r="N16" s="1" t="s">
        <v>32</v>
      </c>
      <c r="O16" s="1" t="s">
        <v>30</v>
      </c>
      <c r="P16" s="1" t="s">
        <v>34</v>
      </c>
      <c r="Q16" s="1" t="s">
        <v>31</v>
      </c>
      <c r="R16" s="1" t="s">
        <v>31</v>
      </c>
      <c r="S16" s="1" t="s">
        <v>35</v>
      </c>
      <c r="T16" s="1" t="s">
        <v>34</v>
      </c>
      <c r="U16" s="1" t="s">
        <v>31</v>
      </c>
      <c r="V16" s="1" t="s">
        <v>36</v>
      </c>
      <c r="W16" s="1" t="s">
        <v>49</v>
      </c>
      <c r="X16" s="1" t="s">
        <v>34</v>
      </c>
      <c r="Y16" s="1" t="s">
        <v>34</v>
      </c>
      <c r="Z16" s="1" t="s">
        <v>25</v>
      </c>
      <c r="AA16" s="1" t="s">
        <v>67</v>
      </c>
      <c r="AB16" s="11">
        <v>1</v>
      </c>
      <c r="AC16" s="12">
        <f xml:space="preserve"> VLOOKUP(Таблица1[Ваша должность],Должность[],3,FALSE)</f>
        <v>0</v>
      </c>
      <c r="AD1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" s="12">
        <f>VLOOKUP(Таблица1[[#This Row],[Насколько ваш руководитель делегирует вам полномочия для принятия решений]],Таблица5[],3,FALSE)</f>
        <v>1</v>
      </c>
      <c r="AG16" s="12">
        <f>VLOOKUP(Таблица1[[#This Row],[Дает ли руководитель обратную связь по поводу вашей работы]],Таблица6[],3,FALSE)</f>
        <v>0</v>
      </c>
      <c r="AH1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" s="12">
        <f>VLOOKUP(Таблица1[[#This Row],[Критикует ли вас руководитель в присутствии коллег]],Таблица9[],3,FALSE)</f>
        <v>0</v>
      </c>
      <c r="AJ16" s="12">
        <f>VLOOKUP(Таблица1[[#This Row],[Насколько часто вы общаетесь с руководителем один-на-один]],Таблица10[],3,FALSE)</f>
        <v>1</v>
      </c>
      <c r="AK1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6" s="12">
        <f>VLOOKUP(Таблица1[[#This Row],[Повышает ли руководитель на вас голос]],Таблица13[],3,FALSE)</f>
        <v>0</v>
      </c>
      <c r="AN16" s="12">
        <f>VLOOKUP(Таблица1[[#This Row],[Как руководитель реагирует на ваши инициативы]],Таблица14[],3,FALSE)</f>
        <v>1</v>
      </c>
      <c r="AO16" s="12">
        <f>VLOOKUP(Таблица1[[#This Row],[Оцените уровень комфорта в отношениях с руководителем]],Таблица15[],3,FALSE)</f>
        <v>1</v>
      </c>
      <c r="AP16" s="12">
        <f>VLOOKUP(Таблица1[[#This Row],[Возраст вашего руководителя]],Таблица16[],3,FALSE)</f>
        <v>0</v>
      </c>
      <c r="AQ16" s="12">
        <f>VLOOKUP(Таблица1[[#This Row],[Возраст вашего руководителя]],Таблица16[],4,FALSE)</f>
        <v>1</v>
      </c>
      <c r="AR16" s="12">
        <f>VLOOKUP(Таблица1[[#This Row],[Ваш пол]], Таблица17[], 2, FALSE)</f>
        <v>1</v>
      </c>
      <c r="AS16" s="12">
        <f>VLOOKUP(Таблица1[[#This Row],[Считаете ли вы своего руководителя лидером]], Таблица18[], 2, FALSE)</f>
        <v>0</v>
      </c>
      <c r="AT16" s="12">
        <f>VLOOKUP(Таблица1[[#This Row],[Есть ли в вашем коллективе неформальный лидер]], Таблица20[], 2, FALSE)</f>
        <v>0</v>
      </c>
      <c r="AU1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6" s="12">
        <f>VLOOKUP(Таблица1[[#This Row],[Занимается ли руководитель вашим профессиональным развитием]], Таблица22[], 2, FALSE)</f>
        <v>0</v>
      </c>
      <c r="AW16" s="12">
        <f>VLOOKUP(Таблица1[[#This Row],[Готовы ли вы к работе сверхурочно по просьбе руководителя]], Таблица23[], 2, FALSE)</f>
        <v>1</v>
      </c>
      <c r="AX16" s="12">
        <f>VLOOKUP(Таблица1[[#This Row],[Готовы ли вы перейти на другую работу вслед за руководителем]], Таблица24[], 2, FALSE)</f>
        <v>1</v>
      </c>
      <c r="AY16" s="12">
        <f>VLOOKUP(Таблица1[[#This Row],[Пол вашего руководителя]], Таблица17[], 2, FALSE)</f>
        <v>1</v>
      </c>
    </row>
    <row r="17" spans="1:51" ht="45" x14ac:dyDescent="0.25">
      <c r="A17" s="1">
        <v>16</v>
      </c>
      <c r="B17" s="1" t="s">
        <v>42</v>
      </c>
      <c r="C17" s="1">
        <v>12</v>
      </c>
      <c r="D17" s="1">
        <v>34</v>
      </c>
      <c r="E17" s="1">
        <v>4</v>
      </c>
      <c r="F17" s="11">
        <v>1</v>
      </c>
      <c r="G17" s="1" t="s">
        <v>25</v>
      </c>
      <c r="H17" s="1" t="s">
        <v>39</v>
      </c>
      <c r="I17" s="1" t="s">
        <v>60</v>
      </c>
      <c r="J17" s="1" t="s">
        <v>28</v>
      </c>
      <c r="K17" s="1" t="s">
        <v>29</v>
      </c>
      <c r="L17" s="1" t="s">
        <v>30</v>
      </c>
      <c r="M17" s="1" t="s">
        <v>31</v>
      </c>
      <c r="N17" s="1" t="s">
        <v>46</v>
      </c>
      <c r="O17" s="1" t="s">
        <v>30</v>
      </c>
      <c r="P17" s="1" t="s">
        <v>33</v>
      </c>
      <c r="Q17" s="1" t="s">
        <v>34</v>
      </c>
      <c r="R17" s="1" t="s">
        <v>31</v>
      </c>
      <c r="S17" s="1" t="s">
        <v>35</v>
      </c>
      <c r="T17" s="1" t="s">
        <v>68</v>
      </c>
      <c r="U17" s="1" t="s">
        <v>31</v>
      </c>
      <c r="V17" s="1" t="s">
        <v>36</v>
      </c>
      <c r="W17" s="1" t="s">
        <v>37</v>
      </c>
      <c r="X17" s="1" t="s">
        <v>34</v>
      </c>
      <c r="Y17" s="1" t="s">
        <v>34</v>
      </c>
      <c r="Z17" s="1" t="s">
        <v>25</v>
      </c>
      <c r="AA17" s="1" t="s">
        <v>50</v>
      </c>
      <c r="AB17" s="11">
        <v>4</v>
      </c>
      <c r="AC17" s="12">
        <f xml:space="preserve"> VLOOKUP(Таблица1[Ваша должность],Должность[],3,FALSE)</f>
        <v>0</v>
      </c>
      <c r="AD1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" s="12">
        <f>VLOOKUP(Таблица1[[#This Row],[Насколько ваш руководитель делегирует вам полномочия для принятия решений]],Таблица5[],3,FALSE)</f>
        <v>1</v>
      </c>
      <c r="AG17" s="12">
        <f>VLOOKUP(Таблица1[[#This Row],[Дает ли руководитель обратную связь по поводу вашей работы]],Таблица6[],3,FALSE)</f>
        <v>1</v>
      </c>
      <c r="AH1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7" s="12">
        <f>VLOOKUP(Таблица1[[#This Row],[Критикует ли вас руководитель в присутствии коллег]],Таблица9[],3,FALSE)</f>
        <v>0</v>
      </c>
      <c r="AJ17" s="12">
        <f>VLOOKUP(Таблица1[[#This Row],[Насколько часто вы общаетесь с руководителем один-на-один]],Таблица10[],3,FALSE)</f>
        <v>0</v>
      </c>
      <c r="AK1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" s="12">
        <f>VLOOKUP(Таблица1[[#This Row],[Повышает ли руководитель на вас голос]],Таблица13[],3,FALSE)</f>
        <v>0</v>
      </c>
      <c r="AN17" s="12">
        <f>VLOOKUP(Таблица1[[#This Row],[Как руководитель реагирует на ваши инициативы]],Таблица14[],3,FALSE)</f>
        <v>1</v>
      </c>
      <c r="AO17" s="12">
        <f>VLOOKUP(Таблица1[[#This Row],[Оцените уровень комфорта в отношениях с руководителем]],Таблица15[],3,FALSE)</f>
        <v>1</v>
      </c>
      <c r="AP17" s="12">
        <f>VLOOKUP(Таблица1[[#This Row],[Возраст вашего руководителя]],Таблица16[],3,FALSE)</f>
        <v>0</v>
      </c>
      <c r="AQ17" s="12">
        <f>VLOOKUP(Таблица1[[#This Row],[Возраст вашего руководителя]],Таблица16[],4,FALSE)</f>
        <v>0</v>
      </c>
      <c r="AR17" s="12">
        <f>VLOOKUP(Таблица1[[#This Row],[Ваш пол]], Таблица17[], 2, FALSE)</f>
        <v>1</v>
      </c>
      <c r="AS17" s="12">
        <f>VLOOKUP(Таблица1[[#This Row],[Считаете ли вы своего руководителя лидером]], Таблица18[], 2, FALSE)</f>
        <v>1</v>
      </c>
      <c r="AT17" s="12">
        <f>VLOOKUP(Таблица1[[#This Row],[Есть ли в вашем коллективе неформальный лидер]], Таблица20[], 2, FALSE)</f>
        <v>0</v>
      </c>
      <c r="AU1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7" s="12">
        <f>VLOOKUP(Таблица1[[#This Row],[Занимается ли руководитель вашим профессиональным развитием]], Таблица22[], 2, FALSE)</f>
        <v>0</v>
      </c>
      <c r="AW17" s="12">
        <f>VLOOKUP(Таблица1[[#This Row],[Готовы ли вы к работе сверхурочно по просьбе руководителя]], Таблица23[], 2, FALSE)</f>
        <v>1</v>
      </c>
      <c r="AX17" s="12">
        <f>VLOOKUP(Таблица1[[#This Row],[Готовы ли вы перейти на другую работу вслед за руководителем]], Таблица24[], 2, FALSE)</f>
        <v>1</v>
      </c>
      <c r="AY17" s="12">
        <f>VLOOKUP(Таблица1[[#This Row],[Пол вашего руководителя]], Таблица17[], 2, FALSE)</f>
        <v>1</v>
      </c>
    </row>
    <row r="18" spans="1:51" ht="45" x14ac:dyDescent="0.25">
      <c r="A18" s="1">
        <v>17</v>
      </c>
      <c r="B18" s="1" t="s">
        <v>42</v>
      </c>
      <c r="C18" s="1">
        <v>9</v>
      </c>
      <c r="D18" s="1">
        <v>31</v>
      </c>
      <c r="E18" s="1">
        <v>1.5</v>
      </c>
      <c r="F18" s="11">
        <v>2</v>
      </c>
      <c r="G18" s="1" t="s">
        <v>25</v>
      </c>
      <c r="H18" s="1" t="s">
        <v>43</v>
      </c>
      <c r="I18" s="1" t="s">
        <v>27</v>
      </c>
      <c r="J18" s="1" t="s">
        <v>44</v>
      </c>
      <c r="K18" s="1" t="s">
        <v>40</v>
      </c>
      <c r="L18" s="1" t="s">
        <v>30</v>
      </c>
      <c r="M18" s="1" t="s">
        <v>45</v>
      </c>
      <c r="N18" s="1" t="s">
        <v>66</v>
      </c>
      <c r="O18" s="1" t="s">
        <v>31</v>
      </c>
      <c r="P18" s="1" t="s">
        <v>41</v>
      </c>
      <c r="Q18" s="1" t="s">
        <v>34</v>
      </c>
      <c r="R18" s="1" t="s">
        <v>31</v>
      </c>
      <c r="S18" s="1" t="s">
        <v>35</v>
      </c>
      <c r="T18" s="1" t="s">
        <v>68</v>
      </c>
      <c r="U18" s="1" t="s">
        <v>31</v>
      </c>
      <c r="V18" s="1" t="s">
        <v>36</v>
      </c>
      <c r="W18" s="1" t="s">
        <v>37</v>
      </c>
      <c r="X18" s="1" t="s">
        <v>31</v>
      </c>
      <c r="Y18" s="1" t="s">
        <v>31</v>
      </c>
      <c r="Z18" s="1" t="s">
        <v>25</v>
      </c>
      <c r="AA18" s="1" t="s">
        <v>62</v>
      </c>
      <c r="AB18" s="11">
        <v>2</v>
      </c>
      <c r="AC18" s="12">
        <f xml:space="preserve"> VLOOKUP(Таблица1[Ваша должность],Должность[],3,FALSE)</f>
        <v>0</v>
      </c>
      <c r="AD1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" s="12">
        <f>VLOOKUP(Таблица1[[#This Row],[Насколько ваш руководитель делегирует вам полномочия для принятия решений]],Таблица5[],3,FALSE)</f>
        <v>1</v>
      </c>
      <c r="AG18" s="12">
        <f>VLOOKUP(Таблица1[[#This Row],[Дает ли руководитель обратную связь по поводу вашей работы]],Таблица6[],3,FALSE)</f>
        <v>0</v>
      </c>
      <c r="AH1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" s="12">
        <f>VLOOKUP(Таблица1[[#This Row],[Критикует ли вас руководитель в присутствии коллег]],Таблица9[],3,FALSE)</f>
        <v>0</v>
      </c>
      <c r="AJ18" s="12">
        <f>VLOOKUP(Таблица1[[#This Row],[Насколько часто вы общаетесь с руководителем один-на-один]],Таблица10[],3,FALSE)</f>
        <v>0</v>
      </c>
      <c r="AK1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" s="12">
        <f>VLOOKUP(Таблица1[[#This Row],[Повышает ли руководитель на вас голос]],Таблица13[],3,FALSE)</f>
        <v>0</v>
      </c>
      <c r="AN18" s="12">
        <f>VLOOKUP(Таблица1[[#This Row],[Как руководитель реагирует на ваши инициативы]],Таблица14[],3,FALSE)</f>
        <v>1</v>
      </c>
      <c r="AO18" s="12">
        <f>VLOOKUP(Таблица1[[#This Row],[Оцените уровень комфорта в отношениях с руководителем]],Таблица15[],3,FALSE)</f>
        <v>1</v>
      </c>
      <c r="AP18" s="12">
        <f>VLOOKUP(Таблица1[[#This Row],[Возраст вашего руководителя]],Таблица16[],3,FALSE)</f>
        <v>1</v>
      </c>
      <c r="AQ18" s="12">
        <f>VLOOKUP(Таблица1[[#This Row],[Возраст вашего руководителя]],Таблица16[],4,FALSE)</f>
        <v>0</v>
      </c>
      <c r="AR18" s="12">
        <f>VLOOKUP(Таблица1[[#This Row],[Ваш пол]], Таблица17[], 2, FALSE)</f>
        <v>1</v>
      </c>
      <c r="AS18" s="12">
        <f>VLOOKUP(Таблица1[[#This Row],[Считаете ли вы своего руководителя лидером]], Таблица18[], 2, FALSE)</f>
        <v>1</v>
      </c>
      <c r="AT18" s="12">
        <f>VLOOKUP(Таблица1[[#This Row],[Есть ли в вашем коллективе неформальный лидер]], Таблица20[], 2, FALSE)</f>
        <v>0</v>
      </c>
      <c r="AU1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8" s="12">
        <f>VLOOKUP(Таблица1[[#This Row],[Занимается ли руководитель вашим профессиональным развитием]], Таблица22[], 2, FALSE)</f>
        <v>0</v>
      </c>
      <c r="AW18" s="12">
        <f>VLOOKUP(Таблица1[[#This Row],[Готовы ли вы к работе сверхурочно по просьбе руководителя]], Таблица23[], 2, FALSE)</f>
        <v>0</v>
      </c>
      <c r="AX18" s="12">
        <f>VLOOKUP(Таблица1[[#This Row],[Готовы ли вы перейти на другую работу вслед за руководителем]], Таблица24[], 2, FALSE)</f>
        <v>0</v>
      </c>
      <c r="AY18" s="12">
        <f>VLOOKUP(Таблица1[[#This Row],[Пол вашего руководителя]], Таблица17[], 2, FALSE)</f>
        <v>1</v>
      </c>
    </row>
    <row r="19" spans="1:51" ht="45" x14ac:dyDescent="0.25">
      <c r="A19" s="1">
        <v>18</v>
      </c>
      <c r="B19" s="1" t="s">
        <v>42</v>
      </c>
      <c r="C19" s="1">
        <v>17</v>
      </c>
      <c r="D19" s="1">
        <v>38</v>
      </c>
      <c r="E19" s="1">
        <v>1</v>
      </c>
      <c r="F19" s="11">
        <v>7</v>
      </c>
      <c r="G19" s="1" t="s">
        <v>25</v>
      </c>
      <c r="H19" s="1" t="s">
        <v>39</v>
      </c>
      <c r="I19" s="1" t="s">
        <v>27</v>
      </c>
      <c r="J19" s="1" t="s">
        <v>44</v>
      </c>
      <c r="K19" s="1" t="s">
        <v>53</v>
      </c>
      <c r="L19" s="1" t="s">
        <v>30</v>
      </c>
      <c r="M19" s="1" t="s">
        <v>31</v>
      </c>
      <c r="N19" s="1" t="s">
        <v>66</v>
      </c>
      <c r="O19" s="1" t="s">
        <v>31</v>
      </c>
      <c r="P19" s="1" t="s">
        <v>41</v>
      </c>
      <c r="Q19" s="1" t="s">
        <v>34</v>
      </c>
      <c r="R19" s="1" t="s">
        <v>31</v>
      </c>
      <c r="S19" s="1" t="s">
        <v>35</v>
      </c>
      <c r="T19" s="1" t="s">
        <v>34</v>
      </c>
      <c r="U19" s="1" t="s">
        <v>34</v>
      </c>
      <c r="V19" s="1" t="s">
        <v>36</v>
      </c>
      <c r="W19" s="1" t="s">
        <v>37</v>
      </c>
      <c r="X19" s="1" t="s">
        <v>34</v>
      </c>
      <c r="Y19" s="1" t="s">
        <v>34</v>
      </c>
      <c r="Z19" s="1" t="s">
        <v>25</v>
      </c>
      <c r="AA19" s="1" t="s">
        <v>50</v>
      </c>
      <c r="AB19" s="11">
        <v>1</v>
      </c>
      <c r="AC19" s="12">
        <f xml:space="preserve"> VLOOKUP(Таблица1[Ваша должность],Должность[],3,FALSE)</f>
        <v>0</v>
      </c>
      <c r="AD1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" s="12">
        <f>VLOOKUP(Таблица1[[#This Row],[Насколько ваш руководитель делегирует вам полномочия для принятия решений]],Таблица5[],3,FALSE)</f>
        <v>1</v>
      </c>
      <c r="AG19" s="12">
        <f>VLOOKUP(Таблица1[[#This Row],[Дает ли руководитель обратную связь по поводу вашей работы]],Таблица6[],3,FALSE)</f>
        <v>1</v>
      </c>
      <c r="AH1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" s="12">
        <f>VLOOKUP(Таблица1[[#This Row],[Критикует ли вас руководитель в присутствии коллег]],Таблица9[],3,FALSE)</f>
        <v>0</v>
      </c>
      <c r="AJ19" s="12">
        <f>VLOOKUP(Таблица1[[#This Row],[Насколько часто вы общаетесь с руководителем один-на-один]],Таблица10[],3,FALSE)</f>
        <v>0</v>
      </c>
      <c r="AK1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9" s="12">
        <f>VLOOKUP(Таблица1[[#This Row],[Повышает ли руководитель на вас голос]],Таблица13[],3,FALSE)</f>
        <v>0</v>
      </c>
      <c r="AN19" s="12">
        <f>VLOOKUP(Таблица1[[#This Row],[Как руководитель реагирует на ваши инициативы]],Таблица14[],3,FALSE)</f>
        <v>1</v>
      </c>
      <c r="AO19" s="12">
        <f>VLOOKUP(Таблица1[[#This Row],[Оцените уровень комфорта в отношениях с руководителем]],Таблица15[],3,FALSE)</f>
        <v>1</v>
      </c>
      <c r="AP19" s="12">
        <f>VLOOKUP(Таблица1[[#This Row],[Возраст вашего руководителя]],Таблица16[],3,FALSE)</f>
        <v>0</v>
      </c>
      <c r="AQ19" s="12">
        <f>VLOOKUP(Таблица1[[#This Row],[Возраст вашего руководителя]],Таблица16[],4,FALSE)</f>
        <v>0</v>
      </c>
      <c r="AR19" s="12">
        <f>VLOOKUP(Таблица1[[#This Row],[Ваш пол]], Таблица17[], 2, FALSE)</f>
        <v>1</v>
      </c>
      <c r="AS19" s="12">
        <f>VLOOKUP(Таблица1[[#This Row],[Считаете ли вы своего руководителя лидером]], Таблица18[], 2, FALSE)</f>
        <v>1</v>
      </c>
      <c r="AT19" s="12">
        <f>VLOOKUP(Таблица1[[#This Row],[Есть ли в вашем коллективе неформальный лидер]], Таблица20[], 2, FALSE)</f>
        <v>0</v>
      </c>
      <c r="AU1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9" s="12">
        <f>VLOOKUP(Таблица1[[#This Row],[Занимается ли руководитель вашим профессиональным развитием]], Таблица22[], 2, FALSE)</f>
        <v>1</v>
      </c>
      <c r="AW19" s="12">
        <f>VLOOKUP(Таблица1[[#This Row],[Готовы ли вы к работе сверхурочно по просьбе руководителя]], Таблица23[], 2, FALSE)</f>
        <v>1</v>
      </c>
      <c r="AX19" s="12">
        <f>VLOOKUP(Таблица1[[#This Row],[Готовы ли вы перейти на другую работу вслед за руководителем]], Таблица24[], 2, FALSE)</f>
        <v>1</v>
      </c>
      <c r="AY19" s="12">
        <f>VLOOKUP(Таблица1[[#This Row],[Пол вашего руководителя]], Таблица17[], 2, FALSE)</f>
        <v>1</v>
      </c>
    </row>
    <row r="20" spans="1:51" ht="45" x14ac:dyDescent="0.25">
      <c r="A20" s="1">
        <v>19</v>
      </c>
      <c r="B20" s="1" t="s">
        <v>42</v>
      </c>
      <c r="C20" s="1">
        <v>10</v>
      </c>
      <c r="D20" s="1">
        <v>33</v>
      </c>
      <c r="E20" s="1">
        <v>2</v>
      </c>
      <c r="F20" s="11">
        <v>3</v>
      </c>
      <c r="G20" s="1" t="s">
        <v>25</v>
      </c>
      <c r="H20" s="1" t="s">
        <v>39</v>
      </c>
      <c r="I20" s="1" t="s">
        <v>27</v>
      </c>
      <c r="J20" s="1" t="s">
        <v>44</v>
      </c>
      <c r="K20" s="1" t="s">
        <v>29</v>
      </c>
      <c r="L20" s="1" t="s">
        <v>30</v>
      </c>
      <c r="M20" s="1" t="s">
        <v>45</v>
      </c>
      <c r="N20" s="1" t="s">
        <v>66</v>
      </c>
      <c r="O20" s="1" t="s">
        <v>30</v>
      </c>
      <c r="P20" s="1" t="s">
        <v>41</v>
      </c>
      <c r="Q20" s="1" t="s">
        <v>34</v>
      </c>
      <c r="R20" s="1" t="s">
        <v>34</v>
      </c>
      <c r="S20" s="1" t="s">
        <v>35</v>
      </c>
      <c r="T20" s="1" t="s">
        <v>31</v>
      </c>
      <c r="U20" s="1" t="s">
        <v>34</v>
      </c>
      <c r="V20" s="1" t="s">
        <v>36</v>
      </c>
      <c r="W20" s="1" t="s">
        <v>49</v>
      </c>
      <c r="X20" s="1" t="s">
        <v>34</v>
      </c>
      <c r="Y20" s="1" t="s">
        <v>31</v>
      </c>
      <c r="Z20" s="1" t="s">
        <v>25</v>
      </c>
      <c r="AA20" s="1" t="s">
        <v>69</v>
      </c>
      <c r="AB20" s="11">
        <v>2</v>
      </c>
      <c r="AC20" s="12">
        <f xml:space="preserve"> VLOOKUP(Таблица1[Ваша должность],Должность[],3,FALSE)</f>
        <v>0</v>
      </c>
      <c r="AD2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0" s="12">
        <f>VLOOKUP(Таблица1[[#This Row],[Насколько ваш руководитель делегирует вам полномочия для принятия решений]],Таблица5[],3,FALSE)</f>
        <v>1</v>
      </c>
      <c r="AG20" s="12">
        <f>VLOOKUP(Таблица1[[#This Row],[Дает ли руководитель обратную связь по поводу вашей работы]],Таблица6[],3,FALSE)</f>
        <v>1</v>
      </c>
      <c r="AH2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" s="12">
        <f>VLOOKUP(Таблица1[[#This Row],[Критикует ли вас руководитель в присутствии коллег]],Таблица9[],3,FALSE)</f>
        <v>0</v>
      </c>
      <c r="AJ20" s="12">
        <f>VLOOKUP(Таблица1[[#This Row],[Насколько часто вы общаетесь с руководителем один-на-один]],Таблица10[],3,FALSE)</f>
        <v>0</v>
      </c>
      <c r="AK2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" s="12">
        <f>VLOOKUP(Таблица1[[#This Row],[Повышает ли руководитель на вас голос]],Таблица13[],3,FALSE)</f>
        <v>0</v>
      </c>
      <c r="AN20" s="12">
        <f>VLOOKUP(Таблица1[[#This Row],[Как руководитель реагирует на ваши инициативы]],Таблица14[],3,FALSE)</f>
        <v>1</v>
      </c>
      <c r="AO20" s="12">
        <f>VLOOKUP(Таблица1[[#This Row],[Оцените уровень комфорта в отношениях с руководителем]],Таблица15[],3,FALSE)</f>
        <v>1</v>
      </c>
      <c r="AP20" s="12">
        <f>VLOOKUP(Таблица1[[#This Row],[Возраст вашего руководителя]],Таблица16[],3,FALSE)</f>
        <v>0</v>
      </c>
      <c r="AQ20" s="12">
        <f>VLOOKUP(Таблица1[[#This Row],[Возраст вашего руководителя]],Таблица16[],4,FALSE)</f>
        <v>0</v>
      </c>
      <c r="AR20" s="12">
        <f>VLOOKUP(Таблица1[[#This Row],[Ваш пол]], Таблица17[], 2, FALSE)</f>
        <v>1</v>
      </c>
      <c r="AS20" s="12">
        <f>VLOOKUP(Таблица1[[#This Row],[Считаете ли вы своего руководителя лидером]], Таблица18[], 2, FALSE)</f>
        <v>1</v>
      </c>
      <c r="AT20" s="12">
        <f>VLOOKUP(Таблица1[[#This Row],[Есть ли в вашем коллективе неформальный лидер]], Таблица20[], 2, FALSE)</f>
        <v>1</v>
      </c>
      <c r="AU2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0" s="12">
        <f>VLOOKUP(Таблица1[[#This Row],[Занимается ли руководитель вашим профессиональным развитием]], Таблица22[], 2, FALSE)</f>
        <v>1</v>
      </c>
      <c r="AW20" s="12">
        <f>VLOOKUP(Таблица1[[#This Row],[Готовы ли вы к работе сверхурочно по просьбе руководителя]], Таблица23[], 2, FALSE)</f>
        <v>1</v>
      </c>
      <c r="AX20" s="12">
        <f>VLOOKUP(Таблица1[[#This Row],[Готовы ли вы перейти на другую работу вслед за руководителем]], Таблица24[], 2, FALSE)</f>
        <v>0</v>
      </c>
      <c r="AY20" s="12">
        <f>VLOOKUP(Таблица1[[#This Row],[Пол вашего руководителя]], Таблица17[], 2, FALSE)</f>
        <v>1</v>
      </c>
    </row>
    <row r="21" spans="1:51" ht="60" x14ac:dyDescent="0.25">
      <c r="A21" s="1">
        <v>20</v>
      </c>
      <c r="B21" s="1" t="s">
        <v>57</v>
      </c>
      <c r="C21" s="1">
        <v>12</v>
      </c>
      <c r="D21" s="1">
        <v>32</v>
      </c>
      <c r="E21" s="1">
        <v>5</v>
      </c>
      <c r="F21" s="11">
        <v>1</v>
      </c>
      <c r="G21" s="1" t="s">
        <v>25</v>
      </c>
      <c r="H21" s="1" t="s">
        <v>26</v>
      </c>
      <c r="I21" s="1" t="s">
        <v>30</v>
      </c>
      <c r="J21" s="1" t="s">
        <v>44</v>
      </c>
      <c r="K21" s="1" t="s">
        <v>53</v>
      </c>
      <c r="L21" s="1" t="s">
        <v>35</v>
      </c>
      <c r="M21" s="1" t="s">
        <v>34</v>
      </c>
      <c r="N21" s="1" t="s">
        <v>46</v>
      </c>
      <c r="O21" s="1" t="s">
        <v>30</v>
      </c>
      <c r="P21" s="1" t="s">
        <v>41</v>
      </c>
      <c r="Q21" s="1" t="s">
        <v>31</v>
      </c>
      <c r="R21" s="1" t="s">
        <v>31</v>
      </c>
      <c r="S21" s="1" t="s">
        <v>35</v>
      </c>
      <c r="T21" s="1" t="s">
        <v>31</v>
      </c>
      <c r="U21" s="1" t="s">
        <v>31</v>
      </c>
      <c r="V21" s="1" t="s">
        <v>48</v>
      </c>
      <c r="W21" s="1" t="s">
        <v>70</v>
      </c>
      <c r="X21" s="1" t="s">
        <v>31</v>
      </c>
      <c r="Y21" s="1" t="s">
        <v>31</v>
      </c>
      <c r="Z21" s="1" t="s">
        <v>25</v>
      </c>
      <c r="AA21" s="1" t="s">
        <v>38</v>
      </c>
      <c r="AB21" s="11">
        <v>5</v>
      </c>
      <c r="AC21" s="12">
        <f xml:space="preserve"> VLOOKUP(Таблица1[Ваша должность],Должность[],3,FALSE)</f>
        <v>1</v>
      </c>
      <c r="AD2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1" s="12">
        <f>VLOOKUP(Таблица1[[#This Row],[Насколько ваш руководитель делегирует вам полномочия для принятия решений]],Таблица5[],3,FALSE)</f>
        <v>1</v>
      </c>
      <c r="AG21" s="12">
        <f>VLOOKUP(Таблица1[[#This Row],[Дает ли руководитель обратную связь по поводу вашей работы]],Таблица6[],3,FALSE)</f>
        <v>1</v>
      </c>
      <c r="AH2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1" s="12">
        <f>VLOOKUP(Таблица1[[#This Row],[Критикует ли вас руководитель в присутствии коллег]],Таблица9[],3,FALSE)</f>
        <v>1</v>
      </c>
      <c r="AJ21" s="12">
        <f>VLOOKUP(Таблица1[[#This Row],[Насколько часто вы общаетесь с руководителем один-на-один]],Таблица10[],3,FALSE)</f>
        <v>0</v>
      </c>
      <c r="AK2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" s="12">
        <f>VLOOKUP(Таблица1[[#This Row],[Повышает ли руководитель на вас голос]],Таблица13[],3,FALSE)</f>
        <v>0</v>
      </c>
      <c r="AN21" s="12">
        <f>VLOOKUP(Таблица1[[#This Row],[Как руководитель реагирует на ваши инициативы]],Таблица14[],3,FALSE)</f>
        <v>0</v>
      </c>
      <c r="AO21" s="12">
        <f>VLOOKUP(Таблица1[[#This Row],[Оцените уровень комфорта в отношениях с руководителем]],Таблица15[],3,FALSE)</f>
        <v>0</v>
      </c>
      <c r="AP21" s="12">
        <f>VLOOKUP(Таблица1[[#This Row],[Возраст вашего руководителя]],Таблица16[],3,FALSE)</f>
        <v>1</v>
      </c>
      <c r="AQ21" s="12">
        <f>VLOOKUP(Таблица1[[#This Row],[Возраст вашего руководителя]],Таблица16[],4,FALSE)</f>
        <v>0</v>
      </c>
      <c r="AR21" s="12">
        <f>VLOOKUP(Таблица1[[#This Row],[Ваш пол]], Таблица17[], 2, FALSE)</f>
        <v>1</v>
      </c>
      <c r="AS21" s="12">
        <f>VLOOKUP(Таблица1[[#This Row],[Считаете ли вы своего руководителя лидером]], Таблица18[], 2, FALSE)</f>
        <v>0</v>
      </c>
      <c r="AT21" s="12">
        <f>VLOOKUP(Таблица1[[#This Row],[Есть ли в вашем коллективе неформальный лидер]], Таблица20[], 2, FALSE)</f>
        <v>0</v>
      </c>
      <c r="AU2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1" s="12">
        <f>VLOOKUP(Таблица1[[#This Row],[Занимается ли руководитель вашим профессиональным развитием]], Таблица22[], 2, FALSE)</f>
        <v>0</v>
      </c>
      <c r="AW21" s="12">
        <f>VLOOKUP(Таблица1[[#This Row],[Готовы ли вы к работе сверхурочно по просьбе руководителя]], Таблица23[], 2, FALSE)</f>
        <v>0</v>
      </c>
      <c r="AX21" s="12">
        <f>VLOOKUP(Таблица1[[#This Row],[Готовы ли вы перейти на другую работу вслед за руководителем]], Таблица24[], 2, FALSE)</f>
        <v>0</v>
      </c>
      <c r="AY21" s="12">
        <f>VLOOKUP(Таблица1[[#This Row],[Пол вашего руководителя]], Таблица17[], 2, FALSE)</f>
        <v>1</v>
      </c>
    </row>
    <row r="22" spans="1:51" ht="45" x14ac:dyDescent="0.25">
      <c r="A22" s="1">
        <v>21</v>
      </c>
      <c r="B22" s="1" t="s">
        <v>42</v>
      </c>
      <c r="C22" s="1">
        <v>3</v>
      </c>
      <c r="D22" s="1">
        <v>24</v>
      </c>
      <c r="E22" s="1">
        <v>2.7</v>
      </c>
      <c r="F22" s="11">
        <v>2</v>
      </c>
      <c r="G22" s="1" t="s">
        <v>25</v>
      </c>
      <c r="H22" s="1" t="s">
        <v>39</v>
      </c>
      <c r="I22" s="1" t="s">
        <v>30</v>
      </c>
      <c r="J22" s="1" t="s">
        <v>71</v>
      </c>
      <c r="K22" s="1" t="s">
        <v>29</v>
      </c>
      <c r="L22" s="1" t="s">
        <v>35</v>
      </c>
      <c r="M22" s="1" t="s">
        <v>31</v>
      </c>
      <c r="N22" s="1" t="s">
        <v>72</v>
      </c>
      <c r="O22" s="1" t="s">
        <v>30</v>
      </c>
      <c r="P22" s="1" t="s">
        <v>34</v>
      </c>
      <c r="Q22" s="1" t="s">
        <v>34</v>
      </c>
      <c r="R22" s="1" t="s">
        <v>31</v>
      </c>
      <c r="S22" s="1" t="s">
        <v>54</v>
      </c>
      <c r="T22" s="1" t="s">
        <v>34</v>
      </c>
      <c r="U22" s="1" t="s">
        <v>34</v>
      </c>
      <c r="V22" s="1" t="s">
        <v>36</v>
      </c>
      <c r="W22" s="1" t="s">
        <v>37</v>
      </c>
      <c r="X22" s="1" t="s">
        <v>34</v>
      </c>
      <c r="Y22" s="1" t="s">
        <v>31</v>
      </c>
      <c r="Z22" s="1" t="s">
        <v>25</v>
      </c>
      <c r="AA22" s="1" t="s">
        <v>38</v>
      </c>
      <c r="AB22" s="11">
        <v>3</v>
      </c>
      <c r="AC22" s="12">
        <f xml:space="preserve"> VLOOKUP(Таблица1[Ваша должность],Должность[],3,FALSE)</f>
        <v>0</v>
      </c>
      <c r="AD2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2" s="12">
        <f>VLOOKUP(Таблица1[[#This Row],[Насколько ваш руководитель делегирует вам полномочия для принятия решений]],Таблица5[],3,FALSE)</f>
        <v>0</v>
      </c>
      <c r="AG22" s="12">
        <f>VLOOKUP(Таблица1[[#This Row],[Дает ли руководитель обратную связь по поводу вашей работы]],Таблица6[],3,FALSE)</f>
        <v>1</v>
      </c>
      <c r="AH2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2" s="12">
        <f>VLOOKUP(Таблица1[[#This Row],[Критикует ли вас руководитель в присутствии коллег]],Таблица9[],3,FALSE)</f>
        <v>0</v>
      </c>
      <c r="AJ22" s="12">
        <f>VLOOKUP(Таблица1[[#This Row],[Насколько часто вы общаетесь с руководителем один-на-один]],Таблица10[],3,FALSE)</f>
        <v>0</v>
      </c>
      <c r="AK2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2" s="12">
        <f>VLOOKUP(Таблица1[[#This Row],[Повышает ли руководитель на вас голос]],Таблица13[],3,FALSE)</f>
        <v>0</v>
      </c>
      <c r="AN22" s="12">
        <f>VLOOKUP(Таблица1[[#This Row],[Как руководитель реагирует на ваши инициативы]],Таблица14[],3,FALSE)</f>
        <v>1</v>
      </c>
      <c r="AO22" s="12">
        <f>VLOOKUP(Таблица1[[#This Row],[Оцените уровень комфорта в отношениях с руководителем]],Таблица15[],3,FALSE)</f>
        <v>1</v>
      </c>
      <c r="AP22" s="12">
        <f>VLOOKUP(Таблица1[[#This Row],[Возраст вашего руководителя]],Таблица16[],3,FALSE)</f>
        <v>1</v>
      </c>
      <c r="AQ22" s="12">
        <f>VLOOKUP(Таблица1[[#This Row],[Возраст вашего руководителя]],Таблица16[],4,FALSE)</f>
        <v>0</v>
      </c>
      <c r="AR22" s="12">
        <f>VLOOKUP(Таблица1[[#This Row],[Ваш пол]], Таблица17[], 2, FALSE)</f>
        <v>1</v>
      </c>
      <c r="AS22" s="12">
        <f>VLOOKUP(Таблица1[[#This Row],[Считаете ли вы своего руководителя лидером]], Таблица18[], 2, FALSE)</f>
        <v>1</v>
      </c>
      <c r="AT22" s="12">
        <f>VLOOKUP(Таблица1[[#This Row],[Есть ли в вашем коллективе неформальный лидер]], Таблица20[], 2, FALSE)</f>
        <v>0</v>
      </c>
      <c r="AU2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2" s="12">
        <f>VLOOKUP(Таблица1[[#This Row],[Занимается ли руководитель вашим профессиональным развитием]], Таблица22[], 2, FALSE)</f>
        <v>1</v>
      </c>
      <c r="AW22" s="12">
        <f>VLOOKUP(Таблица1[[#This Row],[Готовы ли вы к работе сверхурочно по просьбе руководителя]], Таблица23[], 2, FALSE)</f>
        <v>1</v>
      </c>
      <c r="AX22" s="12">
        <f>VLOOKUP(Таблица1[[#This Row],[Готовы ли вы перейти на другую работу вслед за руководителем]], Таблица24[], 2, FALSE)</f>
        <v>0</v>
      </c>
      <c r="AY22" s="12">
        <f>VLOOKUP(Таблица1[[#This Row],[Пол вашего руководителя]], Таблица17[], 2, FALSE)</f>
        <v>1</v>
      </c>
    </row>
    <row r="23" spans="1:51" ht="45" x14ac:dyDescent="0.25">
      <c r="A23" s="1">
        <v>22</v>
      </c>
      <c r="B23" s="1" t="s">
        <v>24</v>
      </c>
      <c r="C23" s="1">
        <v>10</v>
      </c>
      <c r="D23" s="1">
        <v>32</v>
      </c>
      <c r="E23" s="1">
        <v>2</v>
      </c>
      <c r="F23" s="11">
        <v>2</v>
      </c>
      <c r="G23" s="1" t="s">
        <v>61</v>
      </c>
      <c r="H23" s="1" t="s">
        <v>64</v>
      </c>
      <c r="I23" s="1" t="s">
        <v>27</v>
      </c>
      <c r="J23" s="1" t="s">
        <v>28</v>
      </c>
      <c r="K23" s="1" t="s">
        <v>29</v>
      </c>
      <c r="L23" s="1" t="s">
        <v>59</v>
      </c>
      <c r="M23" s="1" t="s">
        <v>34</v>
      </c>
      <c r="N23" s="1" t="s">
        <v>65</v>
      </c>
      <c r="O23" s="1" t="s">
        <v>47</v>
      </c>
      <c r="P23" s="1" t="s">
        <v>34</v>
      </c>
      <c r="Q23" s="1" t="s">
        <v>31</v>
      </c>
      <c r="R23" s="1" t="s">
        <v>31</v>
      </c>
      <c r="S23" s="1" t="s">
        <v>35</v>
      </c>
      <c r="T23" s="1" t="s">
        <v>34</v>
      </c>
      <c r="U23" s="1" t="s">
        <v>34</v>
      </c>
      <c r="V23" s="1" t="s">
        <v>36</v>
      </c>
      <c r="W23" s="1" t="s">
        <v>49</v>
      </c>
      <c r="X23" s="1" t="s">
        <v>34</v>
      </c>
      <c r="Y23" s="1" t="s">
        <v>34</v>
      </c>
      <c r="Z23" s="1" t="s">
        <v>61</v>
      </c>
      <c r="AA23" s="1" t="s">
        <v>50</v>
      </c>
      <c r="AB23" s="11">
        <v>2</v>
      </c>
      <c r="AC23" s="12">
        <f xml:space="preserve"> VLOOKUP(Таблица1[Ваша должность],Должность[],3,FALSE)</f>
        <v>1</v>
      </c>
      <c r="AD2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" s="12">
        <f>VLOOKUP(Таблица1[[#This Row],[Насколько ваш руководитель делегирует вам полномочия для принятия решений]],Таблица5[],3,FALSE)</f>
        <v>1</v>
      </c>
      <c r="AG23" s="12">
        <f>VLOOKUP(Таблица1[[#This Row],[Дает ли руководитель обратную связь по поводу вашей работы]],Таблица6[],3,FALSE)</f>
        <v>1</v>
      </c>
      <c r="AH2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" s="12">
        <f>VLOOKUP(Таблица1[[#This Row],[Критикует ли вас руководитель в присутствии коллег]],Таблица9[],3,FALSE)</f>
        <v>1</v>
      </c>
      <c r="AJ23" s="12">
        <f>VLOOKUP(Таблица1[[#This Row],[Насколько часто вы общаетесь с руководителем один-на-один]],Таблица10[],3,FALSE)</f>
        <v>1</v>
      </c>
      <c r="AK2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3" s="12">
        <f>VLOOKUP(Таблица1[[#This Row],[Повышает ли руководитель на вас голос]],Таблица13[],3,FALSE)</f>
        <v>0</v>
      </c>
      <c r="AN23" s="12">
        <f>VLOOKUP(Таблица1[[#This Row],[Как руководитель реагирует на ваши инициативы]],Таблица14[],3,FALSE)</f>
        <v>1</v>
      </c>
      <c r="AO23" s="12">
        <f>VLOOKUP(Таблица1[[#This Row],[Оцените уровень комфорта в отношениях с руководителем]],Таблица15[],3,FALSE)</f>
        <v>1</v>
      </c>
      <c r="AP23" s="12">
        <f>VLOOKUP(Таблица1[[#This Row],[Возраст вашего руководителя]],Таблица16[],3,FALSE)</f>
        <v>0</v>
      </c>
      <c r="AQ23" s="12">
        <f>VLOOKUP(Таблица1[[#This Row],[Возраст вашего руководителя]],Таблица16[],4,FALSE)</f>
        <v>0</v>
      </c>
      <c r="AR23" s="12">
        <f>VLOOKUP(Таблица1[[#This Row],[Ваш пол]], Таблица17[], 2, FALSE)</f>
        <v>0</v>
      </c>
      <c r="AS23" s="12">
        <f>VLOOKUP(Таблица1[[#This Row],[Считаете ли вы своего руководителя лидером]], Таблица18[], 2, FALSE)</f>
        <v>0</v>
      </c>
      <c r="AT23" s="12">
        <f>VLOOKUP(Таблица1[[#This Row],[Есть ли в вашем коллективе неформальный лидер]], Таблица20[], 2, FALSE)</f>
        <v>0</v>
      </c>
      <c r="AU2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3" s="12">
        <f>VLOOKUP(Таблица1[[#This Row],[Занимается ли руководитель вашим профессиональным развитием]], Таблица22[], 2, FALSE)</f>
        <v>1</v>
      </c>
      <c r="AW23" s="12">
        <f>VLOOKUP(Таблица1[[#This Row],[Готовы ли вы к работе сверхурочно по просьбе руководителя]], Таблица23[], 2, FALSE)</f>
        <v>1</v>
      </c>
      <c r="AX23" s="12">
        <f>VLOOKUP(Таблица1[[#This Row],[Готовы ли вы перейти на другую работу вслед за руководителем]], Таблица24[], 2, FALSE)</f>
        <v>1</v>
      </c>
      <c r="AY23" s="12">
        <f>VLOOKUP(Таблица1[[#This Row],[Пол вашего руководителя]], Таблица17[], 2, FALSE)</f>
        <v>0</v>
      </c>
    </row>
    <row r="24" spans="1:51" ht="45" x14ac:dyDescent="0.25">
      <c r="A24" s="1">
        <v>23</v>
      </c>
      <c r="B24" s="1" t="s">
        <v>42</v>
      </c>
      <c r="C24" s="1">
        <v>13</v>
      </c>
      <c r="D24" s="1">
        <v>30</v>
      </c>
      <c r="E24" s="1">
        <v>2.7</v>
      </c>
      <c r="F24" s="11">
        <v>3</v>
      </c>
      <c r="G24" s="1" t="s">
        <v>25</v>
      </c>
      <c r="H24" s="1" t="s">
        <v>64</v>
      </c>
      <c r="I24" s="1" t="s">
        <v>27</v>
      </c>
      <c r="J24" s="1" t="s">
        <v>44</v>
      </c>
      <c r="K24" s="1" t="s">
        <v>29</v>
      </c>
      <c r="L24" s="1" t="s">
        <v>59</v>
      </c>
      <c r="M24" s="1" t="s">
        <v>45</v>
      </c>
      <c r="N24" s="1" t="s">
        <v>32</v>
      </c>
      <c r="O24" s="1" t="s">
        <v>47</v>
      </c>
      <c r="P24" s="1" t="s">
        <v>34</v>
      </c>
      <c r="Q24" s="1" t="s">
        <v>31</v>
      </c>
      <c r="R24" s="1" t="s">
        <v>34</v>
      </c>
      <c r="S24" s="1" t="s">
        <v>35</v>
      </c>
      <c r="T24" s="1" t="s">
        <v>34</v>
      </c>
      <c r="U24" s="1" t="s">
        <v>31</v>
      </c>
      <c r="V24" s="1" t="s">
        <v>36</v>
      </c>
      <c r="W24" s="1" t="s">
        <v>49</v>
      </c>
      <c r="X24" s="1" t="s">
        <v>34</v>
      </c>
      <c r="Y24" s="1" t="s">
        <v>31</v>
      </c>
      <c r="Z24" s="1" t="s">
        <v>25</v>
      </c>
      <c r="AA24" s="1" t="s">
        <v>69</v>
      </c>
      <c r="AB24" s="11">
        <v>2</v>
      </c>
      <c r="AC24" s="12">
        <f xml:space="preserve"> VLOOKUP(Таблица1[Ваша должность],Должность[],3,FALSE)</f>
        <v>0</v>
      </c>
      <c r="AD2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4" s="12">
        <f>VLOOKUP(Таблица1[[#This Row],[Насколько ваш руководитель делегирует вам полномочия для принятия решений]],Таблица5[],3,FALSE)</f>
        <v>1</v>
      </c>
      <c r="AG24" s="12">
        <f>VLOOKUP(Таблица1[[#This Row],[Дает ли руководитель обратную связь по поводу вашей работы]],Таблица6[],3,FALSE)</f>
        <v>1</v>
      </c>
      <c r="AH2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" s="12">
        <f>VLOOKUP(Таблица1[[#This Row],[Критикует ли вас руководитель в присутствии коллег]],Таблица9[],3,FALSE)</f>
        <v>0</v>
      </c>
      <c r="AJ24" s="12">
        <f>VLOOKUP(Таблица1[[#This Row],[Насколько часто вы общаетесь с руководителем один-на-один]],Таблица10[],3,FALSE)</f>
        <v>1</v>
      </c>
      <c r="AK2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4" s="12">
        <f>VLOOKUP(Таблица1[[#This Row],[Повышает ли руководитель на вас голос]],Таблица13[],3,FALSE)</f>
        <v>0</v>
      </c>
      <c r="AN24" s="12">
        <f>VLOOKUP(Таблица1[[#This Row],[Как руководитель реагирует на ваши инициативы]],Таблица14[],3,FALSE)</f>
        <v>1</v>
      </c>
      <c r="AO24" s="12">
        <f>VLOOKUP(Таблица1[[#This Row],[Оцените уровень комфорта в отношениях с руководителем]],Таблица15[],3,FALSE)</f>
        <v>1</v>
      </c>
      <c r="AP24" s="12">
        <f>VLOOKUP(Таблица1[[#This Row],[Возраст вашего руководителя]],Таблица16[],3,FALSE)</f>
        <v>0</v>
      </c>
      <c r="AQ24" s="12">
        <f>VLOOKUP(Таблица1[[#This Row],[Возраст вашего руководителя]],Таблица16[],4,FALSE)</f>
        <v>0</v>
      </c>
      <c r="AR24" s="12">
        <f>VLOOKUP(Таблица1[[#This Row],[Ваш пол]], Таблица17[], 2, FALSE)</f>
        <v>1</v>
      </c>
      <c r="AS24" s="12">
        <f>VLOOKUP(Таблица1[[#This Row],[Считаете ли вы своего руководителя лидером]], Таблица18[], 2, FALSE)</f>
        <v>0</v>
      </c>
      <c r="AT24" s="12">
        <f>VLOOKUP(Таблица1[[#This Row],[Есть ли в вашем коллективе неформальный лидер]], Таблица20[], 2, FALSE)</f>
        <v>1</v>
      </c>
      <c r="AU2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" s="12">
        <f>VLOOKUP(Таблица1[[#This Row],[Занимается ли руководитель вашим профессиональным развитием]], Таблица22[], 2, FALSE)</f>
        <v>0</v>
      </c>
      <c r="AW24" s="12">
        <f>VLOOKUP(Таблица1[[#This Row],[Готовы ли вы к работе сверхурочно по просьбе руководителя]], Таблица23[], 2, FALSE)</f>
        <v>1</v>
      </c>
      <c r="AX24" s="12">
        <f>VLOOKUP(Таблица1[[#This Row],[Готовы ли вы перейти на другую работу вслед за руководителем]], Таблица24[], 2, FALSE)</f>
        <v>0</v>
      </c>
      <c r="AY24" s="12">
        <f>VLOOKUP(Таблица1[[#This Row],[Пол вашего руководителя]], Таблица17[], 2, FALSE)</f>
        <v>1</v>
      </c>
    </row>
    <row r="25" spans="1:51" ht="45" x14ac:dyDescent="0.25">
      <c r="A25" s="1">
        <v>24</v>
      </c>
      <c r="B25" s="1" t="s">
        <v>73</v>
      </c>
      <c r="C25" s="1">
        <v>22</v>
      </c>
      <c r="D25" s="1">
        <v>36</v>
      </c>
      <c r="E25" s="1">
        <v>1</v>
      </c>
      <c r="F25" s="11">
        <v>3</v>
      </c>
      <c r="G25" s="1" t="s">
        <v>25</v>
      </c>
      <c r="H25" s="1" t="s">
        <v>39</v>
      </c>
      <c r="I25" s="1" t="s">
        <v>27</v>
      </c>
      <c r="J25" s="1" t="s">
        <v>28</v>
      </c>
      <c r="K25" s="1" t="s">
        <v>40</v>
      </c>
      <c r="L25" s="1" t="s">
        <v>35</v>
      </c>
      <c r="M25" s="1" t="s">
        <v>31</v>
      </c>
      <c r="N25" s="1" t="s">
        <v>65</v>
      </c>
      <c r="O25" s="1" t="s">
        <v>31</v>
      </c>
      <c r="P25" s="1" t="s">
        <v>34</v>
      </c>
      <c r="Q25" s="1" t="s">
        <v>34</v>
      </c>
      <c r="R25" s="1" t="s">
        <v>34</v>
      </c>
      <c r="S25" s="1" t="s">
        <v>35</v>
      </c>
      <c r="T25" s="1" t="s">
        <v>34</v>
      </c>
      <c r="U25" s="1" t="s">
        <v>31</v>
      </c>
      <c r="V25" s="1" t="s">
        <v>36</v>
      </c>
      <c r="W25" s="1" t="s">
        <v>55</v>
      </c>
      <c r="X25" s="1" t="s">
        <v>34</v>
      </c>
      <c r="Y25" s="1" t="s">
        <v>31</v>
      </c>
      <c r="Z25" s="1" t="s">
        <v>25</v>
      </c>
      <c r="AA25" s="1" t="s">
        <v>56</v>
      </c>
      <c r="AB25" s="11">
        <v>1</v>
      </c>
      <c r="AC25" s="12">
        <f xml:space="preserve"> VLOOKUP(Таблица1[Ваша должность],Должность[],3,FALSE)</f>
        <v>0</v>
      </c>
      <c r="AD2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" s="12">
        <f>VLOOKUP(Таблица1[[#This Row],[Насколько ваш руководитель делегирует вам полномочия для принятия решений]],Таблица5[],3,FALSE)</f>
        <v>1</v>
      </c>
      <c r="AG25" s="12">
        <f>VLOOKUP(Таблица1[[#This Row],[Дает ли руководитель обратную связь по поводу вашей работы]],Таблица6[],3,FALSE)</f>
        <v>0</v>
      </c>
      <c r="AH2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5" s="12">
        <f>VLOOKUP(Таблица1[[#This Row],[Критикует ли вас руководитель в присутствии коллег]],Таблица9[],3,FALSE)</f>
        <v>0</v>
      </c>
      <c r="AJ25" s="12">
        <f>VLOOKUP(Таблица1[[#This Row],[Насколько часто вы общаетесь с руководителем один-на-один]],Таблица10[],3,FALSE)</f>
        <v>1</v>
      </c>
      <c r="AK2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5" s="12">
        <f>VLOOKUP(Таблица1[[#This Row],[Повышает ли руководитель на вас голос]],Таблица13[],3,FALSE)</f>
        <v>0</v>
      </c>
      <c r="AN25" s="12">
        <f>VLOOKUP(Таблица1[[#This Row],[Как руководитель реагирует на ваши инициативы]],Таблица14[],3,FALSE)</f>
        <v>1</v>
      </c>
      <c r="AO25" s="12">
        <f>VLOOKUP(Таблица1[[#This Row],[Оцените уровень комфорта в отношениях с руководителем]],Таблица15[],3,FALSE)</f>
        <v>0</v>
      </c>
      <c r="AP25" s="12">
        <f>VLOOKUP(Таблица1[[#This Row],[Возраст вашего руководителя]],Таблица16[],3,FALSE)</f>
        <v>0</v>
      </c>
      <c r="AQ25" s="12">
        <f>VLOOKUP(Таблица1[[#This Row],[Возраст вашего руководителя]],Таблица16[],4,FALSE)</f>
        <v>0</v>
      </c>
      <c r="AR25" s="12">
        <f>VLOOKUP(Таблица1[[#This Row],[Ваш пол]], Таблица17[], 2, FALSE)</f>
        <v>1</v>
      </c>
      <c r="AS25" s="12">
        <f>VLOOKUP(Таблица1[[#This Row],[Считаете ли вы своего руководителя лидером]], Таблица18[], 2, FALSE)</f>
        <v>1</v>
      </c>
      <c r="AT25" s="12">
        <f>VLOOKUP(Таблица1[[#This Row],[Есть ли в вашем коллективе неформальный лидер]], Таблица20[], 2, FALSE)</f>
        <v>1</v>
      </c>
      <c r="AU2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5" s="12">
        <f>VLOOKUP(Таблица1[[#This Row],[Занимается ли руководитель вашим профессиональным развитием]], Таблица22[], 2, FALSE)</f>
        <v>0</v>
      </c>
      <c r="AW25" s="12">
        <f>VLOOKUP(Таблица1[[#This Row],[Готовы ли вы к работе сверхурочно по просьбе руководителя]], Таблица23[], 2, FALSE)</f>
        <v>1</v>
      </c>
      <c r="AX25" s="12">
        <f>VLOOKUP(Таблица1[[#This Row],[Готовы ли вы перейти на другую работу вслед за руководителем]], Таблица24[], 2, FALSE)</f>
        <v>0</v>
      </c>
      <c r="AY25" s="12">
        <f>VLOOKUP(Таблица1[[#This Row],[Пол вашего руководителя]], Таблица17[], 2, FALSE)</f>
        <v>1</v>
      </c>
    </row>
    <row r="26" spans="1:51" ht="45" x14ac:dyDescent="0.25">
      <c r="A26" s="1">
        <v>25</v>
      </c>
      <c r="B26" s="1" t="s">
        <v>24</v>
      </c>
      <c r="C26" s="1">
        <v>15</v>
      </c>
      <c r="D26" s="1">
        <v>37</v>
      </c>
      <c r="E26" s="1">
        <v>10</v>
      </c>
      <c r="F26" s="11">
        <v>0</v>
      </c>
      <c r="G26" s="1" t="s">
        <v>25</v>
      </c>
      <c r="H26" s="1" t="s">
        <v>39</v>
      </c>
      <c r="I26" s="1" t="s">
        <v>60</v>
      </c>
      <c r="J26" s="1" t="s">
        <v>28</v>
      </c>
      <c r="K26" s="1" t="s">
        <v>29</v>
      </c>
      <c r="L26" s="1" t="s">
        <v>30</v>
      </c>
      <c r="M26" s="1" t="s">
        <v>34</v>
      </c>
      <c r="N26" s="1" t="s">
        <v>65</v>
      </c>
      <c r="O26" s="1" t="s">
        <v>47</v>
      </c>
      <c r="P26" s="1" t="s">
        <v>33</v>
      </c>
      <c r="Q26" s="1" t="s">
        <v>31</v>
      </c>
      <c r="R26" s="1" t="s">
        <v>31</v>
      </c>
      <c r="S26" s="1" t="s">
        <v>54</v>
      </c>
      <c r="T26" s="1" t="s">
        <v>34</v>
      </c>
      <c r="U26" s="1" t="s">
        <v>34</v>
      </c>
      <c r="V26" s="1" t="s">
        <v>36</v>
      </c>
      <c r="W26" s="1" t="s">
        <v>55</v>
      </c>
      <c r="X26" s="1" t="s">
        <v>31</v>
      </c>
      <c r="Y26" s="1" t="s">
        <v>31</v>
      </c>
      <c r="Z26" s="1" t="s">
        <v>25</v>
      </c>
      <c r="AA26" s="1" t="s">
        <v>69</v>
      </c>
      <c r="AB26" s="11">
        <v>5</v>
      </c>
      <c r="AC26" s="12">
        <f xml:space="preserve"> VLOOKUP(Таблица1[Ваша должность],Должность[],3,FALSE)</f>
        <v>1</v>
      </c>
      <c r="AD2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6" s="12">
        <f>VLOOKUP(Таблица1[[#This Row],[Насколько ваш руководитель делегирует вам полномочия для принятия решений]],Таблица5[],3,FALSE)</f>
        <v>1</v>
      </c>
      <c r="AG26" s="12">
        <f>VLOOKUP(Таблица1[[#This Row],[Дает ли руководитель обратную связь по поводу вашей работы]],Таблица6[],3,FALSE)</f>
        <v>1</v>
      </c>
      <c r="AH2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6" s="12">
        <f>VLOOKUP(Таблица1[[#This Row],[Критикует ли вас руководитель в присутствии коллег]],Таблица9[],3,FALSE)</f>
        <v>1</v>
      </c>
      <c r="AJ26" s="12">
        <f>VLOOKUP(Таблица1[[#This Row],[Насколько часто вы общаетесь с руководителем один-на-один]],Таблица10[],3,FALSE)</f>
        <v>1</v>
      </c>
      <c r="AK2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6" s="12">
        <f>VLOOKUP(Таблица1[[#This Row],[Повышает ли руководитель на вас голос]],Таблица13[],3,FALSE)</f>
        <v>0</v>
      </c>
      <c r="AN26" s="12">
        <f>VLOOKUP(Таблица1[[#This Row],[Как руководитель реагирует на ваши инициативы]],Таблица14[],3,FALSE)</f>
        <v>1</v>
      </c>
      <c r="AO26" s="12">
        <f>VLOOKUP(Таблица1[[#This Row],[Оцените уровень комфорта в отношениях с руководителем]],Таблица15[],3,FALSE)</f>
        <v>0</v>
      </c>
      <c r="AP26" s="12">
        <f>VLOOKUP(Таблица1[[#This Row],[Возраст вашего руководителя]],Таблица16[],3,FALSE)</f>
        <v>0</v>
      </c>
      <c r="AQ26" s="12">
        <f>VLOOKUP(Таблица1[[#This Row],[Возраст вашего руководителя]],Таблица16[],4,FALSE)</f>
        <v>0</v>
      </c>
      <c r="AR26" s="12">
        <f>VLOOKUP(Таблица1[[#This Row],[Ваш пол]], Таблица17[], 2, FALSE)</f>
        <v>1</v>
      </c>
      <c r="AS26" s="12">
        <f>VLOOKUP(Таблица1[[#This Row],[Считаете ли вы своего руководителя лидером]], Таблица18[], 2, FALSE)</f>
        <v>0</v>
      </c>
      <c r="AT26" s="12">
        <f>VLOOKUP(Таблица1[[#This Row],[Есть ли в вашем коллективе неформальный лидер]], Таблица20[], 2, FALSE)</f>
        <v>0</v>
      </c>
      <c r="AU2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6" s="12">
        <f>VLOOKUP(Таблица1[[#This Row],[Занимается ли руководитель вашим профессиональным развитием]], Таблица22[], 2, FALSE)</f>
        <v>1</v>
      </c>
      <c r="AW26" s="12">
        <f>VLOOKUP(Таблица1[[#This Row],[Готовы ли вы к работе сверхурочно по просьбе руководителя]], Таблица23[], 2, FALSE)</f>
        <v>0</v>
      </c>
      <c r="AX26" s="12">
        <f>VLOOKUP(Таблица1[[#This Row],[Готовы ли вы перейти на другую работу вслед за руководителем]], Таблица24[], 2, FALSE)</f>
        <v>0</v>
      </c>
      <c r="AY26" s="12">
        <f>VLOOKUP(Таблица1[[#This Row],[Пол вашего руководителя]], Таблица17[], 2, FALSE)</f>
        <v>1</v>
      </c>
    </row>
    <row r="27" spans="1:51" ht="60" x14ac:dyDescent="0.25">
      <c r="A27" s="1">
        <v>26</v>
      </c>
      <c r="B27" s="1" t="s">
        <v>63</v>
      </c>
      <c r="C27" s="1">
        <v>11</v>
      </c>
      <c r="D27" s="1">
        <v>30</v>
      </c>
      <c r="E27" s="1">
        <v>3</v>
      </c>
      <c r="F27" s="11">
        <v>2</v>
      </c>
      <c r="G27" s="1" t="s">
        <v>61</v>
      </c>
      <c r="H27" s="1" t="s">
        <v>64</v>
      </c>
      <c r="I27" s="1" t="s">
        <v>60</v>
      </c>
      <c r="J27" s="1" t="s">
        <v>28</v>
      </c>
      <c r="K27" s="1" t="s">
        <v>40</v>
      </c>
      <c r="L27" s="1" t="s">
        <v>30</v>
      </c>
      <c r="M27" s="1" t="s">
        <v>31</v>
      </c>
      <c r="N27" s="1" t="s">
        <v>32</v>
      </c>
      <c r="O27" s="1" t="s">
        <v>30</v>
      </c>
      <c r="P27" s="1" t="s">
        <v>34</v>
      </c>
      <c r="Q27" s="1" t="s">
        <v>31</v>
      </c>
      <c r="R27" s="1" t="s">
        <v>34</v>
      </c>
      <c r="S27" s="1" t="s">
        <v>35</v>
      </c>
      <c r="T27" s="1" t="s">
        <v>68</v>
      </c>
      <c r="U27" s="1" t="s">
        <v>31</v>
      </c>
      <c r="V27" s="1" t="s">
        <v>36</v>
      </c>
      <c r="W27" s="1" t="s">
        <v>55</v>
      </c>
      <c r="X27" s="1" t="s">
        <v>34</v>
      </c>
      <c r="Y27" s="1" t="s">
        <v>31</v>
      </c>
      <c r="Z27" s="1" t="s">
        <v>25</v>
      </c>
      <c r="AA27" s="1" t="s">
        <v>62</v>
      </c>
      <c r="AB27" s="11">
        <v>3</v>
      </c>
      <c r="AC27" s="12">
        <f xml:space="preserve"> VLOOKUP(Таблица1[Ваша должность],Должность[],3,FALSE)</f>
        <v>1</v>
      </c>
      <c r="AD2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7" s="12">
        <f>VLOOKUP(Таблица1[[#This Row],[Насколько ваш руководитель делегирует вам полномочия для принятия решений]],Таблица5[],3,FALSE)</f>
        <v>1</v>
      </c>
      <c r="AG27" s="12">
        <f>VLOOKUP(Таблица1[[#This Row],[Дает ли руководитель обратную связь по поводу вашей работы]],Таблица6[],3,FALSE)</f>
        <v>0</v>
      </c>
      <c r="AH2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7" s="12">
        <f>VLOOKUP(Таблица1[[#This Row],[Критикует ли вас руководитель в присутствии коллег]],Таблица9[],3,FALSE)</f>
        <v>0</v>
      </c>
      <c r="AJ27" s="12">
        <f>VLOOKUP(Таблица1[[#This Row],[Насколько часто вы общаетесь с руководителем один-на-один]],Таблица10[],3,FALSE)</f>
        <v>1</v>
      </c>
      <c r="AK2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7" s="12">
        <f>VLOOKUP(Таблица1[[#This Row],[Повышает ли руководитель на вас голос]],Таблица13[],3,FALSE)</f>
        <v>0</v>
      </c>
      <c r="AN27" s="12">
        <f>VLOOKUP(Таблица1[[#This Row],[Как руководитель реагирует на ваши инициативы]],Таблица14[],3,FALSE)</f>
        <v>1</v>
      </c>
      <c r="AO27" s="12">
        <f>VLOOKUP(Таблица1[[#This Row],[Оцените уровень комфорта в отношениях с руководителем]],Таблица15[],3,FALSE)</f>
        <v>0</v>
      </c>
      <c r="AP27" s="12">
        <f>VLOOKUP(Таблица1[[#This Row],[Возраст вашего руководителя]],Таблица16[],3,FALSE)</f>
        <v>1</v>
      </c>
      <c r="AQ27" s="12">
        <f>VLOOKUP(Таблица1[[#This Row],[Возраст вашего руководителя]],Таблица16[],4,FALSE)</f>
        <v>0</v>
      </c>
      <c r="AR27" s="12">
        <f>VLOOKUP(Таблица1[[#This Row],[Ваш пол]], Таблица17[], 2, FALSE)</f>
        <v>0</v>
      </c>
      <c r="AS27" s="12">
        <f>VLOOKUP(Таблица1[[#This Row],[Считаете ли вы своего руководителя лидером]], Таблица18[], 2, FALSE)</f>
        <v>0</v>
      </c>
      <c r="AT27" s="12">
        <f>VLOOKUP(Таблица1[[#This Row],[Есть ли в вашем коллективе неформальный лидер]], Таблица20[], 2, FALSE)</f>
        <v>1</v>
      </c>
      <c r="AU2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7" s="12">
        <f>VLOOKUP(Таблица1[[#This Row],[Занимается ли руководитель вашим профессиональным развитием]], Таблица22[], 2, FALSE)</f>
        <v>0</v>
      </c>
      <c r="AW27" s="12">
        <f>VLOOKUP(Таблица1[[#This Row],[Готовы ли вы к работе сверхурочно по просьбе руководителя]], Таблица23[], 2, FALSE)</f>
        <v>1</v>
      </c>
      <c r="AX27" s="12">
        <f>VLOOKUP(Таблица1[[#This Row],[Готовы ли вы перейти на другую работу вслед за руководителем]], Таблица24[], 2, FALSE)</f>
        <v>0</v>
      </c>
      <c r="AY27" s="12">
        <f>VLOOKUP(Таблица1[[#This Row],[Пол вашего руководителя]], Таблица17[], 2, FALSE)</f>
        <v>1</v>
      </c>
    </row>
    <row r="28" spans="1:51" ht="60" x14ac:dyDescent="0.25">
      <c r="A28" s="1">
        <v>27</v>
      </c>
      <c r="B28" s="1" t="s">
        <v>63</v>
      </c>
      <c r="C28" s="1">
        <v>17</v>
      </c>
      <c r="D28" s="1">
        <v>37</v>
      </c>
      <c r="E28" s="1">
        <v>0.3</v>
      </c>
      <c r="F28" s="11">
        <v>1</v>
      </c>
      <c r="G28" s="1" t="s">
        <v>25</v>
      </c>
      <c r="H28" s="1" t="s">
        <v>64</v>
      </c>
      <c r="I28" s="1" t="s">
        <v>27</v>
      </c>
      <c r="J28" s="1" t="s">
        <v>44</v>
      </c>
      <c r="K28" s="1" t="s">
        <v>29</v>
      </c>
      <c r="L28" s="1" t="s">
        <v>59</v>
      </c>
      <c r="M28" s="1" t="s">
        <v>45</v>
      </c>
      <c r="N28" s="1" t="s">
        <v>65</v>
      </c>
      <c r="O28" s="1" t="s">
        <v>30</v>
      </c>
      <c r="P28" s="1" t="s">
        <v>34</v>
      </c>
      <c r="Q28" s="1" t="s">
        <v>34</v>
      </c>
      <c r="R28" s="1" t="s">
        <v>31</v>
      </c>
      <c r="S28" s="1" t="s">
        <v>35</v>
      </c>
      <c r="T28" s="1" t="s">
        <v>68</v>
      </c>
      <c r="U28" s="1" t="s">
        <v>34</v>
      </c>
      <c r="V28" s="1" t="s">
        <v>36</v>
      </c>
      <c r="W28" s="1" t="s">
        <v>49</v>
      </c>
      <c r="X28" s="1" t="s">
        <v>34</v>
      </c>
      <c r="Y28" s="1" t="s">
        <v>31</v>
      </c>
      <c r="Z28" s="1" t="s">
        <v>25</v>
      </c>
      <c r="AA28" s="1" t="s">
        <v>56</v>
      </c>
      <c r="AB28" s="11">
        <v>0</v>
      </c>
      <c r="AC28" s="12">
        <f xml:space="preserve"> VLOOKUP(Таблица1[Ваша должность],Должность[],3,FALSE)</f>
        <v>1</v>
      </c>
      <c r="AD2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8" s="12">
        <f>VLOOKUP(Таблица1[[#This Row],[Насколько ваш руководитель делегирует вам полномочия для принятия решений]],Таблица5[],3,FALSE)</f>
        <v>1</v>
      </c>
      <c r="AG28" s="12">
        <f>VLOOKUP(Таблица1[[#This Row],[Дает ли руководитель обратную связь по поводу вашей работы]],Таблица6[],3,FALSE)</f>
        <v>1</v>
      </c>
      <c r="AH2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8" s="12">
        <f>VLOOKUP(Таблица1[[#This Row],[Критикует ли вас руководитель в присутствии коллег]],Таблица9[],3,FALSE)</f>
        <v>0</v>
      </c>
      <c r="AJ28" s="12">
        <f>VLOOKUP(Таблица1[[#This Row],[Насколько часто вы общаетесь с руководителем один-на-один]],Таблица10[],3,FALSE)</f>
        <v>1</v>
      </c>
      <c r="AK2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8" s="12">
        <f>VLOOKUP(Таблица1[[#This Row],[Повышает ли руководитель на вас голос]],Таблица13[],3,FALSE)</f>
        <v>0</v>
      </c>
      <c r="AN28" s="12">
        <f>VLOOKUP(Таблица1[[#This Row],[Как руководитель реагирует на ваши инициативы]],Таблица14[],3,FALSE)</f>
        <v>1</v>
      </c>
      <c r="AO28" s="12">
        <f>VLOOKUP(Таблица1[[#This Row],[Оцените уровень комфорта в отношениях с руководителем]],Таблица15[],3,FALSE)</f>
        <v>1</v>
      </c>
      <c r="AP28" s="12">
        <f>VLOOKUP(Таблица1[[#This Row],[Возраст вашего руководителя]],Таблица16[],3,FALSE)</f>
        <v>0</v>
      </c>
      <c r="AQ28" s="12">
        <f>VLOOKUP(Таблица1[[#This Row],[Возраст вашего руководителя]],Таблица16[],4,FALSE)</f>
        <v>0</v>
      </c>
      <c r="AR28" s="12">
        <f>VLOOKUP(Таблица1[[#This Row],[Ваш пол]], Таблица17[], 2, FALSE)</f>
        <v>1</v>
      </c>
      <c r="AS28" s="12">
        <f>VLOOKUP(Таблица1[[#This Row],[Считаете ли вы своего руководителя лидером]], Таблица18[], 2, FALSE)</f>
        <v>1</v>
      </c>
      <c r="AT28" s="12">
        <f>VLOOKUP(Таблица1[[#This Row],[Есть ли в вашем коллективе неформальный лидер]], Таблица20[], 2, FALSE)</f>
        <v>0</v>
      </c>
      <c r="AU2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8" s="12">
        <f>VLOOKUP(Таблица1[[#This Row],[Занимается ли руководитель вашим профессиональным развитием]], Таблица22[], 2, FALSE)</f>
        <v>1</v>
      </c>
      <c r="AW28" s="12">
        <f>VLOOKUP(Таблица1[[#This Row],[Готовы ли вы к работе сверхурочно по просьбе руководителя]], Таблица23[], 2, FALSE)</f>
        <v>1</v>
      </c>
      <c r="AX28" s="12">
        <f>VLOOKUP(Таблица1[[#This Row],[Готовы ли вы перейти на другую работу вслед за руководителем]], Таблица24[], 2, FALSE)</f>
        <v>0</v>
      </c>
      <c r="AY28" s="12">
        <f>VLOOKUP(Таблица1[[#This Row],[Пол вашего руководителя]], Таблица17[], 2, FALSE)</f>
        <v>1</v>
      </c>
    </row>
    <row r="29" spans="1:51" ht="45" x14ac:dyDescent="0.25">
      <c r="A29" s="1">
        <v>28</v>
      </c>
      <c r="B29" s="1" t="s">
        <v>42</v>
      </c>
      <c r="C29" s="1">
        <v>8</v>
      </c>
      <c r="D29" s="1">
        <v>33</v>
      </c>
      <c r="E29" s="1">
        <v>2</v>
      </c>
      <c r="F29" s="11">
        <v>3</v>
      </c>
      <c r="G29" s="1" t="s">
        <v>25</v>
      </c>
      <c r="H29" s="1" t="s">
        <v>39</v>
      </c>
      <c r="I29" s="1" t="s">
        <v>30</v>
      </c>
      <c r="J29" s="1" t="s">
        <v>44</v>
      </c>
      <c r="K29" s="1" t="s">
        <v>29</v>
      </c>
      <c r="L29" s="1" t="s">
        <v>59</v>
      </c>
      <c r="M29" s="1" t="s">
        <v>31</v>
      </c>
      <c r="N29" s="1" t="s">
        <v>65</v>
      </c>
      <c r="O29" s="1" t="s">
        <v>47</v>
      </c>
      <c r="P29" s="1" t="s">
        <v>33</v>
      </c>
      <c r="Q29" s="1" t="s">
        <v>34</v>
      </c>
      <c r="R29" s="1" t="s">
        <v>31</v>
      </c>
      <c r="S29" s="1" t="s">
        <v>35</v>
      </c>
      <c r="T29" s="1" t="s">
        <v>34</v>
      </c>
      <c r="U29" s="1" t="s">
        <v>31</v>
      </c>
      <c r="V29" s="1" t="s">
        <v>36</v>
      </c>
      <c r="W29" s="1" t="s">
        <v>37</v>
      </c>
      <c r="X29" s="1" t="s">
        <v>34</v>
      </c>
      <c r="Y29" s="1" t="s">
        <v>31</v>
      </c>
      <c r="Z29" s="1" t="s">
        <v>25</v>
      </c>
      <c r="AA29" s="1" t="s">
        <v>69</v>
      </c>
      <c r="AB29" s="11">
        <v>2</v>
      </c>
      <c r="AC29" s="12">
        <f xml:space="preserve"> VLOOKUP(Таблица1[Ваша должность],Должность[],3,FALSE)</f>
        <v>0</v>
      </c>
      <c r="AD2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9" s="12">
        <f>VLOOKUP(Таблица1[[#This Row],[Насколько ваш руководитель делегирует вам полномочия для принятия решений]],Таблица5[],3,FALSE)</f>
        <v>1</v>
      </c>
      <c r="AG29" s="12">
        <f>VLOOKUP(Таблица1[[#This Row],[Дает ли руководитель обратную связь по поводу вашей работы]],Таблица6[],3,FALSE)</f>
        <v>1</v>
      </c>
      <c r="AH2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9" s="12">
        <f>VLOOKUP(Таблица1[[#This Row],[Критикует ли вас руководитель в присутствии коллег]],Таблица9[],3,FALSE)</f>
        <v>0</v>
      </c>
      <c r="AJ29" s="12">
        <f>VLOOKUP(Таблица1[[#This Row],[Насколько часто вы общаетесь с руководителем один-на-один]],Таблица10[],3,FALSE)</f>
        <v>1</v>
      </c>
      <c r="AK2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9" s="12">
        <f>VLOOKUP(Таблица1[[#This Row],[Повышает ли руководитель на вас голос]],Таблица13[],3,FALSE)</f>
        <v>0</v>
      </c>
      <c r="AN29" s="12">
        <f>VLOOKUP(Таблица1[[#This Row],[Как руководитель реагирует на ваши инициативы]],Таблица14[],3,FALSE)</f>
        <v>1</v>
      </c>
      <c r="AO29" s="12">
        <f>VLOOKUP(Таблица1[[#This Row],[Оцените уровень комфорта в отношениях с руководителем]],Таблица15[],3,FALSE)</f>
        <v>1</v>
      </c>
      <c r="AP29" s="12">
        <f>VLOOKUP(Таблица1[[#This Row],[Возраст вашего руководителя]],Таблица16[],3,FALSE)</f>
        <v>0</v>
      </c>
      <c r="AQ29" s="12">
        <f>VLOOKUP(Таблица1[[#This Row],[Возраст вашего руководителя]],Таблица16[],4,FALSE)</f>
        <v>0</v>
      </c>
      <c r="AR29" s="12">
        <f>VLOOKUP(Таблица1[[#This Row],[Ваш пол]], Таблица17[], 2, FALSE)</f>
        <v>1</v>
      </c>
      <c r="AS29" s="12">
        <f>VLOOKUP(Таблица1[[#This Row],[Считаете ли вы своего руководителя лидером]], Таблица18[], 2, FALSE)</f>
        <v>1</v>
      </c>
      <c r="AT29" s="12">
        <f>VLOOKUP(Таблица1[[#This Row],[Есть ли в вашем коллективе неформальный лидер]], Таблица20[], 2, FALSE)</f>
        <v>0</v>
      </c>
      <c r="AU2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9" s="12">
        <f>VLOOKUP(Таблица1[[#This Row],[Занимается ли руководитель вашим профессиональным развитием]], Таблица22[], 2, FALSE)</f>
        <v>0</v>
      </c>
      <c r="AW29" s="12">
        <f>VLOOKUP(Таблица1[[#This Row],[Готовы ли вы к работе сверхурочно по просьбе руководителя]], Таблица23[], 2, FALSE)</f>
        <v>1</v>
      </c>
      <c r="AX29" s="12">
        <f>VLOOKUP(Таблица1[[#This Row],[Готовы ли вы перейти на другую работу вслед за руководителем]], Таблица24[], 2, FALSE)</f>
        <v>0</v>
      </c>
      <c r="AY29" s="12">
        <f>VLOOKUP(Таблица1[[#This Row],[Пол вашего руководителя]], Таблица17[], 2, FALSE)</f>
        <v>1</v>
      </c>
    </row>
    <row r="30" spans="1:51" ht="45" x14ac:dyDescent="0.25">
      <c r="A30" s="1">
        <v>29</v>
      </c>
      <c r="B30" s="1" t="s">
        <v>42</v>
      </c>
      <c r="C30" s="1">
        <v>10</v>
      </c>
      <c r="D30" s="1">
        <v>30</v>
      </c>
      <c r="E30" s="1">
        <v>2</v>
      </c>
      <c r="F30" s="11">
        <v>2</v>
      </c>
      <c r="G30" s="1" t="s">
        <v>25</v>
      </c>
      <c r="H30" s="1" t="s">
        <v>39</v>
      </c>
      <c r="I30" s="1" t="s">
        <v>60</v>
      </c>
      <c r="J30" s="1" t="s">
        <v>28</v>
      </c>
      <c r="K30" s="1" t="s">
        <v>29</v>
      </c>
      <c r="L30" s="1" t="s">
        <v>30</v>
      </c>
      <c r="M30" s="1" t="s">
        <v>34</v>
      </c>
      <c r="N30" s="1" t="s">
        <v>46</v>
      </c>
      <c r="O30" s="1" t="s">
        <v>30</v>
      </c>
      <c r="P30" s="1" t="s">
        <v>33</v>
      </c>
      <c r="Q30" s="1" t="s">
        <v>34</v>
      </c>
      <c r="R30" s="1" t="s">
        <v>31</v>
      </c>
      <c r="S30" s="1" t="s">
        <v>54</v>
      </c>
      <c r="T30" s="1" t="s">
        <v>34</v>
      </c>
      <c r="U30" s="1" t="s">
        <v>31</v>
      </c>
      <c r="V30" s="1" t="s">
        <v>36</v>
      </c>
      <c r="W30" s="1" t="s">
        <v>49</v>
      </c>
      <c r="X30" s="1" t="s">
        <v>34</v>
      </c>
      <c r="Y30" s="1" t="s">
        <v>31</v>
      </c>
      <c r="Z30" s="1" t="s">
        <v>25</v>
      </c>
      <c r="AA30" s="1" t="s">
        <v>38</v>
      </c>
      <c r="AB30" s="11">
        <v>2</v>
      </c>
      <c r="AC30" s="12">
        <f xml:space="preserve"> VLOOKUP(Таблица1[Ваша должность],Должность[],3,FALSE)</f>
        <v>0</v>
      </c>
      <c r="AD3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0" s="12">
        <f>VLOOKUP(Таблица1[[#This Row],[Насколько ваш руководитель делегирует вам полномочия для принятия решений]],Таблица5[],3,FALSE)</f>
        <v>1</v>
      </c>
      <c r="AG30" s="12">
        <f>VLOOKUP(Таблица1[[#This Row],[Дает ли руководитель обратную связь по поводу вашей работы]],Таблица6[],3,FALSE)</f>
        <v>1</v>
      </c>
      <c r="AH3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0" s="12">
        <f>VLOOKUP(Таблица1[[#This Row],[Критикует ли вас руководитель в присутствии коллег]],Таблица9[],3,FALSE)</f>
        <v>1</v>
      </c>
      <c r="AJ30" s="12">
        <f>VLOOKUP(Таблица1[[#This Row],[Насколько часто вы общаетесь с руководителем один-на-один]],Таблица10[],3,FALSE)</f>
        <v>0</v>
      </c>
      <c r="AK3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3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0" s="12">
        <f>VLOOKUP(Таблица1[[#This Row],[Повышает ли руководитель на вас голос]],Таблица13[],3,FALSE)</f>
        <v>0</v>
      </c>
      <c r="AN30" s="12">
        <f>VLOOKUP(Таблица1[[#This Row],[Как руководитель реагирует на ваши инициативы]],Таблица14[],3,FALSE)</f>
        <v>1</v>
      </c>
      <c r="AO30" s="12">
        <f>VLOOKUP(Таблица1[[#This Row],[Оцените уровень комфорта в отношениях с руководителем]],Таблица15[],3,FALSE)</f>
        <v>1</v>
      </c>
      <c r="AP30" s="12">
        <f>VLOOKUP(Таблица1[[#This Row],[Возраст вашего руководителя]],Таблица16[],3,FALSE)</f>
        <v>1</v>
      </c>
      <c r="AQ30" s="12">
        <f>VLOOKUP(Таблица1[[#This Row],[Возраст вашего руководителя]],Таблица16[],4,FALSE)</f>
        <v>0</v>
      </c>
      <c r="AR30" s="12">
        <f>VLOOKUP(Таблица1[[#This Row],[Ваш пол]], Таблица17[], 2, FALSE)</f>
        <v>1</v>
      </c>
      <c r="AS30" s="12">
        <f>VLOOKUP(Таблица1[[#This Row],[Считаете ли вы своего руководителя лидером]], Таблица18[], 2, FALSE)</f>
        <v>1</v>
      </c>
      <c r="AT30" s="12">
        <f>VLOOKUP(Таблица1[[#This Row],[Есть ли в вашем коллективе неформальный лидер]], Таблица20[], 2, FALSE)</f>
        <v>0</v>
      </c>
      <c r="AU3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30" s="12">
        <f>VLOOKUP(Таблица1[[#This Row],[Занимается ли руководитель вашим профессиональным развитием]], Таблица22[], 2, FALSE)</f>
        <v>0</v>
      </c>
      <c r="AW30" s="12">
        <f>VLOOKUP(Таблица1[[#This Row],[Готовы ли вы к работе сверхурочно по просьбе руководителя]], Таблица23[], 2, FALSE)</f>
        <v>1</v>
      </c>
      <c r="AX30" s="12">
        <f>VLOOKUP(Таблица1[[#This Row],[Готовы ли вы перейти на другую работу вслед за руководителем]], Таблица24[], 2, FALSE)</f>
        <v>0</v>
      </c>
      <c r="AY30" s="12">
        <f>VLOOKUP(Таблица1[[#This Row],[Пол вашего руководителя]], Таблица17[], 2, FALSE)</f>
        <v>1</v>
      </c>
    </row>
    <row r="31" spans="1:51" ht="45" x14ac:dyDescent="0.25">
      <c r="A31" s="1">
        <v>30</v>
      </c>
      <c r="B31" s="1" t="s">
        <v>42</v>
      </c>
      <c r="C31" s="1">
        <v>9</v>
      </c>
      <c r="D31" s="1">
        <v>32</v>
      </c>
      <c r="E31" s="1">
        <v>0.3</v>
      </c>
      <c r="F31" s="11">
        <v>4</v>
      </c>
      <c r="G31" s="1" t="s">
        <v>25</v>
      </c>
      <c r="H31" s="1" t="s">
        <v>39</v>
      </c>
      <c r="I31" s="1" t="s">
        <v>60</v>
      </c>
      <c r="J31" s="1" t="s">
        <v>28</v>
      </c>
      <c r="K31" s="1" t="s">
        <v>40</v>
      </c>
      <c r="L31" s="1" t="s">
        <v>30</v>
      </c>
      <c r="M31" s="1" t="s">
        <v>31</v>
      </c>
      <c r="N31" s="1" t="s">
        <v>46</v>
      </c>
      <c r="O31" s="1" t="s">
        <v>31</v>
      </c>
      <c r="P31" s="1" t="s">
        <v>41</v>
      </c>
      <c r="Q31" s="1" t="s">
        <v>34</v>
      </c>
      <c r="R31" s="1" t="s">
        <v>31</v>
      </c>
      <c r="S31" s="1" t="s">
        <v>54</v>
      </c>
      <c r="T31" s="1" t="s">
        <v>34</v>
      </c>
      <c r="U31" s="1" t="s">
        <v>34</v>
      </c>
      <c r="V31" s="1" t="s">
        <v>36</v>
      </c>
      <c r="W31" s="1" t="s">
        <v>37</v>
      </c>
      <c r="X31" s="1" t="s">
        <v>31</v>
      </c>
      <c r="Y31" s="1" t="s">
        <v>31</v>
      </c>
      <c r="Z31" s="1" t="s">
        <v>25</v>
      </c>
      <c r="AA31" s="1" t="s">
        <v>69</v>
      </c>
      <c r="AB31" s="11">
        <v>0</v>
      </c>
      <c r="AC31" s="12">
        <f xml:space="preserve"> VLOOKUP(Таблица1[Ваша должность],Должность[],3,FALSE)</f>
        <v>0</v>
      </c>
      <c r="AD3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1" s="12">
        <f>VLOOKUP(Таблица1[[#This Row],[Насколько ваш руководитель делегирует вам полномочия для принятия решений]],Таблица5[],3,FALSE)</f>
        <v>1</v>
      </c>
      <c r="AG31" s="12">
        <f>VLOOKUP(Таблица1[[#This Row],[Дает ли руководитель обратную связь по поводу вашей работы]],Таблица6[],3,FALSE)</f>
        <v>0</v>
      </c>
      <c r="AH3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1" s="12">
        <f>VLOOKUP(Таблица1[[#This Row],[Критикует ли вас руководитель в присутствии коллег]],Таблица9[],3,FALSE)</f>
        <v>0</v>
      </c>
      <c r="AJ31" s="12">
        <f>VLOOKUP(Таблица1[[#This Row],[Насколько часто вы общаетесь с руководителем один-на-один]],Таблица10[],3,FALSE)</f>
        <v>0</v>
      </c>
      <c r="AK3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3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1" s="12">
        <f>VLOOKUP(Таблица1[[#This Row],[Повышает ли руководитель на вас голос]],Таблица13[],3,FALSE)</f>
        <v>0</v>
      </c>
      <c r="AN31" s="12">
        <f>VLOOKUP(Таблица1[[#This Row],[Как руководитель реагирует на ваши инициативы]],Таблица14[],3,FALSE)</f>
        <v>1</v>
      </c>
      <c r="AO31" s="12">
        <f>VLOOKUP(Таблица1[[#This Row],[Оцените уровень комфорта в отношениях с руководителем]],Таблица15[],3,FALSE)</f>
        <v>1</v>
      </c>
      <c r="AP31" s="12">
        <f>VLOOKUP(Таблица1[[#This Row],[Возраст вашего руководителя]],Таблица16[],3,FALSE)</f>
        <v>0</v>
      </c>
      <c r="AQ31" s="12">
        <f>VLOOKUP(Таблица1[[#This Row],[Возраст вашего руководителя]],Таблица16[],4,FALSE)</f>
        <v>0</v>
      </c>
      <c r="AR31" s="12">
        <f>VLOOKUP(Таблица1[[#This Row],[Ваш пол]], Таблица17[], 2, FALSE)</f>
        <v>1</v>
      </c>
      <c r="AS31" s="12">
        <f>VLOOKUP(Таблица1[[#This Row],[Считаете ли вы своего руководителя лидером]], Таблица18[], 2, FALSE)</f>
        <v>1</v>
      </c>
      <c r="AT31" s="12">
        <f>VLOOKUP(Таблица1[[#This Row],[Есть ли в вашем коллективе неформальный лидер]], Таблица20[], 2, FALSE)</f>
        <v>0</v>
      </c>
      <c r="AU3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31" s="12">
        <f>VLOOKUP(Таблица1[[#This Row],[Занимается ли руководитель вашим профессиональным развитием]], Таблица22[], 2, FALSE)</f>
        <v>1</v>
      </c>
      <c r="AW31" s="12">
        <f>VLOOKUP(Таблица1[[#This Row],[Готовы ли вы к работе сверхурочно по просьбе руководителя]], Таблица23[], 2, FALSE)</f>
        <v>0</v>
      </c>
      <c r="AX31" s="12">
        <f>VLOOKUP(Таблица1[[#This Row],[Готовы ли вы перейти на другую работу вслед за руководителем]], Таблица24[], 2, FALSE)</f>
        <v>0</v>
      </c>
      <c r="AY31" s="12">
        <f>VLOOKUP(Таблица1[[#This Row],[Пол вашего руководителя]], Таблица17[], 2, FALSE)</f>
        <v>1</v>
      </c>
    </row>
    <row r="32" spans="1:51" ht="45" x14ac:dyDescent="0.25">
      <c r="A32" s="1">
        <v>31</v>
      </c>
      <c r="B32" s="1" t="s">
        <v>51</v>
      </c>
      <c r="C32" s="1">
        <v>12</v>
      </c>
      <c r="D32" s="1">
        <v>33</v>
      </c>
      <c r="E32" s="1">
        <v>2.5</v>
      </c>
      <c r="F32" s="11">
        <v>1</v>
      </c>
      <c r="G32" s="1" t="s">
        <v>25</v>
      </c>
      <c r="H32" s="1" t="s">
        <v>64</v>
      </c>
      <c r="I32" s="1" t="s">
        <v>60</v>
      </c>
      <c r="J32" s="1" t="s">
        <v>28</v>
      </c>
      <c r="K32" s="1" t="s">
        <v>40</v>
      </c>
      <c r="L32" s="1" t="s">
        <v>30</v>
      </c>
      <c r="M32" s="1" t="s">
        <v>31</v>
      </c>
      <c r="N32" s="1" t="s">
        <v>46</v>
      </c>
      <c r="O32" s="1" t="s">
        <v>30</v>
      </c>
      <c r="P32" s="1" t="s">
        <v>33</v>
      </c>
      <c r="Q32" s="1" t="s">
        <v>34</v>
      </c>
      <c r="R32" s="1" t="s">
        <v>34</v>
      </c>
      <c r="S32" s="1" t="s">
        <v>35</v>
      </c>
      <c r="T32" s="1" t="s">
        <v>34</v>
      </c>
      <c r="U32" s="1" t="s">
        <v>31</v>
      </c>
      <c r="V32" s="1" t="s">
        <v>36</v>
      </c>
      <c r="W32" s="1" t="s">
        <v>55</v>
      </c>
      <c r="X32" s="1" t="s">
        <v>34</v>
      </c>
      <c r="Y32" s="1" t="s">
        <v>31</v>
      </c>
      <c r="Z32" s="1" t="s">
        <v>25</v>
      </c>
      <c r="AA32" s="1" t="s">
        <v>38</v>
      </c>
      <c r="AB32" s="11">
        <v>25</v>
      </c>
      <c r="AC32" s="12">
        <f xml:space="preserve"> VLOOKUP(Таблица1[Ваша должность],Должность[],3,FALSE)</f>
        <v>1</v>
      </c>
      <c r="AD3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2" s="12">
        <f>VLOOKUP(Таблица1[[#This Row],[Насколько ваш руководитель делегирует вам полномочия для принятия решений]],Таблица5[],3,FALSE)</f>
        <v>1</v>
      </c>
      <c r="AG32" s="12">
        <f>VLOOKUP(Таблица1[[#This Row],[Дает ли руководитель обратную связь по поводу вашей работы]],Таблица6[],3,FALSE)</f>
        <v>0</v>
      </c>
      <c r="AH3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2" s="12">
        <f>VLOOKUP(Таблица1[[#This Row],[Критикует ли вас руководитель в присутствии коллег]],Таблица9[],3,FALSE)</f>
        <v>0</v>
      </c>
      <c r="AJ32" s="12">
        <f>VLOOKUP(Таблица1[[#This Row],[Насколько часто вы общаетесь с руководителем один-на-один]],Таблица10[],3,FALSE)</f>
        <v>0</v>
      </c>
      <c r="AK3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3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2" s="12">
        <f>VLOOKUP(Таблица1[[#This Row],[Повышает ли руководитель на вас голос]],Таблица13[],3,FALSE)</f>
        <v>0</v>
      </c>
      <c r="AN32" s="12">
        <f>VLOOKUP(Таблица1[[#This Row],[Как руководитель реагирует на ваши инициативы]],Таблица14[],3,FALSE)</f>
        <v>1</v>
      </c>
      <c r="AO32" s="12">
        <f>VLOOKUP(Таблица1[[#This Row],[Оцените уровень комфорта в отношениях с руководителем]],Таблица15[],3,FALSE)</f>
        <v>0</v>
      </c>
      <c r="AP32" s="12">
        <f>VLOOKUP(Таблица1[[#This Row],[Возраст вашего руководителя]],Таблица16[],3,FALSE)</f>
        <v>1</v>
      </c>
      <c r="AQ32" s="12">
        <f>VLOOKUP(Таблица1[[#This Row],[Возраст вашего руководителя]],Таблица16[],4,FALSE)</f>
        <v>0</v>
      </c>
      <c r="AR32" s="12">
        <f>VLOOKUP(Таблица1[[#This Row],[Ваш пол]], Таблица17[], 2, FALSE)</f>
        <v>1</v>
      </c>
      <c r="AS32" s="12">
        <f>VLOOKUP(Таблица1[[#This Row],[Считаете ли вы своего руководителя лидером]], Таблица18[], 2, FALSE)</f>
        <v>1</v>
      </c>
      <c r="AT32" s="12">
        <f>VLOOKUP(Таблица1[[#This Row],[Есть ли в вашем коллективе неформальный лидер]], Таблица20[], 2, FALSE)</f>
        <v>1</v>
      </c>
      <c r="AU3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32" s="12">
        <f>VLOOKUP(Таблица1[[#This Row],[Занимается ли руководитель вашим профессиональным развитием]], Таблица22[], 2, FALSE)</f>
        <v>0</v>
      </c>
      <c r="AW32" s="12">
        <f>VLOOKUP(Таблица1[[#This Row],[Готовы ли вы к работе сверхурочно по просьбе руководителя]], Таблица23[], 2, FALSE)</f>
        <v>1</v>
      </c>
      <c r="AX32" s="12">
        <f>VLOOKUP(Таблица1[[#This Row],[Готовы ли вы перейти на другую работу вслед за руководителем]], Таблица24[], 2, FALSE)</f>
        <v>0</v>
      </c>
      <c r="AY32" s="12">
        <f>VLOOKUP(Таблица1[[#This Row],[Пол вашего руководителя]], Таблица17[], 2, FALSE)</f>
        <v>1</v>
      </c>
    </row>
    <row r="33" spans="1:51" ht="45" x14ac:dyDescent="0.25">
      <c r="A33" s="1">
        <v>32</v>
      </c>
      <c r="B33" s="1" t="s">
        <v>74</v>
      </c>
      <c r="C33" s="1">
        <v>14</v>
      </c>
      <c r="D33" s="1">
        <v>37</v>
      </c>
      <c r="E33" s="1">
        <v>2.5</v>
      </c>
      <c r="F33" s="11">
        <v>2</v>
      </c>
      <c r="G33" s="1" t="s">
        <v>61</v>
      </c>
      <c r="H33" s="1" t="s">
        <v>64</v>
      </c>
      <c r="I33" s="1" t="s">
        <v>27</v>
      </c>
      <c r="J33" s="1" t="s">
        <v>44</v>
      </c>
      <c r="K33" s="1" t="s">
        <v>29</v>
      </c>
      <c r="L33" s="1" t="s">
        <v>59</v>
      </c>
      <c r="M33" s="1" t="s">
        <v>31</v>
      </c>
      <c r="N33" s="1" t="s">
        <v>65</v>
      </c>
      <c r="O33" s="1" t="s">
        <v>47</v>
      </c>
      <c r="P33" s="1" t="s">
        <v>33</v>
      </c>
      <c r="Q33" s="1" t="s">
        <v>31</v>
      </c>
      <c r="R33" s="1" t="s">
        <v>31</v>
      </c>
      <c r="S33" s="1" t="s">
        <v>35</v>
      </c>
      <c r="T33" s="1" t="s">
        <v>34</v>
      </c>
      <c r="U33" s="1" t="s">
        <v>34</v>
      </c>
      <c r="V33" s="1" t="s">
        <v>36</v>
      </c>
      <c r="W33" s="1" t="s">
        <v>37</v>
      </c>
      <c r="X33" s="1" t="s">
        <v>34</v>
      </c>
      <c r="Y33" s="1" t="s">
        <v>31</v>
      </c>
      <c r="Z33" s="1" t="s">
        <v>25</v>
      </c>
      <c r="AA33" s="1" t="s">
        <v>50</v>
      </c>
      <c r="AB33" s="11">
        <v>2</v>
      </c>
      <c r="AC33" s="12">
        <f xml:space="preserve"> VLOOKUP(Таблица1[Ваша должность],Должность[],3,FALSE)</f>
        <v>0</v>
      </c>
      <c r="AD3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3" s="12">
        <f>VLOOKUP(Таблица1[[#This Row],[Насколько ваш руководитель делегирует вам полномочия для принятия решений]],Таблица5[],3,FALSE)</f>
        <v>1</v>
      </c>
      <c r="AG33" s="12">
        <f>VLOOKUP(Таблица1[[#This Row],[Дает ли руководитель обратную связь по поводу вашей работы]],Таблица6[],3,FALSE)</f>
        <v>1</v>
      </c>
      <c r="AH3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3" s="12">
        <f>VLOOKUP(Таблица1[[#This Row],[Критикует ли вас руководитель в присутствии коллег]],Таблица9[],3,FALSE)</f>
        <v>0</v>
      </c>
      <c r="AJ33" s="12">
        <f>VLOOKUP(Таблица1[[#This Row],[Насколько часто вы общаетесь с руководителем один-на-один]],Таблица10[],3,FALSE)</f>
        <v>1</v>
      </c>
      <c r="AK3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3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3" s="12">
        <f>VLOOKUP(Таблица1[[#This Row],[Повышает ли руководитель на вас голос]],Таблица13[],3,FALSE)</f>
        <v>0</v>
      </c>
      <c r="AN33" s="12">
        <f>VLOOKUP(Таблица1[[#This Row],[Как руководитель реагирует на ваши инициативы]],Таблица14[],3,FALSE)</f>
        <v>1</v>
      </c>
      <c r="AO33" s="12">
        <f>VLOOKUP(Таблица1[[#This Row],[Оцените уровень комфорта в отношениях с руководителем]],Таблица15[],3,FALSE)</f>
        <v>1</v>
      </c>
      <c r="AP33" s="12">
        <f>VLOOKUP(Таблица1[[#This Row],[Возраст вашего руководителя]],Таблица16[],3,FALSE)</f>
        <v>0</v>
      </c>
      <c r="AQ33" s="12">
        <f>VLOOKUP(Таблица1[[#This Row],[Возраст вашего руководителя]],Таблица16[],4,FALSE)</f>
        <v>0</v>
      </c>
      <c r="AR33" s="12">
        <f>VLOOKUP(Таблица1[[#This Row],[Ваш пол]], Таблица17[], 2, FALSE)</f>
        <v>0</v>
      </c>
      <c r="AS33" s="12">
        <f>VLOOKUP(Таблица1[[#This Row],[Считаете ли вы своего руководителя лидером]], Таблица18[], 2, FALSE)</f>
        <v>0</v>
      </c>
      <c r="AT33" s="12">
        <f>VLOOKUP(Таблица1[[#This Row],[Есть ли в вашем коллективе неформальный лидер]], Таблица20[], 2, FALSE)</f>
        <v>0</v>
      </c>
      <c r="AU3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33" s="12">
        <f>VLOOKUP(Таблица1[[#This Row],[Занимается ли руководитель вашим профессиональным развитием]], Таблица22[], 2, FALSE)</f>
        <v>1</v>
      </c>
      <c r="AW33" s="12">
        <f>VLOOKUP(Таблица1[[#This Row],[Готовы ли вы к работе сверхурочно по просьбе руководителя]], Таблица23[], 2, FALSE)</f>
        <v>1</v>
      </c>
      <c r="AX33" s="12">
        <f>VLOOKUP(Таблица1[[#This Row],[Готовы ли вы перейти на другую работу вслед за руководителем]], Таблица24[], 2, FALSE)</f>
        <v>0</v>
      </c>
      <c r="AY33" s="12">
        <f>VLOOKUP(Таблица1[[#This Row],[Пол вашего руководителя]], Таблица17[], 2, FALSE)</f>
        <v>1</v>
      </c>
    </row>
    <row r="34" spans="1:51" ht="60" x14ac:dyDescent="0.25">
      <c r="A34" s="1">
        <v>33</v>
      </c>
      <c r="B34" s="1" t="s">
        <v>24</v>
      </c>
      <c r="C34" s="1">
        <v>9</v>
      </c>
      <c r="D34" s="1">
        <v>29</v>
      </c>
      <c r="E34" s="1">
        <v>8</v>
      </c>
      <c r="F34" s="11">
        <v>0</v>
      </c>
      <c r="G34" s="1" t="s">
        <v>25</v>
      </c>
      <c r="H34" s="1" t="s">
        <v>26</v>
      </c>
      <c r="I34" s="1" t="s">
        <v>60</v>
      </c>
      <c r="J34" s="1" t="s">
        <v>28</v>
      </c>
      <c r="K34" s="1" t="s">
        <v>29</v>
      </c>
      <c r="L34" s="1" t="s">
        <v>30</v>
      </c>
      <c r="M34" s="1" t="s">
        <v>31</v>
      </c>
      <c r="N34" s="1" t="s">
        <v>32</v>
      </c>
      <c r="O34" s="1" t="s">
        <v>30</v>
      </c>
      <c r="P34" s="1" t="s">
        <v>34</v>
      </c>
      <c r="Q34" s="1" t="s">
        <v>34</v>
      </c>
      <c r="R34" s="1" t="s">
        <v>31</v>
      </c>
      <c r="S34" s="1" t="s">
        <v>35</v>
      </c>
      <c r="T34" s="1" t="s">
        <v>68</v>
      </c>
      <c r="U34" s="1" t="s">
        <v>34</v>
      </c>
      <c r="V34" s="1" t="s">
        <v>36</v>
      </c>
      <c r="W34" s="1" t="s">
        <v>49</v>
      </c>
      <c r="X34" s="1" t="s">
        <v>34</v>
      </c>
      <c r="Y34" s="1" t="s">
        <v>31</v>
      </c>
      <c r="Z34" s="1" t="s">
        <v>25</v>
      </c>
      <c r="AA34" s="1" t="s">
        <v>62</v>
      </c>
      <c r="AB34" s="11">
        <v>2</v>
      </c>
      <c r="AC34" s="12">
        <f xml:space="preserve"> VLOOKUP(Таблица1[Ваша должность],Должность[],3,FALSE)</f>
        <v>1</v>
      </c>
      <c r="AD3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3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4" s="12">
        <f>VLOOKUP(Таблица1[[#This Row],[Насколько ваш руководитель делегирует вам полномочия для принятия решений]],Таблица5[],3,FALSE)</f>
        <v>1</v>
      </c>
      <c r="AG34" s="12">
        <f>VLOOKUP(Таблица1[[#This Row],[Дает ли руководитель обратную связь по поводу вашей работы]],Таблица6[],3,FALSE)</f>
        <v>1</v>
      </c>
      <c r="AH3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4" s="12">
        <f>VLOOKUP(Таблица1[[#This Row],[Критикует ли вас руководитель в присутствии коллег]],Таблица9[],3,FALSE)</f>
        <v>0</v>
      </c>
      <c r="AJ34" s="12">
        <f>VLOOKUP(Таблица1[[#This Row],[Насколько часто вы общаетесь с руководителем один-на-один]],Таблица10[],3,FALSE)</f>
        <v>1</v>
      </c>
      <c r="AK3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3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34" s="12">
        <f>VLOOKUP(Таблица1[[#This Row],[Повышает ли руководитель на вас голос]],Таблица13[],3,FALSE)</f>
        <v>0</v>
      </c>
      <c r="AN34" s="12">
        <f>VLOOKUP(Таблица1[[#This Row],[Как руководитель реагирует на ваши инициативы]],Таблица14[],3,FALSE)</f>
        <v>1</v>
      </c>
      <c r="AO34" s="12">
        <f>VLOOKUP(Таблица1[[#This Row],[Оцените уровень комфорта в отношениях с руководителем]],Таблица15[],3,FALSE)</f>
        <v>1</v>
      </c>
      <c r="AP34" s="12">
        <f>VLOOKUP(Таблица1[[#This Row],[Возраст вашего руководителя]],Таблица16[],3,FALSE)</f>
        <v>1</v>
      </c>
      <c r="AQ34" s="12">
        <f>VLOOKUP(Таблица1[[#This Row],[Возраст вашего руководителя]],Таблица16[],4,FALSE)</f>
        <v>0</v>
      </c>
      <c r="AR34" s="12">
        <f>VLOOKUP(Таблица1[[#This Row],[Ваш пол]], Таблица17[], 2, FALSE)</f>
        <v>1</v>
      </c>
      <c r="AS34" s="12">
        <f>VLOOKUP(Таблица1[[#This Row],[Считаете ли вы своего руководителя лидером]], Таблица18[], 2, FALSE)</f>
        <v>1</v>
      </c>
      <c r="AT34" s="12">
        <f>VLOOKUP(Таблица1[[#This Row],[Есть ли в вашем коллективе неформальный лидер]], Таблица20[], 2, FALSE)</f>
        <v>0</v>
      </c>
      <c r="AU3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34" s="12">
        <f>VLOOKUP(Таблица1[[#This Row],[Занимается ли руководитель вашим профессиональным развитием]], Таблица22[], 2, FALSE)</f>
        <v>1</v>
      </c>
      <c r="AW34" s="12">
        <f>VLOOKUP(Таблица1[[#This Row],[Готовы ли вы к работе сверхурочно по просьбе руководителя]], Таблица23[], 2, FALSE)</f>
        <v>1</v>
      </c>
      <c r="AX34" s="12">
        <f>VLOOKUP(Таблица1[[#This Row],[Готовы ли вы перейти на другую работу вслед за руководителем]], Таблица24[], 2, FALSE)</f>
        <v>0</v>
      </c>
      <c r="AY34" s="12">
        <f>VLOOKUP(Таблица1[[#This Row],[Пол вашего руководителя]], Таблица17[], 2, FALSE)</f>
        <v>1</v>
      </c>
    </row>
    <row r="35" spans="1:51" ht="45" x14ac:dyDescent="0.25">
      <c r="A35" s="1">
        <v>34</v>
      </c>
      <c r="B35" s="1" t="s">
        <v>42</v>
      </c>
      <c r="C35" s="1">
        <v>15</v>
      </c>
      <c r="D35" s="1">
        <v>35</v>
      </c>
      <c r="E35" s="1">
        <v>6</v>
      </c>
      <c r="F35" s="11">
        <v>0</v>
      </c>
      <c r="G35" s="1" t="s">
        <v>25</v>
      </c>
      <c r="H35" s="1" t="s">
        <v>39</v>
      </c>
      <c r="I35" s="1" t="s">
        <v>27</v>
      </c>
      <c r="J35" s="1" t="s">
        <v>44</v>
      </c>
      <c r="K35" s="1" t="s">
        <v>40</v>
      </c>
      <c r="L35" s="1" t="s">
        <v>30</v>
      </c>
      <c r="M35" s="1" t="s">
        <v>45</v>
      </c>
      <c r="N35" s="1" t="s">
        <v>46</v>
      </c>
      <c r="O35" s="1" t="s">
        <v>30</v>
      </c>
      <c r="P35" s="1" t="s">
        <v>34</v>
      </c>
      <c r="Q35" s="1" t="s">
        <v>34</v>
      </c>
      <c r="R35" s="1" t="s">
        <v>31</v>
      </c>
      <c r="S35" s="1" t="s">
        <v>35</v>
      </c>
      <c r="T35" s="1" t="s">
        <v>34</v>
      </c>
      <c r="U35" s="1" t="s">
        <v>31</v>
      </c>
      <c r="V35" s="1" t="s">
        <v>36</v>
      </c>
      <c r="W35" s="1" t="s">
        <v>49</v>
      </c>
      <c r="X35" s="1" t="s">
        <v>31</v>
      </c>
      <c r="Y35" s="1" t="s">
        <v>31</v>
      </c>
      <c r="Z35" s="1" t="s">
        <v>25</v>
      </c>
      <c r="AA35" s="1" t="s">
        <v>69</v>
      </c>
      <c r="AB35" s="11">
        <v>3</v>
      </c>
      <c r="AC35" s="12">
        <f xml:space="preserve"> VLOOKUP(Таблица1[Ваша должность],Должность[],3,FALSE)</f>
        <v>0</v>
      </c>
      <c r="AD3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5" s="12">
        <f>VLOOKUP(Таблица1[[#This Row],[Насколько ваш руководитель делегирует вам полномочия для принятия решений]],Таблица5[],3,FALSE)</f>
        <v>1</v>
      </c>
      <c r="AG35" s="12">
        <f>VLOOKUP(Таблица1[[#This Row],[Дает ли руководитель обратную связь по поводу вашей работы]],Таблица6[],3,FALSE)</f>
        <v>0</v>
      </c>
      <c r="AH3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5" s="12">
        <f>VLOOKUP(Таблица1[[#This Row],[Критикует ли вас руководитель в присутствии коллег]],Таблица9[],3,FALSE)</f>
        <v>0</v>
      </c>
      <c r="AJ35" s="12">
        <f>VLOOKUP(Таблица1[[#This Row],[Насколько часто вы общаетесь с руководителем один-на-один]],Таблица10[],3,FALSE)</f>
        <v>0</v>
      </c>
      <c r="AK3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3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35" s="12">
        <f>VLOOKUP(Таблица1[[#This Row],[Повышает ли руководитель на вас голос]],Таблица13[],3,FALSE)</f>
        <v>0</v>
      </c>
      <c r="AN35" s="12">
        <f>VLOOKUP(Таблица1[[#This Row],[Как руководитель реагирует на ваши инициативы]],Таблица14[],3,FALSE)</f>
        <v>1</v>
      </c>
      <c r="AO35" s="12">
        <f>VLOOKUP(Таблица1[[#This Row],[Оцените уровень комфорта в отношениях с руководителем]],Таблица15[],3,FALSE)</f>
        <v>1</v>
      </c>
      <c r="AP35" s="12">
        <f>VLOOKUP(Таблица1[[#This Row],[Возраст вашего руководителя]],Таблица16[],3,FALSE)</f>
        <v>0</v>
      </c>
      <c r="AQ35" s="12">
        <f>VLOOKUP(Таблица1[[#This Row],[Возраст вашего руководителя]],Таблица16[],4,FALSE)</f>
        <v>0</v>
      </c>
      <c r="AR35" s="12">
        <f>VLOOKUP(Таблица1[[#This Row],[Ваш пол]], Таблица17[], 2, FALSE)</f>
        <v>1</v>
      </c>
      <c r="AS35" s="12">
        <f>VLOOKUP(Таблица1[[#This Row],[Считаете ли вы своего руководителя лидером]], Таблица18[], 2, FALSE)</f>
        <v>1</v>
      </c>
      <c r="AT35" s="12">
        <f>VLOOKUP(Таблица1[[#This Row],[Есть ли в вашем коллективе неформальный лидер]], Таблица20[], 2, FALSE)</f>
        <v>0</v>
      </c>
      <c r="AU3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35" s="12">
        <f>VLOOKUP(Таблица1[[#This Row],[Занимается ли руководитель вашим профессиональным развитием]], Таблица22[], 2, FALSE)</f>
        <v>0</v>
      </c>
      <c r="AW35" s="12">
        <f>VLOOKUP(Таблица1[[#This Row],[Готовы ли вы к работе сверхурочно по просьбе руководителя]], Таблица23[], 2, FALSE)</f>
        <v>0</v>
      </c>
      <c r="AX35" s="12">
        <f>VLOOKUP(Таблица1[[#This Row],[Готовы ли вы перейти на другую работу вслед за руководителем]], Таблица24[], 2, FALSE)</f>
        <v>0</v>
      </c>
      <c r="AY35" s="12">
        <f>VLOOKUP(Таблица1[[#This Row],[Пол вашего руководителя]], Таблица17[], 2, FALSE)</f>
        <v>1</v>
      </c>
    </row>
    <row r="36" spans="1:51" ht="60" x14ac:dyDescent="0.25">
      <c r="A36" s="1">
        <v>35</v>
      </c>
      <c r="B36" s="1" t="s">
        <v>42</v>
      </c>
      <c r="C36" s="1">
        <v>10</v>
      </c>
      <c r="D36" s="1">
        <v>35</v>
      </c>
      <c r="E36" s="1">
        <v>3</v>
      </c>
      <c r="F36" s="11">
        <v>2</v>
      </c>
      <c r="G36" s="1" t="s">
        <v>25</v>
      </c>
      <c r="H36" s="1" t="s">
        <v>39</v>
      </c>
      <c r="I36" s="1" t="s">
        <v>58</v>
      </c>
      <c r="J36" s="1" t="s">
        <v>52</v>
      </c>
      <c r="K36" s="1" t="s">
        <v>53</v>
      </c>
      <c r="L36" s="1" t="s">
        <v>35</v>
      </c>
      <c r="M36" s="1" t="s">
        <v>45</v>
      </c>
      <c r="N36" s="1" t="s">
        <v>46</v>
      </c>
      <c r="O36" s="1" t="s">
        <v>31</v>
      </c>
      <c r="P36" s="1" t="s">
        <v>41</v>
      </c>
      <c r="Q36" s="1" t="s">
        <v>31</v>
      </c>
      <c r="R36" s="1" t="s">
        <v>31</v>
      </c>
      <c r="S36" s="1" t="s">
        <v>35</v>
      </c>
      <c r="T36" s="1" t="s">
        <v>34</v>
      </c>
      <c r="U36" s="1" t="s">
        <v>31</v>
      </c>
      <c r="V36" s="1" t="s">
        <v>36</v>
      </c>
      <c r="W36" s="1" t="s">
        <v>55</v>
      </c>
      <c r="X36" s="1" t="s">
        <v>31</v>
      </c>
      <c r="Y36" s="1" t="s">
        <v>31</v>
      </c>
      <c r="Z36" s="1" t="s">
        <v>25</v>
      </c>
      <c r="AA36" s="1" t="s">
        <v>56</v>
      </c>
      <c r="AB36" s="11">
        <v>2</v>
      </c>
      <c r="AC36" s="12">
        <f xml:space="preserve"> VLOOKUP(Таблица1[Ваша должность],Должность[],3,FALSE)</f>
        <v>0</v>
      </c>
      <c r="AD3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36" s="12">
        <f>VLOOKUP(Таблица1[[#This Row],[Насколько ваш руководитель делегирует вам полномочия для принятия решений]],Таблица5[],3,FALSE)</f>
        <v>0</v>
      </c>
      <c r="AG36" s="12">
        <f>VLOOKUP(Таблица1[[#This Row],[Дает ли руководитель обратную связь по поводу вашей работы]],Таблица6[],3,FALSE)</f>
        <v>1</v>
      </c>
      <c r="AH3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36" s="12">
        <f>VLOOKUP(Таблица1[[#This Row],[Критикует ли вас руководитель в присутствии коллег]],Таблица9[],3,FALSE)</f>
        <v>0</v>
      </c>
      <c r="AJ36" s="12">
        <f>VLOOKUP(Таблица1[[#This Row],[Насколько часто вы общаетесь с руководителем один-на-один]],Таблица10[],3,FALSE)</f>
        <v>0</v>
      </c>
      <c r="AK3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3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6" s="12">
        <f>VLOOKUP(Таблица1[[#This Row],[Повышает ли руководитель на вас голос]],Таблица13[],3,FALSE)</f>
        <v>0</v>
      </c>
      <c r="AN36" s="12">
        <f>VLOOKUP(Таблица1[[#This Row],[Как руководитель реагирует на ваши инициативы]],Таблица14[],3,FALSE)</f>
        <v>1</v>
      </c>
      <c r="AO36" s="12">
        <f>VLOOKUP(Таблица1[[#This Row],[Оцените уровень комфорта в отношениях с руководителем]],Таблица15[],3,FALSE)</f>
        <v>0</v>
      </c>
      <c r="AP36" s="12">
        <f>VLOOKUP(Таблица1[[#This Row],[Возраст вашего руководителя]],Таблица16[],3,FALSE)</f>
        <v>0</v>
      </c>
      <c r="AQ36" s="12">
        <f>VLOOKUP(Таблица1[[#This Row],[Возраст вашего руководителя]],Таблица16[],4,FALSE)</f>
        <v>0</v>
      </c>
      <c r="AR36" s="12">
        <f>VLOOKUP(Таблица1[[#This Row],[Ваш пол]], Таблица17[], 2, FALSE)</f>
        <v>1</v>
      </c>
      <c r="AS36" s="12">
        <f>VLOOKUP(Таблица1[[#This Row],[Считаете ли вы своего руководителя лидером]], Таблица18[], 2, FALSE)</f>
        <v>0</v>
      </c>
      <c r="AT36" s="12">
        <f>VLOOKUP(Таблица1[[#This Row],[Есть ли в вашем коллективе неформальный лидер]], Таблица20[], 2, FALSE)</f>
        <v>0</v>
      </c>
      <c r="AU3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36" s="12">
        <f>VLOOKUP(Таблица1[[#This Row],[Занимается ли руководитель вашим профессиональным развитием]], Таблица22[], 2, FALSE)</f>
        <v>0</v>
      </c>
      <c r="AW36" s="12">
        <f>VLOOKUP(Таблица1[[#This Row],[Готовы ли вы к работе сверхурочно по просьбе руководителя]], Таблица23[], 2, FALSE)</f>
        <v>0</v>
      </c>
      <c r="AX36" s="12">
        <f>VLOOKUP(Таблица1[[#This Row],[Готовы ли вы перейти на другую работу вслед за руководителем]], Таблица24[], 2, FALSE)</f>
        <v>0</v>
      </c>
      <c r="AY36" s="12">
        <f>VLOOKUP(Таблица1[[#This Row],[Пол вашего руководителя]], Таблица17[], 2, FALSE)</f>
        <v>1</v>
      </c>
    </row>
    <row r="37" spans="1:51" ht="45" x14ac:dyDescent="0.25">
      <c r="A37" s="1">
        <v>36</v>
      </c>
      <c r="B37" s="1" t="s">
        <v>57</v>
      </c>
      <c r="C37" s="1">
        <v>21</v>
      </c>
      <c r="D37" s="1">
        <v>39</v>
      </c>
      <c r="E37" s="1">
        <v>1</v>
      </c>
      <c r="F37" s="11">
        <v>2</v>
      </c>
      <c r="G37" s="1" t="s">
        <v>25</v>
      </c>
      <c r="H37" s="1" t="s">
        <v>39</v>
      </c>
      <c r="I37" s="1" t="s">
        <v>30</v>
      </c>
      <c r="J37" s="1" t="s">
        <v>71</v>
      </c>
      <c r="K37" s="1" t="s">
        <v>53</v>
      </c>
      <c r="L37" s="1" t="s">
        <v>30</v>
      </c>
      <c r="M37" s="1" t="s">
        <v>34</v>
      </c>
      <c r="N37" s="1" t="s">
        <v>46</v>
      </c>
      <c r="O37" s="1" t="s">
        <v>31</v>
      </c>
      <c r="P37" s="1" t="s">
        <v>41</v>
      </c>
      <c r="Q37" s="1" t="s">
        <v>31</v>
      </c>
      <c r="R37" s="1" t="s">
        <v>31</v>
      </c>
      <c r="S37" s="1" t="s">
        <v>54</v>
      </c>
      <c r="T37" s="1" t="s">
        <v>68</v>
      </c>
      <c r="U37" s="1" t="s">
        <v>31</v>
      </c>
      <c r="V37" s="1" t="s">
        <v>36</v>
      </c>
      <c r="W37" s="1" t="s">
        <v>55</v>
      </c>
      <c r="X37" s="1" t="s">
        <v>34</v>
      </c>
      <c r="Y37" s="1" t="s">
        <v>31</v>
      </c>
      <c r="Z37" s="1" t="s">
        <v>25</v>
      </c>
      <c r="AA37" s="1" t="s">
        <v>38</v>
      </c>
      <c r="AB37" s="11">
        <v>1</v>
      </c>
      <c r="AC37" s="12">
        <f xml:space="preserve"> VLOOKUP(Таблица1[Ваша должность],Должность[],3,FALSE)</f>
        <v>1</v>
      </c>
      <c r="AD3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37" s="12">
        <f>VLOOKUP(Таблица1[[#This Row],[Насколько ваш руководитель делегирует вам полномочия для принятия решений]],Таблица5[],3,FALSE)</f>
        <v>0</v>
      </c>
      <c r="AG37" s="12">
        <f>VLOOKUP(Таблица1[[#This Row],[Дает ли руководитель обратную связь по поводу вашей работы]],Таблица6[],3,FALSE)</f>
        <v>1</v>
      </c>
      <c r="AH3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7" s="12">
        <f>VLOOKUP(Таблица1[[#This Row],[Критикует ли вас руководитель в присутствии коллег]],Таблица9[],3,FALSE)</f>
        <v>1</v>
      </c>
      <c r="AJ37" s="12">
        <f>VLOOKUP(Таблица1[[#This Row],[Насколько часто вы общаетесь с руководителем один-на-один]],Таблица10[],3,FALSE)</f>
        <v>0</v>
      </c>
      <c r="AK3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3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7" s="12">
        <f>VLOOKUP(Таблица1[[#This Row],[Повышает ли руководитель на вас голос]],Таблица13[],3,FALSE)</f>
        <v>0</v>
      </c>
      <c r="AN37" s="12">
        <f>VLOOKUP(Таблица1[[#This Row],[Как руководитель реагирует на ваши инициативы]],Таблица14[],3,FALSE)</f>
        <v>1</v>
      </c>
      <c r="AO37" s="12">
        <f>VLOOKUP(Таблица1[[#This Row],[Оцените уровень комфорта в отношениях с руководителем]],Таблица15[],3,FALSE)</f>
        <v>0</v>
      </c>
      <c r="AP37" s="12">
        <f>VLOOKUP(Таблица1[[#This Row],[Возраст вашего руководителя]],Таблица16[],3,FALSE)</f>
        <v>1</v>
      </c>
      <c r="AQ37" s="12">
        <f>VLOOKUP(Таблица1[[#This Row],[Возраст вашего руководителя]],Таблица16[],4,FALSE)</f>
        <v>0</v>
      </c>
      <c r="AR37" s="12">
        <f>VLOOKUP(Таблица1[[#This Row],[Ваш пол]], Таблица17[], 2, FALSE)</f>
        <v>1</v>
      </c>
      <c r="AS37" s="12">
        <f>VLOOKUP(Таблица1[[#This Row],[Считаете ли вы своего руководителя лидером]], Таблица18[], 2, FALSE)</f>
        <v>0</v>
      </c>
      <c r="AT37" s="12">
        <f>VLOOKUP(Таблица1[[#This Row],[Есть ли в вашем коллективе неформальный лидер]], Таблица20[], 2, FALSE)</f>
        <v>0</v>
      </c>
      <c r="AU3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37" s="12">
        <f>VLOOKUP(Таблица1[[#This Row],[Занимается ли руководитель вашим профессиональным развитием]], Таблица22[], 2, FALSE)</f>
        <v>0</v>
      </c>
      <c r="AW37" s="12">
        <f>VLOOKUP(Таблица1[[#This Row],[Готовы ли вы к работе сверхурочно по просьбе руководителя]], Таблица23[], 2, FALSE)</f>
        <v>1</v>
      </c>
      <c r="AX37" s="12">
        <f>VLOOKUP(Таблица1[[#This Row],[Готовы ли вы перейти на другую работу вслед за руководителем]], Таблица24[], 2, FALSE)</f>
        <v>0</v>
      </c>
      <c r="AY37" s="12">
        <f>VLOOKUP(Таблица1[[#This Row],[Пол вашего руководителя]], Таблица17[], 2, FALSE)</f>
        <v>1</v>
      </c>
    </row>
    <row r="38" spans="1:51" ht="45" x14ac:dyDescent="0.25">
      <c r="A38" s="1">
        <v>37</v>
      </c>
      <c r="B38" s="1" t="s">
        <v>42</v>
      </c>
      <c r="C38" s="1">
        <v>9</v>
      </c>
      <c r="D38" s="1">
        <v>29</v>
      </c>
      <c r="E38" s="1">
        <v>2.5</v>
      </c>
      <c r="F38" s="11">
        <v>3</v>
      </c>
      <c r="G38" s="1" t="s">
        <v>25</v>
      </c>
      <c r="H38" s="1" t="s">
        <v>64</v>
      </c>
      <c r="I38" s="1" t="s">
        <v>27</v>
      </c>
      <c r="J38" s="1" t="s">
        <v>44</v>
      </c>
      <c r="K38" s="1" t="s">
        <v>29</v>
      </c>
      <c r="L38" s="1" t="s">
        <v>35</v>
      </c>
      <c r="M38" s="1" t="s">
        <v>34</v>
      </c>
      <c r="N38" s="1" t="s">
        <v>65</v>
      </c>
      <c r="O38" s="1" t="s">
        <v>30</v>
      </c>
      <c r="P38" s="1" t="s">
        <v>41</v>
      </c>
      <c r="Q38" s="1" t="s">
        <v>34</v>
      </c>
      <c r="R38" s="1" t="s">
        <v>31</v>
      </c>
      <c r="S38" s="1" t="s">
        <v>35</v>
      </c>
      <c r="T38" s="1" t="s">
        <v>34</v>
      </c>
      <c r="U38" s="1" t="s">
        <v>34</v>
      </c>
      <c r="V38" s="1" t="s">
        <v>36</v>
      </c>
      <c r="W38" s="1" t="s">
        <v>49</v>
      </c>
      <c r="X38" s="1" t="s">
        <v>34</v>
      </c>
      <c r="Y38" s="1" t="s">
        <v>34</v>
      </c>
      <c r="Z38" s="1" t="s">
        <v>25</v>
      </c>
      <c r="AA38" s="1" t="s">
        <v>69</v>
      </c>
      <c r="AB38" s="11">
        <v>3</v>
      </c>
      <c r="AC38" s="12">
        <f xml:space="preserve"> VLOOKUP(Таблица1[Ваша должность],Должность[],3,FALSE)</f>
        <v>0</v>
      </c>
      <c r="AD3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8" s="12">
        <f>VLOOKUP(Таблица1[[#This Row],[Насколько ваш руководитель делегирует вам полномочия для принятия решений]],Таблица5[],3,FALSE)</f>
        <v>1</v>
      </c>
      <c r="AG38" s="12">
        <f>VLOOKUP(Таблица1[[#This Row],[Дает ли руководитель обратную связь по поводу вашей работы]],Таблица6[],3,FALSE)</f>
        <v>1</v>
      </c>
      <c r="AH3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38" s="12">
        <f>VLOOKUP(Таблица1[[#This Row],[Критикует ли вас руководитель в присутствии коллег]],Таблица9[],3,FALSE)</f>
        <v>1</v>
      </c>
      <c r="AJ38" s="12">
        <f>VLOOKUP(Таблица1[[#This Row],[Насколько часто вы общаетесь с руководителем один-на-один]],Таблица10[],3,FALSE)</f>
        <v>1</v>
      </c>
      <c r="AK3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3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8" s="12">
        <f>VLOOKUP(Таблица1[[#This Row],[Повышает ли руководитель на вас голос]],Таблица13[],3,FALSE)</f>
        <v>0</v>
      </c>
      <c r="AN38" s="12">
        <f>VLOOKUP(Таблица1[[#This Row],[Как руководитель реагирует на ваши инициативы]],Таблица14[],3,FALSE)</f>
        <v>1</v>
      </c>
      <c r="AO38" s="12">
        <f>VLOOKUP(Таблица1[[#This Row],[Оцените уровень комфорта в отношениях с руководителем]],Таблица15[],3,FALSE)</f>
        <v>1</v>
      </c>
      <c r="AP38" s="12">
        <f>VLOOKUP(Таблица1[[#This Row],[Возраст вашего руководителя]],Таблица16[],3,FALSE)</f>
        <v>0</v>
      </c>
      <c r="AQ38" s="12">
        <f>VLOOKUP(Таблица1[[#This Row],[Возраст вашего руководителя]],Таблица16[],4,FALSE)</f>
        <v>0</v>
      </c>
      <c r="AR38" s="12">
        <f>VLOOKUP(Таблица1[[#This Row],[Ваш пол]], Таблица17[], 2, FALSE)</f>
        <v>1</v>
      </c>
      <c r="AS38" s="12">
        <f>VLOOKUP(Таблица1[[#This Row],[Считаете ли вы своего руководителя лидером]], Таблица18[], 2, FALSE)</f>
        <v>1</v>
      </c>
      <c r="AT38" s="12">
        <f>VLOOKUP(Таблица1[[#This Row],[Есть ли в вашем коллективе неформальный лидер]], Таблица20[], 2, FALSE)</f>
        <v>0</v>
      </c>
      <c r="AU3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38" s="12">
        <f>VLOOKUP(Таблица1[[#This Row],[Занимается ли руководитель вашим профессиональным развитием]], Таблица22[], 2, FALSE)</f>
        <v>1</v>
      </c>
      <c r="AW38" s="12">
        <f>VLOOKUP(Таблица1[[#This Row],[Готовы ли вы к работе сверхурочно по просьбе руководителя]], Таблица23[], 2, FALSE)</f>
        <v>1</v>
      </c>
      <c r="AX38" s="12">
        <f>VLOOKUP(Таблица1[[#This Row],[Готовы ли вы перейти на другую работу вслед за руководителем]], Таблица24[], 2, FALSE)</f>
        <v>1</v>
      </c>
      <c r="AY38" s="12">
        <f>VLOOKUP(Таблица1[[#This Row],[Пол вашего руководителя]], Таблица17[], 2, FALSE)</f>
        <v>1</v>
      </c>
    </row>
    <row r="39" spans="1:51" ht="45" x14ac:dyDescent="0.25">
      <c r="A39" s="1">
        <v>38</v>
      </c>
      <c r="B39" s="1" t="s">
        <v>42</v>
      </c>
      <c r="C39" s="1">
        <v>12</v>
      </c>
      <c r="D39" s="1">
        <v>34</v>
      </c>
      <c r="E39" s="1">
        <v>0.8</v>
      </c>
      <c r="F39" s="11">
        <v>4</v>
      </c>
      <c r="G39" s="1" t="s">
        <v>25</v>
      </c>
      <c r="H39" s="1" t="s">
        <v>39</v>
      </c>
      <c r="I39" s="1" t="s">
        <v>27</v>
      </c>
      <c r="J39" s="1" t="s">
        <v>28</v>
      </c>
      <c r="K39" s="1" t="s">
        <v>29</v>
      </c>
      <c r="L39" s="1" t="s">
        <v>59</v>
      </c>
      <c r="M39" s="1" t="s">
        <v>45</v>
      </c>
      <c r="N39" s="1" t="s">
        <v>46</v>
      </c>
      <c r="O39" s="1" t="s">
        <v>30</v>
      </c>
      <c r="P39" s="1" t="s">
        <v>33</v>
      </c>
      <c r="Q39" s="1" t="s">
        <v>34</v>
      </c>
      <c r="R39" s="1" t="s">
        <v>31</v>
      </c>
      <c r="S39" s="1" t="s">
        <v>35</v>
      </c>
      <c r="T39" s="1" t="s">
        <v>31</v>
      </c>
      <c r="U39" s="1" t="s">
        <v>31</v>
      </c>
      <c r="V39" s="1" t="s">
        <v>36</v>
      </c>
      <c r="W39" s="1" t="s">
        <v>49</v>
      </c>
      <c r="X39" s="1" t="s">
        <v>34</v>
      </c>
      <c r="Y39" s="1" t="s">
        <v>31</v>
      </c>
      <c r="Z39" s="1" t="s">
        <v>25</v>
      </c>
      <c r="AA39" s="1" t="s">
        <v>56</v>
      </c>
      <c r="AB39" s="11">
        <v>1</v>
      </c>
      <c r="AC39" s="12">
        <f xml:space="preserve"> VLOOKUP(Таблица1[Ваша должность],Должность[],3,FALSE)</f>
        <v>0</v>
      </c>
      <c r="AD3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3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39" s="12">
        <f>VLOOKUP(Таблица1[[#This Row],[Насколько ваш руководитель делегирует вам полномочия для принятия решений]],Таблица5[],3,FALSE)</f>
        <v>1</v>
      </c>
      <c r="AG39" s="12">
        <f>VLOOKUP(Таблица1[[#This Row],[Дает ли руководитель обратную связь по поводу вашей работы]],Таблица6[],3,FALSE)</f>
        <v>1</v>
      </c>
      <c r="AH3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39" s="12">
        <f>VLOOKUP(Таблица1[[#This Row],[Критикует ли вас руководитель в присутствии коллег]],Таблица9[],3,FALSE)</f>
        <v>0</v>
      </c>
      <c r="AJ39" s="12">
        <f>VLOOKUP(Таблица1[[#This Row],[Насколько часто вы общаетесь с руководителем один-на-один]],Таблица10[],3,FALSE)</f>
        <v>0</v>
      </c>
      <c r="AK3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3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39" s="12">
        <f>VLOOKUP(Таблица1[[#This Row],[Повышает ли руководитель на вас голос]],Таблица13[],3,FALSE)</f>
        <v>0</v>
      </c>
      <c r="AN39" s="12">
        <f>VLOOKUP(Таблица1[[#This Row],[Как руководитель реагирует на ваши инициативы]],Таблица14[],3,FALSE)</f>
        <v>1</v>
      </c>
      <c r="AO39" s="12">
        <f>VLOOKUP(Таблица1[[#This Row],[Оцените уровень комфорта в отношениях с руководителем]],Таблица15[],3,FALSE)</f>
        <v>1</v>
      </c>
      <c r="AP39" s="12">
        <f>VLOOKUP(Таблица1[[#This Row],[Возраст вашего руководителя]],Таблица16[],3,FALSE)</f>
        <v>0</v>
      </c>
      <c r="AQ39" s="12">
        <f>VLOOKUP(Таблица1[[#This Row],[Возраст вашего руководителя]],Таблица16[],4,FALSE)</f>
        <v>0</v>
      </c>
      <c r="AR39" s="12">
        <f>VLOOKUP(Таблица1[[#This Row],[Ваш пол]], Таблица17[], 2, FALSE)</f>
        <v>1</v>
      </c>
      <c r="AS39" s="12">
        <f>VLOOKUP(Таблица1[[#This Row],[Считаете ли вы своего руководителя лидером]], Таблица18[], 2, FALSE)</f>
        <v>1</v>
      </c>
      <c r="AT39" s="12">
        <f>VLOOKUP(Таблица1[[#This Row],[Есть ли в вашем коллективе неформальный лидер]], Таблица20[], 2, FALSE)</f>
        <v>0</v>
      </c>
      <c r="AU3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39" s="12">
        <f>VLOOKUP(Таблица1[[#This Row],[Занимается ли руководитель вашим профессиональным развитием]], Таблица22[], 2, FALSE)</f>
        <v>0</v>
      </c>
      <c r="AW39" s="12">
        <f>VLOOKUP(Таблица1[[#This Row],[Готовы ли вы к работе сверхурочно по просьбе руководителя]], Таблица23[], 2, FALSE)</f>
        <v>1</v>
      </c>
      <c r="AX39" s="12">
        <f>VLOOKUP(Таблица1[[#This Row],[Готовы ли вы перейти на другую работу вслед за руководителем]], Таблица24[], 2, FALSE)</f>
        <v>0</v>
      </c>
      <c r="AY39" s="12">
        <f>VLOOKUP(Таблица1[[#This Row],[Пол вашего руководителя]], Таблица17[], 2, FALSE)</f>
        <v>1</v>
      </c>
    </row>
    <row r="40" spans="1:51" ht="45" x14ac:dyDescent="0.25">
      <c r="A40" s="1">
        <v>39</v>
      </c>
      <c r="B40" s="1" t="s">
        <v>42</v>
      </c>
      <c r="C40" s="1">
        <v>18</v>
      </c>
      <c r="D40" s="1">
        <v>39</v>
      </c>
      <c r="E40" s="1">
        <v>2</v>
      </c>
      <c r="F40" s="11">
        <v>3</v>
      </c>
      <c r="G40" s="1" t="s">
        <v>25</v>
      </c>
      <c r="H40" s="1" t="s">
        <v>39</v>
      </c>
      <c r="I40" s="1" t="s">
        <v>27</v>
      </c>
      <c r="J40" s="1" t="s">
        <v>44</v>
      </c>
      <c r="K40" s="1" t="s">
        <v>29</v>
      </c>
      <c r="L40" s="1" t="s">
        <v>59</v>
      </c>
      <c r="M40" s="1" t="s">
        <v>45</v>
      </c>
      <c r="N40" s="1" t="s">
        <v>65</v>
      </c>
      <c r="O40" s="1" t="s">
        <v>30</v>
      </c>
      <c r="P40" s="1" t="s">
        <v>33</v>
      </c>
      <c r="Q40" s="1" t="s">
        <v>34</v>
      </c>
      <c r="R40" s="1" t="s">
        <v>34</v>
      </c>
      <c r="S40" s="1" t="s">
        <v>35</v>
      </c>
      <c r="T40" s="1" t="s">
        <v>34</v>
      </c>
      <c r="U40" s="1" t="s">
        <v>34</v>
      </c>
      <c r="V40" s="1" t="s">
        <v>36</v>
      </c>
      <c r="W40" s="1" t="s">
        <v>49</v>
      </c>
      <c r="X40" s="1" t="s">
        <v>34</v>
      </c>
      <c r="Y40" s="1" t="s">
        <v>34</v>
      </c>
      <c r="Z40" s="1" t="s">
        <v>25</v>
      </c>
      <c r="AA40" s="1" t="s">
        <v>62</v>
      </c>
      <c r="AB40" s="11">
        <v>5</v>
      </c>
      <c r="AC40" s="12">
        <f xml:space="preserve"> VLOOKUP(Таблица1[Ваша должность],Должность[],3,FALSE)</f>
        <v>0</v>
      </c>
      <c r="AD4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4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0" s="12">
        <f>VLOOKUP(Таблица1[[#This Row],[Насколько ваш руководитель делегирует вам полномочия для принятия решений]],Таблица5[],3,FALSE)</f>
        <v>1</v>
      </c>
      <c r="AG40" s="12">
        <f>VLOOKUP(Таблица1[[#This Row],[Дает ли руководитель обратную связь по поводу вашей работы]],Таблица6[],3,FALSE)</f>
        <v>1</v>
      </c>
      <c r="AH4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0" s="12">
        <f>VLOOKUP(Таблица1[[#This Row],[Критикует ли вас руководитель в присутствии коллег]],Таблица9[],3,FALSE)</f>
        <v>0</v>
      </c>
      <c r="AJ40" s="12">
        <f>VLOOKUP(Таблица1[[#This Row],[Насколько часто вы общаетесь с руководителем один-на-один]],Таблица10[],3,FALSE)</f>
        <v>1</v>
      </c>
      <c r="AK4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40" s="12">
        <f>VLOOKUP(Таблица1[[#This Row],[Повышает ли руководитель на вас голос]],Таблица13[],3,FALSE)</f>
        <v>0</v>
      </c>
      <c r="AN40" s="12">
        <f>VLOOKUP(Таблица1[[#This Row],[Как руководитель реагирует на ваши инициативы]],Таблица14[],3,FALSE)</f>
        <v>1</v>
      </c>
      <c r="AO40" s="12">
        <f>VLOOKUP(Таблица1[[#This Row],[Оцените уровень комфорта в отношениях с руководителем]],Таблица15[],3,FALSE)</f>
        <v>1</v>
      </c>
      <c r="AP40" s="12">
        <f>VLOOKUP(Таблица1[[#This Row],[Возраст вашего руководителя]],Таблица16[],3,FALSE)</f>
        <v>1</v>
      </c>
      <c r="AQ40" s="12">
        <f>VLOOKUP(Таблица1[[#This Row],[Возраст вашего руководителя]],Таблица16[],4,FALSE)</f>
        <v>0</v>
      </c>
      <c r="AR40" s="12">
        <f>VLOOKUP(Таблица1[[#This Row],[Ваш пол]], Таблица17[], 2, FALSE)</f>
        <v>1</v>
      </c>
      <c r="AS40" s="12">
        <f>VLOOKUP(Таблица1[[#This Row],[Считаете ли вы своего руководителя лидером]], Таблица18[], 2, FALSE)</f>
        <v>1</v>
      </c>
      <c r="AT40" s="12">
        <f>VLOOKUP(Таблица1[[#This Row],[Есть ли в вашем коллективе неформальный лидер]], Таблица20[], 2, FALSE)</f>
        <v>1</v>
      </c>
      <c r="AU4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40" s="12">
        <f>VLOOKUP(Таблица1[[#This Row],[Занимается ли руководитель вашим профессиональным развитием]], Таблица22[], 2, FALSE)</f>
        <v>1</v>
      </c>
      <c r="AW40" s="12">
        <f>VLOOKUP(Таблица1[[#This Row],[Готовы ли вы к работе сверхурочно по просьбе руководителя]], Таблица23[], 2, FALSE)</f>
        <v>1</v>
      </c>
      <c r="AX40" s="12">
        <f>VLOOKUP(Таблица1[[#This Row],[Готовы ли вы перейти на другую работу вслед за руководителем]], Таблица24[], 2, FALSE)</f>
        <v>1</v>
      </c>
      <c r="AY40" s="12">
        <f>VLOOKUP(Таблица1[[#This Row],[Пол вашего руководителя]], Таблица17[], 2, FALSE)</f>
        <v>1</v>
      </c>
    </row>
    <row r="41" spans="1:51" ht="60" x14ac:dyDescent="0.25">
      <c r="A41" s="1">
        <v>40</v>
      </c>
      <c r="B41" s="1" t="s">
        <v>63</v>
      </c>
      <c r="C41" s="1">
        <v>10</v>
      </c>
      <c r="D41" s="1">
        <v>26</v>
      </c>
      <c r="E41" s="1">
        <v>3</v>
      </c>
      <c r="F41" s="11">
        <v>2</v>
      </c>
      <c r="G41" s="1" t="s">
        <v>61</v>
      </c>
      <c r="H41" s="1" t="s">
        <v>39</v>
      </c>
      <c r="I41" s="1" t="s">
        <v>30</v>
      </c>
      <c r="J41" s="1" t="s">
        <v>44</v>
      </c>
      <c r="K41" s="1" t="s">
        <v>53</v>
      </c>
      <c r="L41" s="1" t="s">
        <v>30</v>
      </c>
      <c r="M41" s="1" t="s">
        <v>34</v>
      </c>
      <c r="N41" s="1" t="s">
        <v>46</v>
      </c>
      <c r="O41" s="1" t="s">
        <v>30</v>
      </c>
      <c r="P41" s="1" t="s">
        <v>34</v>
      </c>
      <c r="Q41" s="1" t="s">
        <v>31</v>
      </c>
      <c r="R41" s="1" t="s">
        <v>31</v>
      </c>
      <c r="S41" s="1" t="s">
        <v>35</v>
      </c>
      <c r="T41" s="1" t="s">
        <v>68</v>
      </c>
      <c r="U41" s="1" t="s">
        <v>34</v>
      </c>
      <c r="V41" s="1" t="s">
        <v>36</v>
      </c>
      <c r="W41" s="1" t="s">
        <v>37</v>
      </c>
      <c r="X41" s="1" t="s">
        <v>34</v>
      </c>
      <c r="Y41" s="1" t="s">
        <v>31</v>
      </c>
      <c r="Z41" s="1" t="s">
        <v>25</v>
      </c>
      <c r="AA41" s="1" t="s">
        <v>38</v>
      </c>
      <c r="AB41" s="11">
        <v>2</v>
      </c>
      <c r="AC41" s="12">
        <f xml:space="preserve"> VLOOKUP(Таблица1[Ваша должность],Должность[],3,FALSE)</f>
        <v>1</v>
      </c>
      <c r="AD4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4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41" s="12">
        <f>VLOOKUP(Таблица1[[#This Row],[Насколько ваш руководитель делегирует вам полномочия для принятия решений]],Таблица5[],3,FALSE)</f>
        <v>1</v>
      </c>
      <c r="AG41" s="12">
        <f>VLOOKUP(Таблица1[[#This Row],[Дает ли руководитель обратную связь по поводу вашей работы]],Таблица6[],3,FALSE)</f>
        <v>1</v>
      </c>
      <c r="AH4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1" s="12">
        <f>VLOOKUP(Таблица1[[#This Row],[Критикует ли вас руководитель в присутствии коллег]],Таблица9[],3,FALSE)</f>
        <v>1</v>
      </c>
      <c r="AJ41" s="12">
        <f>VLOOKUP(Таблица1[[#This Row],[Насколько часто вы общаетесь с руководителем один-на-один]],Таблица10[],3,FALSE)</f>
        <v>0</v>
      </c>
      <c r="AK4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41" s="12">
        <f>VLOOKUP(Таблица1[[#This Row],[Повышает ли руководитель на вас голос]],Таблица13[],3,FALSE)</f>
        <v>0</v>
      </c>
      <c r="AN41" s="12">
        <f>VLOOKUP(Таблица1[[#This Row],[Как руководитель реагирует на ваши инициативы]],Таблица14[],3,FALSE)</f>
        <v>1</v>
      </c>
      <c r="AO41" s="12">
        <f>VLOOKUP(Таблица1[[#This Row],[Оцените уровень комфорта в отношениях с руководителем]],Таблица15[],3,FALSE)</f>
        <v>1</v>
      </c>
      <c r="AP41" s="12">
        <f>VLOOKUP(Таблица1[[#This Row],[Возраст вашего руководителя]],Таблица16[],3,FALSE)</f>
        <v>1</v>
      </c>
      <c r="AQ41" s="12">
        <f>VLOOKUP(Таблица1[[#This Row],[Возраст вашего руководителя]],Таблица16[],4,FALSE)</f>
        <v>0</v>
      </c>
      <c r="AR41" s="12">
        <f>VLOOKUP(Таблица1[[#This Row],[Ваш пол]], Таблица17[], 2, FALSE)</f>
        <v>0</v>
      </c>
      <c r="AS41" s="12">
        <f>VLOOKUP(Таблица1[[#This Row],[Считаете ли вы своего руководителя лидером]], Таблица18[], 2, FALSE)</f>
        <v>0</v>
      </c>
      <c r="AT41" s="12">
        <f>VLOOKUP(Таблица1[[#This Row],[Есть ли в вашем коллективе неформальный лидер]], Таблица20[], 2, FALSE)</f>
        <v>0</v>
      </c>
      <c r="AU41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41" s="12">
        <f>VLOOKUP(Таблица1[[#This Row],[Занимается ли руководитель вашим профессиональным развитием]], Таблица22[], 2, FALSE)</f>
        <v>1</v>
      </c>
      <c r="AW41" s="12">
        <f>VLOOKUP(Таблица1[[#This Row],[Готовы ли вы к работе сверхурочно по просьбе руководителя]], Таблица23[], 2, FALSE)</f>
        <v>1</v>
      </c>
      <c r="AX41" s="12">
        <f>VLOOKUP(Таблица1[[#This Row],[Готовы ли вы перейти на другую работу вслед за руководителем]], Таблица24[], 2, FALSE)</f>
        <v>0</v>
      </c>
      <c r="AY41" s="12">
        <f>VLOOKUP(Таблица1[[#This Row],[Пол вашего руководителя]], Таблица17[], 2, FALSE)</f>
        <v>1</v>
      </c>
    </row>
    <row r="42" spans="1:51" ht="60" x14ac:dyDescent="0.25">
      <c r="A42" s="1">
        <v>41</v>
      </c>
      <c r="B42" s="1" t="s">
        <v>63</v>
      </c>
      <c r="C42" s="1">
        <v>12</v>
      </c>
      <c r="D42" s="1">
        <v>32</v>
      </c>
      <c r="E42" s="1">
        <v>4</v>
      </c>
      <c r="F42" s="11">
        <v>1</v>
      </c>
      <c r="G42" s="1" t="s">
        <v>25</v>
      </c>
      <c r="H42" s="1" t="s">
        <v>43</v>
      </c>
      <c r="I42" s="1" t="s">
        <v>60</v>
      </c>
      <c r="J42" s="1" t="s">
        <v>44</v>
      </c>
      <c r="K42" s="1" t="s">
        <v>53</v>
      </c>
      <c r="L42" s="1" t="s">
        <v>30</v>
      </c>
      <c r="M42" s="1" t="s">
        <v>31</v>
      </c>
      <c r="N42" s="1" t="s">
        <v>46</v>
      </c>
      <c r="O42" s="1" t="s">
        <v>31</v>
      </c>
      <c r="P42" s="1" t="s">
        <v>33</v>
      </c>
      <c r="Q42" s="1" t="s">
        <v>31</v>
      </c>
      <c r="R42" s="1" t="s">
        <v>31</v>
      </c>
      <c r="S42" s="1" t="s">
        <v>35</v>
      </c>
      <c r="T42" s="1" t="s">
        <v>31</v>
      </c>
      <c r="U42" s="1" t="s">
        <v>31</v>
      </c>
      <c r="V42" s="1" t="s">
        <v>36</v>
      </c>
      <c r="W42" s="1" t="s">
        <v>55</v>
      </c>
      <c r="X42" s="1" t="s">
        <v>34</v>
      </c>
      <c r="Y42" s="1" t="s">
        <v>31</v>
      </c>
      <c r="Z42" s="1" t="s">
        <v>25</v>
      </c>
      <c r="AA42" s="1" t="s">
        <v>62</v>
      </c>
      <c r="AB42" s="11">
        <v>4</v>
      </c>
      <c r="AC42" s="12">
        <f xml:space="preserve"> VLOOKUP(Таблица1[Ваша должность],Должность[],3,FALSE)</f>
        <v>1</v>
      </c>
      <c r="AD4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4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2" s="12">
        <f>VLOOKUP(Таблица1[[#This Row],[Насколько ваш руководитель делегирует вам полномочия для принятия решений]],Таблица5[],3,FALSE)</f>
        <v>1</v>
      </c>
      <c r="AG42" s="12">
        <f>VLOOKUP(Таблица1[[#This Row],[Дает ли руководитель обратную связь по поводу вашей работы]],Таблица6[],3,FALSE)</f>
        <v>1</v>
      </c>
      <c r="AH4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2" s="12">
        <f>VLOOKUP(Таблица1[[#This Row],[Критикует ли вас руководитель в присутствии коллег]],Таблица9[],3,FALSE)</f>
        <v>0</v>
      </c>
      <c r="AJ42" s="12">
        <f>VLOOKUP(Таблица1[[#This Row],[Насколько часто вы общаетесь с руководителем один-на-один]],Таблица10[],3,FALSE)</f>
        <v>0</v>
      </c>
      <c r="AK4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4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42" s="12">
        <f>VLOOKUP(Таблица1[[#This Row],[Повышает ли руководитель на вас голос]],Таблица13[],3,FALSE)</f>
        <v>0</v>
      </c>
      <c r="AN42" s="12">
        <f>VLOOKUP(Таблица1[[#This Row],[Как руководитель реагирует на ваши инициативы]],Таблица14[],3,FALSE)</f>
        <v>1</v>
      </c>
      <c r="AO42" s="12">
        <f>VLOOKUP(Таблица1[[#This Row],[Оцените уровень комфорта в отношениях с руководителем]],Таблица15[],3,FALSE)</f>
        <v>0</v>
      </c>
      <c r="AP42" s="12">
        <f>VLOOKUP(Таблица1[[#This Row],[Возраст вашего руководителя]],Таблица16[],3,FALSE)</f>
        <v>1</v>
      </c>
      <c r="AQ42" s="12">
        <f>VLOOKUP(Таблица1[[#This Row],[Возраст вашего руководителя]],Таблица16[],4,FALSE)</f>
        <v>0</v>
      </c>
      <c r="AR42" s="12">
        <f>VLOOKUP(Таблица1[[#This Row],[Ваш пол]], Таблица17[], 2, FALSE)</f>
        <v>1</v>
      </c>
      <c r="AS42" s="12">
        <f>VLOOKUP(Таблица1[[#This Row],[Считаете ли вы своего руководителя лидером]], Таблица18[], 2, FALSE)</f>
        <v>0</v>
      </c>
      <c r="AT42" s="12">
        <f>VLOOKUP(Таблица1[[#This Row],[Есть ли в вашем коллективе неформальный лидер]], Таблица20[], 2, FALSE)</f>
        <v>0</v>
      </c>
      <c r="AU4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42" s="12">
        <f>VLOOKUP(Таблица1[[#This Row],[Занимается ли руководитель вашим профессиональным развитием]], Таблица22[], 2, FALSE)</f>
        <v>0</v>
      </c>
      <c r="AW42" s="12">
        <f>VLOOKUP(Таблица1[[#This Row],[Готовы ли вы к работе сверхурочно по просьбе руководителя]], Таблица23[], 2, FALSE)</f>
        <v>1</v>
      </c>
      <c r="AX42" s="12">
        <f>VLOOKUP(Таблица1[[#This Row],[Готовы ли вы перейти на другую работу вслед за руководителем]], Таблица24[], 2, FALSE)</f>
        <v>0</v>
      </c>
      <c r="AY42" s="12">
        <f>VLOOKUP(Таблица1[[#This Row],[Пол вашего руководителя]], Таблица17[], 2, FALSE)</f>
        <v>1</v>
      </c>
    </row>
    <row r="43" spans="1:51" ht="60" x14ac:dyDescent="0.25">
      <c r="A43" s="1">
        <v>42</v>
      </c>
      <c r="B43" s="1" t="s">
        <v>63</v>
      </c>
      <c r="C43" s="1">
        <v>13</v>
      </c>
      <c r="D43" s="1">
        <v>36</v>
      </c>
      <c r="E43" s="1">
        <v>2</v>
      </c>
      <c r="F43" s="11">
        <v>1</v>
      </c>
      <c r="G43" s="1" t="s">
        <v>25</v>
      </c>
      <c r="H43" s="1" t="s">
        <v>64</v>
      </c>
      <c r="I43" s="1" t="s">
        <v>60</v>
      </c>
      <c r="J43" s="1" t="s">
        <v>28</v>
      </c>
      <c r="K43" s="1" t="s">
        <v>29</v>
      </c>
      <c r="L43" s="1" t="s">
        <v>30</v>
      </c>
      <c r="M43" s="1" t="s">
        <v>34</v>
      </c>
      <c r="N43" s="1" t="s">
        <v>32</v>
      </c>
      <c r="O43" s="1" t="s">
        <v>30</v>
      </c>
      <c r="P43" s="1" t="s">
        <v>34</v>
      </c>
      <c r="Q43" s="1" t="s">
        <v>34</v>
      </c>
      <c r="R43" s="1" t="s">
        <v>31</v>
      </c>
      <c r="S43" s="1" t="s">
        <v>35</v>
      </c>
      <c r="T43" s="1" t="s">
        <v>34</v>
      </c>
      <c r="U43" s="1" t="s">
        <v>34</v>
      </c>
      <c r="V43" s="1" t="s">
        <v>36</v>
      </c>
      <c r="W43" s="1" t="s">
        <v>55</v>
      </c>
      <c r="X43" s="1" t="s">
        <v>34</v>
      </c>
      <c r="Y43" s="1" t="s">
        <v>31</v>
      </c>
      <c r="Z43" s="1" t="s">
        <v>25</v>
      </c>
      <c r="AA43" s="1" t="s">
        <v>62</v>
      </c>
      <c r="AB43" s="11">
        <v>2</v>
      </c>
      <c r="AC43" s="12">
        <f xml:space="preserve"> VLOOKUP(Таблица1[Ваша должность],Должность[],3,FALSE)</f>
        <v>1</v>
      </c>
      <c r="AD4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4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3" s="12">
        <f>VLOOKUP(Таблица1[[#This Row],[Насколько ваш руководитель делегирует вам полномочия для принятия решений]],Таблица5[],3,FALSE)</f>
        <v>1</v>
      </c>
      <c r="AG43" s="12">
        <f>VLOOKUP(Таблица1[[#This Row],[Дает ли руководитель обратную связь по поводу вашей работы]],Таблица6[],3,FALSE)</f>
        <v>1</v>
      </c>
      <c r="AH4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3" s="12">
        <f>VLOOKUP(Таблица1[[#This Row],[Критикует ли вас руководитель в присутствии коллег]],Таблица9[],3,FALSE)</f>
        <v>1</v>
      </c>
      <c r="AJ43" s="12">
        <f>VLOOKUP(Таблица1[[#This Row],[Насколько часто вы общаетесь с руководителем один-на-один]],Таблица10[],3,FALSE)</f>
        <v>1</v>
      </c>
      <c r="AK4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43" s="12">
        <f>VLOOKUP(Таблица1[[#This Row],[Повышает ли руководитель на вас голос]],Таблица13[],3,FALSE)</f>
        <v>0</v>
      </c>
      <c r="AN43" s="12">
        <f>VLOOKUP(Таблица1[[#This Row],[Как руководитель реагирует на ваши инициативы]],Таблица14[],3,FALSE)</f>
        <v>1</v>
      </c>
      <c r="AO43" s="12">
        <f>VLOOKUP(Таблица1[[#This Row],[Оцените уровень комфорта в отношениях с руководителем]],Таблица15[],3,FALSE)</f>
        <v>0</v>
      </c>
      <c r="AP43" s="12">
        <f>VLOOKUP(Таблица1[[#This Row],[Возраст вашего руководителя]],Таблица16[],3,FALSE)</f>
        <v>1</v>
      </c>
      <c r="AQ43" s="12">
        <f>VLOOKUP(Таблица1[[#This Row],[Возраст вашего руководителя]],Таблица16[],4,FALSE)</f>
        <v>0</v>
      </c>
      <c r="AR43" s="12">
        <f>VLOOKUP(Таблица1[[#This Row],[Ваш пол]], Таблица17[], 2, FALSE)</f>
        <v>1</v>
      </c>
      <c r="AS43" s="12">
        <f>VLOOKUP(Таблица1[[#This Row],[Считаете ли вы своего руководителя лидером]], Таблица18[], 2, FALSE)</f>
        <v>1</v>
      </c>
      <c r="AT43" s="12">
        <f>VLOOKUP(Таблица1[[#This Row],[Есть ли в вашем коллективе неформальный лидер]], Таблица20[], 2, FALSE)</f>
        <v>0</v>
      </c>
      <c r="AU4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43" s="12">
        <f>VLOOKUP(Таблица1[[#This Row],[Занимается ли руководитель вашим профессиональным развитием]], Таблица22[], 2, FALSE)</f>
        <v>1</v>
      </c>
      <c r="AW43" s="12">
        <f>VLOOKUP(Таблица1[[#This Row],[Готовы ли вы к работе сверхурочно по просьбе руководителя]], Таблица23[], 2, FALSE)</f>
        <v>1</v>
      </c>
      <c r="AX43" s="12">
        <f>VLOOKUP(Таблица1[[#This Row],[Готовы ли вы перейти на другую работу вслед за руководителем]], Таблица24[], 2, FALSE)</f>
        <v>0</v>
      </c>
      <c r="AY43" s="12">
        <f>VLOOKUP(Таблица1[[#This Row],[Пол вашего руководителя]], Таблица17[], 2, FALSE)</f>
        <v>1</v>
      </c>
    </row>
    <row r="44" spans="1:51" ht="60" x14ac:dyDescent="0.25">
      <c r="A44" s="1">
        <v>43</v>
      </c>
      <c r="B44" s="1" t="s">
        <v>42</v>
      </c>
      <c r="C44" s="1">
        <v>12</v>
      </c>
      <c r="D44" s="1">
        <v>34</v>
      </c>
      <c r="E44" s="1">
        <v>4</v>
      </c>
      <c r="F44" s="11">
        <v>1</v>
      </c>
      <c r="G44" s="1" t="s">
        <v>25</v>
      </c>
      <c r="H44" s="1" t="s">
        <v>26</v>
      </c>
      <c r="I44" s="1" t="s">
        <v>27</v>
      </c>
      <c r="J44" s="1" t="s">
        <v>44</v>
      </c>
      <c r="K44" s="1" t="s">
        <v>29</v>
      </c>
      <c r="L44" s="1" t="s">
        <v>30</v>
      </c>
      <c r="M44" s="1" t="s">
        <v>31</v>
      </c>
      <c r="N44" s="1" t="s">
        <v>32</v>
      </c>
      <c r="O44" s="1" t="s">
        <v>31</v>
      </c>
      <c r="P44" s="1" t="s">
        <v>33</v>
      </c>
      <c r="Q44" s="1" t="s">
        <v>31</v>
      </c>
      <c r="R44" s="1" t="s">
        <v>31</v>
      </c>
      <c r="S44" s="1" t="s">
        <v>35</v>
      </c>
      <c r="T44" s="1" t="s">
        <v>68</v>
      </c>
      <c r="U44" s="1" t="s">
        <v>31</v>
      </c>
      <c r="V44" s="1" t="s">
        <v>36</v>
      </c>
      <c r="W44" s="1" t="s">
        <v>37</v>
      </c>
      <c r="X44" s="1" t="s">
        <v>34</v>
      </c>
      <c r="Y44" s="1" t="s">
        <v>31</v>
      </c>
      <c r="Z44" s="1" t="s">
        <v>25</v>
      </c>
      <c r="AA44" s="1" t="s">
        <v>69</v>
      </c>
      <c r="AB44" s="11">
        <v>1</v>
      </c>
      <c r="AC44" s="12">
        <f xml:space="preserve"> VLOOKUP(Таблица1[Ваша должность],Должность[],3,FALSE)</f>
        <v>0</v>
      </c>
      <c r="AD4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4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4" s="12">
        <f>VLOOKUP(Таблица1[[#This Row],[Насколько ваш руководитель делегирует вам полномочия для принятия решений]],Таблица5[],3,FALSE)</f>
        <v>1</v>
      </c>
      <c r="AG44" s="12">
        <f>VLOOKUP(Таблица1[[#This Row],[Дает ли руководитель обратную связь по поводу вашей работы]],Таблица6[],3,FALSE)</f>
        <v>1</v>
      </c>
      <c r="AH4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4" s="12">
        <f>VLOOKUP(Таблица1[[#This Row],[Критикует ли вас руководитель в присутствии коллег]],Таблица9[],3,FALSE)</f>
        <v>0</v>
      </c>
      <c r="AJ44" s="12">
        <f>VLOOKUP(Таблица1[[#This Row],[Насколько часто вы общаетесь с руководителем один-на-один]],Таблица10[],3,FALSE)</f>
        <v>1</v>
      </c>
      <c r="AK4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4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44" s="12">
        <f>VLOOKUP(Таблица1[[#This Row],[Повышает ли руководитель на вас голос]],Таблица13[],3,FALSE)</f>
        <v>0</v>
      </c>
      <c r="AN44" s="12">
        <f>VLOOKUP(Таблица1[[#This Row],[Как руководитель реагирует на ваши инициативы]],Таблица14[],3,FALSE)</f>
        <v>1</v>
      </c>
      <c r="AO44" s="12">
        <f>VLOOKUP(Таблица1[[#This Row],[Оцените уровень комфорта в отношениях с руководителем]],Таблица15[],3,FALSE)</f>
        <v>1</v>
      </c>
      <c r="AP44" s="12">
        <f>VLOOKUP(Таблица1[[#This Row],[Возраст вашего руководителя]],Таблица16[],3,FALSE)</f>
        <v>0</v>
      </c>
      <c r="AQ44" s="12">
        <f>VLOOKUP(Таблица1[[#This Row],[Возраст вашего руководителя]],Таблица16[],4,FALSE)</f>
        <v>0</v>
      </c>
      <c r="AR44" s="12">
        <f>VLOOKUP(Таблица1[[#This Row],[Ваш пол]], Таблица17[], 2, FALSE)</f>
        <v>1</v>
      </c>
      <c r="AS44" s="12">
        <f>VLOOKUP(Таблица1[[#This Row],[Считаете ли вы своего руководителя лидером]], Таблица18[], 2, FALSE)</f>
        <v>0</v>
      </c>
      <c r="AT44" s="12">
        <f>VLOOKUP(Таблица1[[#This Row],[Есть ли в вашем коллективе неформальный лидер]], Таблица20[], 2, FALSE)</f>
        <v>0</v>
      </c>
      <c r="AU4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44" s="12">
        <f>VLOOKUP(Таблица1[[#This Row],[Занимается ли руководитель вашим профессиональным развитием]], Таблица22[], 2, FALSE)</f>
        <v>0</v>
      </c>
      <c r="AW44" s="12">
        <f>VLOOKUP(Таблица1[[#This Row],[Готовы ли вы к работе сверхурочно по просьбе руководителя]], Таблица23[], 2, FALSE)</f>
        <v>1</v>
      </c>
      <c r="AX44" s="12">
        <f>VLOOKUP(Таблица1[[#This Row],[Готовы ли вы перейти на другую работу вслед за руководителем]], Таблица24[], 2, FALSE)</f>
        <v>0</v>
      </c>
      <c r="AY44" s="12">
        <f>VLOOKUP(Таблица1[[#This Row],[Пол вашего руководителя]], Таблица17[], 2, FALSE)</f>
        <v>1</v>
      </c>
    </row>
    <row r="45" spans="1:51" ht="60" x14ac:dyDescent="0.25">
      <c r="A45" s="1">
        <v>44</v>
      </c>
      <c r="B45" s="1" t="s">
        <v>42</v>
      </c>
      <c r="C45" s="1">
        <v>15</v>
      </c>
      <c r="D45" s="1">
        <v>45</v>
      </c>
      <c r="E45" s="1">
        <v>8</v>
      </c>
      <c r="F45" s="11">
        <v>0</v>
      </c>
      <c r="G45" s="1" t="s">
        <v>25</v>
      </c>
      <c r="H45" s="1" t="s">
        <v>26</v>
      </c>
      <c r="I45" s="1" t="s">
        <v>30</v>
      </c>
      <c r="J45" s="1" t="s">
        <v>28</v>
      </c>
      <c r="K45" s="1" t="s">
        <v>29</v>
      </c>
      <c r="L45" s="1" t="s">
        <v>30</v>
      </c>
      <c r="M45" s="1" t="s">
        <v>34</v>
      </c>
      <c r="N45" s="1" t="s">
        <v>32</v>
      </c>
      <c r="O45" s="1" t="s">
        <v>30</v>
      </c>
      <c r="P45" s="1" t="s">
        <v>33</v>
      </c>
      <c r="Q45" s="1" t="s">
        <v>31</v>
      </c>
      <c r="R45" s="1" t="s">
        <v>31</v>
      </c>
      <c r="S45" s="1" t="s">
        <v>60</v>
      </c>
      <c r="T45" s="1" t="s">
        <v>68</v>
      </c>
      <c r="U45" s="1" t="s">
        <v>31</v>
      </c>
      <c r="V45" s="1" t="s">
        <v>36</v>
      </c>
      <c r="W45" s="1" t="s">
        <v>55</v>
      </c>
      <c r="X45" s="1" t="s">
        <v>31</v>
      </c>
      <c r="Y45" s="1" t="s">
        <v>31</v>
      </c>
      <c r="Z45" s="1" t="s">
        <v>25</v>
      </c>
      <c r="AA45" s="1" t="s">
        <v>38</v>
      </c>
      <c r="AB45" s="11">
        <v>10</v>
      </c>
      <c r="AC45" s="12">
        <f xml:space="preserve"> VLOOKUP(Таблица1[Ваша должность],Должность[],3,FALSE)</f>
        <v>0</v>
      </c>
      <c r="AD4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4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45" s="12">
        <f>VLOOKUP(Таблица1[[#This Row],[Насколько ваш руководитель делегирует вам полномочия для принятия решений]],Таблица5[],3,FALSE)</f>
        <v>1</v>
      </c>
      <c r="AG45" s="12">
        <f>VLOOKUP(Таблица1[[#This Row],[Дает ли руководитель обратную связь по поводу вашей работы]],Таблица6[],3,FALSE)</f>
        <v>1</v>
      </c>
      <c r="AH4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5" s="12">
        <f>VLOOKUP(Таблица1[[#This Row],[Критикует ли вас руководитель в присутствии коллег]],Таблица9[],3,FALSE)</f>
        <v>1</v>
      </c>
      <c r="AJ45" s="12">
        <f>VLOOKUP(Таблица1[[#This Row],[Насколько часто вы общаетесь с руководителем один-на-один]],Таблица10[],3,FALSE)</f>
        <v>1</v>
      </c>
      <c r="AK4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45" s="12">
        <f>VLOOKUP(Таблица1[[#This Row],[Повышает ли руководитель на вас голос]],Таблица13[],3,FALSE)</f>
        <v>1</v>
      </c>
      <c r="AN45" s="12">
        <f>VLOOKUP(Таблица1[[#This Row],[Как руководитель реагирует на ваши инициативы]],Таблица14[],3,FALSE)</f>
        <v>1</v>
      </c>
      <c r="AO45" s="12">
        <f>VLOOKUP(Таблица1[[#This Row],[Оцените уровень комфорта в отношениях с руководителем]],Таблица15[],3,FALSE)</f>
        <v>0</v>
      </c>
      <c r="AP45" s="12">
        <f>VLOOKUP(Таблица1[[#This Row],[Возраст вашего руководителя]],Таблица16[],3,FALSE)</f>
        <v>1</v>
      </c>
      <c r="AQ45" s="12">
        <f>VLOOKUP(Таблица1[[#This Row],[Возраст вашего руководителя]],Таблица16[],4,FALSE)</f>
        <v>0</v>
      </c>
      <c r="AR45" s="12">
        <f>VLOOKUP(Таблица1[[#This Row],[Ваш пол]], Таблица17[], 2, FALSE)</f>
        <v>1</v>
      </c>
      <c r="AS45" s="12">
        <f>VLOOKUP(Таблица1[[#This Row],[Считаете ли вы своего руководителя лидером]], Таблица18[], 2, FALSE)</f>
        <v>0</v>
      </c>
      <c r="AT45" s="12">
        <f>VLOOKUP(Таблица1[[#This Row],[Есть ли в вашем коллективе неформальный лидер]], Таблица20[], 2, FALSE)</f>
        <v>0</v>
      </c>
      <c r="AU4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45" s="12">
        <f>VLOOKUP(Таблица1[[#This Row],[Занимается ли руководитель вашим профессиональным развитием]], Таблица22[], 2, FALSE)</f>
        <v>0</v>
      </c>
      <c r="AW45" s="12">
        <f>VLOOKUP(Таблица1[[#This Row],[Готовы ли вы к работе сверхурочно по просьбе руководителя]], Таблица23[], 2, FALSE)</f>
        <v>0</v>
      </c>
      <c r="AX45" s="12">
        <f>VLOOKUP(Таблица1[[#This Row],[Готовы ли вы перейти на другую работу вслед за руководителем]], Таблица24[], 2, FALSE)</f>
        <v>0</v>
      </c>
      <c r="AY45" s="12">
        <f>VLOOKUP(Таблица1[[#This Row],[Пол вашего руководителя]], Таблица17[], 2, FALSE)</f>
        <v>1</v>
      </c>
    </row>
    <row r="46" spans="1:51" ht="45" x14ac:dyDescent="0.25">
      <c r="A46" s="1">
        <v>45</v>
      </c>
      <c r="B46" s="1" t="s">
        <v>42</v>
      </c>
      <c r="C46" s="1">
        <v>6</v>
      </c>
      <c r="D46" s="1">
        <v>28</v>
      </c>
      <c r="E46" s="1">
        <v>6</v>
      </c>
      <c r="F46" s="11">
        <v>0</v>
      </c>
      <c r="G46" s="1" t="s">
        <v>25</v>
      </c>
      <c r="H46" s="1" t="s">
        <v>39</v>
      </c>
      <c r="I46" s="1" t="s">
        <v>30</v>
      </c>
      <c r="J46" s="1" t="s">
        <v>71</v>
      </c>
      <c r="K46" s="1" t="s">
        <v>40</v>
      </c>
      <c r="L46" s="1" t="s">
        <v>59</v>
      </c>
      <c r="M46" s="1" t="s">
        <v>31</v>
      </c>
      <c r="N46" s="1" t="s">
        <v>32</v>
      </c>
      <c r="O46" s="1" t="s">
        <v>30</v>
      </c>
      <c r="P46" s="1" t="s">
        <v>41</v>
      </c>
      <c r="Q46" s="1" t="s">
        <v>34</v>
      </c>
      <c r="R46" s="1" t="s">
        <v>31</v>
      </c>
      <c r="S46" s="1" t="s">
        <v>35</v>
      </c>
      <c r="T46" s="1" t="s">
        <v>68</v>
      </c>
      <c r="U46" s="1" t="s">
        <v>31</v>
      </c>
      <c r="V46" s="1" t="s">
        <v>36</v>
      </c>
      <c r="W46" s="1" t="s">
        <v>49</v>
      </c>
      <c r="X46" s="1" t="s">
        <v>34</v>
      </c>
      <c r="Y46" s="1" t="s">
        <v>34</v>
      </c>
      <c r="Z46" s="1" t="s">
        <v>25</v>
      </c>
      <c r="AA46" s="1" t="s">
        <v>62</v>
      </c>
      <c r="AB46" s="11">
        <v>6</v>
      </c>
      <c r="AC46" s="12">
        <f xml:space="preserve"> VLOOKUP(Таблица1[Ваша должность],Должность[],3,FALSE)</f>
        <v>0</v>
      </c>
      <c r="AD4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4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46" s="12">
        <f>VLOOKUP(Таблица1[[#This Row],[Насколько ваш руководитель делегирует вам полномочия для принятия решений]],Таблица5[],3,FALSE)</f>
        <v>0</v>
      </c>
      <c r="AG46" s="12">
        <f>VLOOKUP(Таблица1[[#This Row],[Дает ли руководитель обратную связь по поводу вашей работы]],Таблица6[],3,FALSE)</f>
        <v>0</v>
      </c>
      <c r="AH4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6" s="12">
        <f>VLOOKUP(Таблица1[[#This Row],[Критикует ли вас руководитель в присутствии коллег]],Таблица9[],3,FALSE)</f>
        <v>0</v>
      </c>
      <c r="AJ46" s="12">
        <f>VLOOKUP(Таблица1[[#This Row],[Насколько часто вы общаетесь с руководителем один-на-один]],Таблица10[],3,FALSE)</f>
        <v>1</v>
      </c>
      <c r="AK4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46" s="12">
        <f>VLOOKUP(Таблица1[[#This Row],[Повышает ли руководитель на вас голос]],Таблица13[],3,FALSE)</f>
        <v>0</v>
      </c>
      <c r="AN46" s="12">
        <f>VLOOKUP(Таблица1[[#This Row],[Как руководитель реагирует на ваши инициативы]],Таблица14[],3,FALSE)</f>
        <v>1</v>
      </c>
      <c r="AO46" s="12">
        <f>VLOOKUP(Таблица1[[#This Row],[Оцените уровень комфорта в отношениях с руководителем]],Таблица15[],3,FALSE)</f>
        <v>1</v>
      </c>
      <c r="AP46" s="12">
        <f>VLOOKUP(Таблица1[[#This Row],[Возраст вашего руководителя]],Таблица16[],3,FALSE)</f>
        <v>1</v>
      </c>
      <c r="AQ46" s="12">
        <f>VLOOKUP(Таблица1[[#This Row],[Возраст вашего руководителя]],Таблица16[],4,FALSE)</f>
        <v>0</v>
      </c>
      <c r="AR46" s="12">
        <f>VLOOKUP(Таблица1[[#This Row],[Ваш пол]], Таблица17[], 2, FALSE)</f>
        <v>1</v>
      </c>
      <c r="AS46" s="12">
        <f>VLOOKUP(Таблица1[[#This Row],[Считаете ли вы своего руководителя лидером]], Таблица18[], 2, FALSE)</f>
        <v>1</v>
      </c>
      <c r="AT46" s="12">
        <f>VLOOKUP(Таблица1[[#This Row],[Есть ли в вашем коллективе неформальный лидер]], Таблица20[], 2, FALSE)</f>
        <v>0</v>
      </c>
      <c r="AU4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46" s="12">
        <f>VLOOKUP(Таблица1[[#This Row],[Занимается ли руководитель вашим профессиональным развитием]], Таблица22[], 2, FALSE)</f>
        <v>0</v>
      </c>
      <c r="AW46" s="12">
        <f>VLOOKUP(Таблица1[[#This Row],[Готовы ли вы к работе сверхурочно по просьбе руководителя]], Таблица23[], 2, FALSE)</f>
        <v>1</v>
      </c>
      <c r="AX46" s="12">
        <f>VLOOKUP(Таблица1[[#This Row],[Готовы ли вы перейти на другую работу вслед за руководителем]], Таблица24[], 2, FALSE)</f>
        <v>1</v>
      </c>
      <c r="AY46" s="12">
        <f>VLOOKUP(Таблица1[[#This Row],[Пол вашего руководителя]], Таблица17[], 2, FALSE)</f>
        <v>1</v>
      </c>
    </row>
    <row r="47" spans="1:51" ht="45" x14ac:dyDescent="0.25">
      <c r="A47" s="1">
        <v>46</v>
      </c>
      <c r="B47" s="1" t="s">
        <v>51</v>
      </c>
      <c r="C47" s="1">
        <v>8</v>
      </c>
      <c r="D47" s="1">
        <v>30</v>
      </c>
      <c r="E47" s="1">
        <v>0.2</v>
      </c>
      <c r="F47" s="11">
        <v>2</v>
      </c>
      <c r="G47" s="1" t="s">
        <v>25</v>
      </c>
      <c r="H47" s="1" t="s">
        <v>43</v>
      </c>
      <c r="I47" s="1" t="s">
        <v>60</v>
      </c>
      <c r="J47" s="1" t="s">
        <v>71</v>
      </c>
      <c r="K47" s="1" t="s">
        <v>29</v>
      </c>
      <c r="L47" s="1" t="s">
        <v>59</v>
      </c>
      <c r="M47" s="1" t="s">
        <v>31</v>
      </c>
      <c r="N47" s="1" t="s">
        <v>65</v>
      </c>
      <c r="O47" s="1" t="s">
        <v>30</v>
      </c>
      <c r="P47" s="1" t="s">
        <v>33</v>
      </c>
      <c r="Q47" s="1" t="s">
        <v>31</v>
      </c>
      <c r="R47" s="1" t="s">
        <v>34</v>
      </c>
      <c r="S47" s="1" t="s">
        <v>35</v>
      </c>
      <c r="T47" s="1" t="s">
        <v>68</v>
      </c>
      <c r="U47" s="1" t="s">
        <v>34</v>
      </c>
      <c r="V47" s="1" t="s">
        <v>36</v>
      </c>
      <c r="W47" s="1" t="s">
        <v>37</v>
      </c>
      <c r="X47" s="1" t="s">
        <v>34</v>
      </c>
      <c r="Y47" s="1" t="s">
        <v>31</v>
      </c>
      <c r="Z47" s="1" t="s">
        <v>25</v>
      </c>
      <c r="AA47" s="1" t="s">
        <v>38</v>
      </c>
      <c r="AB47" s="11">
        <v>0</v>
      </c>
      <c r="AC47" s="12">
        <f xml:space="preserve"> VLOOKUP(Таблица1[Ваша должность],Должность[],3,FALSE)</f>
        <v>1</v>
      </c>
      <c r="AD4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4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7" s="12">
        <f>VLOOKUP(Таблица1[[#This Row],[Насколько ваш руководитель делегирует вам полномочия для принятия решений]],Таблица5[],3,FALSE)</f>
        <v>0</v>
      </c>
      <c r="AG47" s="12">
        <f>VLOOKUP(Таблица1[[#This Row],[Дает ли руководитель обратную связь по поводу вашей работы]],Таблица6[],3,FALSE)</f>
        <v>1</v>
      </c>
      <c r="AH4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7" s="12">
        <f>VLOOKUP(Таблица1[[#This Row],[Критикует ли вас руководитель в присутствии коллег]],Таблица9[],3,FALSE)</f>
        <v>0</v>
      </c>
      <c r="AJ47" s="12">
        <f>VLOOKUP(Таблица1[[#This Row],[Насколько часто вы общаетесь с руководителем один-на-один]],Таблица10[],3,FALSE)</f>
        <v>1</v>
      </c>
      <c r="AK4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47" s="12">
        <f>VLOOKUP(Таблица1[[#This Row],[Повышает ли руководитель на вас голос]],Таблица13[],3,FALSE)</f>
        <v>0</v>
      </c>
      <c r="AN47" s="12">
        <f>VLOOKUP(Таблица1[[#This Row],[Как руководитель реагирует на ваши инициативы]],Таблица14[],3,FALSE)</f>
        <v>1</v>
      </c>
      <c r="AO47" s="12">
        <f>VLOOKUP(Таблица1[[#This Row],[Оцените уровень комфорта в отношениях с руководителем]],Таблица15[],3,FALSE)</f>
        <v>1</v>
      </c>
      <c r="AP47" s="12">
        <f>VLOOKUP(Таблица1[[#This Row],[Возраст вашего руководителя]],Таблица16[],3,FALSE)</f>
        <v>1</v>
      </c>
      <c r="AQ47" s="12">
        <f>VLOOKUP(Таблица1[[#This Row],[Возраст вашего руководителя]],Таблица16[],4,FALSE)</f>
        <v>0</v>
      </c>
      <c r="AR47" s="12">
        <f>VLOOKUP(Таблица1[[#This Row],[Ваш пол]], Таблица17[], 2, FALSE)</f>
        <v>1</v>
      </c>
      <c r="AS47" s="12">
        <f>VLOOKUP(Таблица1[[#This Row],[Считаете ли вы своего руководителя лидером]], Таблица18[], 2, FALSE)</f>
        <v>0</v>
      </c>
      <c r="AT47" s="12">
        <f>VLOOKUP(Таблица1[[#This Row],[Есть ли в вашем коллективе неформальный лидер]], Таблица20[], 2, FALSE)</f>
        <v>1</v>
      </c>
      <c r="AU4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47" s="12">
        <f>VLOOKUP(Таблица1[[#This Row],[Занимается ли руководитель вашим профессиональным развитием]], Таблица22[], 2, FALSE)</f>
        <v>1</v>
      </c>
      <c r="AW47" s="12">
        <f>VLOOKUP(Таблица1[[#This Row],[Готовы ли вы к работе сверхурочно по просьбе руководителя]], Таблица23[], 2, FALSE)</f>
        <v>1</v>
      </c>
      <c r="AX47" s="12">
        <f>VLOOKUP(Таблица1[[#This Row],[Готовы ли вы перейти на другую работу вслед за руководителем]], Таблица24[], 2, FALSE)</f>
        <v>0</v>
      </c>
      <c r="AY47" s="12">
        <f>VLOOKUP(Таблица1[[#This Row],[Пол вашего руководителя]], Таблица17[], 2, FALSE)</f>
        <v>1</v>
      </c>
    </row>
    <row r="48" spans="1:51" ht="45" x14ac:dyDescent="0.25">
      <c r="A48" s="1">
        <v>47</v>
      </c>
      <c r="B48" s="1" t="s">
        <v>42</v>
      </c>
      <c r="C48" s="1">
        <v>30</v>
      </c>
      <c r="D48" s="1">
        <v>50</v>
      </c>
      <c r="E48" s="1">
        <v>5</v>
      </c>
      <c r="F48" s="11">
        <v>0</v>
      </c>
      <c r="G48" s="1" t="s">
        <v>25</v>
      </c>
      <c r="H48" s="1" t="s">
        <v>43</v>
      </c>
      <c r="I48" s="1" t="s">
        <v>27</v>
      </c>
      <c r="J48" s="1" t="s">
        <v>44</v>
      </c>
      <c r="K48" s="1" t="s">
        <v>29</v>
      </c>
      <c r="L48" s="1" t="s">
        <v>30</v>
      </c>
      <c r="M48" s="1" t="s">
        <v>34</v>
      </c>
      <c r="N48" s="1" t="s">
        <v>65</v>
      </c>
      <c r="O48" s="1" t="s">
        <v>47</v>
      </c>
      <c r="P48" s="1" t="s">
        <v>34</v>
      </c>
      <c r="Q48" s="1" t="s">
        <v>34</v>
      </c>
      <c r="R48" s="1" t="s">
        <v>31</v>
      </c>
      <c r="S48" s="1" t="s">
        <v>35</v>
      </c>
      <c r="T48" s="1" t="s">
        <v>68</v>
      </c>
      <c r="U48" s="1" t="s">
        <v>34</v>
      </c>
      <c r="V48" s="1" t="s">
        <v>36</v>
      </c>
      <c r="W48" s="1" t="s">
        <v>37</v>
      </c>
      <c r="X48" s="1" t="s">
        <v>34</v>
      </c>
      <c r="Y48" s="1" t="s">
        <v>34</v>
      </c>
      <c r="Z48" s="1" t="s">
        <v>25</v>
      </c>
      <c r="AA48" s="1" t="s">
        <v>67</v>
      </c>
      <c r="AB48" s="11">
        <v>5</v>
      </c>
      <c r="AC48" s="12">
        <f xml:space="preserve"> VLOOKUP(Таблица1[Ваша должность],Должность[],3,FALSE)</f>
        <v>0</v>
      </c>
      <c r="AD4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4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8" s="12">
        <f>VLOOKUP(Таблица1[[#This Row],[Насколько ваш руководитель делегирует вам полномочия для принятия решений]],Таблица5[],3,FALSE)</f>
        <v>1</v>
      </c>
      <c r="AG48" s="12">
        <f>VLOOKUP(Таблица1[[#This Row],[Дает ли руководитель обратную связь по поводу вашей работы]],Таблица6[],3,FALSE)</f>
        <v>1</v>
      </c>
      <c r="AH4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8" s="12">
        <f>VLOOKUP(Таблица1[[#This Row],[Критикует ли вас руководитель в присутствии коллег]],Таблица9[],3,FALSE)</f>
        <v>1</v>
      </c>
      <c r="AJ48" s="12">
        <f>VLOOKUP(Таблица1[[#This Row],[Насколько часто вы общаетесь с руководителем один-на-один]],Таблица10[],3,FALSE)</f>
        <v>1</v>
      </c>
      <c r="AK4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48" s="12">
        <f>VLOOKUP(Таблица1[[#This Row],[Повышает ли руководитель на вас голос]],Таблица13[],3,FALSE)</f>
        <v>0</v>
      </c>
      <c r="AN48" s="12">
        <f>VLOOKUP(Таблица1[[#This Row],[Как руководитель реагирует на ваши инициативы]],Таблица14[],3,FALSE)</f>
        <v>1</v>
      </c>
      <c r="AO48" s="12">
        <f>VLOOKUP(Таблица1[[#This Row],[Оцените уровень комфорта в отношениях с руководителем]],Таблица15[],3,FALSE)</f>
        <v>1</v>
      </c>
      <c r="AP48" s="12">
        <f>VLOOKUP(Таблица1[[#This Row],[Возраст вашего руководителя]],Таблица16[],3,FALSE)</f>
        <v>0</v>
      </c>
      <c r="AQ48" s="12">
        <f>VLOOKUP(Таблица1[[#This Row],[Возраст вашего руководителя]],Таблица16[],4,FALSE)</f>
        <v>1</v>
      </c>
      <c r="AR48" s="12">
        <f>VLOOKUP(Таблица1[[#This Row],[Ваш пол]], Таблица17[], 2, FALSE)</f>
        <v>1</v>
      </c>
      <c r="AS48" s="12">
        <f>VLOOKUP(Таблица1[[#This Row],[Считаете ли вы своего руководителя лидером]], Таблица18[], 2, FALSE)</f>
        <v>1</v>
      </c>
      <c r="AT48" s="12">
        <f>VLOOKUP(Таблица1[[#This Row],[Есть ли в вашем коллективе неформальный лидер]], Таблица20[], 2, FALSE)</f>
        <v>0</v>
      </c>
      <c r="AU4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48" s="12">
        <f>VLOOKUP(Таблица1[[#This Row],[Занимается ли руководитель вашим профессиональным развитием]], Таблица22[], 2, FALSE)</f>
        <v>1</v>
      </c>
      <c r="AW48" s="12">
        <f>VLOOKUP(Таблица1[[#This Row],[Готовы ли вы к работе сверхурочно по просьбе руководителя]], Таблица23[], 2, FALSE)</f>
        <v>1</v>
      </c>
      <c r="AX48" s="12">
        <f>VLOOKUP(Таблица1[[#This Row],[Готовы ли вы перейти на другую работу вслед за руководителем]], Таблица24[], 2, FALSE)</f>
        <v>1</v>
      </c>
      <c r="AY48" s="12">
        <f>VLOOKUP(Таблица1[[#This Row],[Пол вашего руководителя]], Таблица17[], 2, FALSE)</f>
        <v>1</v>
      </c>
    </row>
    <row r="49" spans="1:51" ht="45" x14ac:dyDescent="0.25">
      <c r="A49" s="1">
        <v>48</v>
      </c>
      <c r="B49" s="1" t="s">
        <v>74</v>
      </c>
      <c r="C49" s="1">
        <v>16</v>
      </c>
      <c r="D49" s="1">
        <v>34</v>
      </c>
      <c r="E49" s="1">
        <v>4</v>
      </c>
      <c r="F49" s="11">
        <v>2</v>
      </c>
      <c r="G49" s="1" t="s">
        <v>25</v>
      </c>
      <c r="H49" s="1" t="s">
        <v>64</v>
      </c>
      <c r="I49" s="1" t="s">
        <v>60</v>
      </c>
      <c r="J49" s="1" t="s">
        <v>28</v>
      </c>
      <c r="K49" s="1" t="s">
        <v>40</v>
      </c>
      <c r="L49" s="1" t="s">
        <v>30</v>
      </c>
      <c r="M49" s="1" t="s">
        <v>34</v>
      </c>
      <c r="N49" s="1" t="s">
        <v>46</v>
      </c>
      <c r="O49" s="1" t="s">
        <v>47</v>
      </c>
      <c r="P49" s="1" t="s">
        <v>33</v>
      </c>
      <c r="Q49" s="1" t="s">
        <v>34</v>
      </c>
      <c r="R49" s="1" t="s">
        <v>31</v>
      </c>
      <c r="S49" s="1" t="s">
        <v>54</v>
      </c>
      <c r="T49" s="1" t="s">
        <v>34</v>
      </c>
      <c r="U49" s="1" t="s">
        <v>34</v>
      </c>
      <c r="V49" s="1" t="s">
        <v>36</v>
      </c>
      <c r="W49" s="1" t="s">
        <v>37</v>
      </c>
      <c r="X49" s="1" t="s">
        <v>34</v>
      </c>
      <c r="Y49" s="1" t="s">
        <v>31</v>
      </c>
      <c r="Z49" s="1" t="s">
        <v>25</v>
      </c>
      <c r="AA49" s="1" t="s">
        <v>50</v>
      </c>
      <c r="AB49" s="11">
        <v>3</v>
      </c>
      <c r="AC49" s="12">
        <f xml:space="preserve"> VLOOKUP(Таблица1[Ваша должность],Должность[],3,FALSE)</f>
        <v>0</v>
      </c>
      <c r="AD4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4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49" s="12">
        <f>VLOOKUP(Таблица1[[#This Row],[Насколько ваш руководитель делегирует вам полномочия для принятия решений]],Таблица5[],3,FALSE)</f>
        <v>1</v>
      </c>
      <c r="AG49" s="12">
        <f>VLOOKUP(Таблица1[[#This Row],[Дает ли руководитель обратную связь по поводу вашей работы]],Таблица6[],3,FALSE)</f>
        <v>0</v>
      </c>
      <c r="AH4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49" s="12">
        <f>VLOOKUP(Таблица1[[#This Row],[Критикует ли вас руководитель в присутствии коллег]],Таблица9[],3,FALSE)</f>
        <v>1</v>
      </c>
      <c r="AJ49" s="12">
        <f>VLOOKUP(Таблица1[[#This Row],[Насколько часто вы общаетесь с руководителем один-на-один]],Таблица10[],3,FALSE)</f>
        <v>0</v>
      </c>
      <c r="AK4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4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49" s="12">
        <f>VLOOKUP(Таблица1[[#This Row],[Повышает ли руководитель на вас голос]],Таблица13[],3,FALSE)</f>
        <v>0</v>
      </c>
      <c r="AN49" s="12">
        <f>VLOOKUP(Таблица1[[#This Row],[Как руководитель реагирует на ваши инициативы]],Таблица14[],3,FALSE)</f>
        <v>1</v>
      </c>
      <c r="AO49" s="12">
        <f>VLOOKUP(Таблица1[[#This Row],[Оцените уровень комфорта в отношениях с руководителем]],Таблица15[],3,FALSE)</f>
        <v>1</v>
      </c>
      <c r="AP49" s="12">
        <f>VLOOKUP(Таблица1[[#This Row],[Возраст вашего руководителя]],Таблица16[],3,FALSE)</f>
        <v>0</v>
      </c>
      <c r="AQ49" s="12">
        <f>VLOOKUP(Таблица1[[#This Row],[Возраст вашего руководителя]],Таблица16[],4,FALSE)</f>
        <v>0</v>
      </c>
      <c r="AR49" s="12">
        <f>VLOOKUP(Таблица1[[#This Row],[Ваш пол]], Таблица17[], 2, FALSE)</f>
        <v>1</v>
      </c>
      <c r="AS49" s="12">
        <f>VLOOKUP(Таблица1[[#This Row],[Считаете ли вы своего руководителя лидером]], Таблица18[], 2, FALSE)</f>
        <v>1</v>
      </c>
      <c r="AT49" s="12">
        <f>VLOOKUP(Таблица1[[#This Row],[Есть ли в вашем коллективе неформальный лидер]], Таблица20[], 2, FALSE)</f>
        <v>0</v>
      </c>
      <c r="AU4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49" s="12">
        <f>VLOOKUP(Таблица1[[#This Row],[Занимается ли руководитель вашим профессиональным развитием]], Таблица22[], 2, FALSE)</f>
        <v>1</v>
      </c>
      <c r="AW49" s="12">
        <f>VLOOKUP(Таблица1[[#This Row],[Готовы ли вы к работе сверхурочно по просьбе руководителя]], Таблица23[], 2, FALSE)</f>
        <v>1</v>
      </c>
      <c r="AX49" s="12">
        <f>VLOOKUP(Таблица1[[#This Row],[Готовы ли вы перейти на другую работу вслед за руководителем]], Таблица24[], 2, FALSE)</f>
        <v>0</v>
      </c>
      <c r="AY49" s="12">
        <f>VLOOKUP(Таблица1[[#This Row],[Пол вашего руководителя]], Таблица17[], 2, FALSE)</f>
        <v>1</v>
      </c>
    </row>
    <row r="50" spans="1:51" ht="45" x14ac:dyDescent="0.25">
      <c r="A50" s="1">
        <v>49</v>
      </c>
      <c r="B50" s="1" t="s">
        <v>51</v>
      </c>
      <c r="C50" s="1">
        <v>10</v>
      </c>
      <c r="D50" s="1">
        <v>31</v>
      </c>
      <c r="E50" s="1">
        <v>1</v>
      </c>
      <c r="F50" s="11">
        <v>1</v>
      </c>
      <c r="G50" s="1" t="s">
        <v>25</v>
      </c>
      <c r="H50" s="1" t="s">
        <v>43</v>
      </c>
      <c r="I50" s="1" t="s">
        <v>27</v>
      </c>
      <c r="J50" s="1" t="s">
        <v>44</v>
      </c>
      <c r="K50" s="1" t="s">
        <v>29</v>
      </c>
      <c r="L50" s="1" t="s">
        <v>59</v>
      </c>
      <c r="M50" s="1" t="s">
        <v>31</v>
      </c>
      <c r="N50" s="1" t="s">
        <v>32</v>
      </c>
      <c r="O50" s="1" t="s">
        <v>47</v>
      </c>
      <c r="P50" s="1" t="s">
        <v>34</v>
      </c>
      <c r="Q50" s="1" t="s">
        <v>34</v>
      </c>
      <c r="R50" s="1" t="s">
        <v>31</v>
      </c>
      <c r="S50" s="1" t="s">
        <v>35</v>
      </c>
      <c r="T50" s="1" t="s">
        <v>68</v>
      </c>
      <c r="U50" s="1" t="s">
        <v>31</v>
      </c>
      <c r="V50" s="1" t="s">
        <v>36</v>
      </c>
      <c r="W50" s="1" t="s">
        <v>37</v>
      </c>
      <c r="X50" s="1" t="s">
        <v>34</v>
      </c>
      <c r="Y50" s="1" t="s">
        <v>31</v>
      </c>
      <c r="Z50" s="1" t="s">
        <v>25</v>
      </c>
      <c r="AA50" s="1" t="s">
        <v>62</v>
      </c>
      <c r="AB50" s="11">
        <v>1</v>
      </c>
      <c r="AC50" s="12">
        <f xml:space="preserve"> VLOOKUP(Таблица1[Ваша должность],Должность[],3,FALSE)</f>
        <v>1</v>
      </c>
      <c r="AD5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5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0" s="12">
        <f>VLOOKUP(Таблица1[[#This Row],[Насколько ваш руководитель делегирует вам полномочия для принятия решений]],Таблица5[],3,FALSE)</f>
        <v>1</v>
      </c>
      <c r="AG50" s="12">
        <f>VLOOKUP(Таблица1[[#This Row],[Дает ли руководитель обратную связь по поводу вашей работы]],Таблица6[],3,FALSE)</f>
        <v>1</v>
      </c>
      <c r="AH5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0" s="12">
        <f>VLOOKUP(Таблица1[[#This Row],[Критикует ли вас руководитель в присутствии коллег]],Таблица9[],3,FALSE)</f>
        <v>0</v>
      </c>
      <c r="AJ50" s="12">
        <f>VLOOKUP(Таблица1[[#This Row],[Насколько часто вы общаетесь с руководителем один-на-один]],Таблица10[],3,FALSE)</f>
        <v>1</v>
      </c>
      <c r="AK5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5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50" s="12">
        <f>VLOOKUP(Таблица1[[#This Row],[Повышает ли руководитель на вас голос]],Таблица13[],3,FALSE)</f>
        <v>0</v>
      </c>
      <c r="AN50" s="12">
        <f>VLOOKUP(Таблица1[[#This Row],[Как руководитель реагирует на ваши инициативы]],Таблица14[],3,FALSE)</f>
        <v>1</v>
      </c>
      <c r="AO50" s="12">
        <f>VLOOKUP(Таблица1[[#This Row],[Оцените уровень комфорта в отношениях с руководителем]],Таблица15[],3,FALSE)</f>
        <v>1</v>
      </c>
      <c r="AP50" s="12">
        <f>VLOOKUP(Таблица1[[#This Row],[Возраст вашего руководителя]],Таблица16[],3,FALSE)</f>
        <v>1</v>
      </c>
      <c r="AQ50" s="12">
        <f>VLOOKUP(Таблица1[[#This Row],[Возраст вашего руководителя]],Таблица16[],4,FALSE)</f>
        <v>0</v>
      </c>
      <c r="AR50" s="12">
        <f>VLOOKUP(Таблица1[[#This Row],[Ваш пол]], Таблица17[], 2, FALSE)</f>
        <v>1</v>
      </c>
      <c r="AS50" s="12">
        <f>VLOOKUP(Таблица1[[#This Row],[Считаете ли вы своего руководителя лидером]], Таблица18[], 2, FALSE)</f>
        <v>1</v>
      </c>
      <c r="AT50" s="12">
        <f>VLOOKUP(Таблица1[[#This Row],[Есть ли в вашем коллективе неформальный лидер]], Таблица20[], 2, FALSE)</f>
        <v>0</v>
      </c>
      <c r="AU5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50" s="12">
        <f>VLOOKUP(Таблица1[[#This Row],[Занимается ли руководитель вашим профессиональным развитием]], Таблица22[], 2, FALSE)</f>
        <v>0</v>
      </c>
      <c r="AW50" s="12">
        <f>VLOOKUP(Таблица1[[#This Row],[Готовы ли вы к работе сверхурочно по просьбе руководителя]], Таблица23[], 2, FALSE)</f>
        <v>1</v>
      </c>
      <c r="AX50" s="12">
        <f>VLOOKUP(Таблица1[[#This Row],[Готовы ли вы перейти на другую работу вслед за руководителем]], Таблица24[], 2, FALSE)</f>
        <v>0</v>
      </c>
      <c r="AY50" s="12">
        <f>VLOOKUP(Таблица1[[#This Row],[Пол вашего руководителя]], Таблица17[], 2, FALSE)</f>
        <v>1</v>
      </c>
    </row>
    <row r="51" spans="1:51" ht="60" x14ac:dyDescent="0.25">
      <c r="A51" s="1">
        <v>50</v>
      </c>
      <c r="B51" s="1" t="s">
        <v>42</v>
      </c>
      <c r="C51" s="1">
        <v>12</v>
      </c>
      <c r="D51" s="1">
        <v>34</v>
      </c>
      <c r="E51" s="1">
        <v>2</v>
      </c>
      <c r="F51" s="11">
        <v>3</v>
      </c>
      <c r="G51" s="1" t="s">
        <v>25</v>
      </c>
      <c r="H51" s="1" t="s">
        <v>26</v>
      </c>
      <c r="I51" s="1" t="s">
        <v>60</v>
      </c>
      <c r="J51" s="1" t="s">
        <v>71</v>
      </c>
      <c r="K51" s="1" t="s">
        <v>40</v>
      </c>
      <c r="L51" s="1" t="s">
        <v>35</v>
      </c>
      <c r="M51" s="1" t="s">
        <v>34</v>
      </c>
      <c r="N51" s="1" t="s">
        <v>72</v>
      </c>
      <c r="O51" s="1" t="s">
        <v>31</v>
      </c>
      <c r="P51" s="1" t="s">
        <v>41</v>
      </c>
      <c r="Q51" s="1" t="s">
        <v>31</v>
      </c>
      <c r="R51" s="1" t="s">
        <v>31</v>
      </c>
      <c r="S51" s="1" t="s">
        <v>35</v>
      </c>
      <c r="T51" s="1" t="s">
        <v>31</v>
      </c>
      <c r="U51" s="1" t="s">
        <v>31</v>
      </c>
      <c r="V51" s="1" t="s">
        <v>36</v>
      </c>
      <c r="W51" s="1" t="s">
        <v>37</v>
      </c>
      <c r="X51" s="1" t="s">
        <v>34</v>
      </c>
      <c r="Y51" s="1" t="s">
        <v>31</v>
      </c>
      <c r="Z51" s="1" t="s">
        <v>61</v>
      </c>
      <c r="AA51" s="1" t="s">
        <v>67</v>
      </c>
      <c r="AB51" s="11">
        <v>2</v>
      </c>
      <c r="AC51" s="12">
        <f xml:space="preserve"> VLOOKUP(Таблица1[Ваша должность],Должность[],3,FALSE)</f>
        <v>0</v>
      </c>
      <c r="AD5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5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1" s="12">
        <f>VLOOKUP(Таблица1[[#This Row],[Насколько ваш руководитель делегирует вам полномочия для принятия решений]],Таблица5[],3,FALSE)</f>
        <v>0</v>
      </c>
      <c r="AG51" s="12">
        <f>VLOOKUP(Таблица1[[#This Row],[Дает ли руководитель обратную связь по поводу вашей работы]],Таблица6[],3,FALSE)</f>
        <v>0</v>
      </c>
      <c r="AH5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51" s="12">
        <f>VLOOKUP(Таблица1[[#This Row],[Критикует ли вас руководитель в присутствии коллег]],Таблица9[],3,FALSE)</f>
        <v>1</v>
      </c>
      <c r="AJ51" s="12">
        <f>VLOOKUP(Таблица1[[#This Row],[Насколько часто вы общаетесь с руководителем один-на-один]],Таблица10[],3,FALSE)</f>
        <v>0</v>
      </c>
      <c r="AK5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5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51" s="12">
        <f>VLOOKUP(Таблица1[[#This Row],[Повышает ли руководитель на вас голос]],Таблица13[],3,FALSE)</f>
        <v>0</v>
      </c>
      <c r="AN51" s="12">
        <f>VLOOKUP(Таблица1[[#This Row],[Как руководитель реагирует на ваши инициативы]],Таблица14[],3,FALSE)</f>
        <v>1</v>
      </c>
      <c r="AO51" s="12">
        <f>VLOOKUP(Таблица1[[#This Row],[Оцените уровень комфорта в отношениях с руководителем]],Таблица15[],3,FALSE)</f>
        <v>1</v>
      </c>
      <c r="AP51" s="12">
        <f>VLOOKUP(Таблица1[[#This Row],[Возраст вашего руководителя]],Таблица16[],3,FALSE)</f>
        <v>0</v>
      </c>
      <c r="AQ51" s="12">
        <f>VLOOKUP(Таблица1[[#This Row],[Возраст вашего руководителя]],Таблица16[],4,FALSE)</f>
        <v>1</v>
      </c>
      <c r="AR51" s="12">
        <f>VLOOKUP(Таблица1[[#This Row],[Ваш пол]], Таблица17[], 2, FALSE)</f>
        <v>1</v>
      </c>
      <c r="AS51" s="12">
        <f>VLOOKUP(Таблица1[[#This Row],[Считаете ли вы своего руководителя лидером]], Таблица18[], 2, FALSE)</f>
        <v>0</v>
      </c>
      <c r="AT51" s="12">
        <f>VLOOKUP(Таблица1[[#This Row],[Есть ли в вашем коллективе неформальный лидер]], Таблица20[], 2, FALSE)</f>
        <v>0</v>
      </c>
      <c r="AU5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51" s="12">
        <f>VLOOKUP(Таблица1[[#This Row],[Занимается ли руководитель вашим профессиональным развитием]], Таблица22[], 2, FALSE)</f>
        <v>0</v>
      </c>
      <c r="AW51" s="12">
        <f>VLOOKUP(Таблица1[[#This Row],[Готовы ли вы к работе сверхурочно по просьбе руководителя]], Таблица23[], 2, FALSE)</f>
        <v>1</v>
      </c>
      <c r="AX51" s="12">
        <f>VLOOKUP(Таблица1[[#This Row],[Готовы ли вы перейти на другую работу вслед за руководителем]], Таблица24[], 2, FALSE)</f>
        <v>0</v>
      </c>
      <c r="AY51" s="12">
        <f>VLOOKUP(Таблица1[[#This Row],[Пол вашего руководителя]], Таблица17[], 2, FALSE)</f>
        <v>0</v>
      </c>
    </row>
    <row r="52" spans="1:51" ht="45" x14ac:dyDescent="0.25">
      <c r="A52" s="1">
        <v>51</v>
      </c>
      <c r="B52" s="1" t="s">
        <v>42</v>
      </c>
      <c r="C52" s="1">
        <v>10</v>
      </c>
      <c r="D52" s="1">
        <v>30</v>
      </c>
      <c r="E52" s="1">
        <v>1</v>
      </c>
      <c r="F52" s="11">
        <v>4</v>
      </c>
      <c r="G52" s="1" t="s">
        <v>25</v>
      </c>
      <c r="H52" s="1" t="s">
        <v>39</v>
      </c>
      <c r="I52" s="1" t="s">
        <v>27</v>
      </c>
      <c r="J52" s="1" t="s">
        <v>44</v>
      </c>
      <c r="K52" s="1" t="s">
        <v>29</v>
      </c>
      <c r="L52" s="1" t="s">
        <v>59</v>
      </c>
      <c r="M52" s="1" t="s">
        <v>31</v>
      </c>
      <c r="N52" s="1" t="s">
        <v>65</v>
      </c>
      <c r="O52" s="1" t="s">
        <v>47</v>
      </c>
      <c r="P52" s="1" t="s">
        <v>34</v>
      </c>
      <c r="Q52" s="1" t="s">
        <v>31</v>
      </c>
      <c r="R52" s="1" t="s">
        <v>31</v>
      </c>
      <c r="S52" s="1" t="s">
        <v>35</v>
      </c>
      <c r="T52" s="1" t="s">
        <v>34</v>
      </c>
      <c r="U52" s="1" t="s">
        <v>34</v>
      </c>
      <c r="V52" s="1" t="s">
        <v>36</v>
      </c>
      <c r="W52" s="1" t="s">
        <v>49</v>
      </c>
      <c r="X52" s="1" t="s">
        <v>34</v>
      </c>
      <c r="Y52" s="1" t="s">
        <v>34</v>
      </c>
      <c r="Z52" s="1" t="s">
        <v>25</v>
      </c>
      <c r="AA52" s="1" t="s">
        <v>69</v>
      </c>
      <c r="AB52" s="11">
        <v>1</v>
      </c>
      <c r="AC52" s="12">
        <f xml:space="preserve"> VLOOKUP(Таблица1[Ваша должность],Должность[],3,FALSE)</f>
        <v>0</v>
      </c>
      <c r="AD5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5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2" s="12">
        <f>VLOOKUP(Таблица1[[#This Row],[Насколько ваш руководитель делегирует вам полномочия для принятия решений]],Таблица5[],3,FALSE)</f>
        <v>1</v>
      </c>
      <c r="AG52" s="12">
        <f>VLOOKUP(Таблица1[[#This Row],[Дает ли руководитель обратную связь по поводу вашей работы]],Таблица6[],3,FALSE)</f>
        <v>1</v>
      </c>
      <c r="AH5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2" s="12">
        <f>VLOOKUP(Таблица1[[#This Row],[Критикует ли вас руководитель в присутствии коллег]],Таблица9[],3,FALSE)</f>
        <v>0</v>
      </c>
      <c r="AJ52" s="12">
        <f>VLOOKUP(Таблица1[[#This Row],[Насколько часто вы общаетесь с руководителем один-на-один]],Таблица10[],3,FALSE)</f>
        <v>1</v>
      </c>
      <c r="AK5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5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52" s="12">
        <f>VLOOKUP(Таблица1[[#This Row],[Повышает ли руководитель на вас голос]],Таблица13[],3,FALSE)</f>
        <v>0</v>
      </c>
      <c r="AN52" s="12">
        <f>VLOOKUP(Таблица1[[#This Row],[Как руководитель реагирует на ваши инициативы]],Таблица14[],3,FALSE)</f>
        <v>1</v>
      </c>
      <c r="AO52" s="12">
        <f>VLOOKUP(Таблица1[[#This Row],[Оцените уровень комфорта в отношениях с руководителем]],Таблица15[],3,FALSE)</f>
        <v>1</v>
      </c>
      <c r="AP52" s="12">
        <f>VLOOKUP(Таблица1[[#This Row],[Возраст вашего руководителя]],Таблица16[],3,FALSE)</f>
        <v>0</v>
      </c>
      <c r="AQ52" s="12">
        <f>VLOOKUP(Таблица1[[#This Row],[Возраст вашего руководителя]],Таблица16[],4,FALSE)</f>
        <v>0</v>
      </c>
      <c r="AR52" s="12">
        <f>VLOOKUP(Таблица1[[#This Row],[Ваш пол]], Таблица17[], 2, FALSE)</f>
        <v>1</v>
      </c>
      <c r="AS52" s="12">
        <f>VLOOKUP(Таблица1[[#This Row],[Считаете ли вы своего руководителя лидером]], Таблица18[], 2, FALSE)</f>
        <v>0</v>
      </c>
      <c r="AT52" s="12">
        <f>VLOOKUP(Таблица1[[#This Row],[Есть ли в вашем коллективе неформальный лидер]], Таблица20[], 2, FALSE)</f>
        <v>0</v>
      </c>
      <c r="AU5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52" s="12">
        <f>VLOOKUP(Таблица1[[#This Row],[Занимается ли руководитель вашим профессиональным развитием]], Таблица22[], 2, FALSE)</f>
        <v>1</v>
      </c>
      <c r="AW52" s="12">
        <f>VLOOKUP(Таблица1[[#This Row],[Готовы ли вы к работе сверхурочно по просьбе руководителя]], Таблица23[], 2, FALSE)</f>
        <v>1</v>
      </c>
      <c r="AX52" s="12">
        <f>VLOOKUP(Таблица1[[#This Row],[Готовы ли вы перейти на другую работу вслед за руководителем]], Таблица24[], 2, FALSE)</f>
        <v>1</v>
      </c>
      <c r="AY52" s="12">
        <f>VLOOKUP(Таблица1[[#This Row],[Пол вашего руководителя]], Таблица17[], 2, FALSE)</f>
        <v>1</v>
      </c>
    </row>
    <row r="53" spans="1:51" ht="45" x14ac:dyDescent="0.25">
      <c r="A53" s="1">
        <v>52</v>
      </c>
      <c r="B53" s="1" t="s">
        <v>42</v>
      </c>
      <c r="C53" s="1">
        <v>11</v>
      </c>
      <c r="D53" s="1">
        <v>33</v>
      </c>
      <c r="E53" s="1">
        <v>3</v>
      </c>
      <c r="F53" s="11">
        <v>1</v>
      </c>
      <c r="G53" s="1" t="s">
        <v>25</v>
      </c>
      <c r="H53" s="1" t="s">
        <v>43</v>
      </c>
      <c r="I53" s="1" t="s">
        <v>27</v>
      </c>
      <c r="J53" s="1" t="s">
        <v>44</v>
      </c>
      <c r="K53" s="1" t="s">
        <v>29</v>
      </c>
      <c r="L53" s="1" t="s">
        <v>30</v>
      </c>
      <c r="M53" s="1" t="s">
        <v>31</v>
      </c>
      <c r="N53" s="1" t="s">
        <v>66</v>
      </c>
      <c r="O53" s="1" t="s">
        <v>30</v>
      </c>
      <c r="P53" s="1" t="s">
        <v>33</v>
      </c>
      <c r="Q53" s="1" t="s">
        <v>31</v>
      </c>
      <c r="R53" s="1" t="s">
        <v>31</v>
      </c>
      <c r="S53" s="1" t="s">
        <v>35</v>
      </c>
      <c r="T53" s="1" t="s">
        <v>34</v>
      </c>
      <c r="U53" s="1" t="s">
        <v>34</v>
      </c>
      <c r="V53" s="1" t="s">
        <v>36</v>
      </c>
      <c r="W53" s="1" t="s">
        <v>55</v>
      </c>
      <c r="X53" s="1" t="s">
        <v>31</v>
      </c>
      <c r="Y53" s="1" t="s">
        <v>31</v>
      </c>
      <c r="Z53" s="1" t="s">
        <v>25</v>
      </c>
      <c r="AA53" s="1" t="s">
        <v>38</v>
      </c>
      <c r="AB53" s="11">
        <v>1</v>
      </c>
      <c r="AC53" s="12">
        <f xml:space="preserve"> VLOOKUP(Таблица1[Ваша должность],Должность[],3,FALSE)</f>
        <v>0</v>
      </c>
      <c r="AD5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5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3" s="12">
        <f>VLOOKUP(Таблица1[[#This Row],[Насколько ваш руководитель делегирует вам полномочия для принятия решений]],Таблица5[],3,FALSE)</f>
        <v>1</v>
      </c>
      <c r="AG53" s="12">
        <f>VLOOKUP(Таблица1[[#This Row],[Дает ли руководитель обратную связь по поводу вашей работы]],Таблица6[],3,FALSE)</f>
        <v>1</v>
      </c>
      <c r="AH5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3" s="12">
        <f>VLOOKUP(Таблица1[[#This Row],[Критикует ли вас руководитель в присутствии коллег]],Таблица9[],3,FALSE)</f>
        <v>0</v>
      </c>
      <c r="AJ53" s="12">
        <f>VLOOKUP(Таблица1[[#This Row],[Насколько часто вы общаетесь с руководителем один-на-один]],Таблица10[],3,FALSE)</f>
        <v>0</v>
      </c>
      <c r="AK5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5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53" s="12">
        <f>VLOOKUP(Таблица1[[#This Row],[Повышает ли руководитель на вас голос]],Таблица13[],3,FALSE)</f>
        <v>0</v>
      </c>
      <c r="AN53" s="12">
        <f>VLOOKUP(Таблица1[[#This Row],[Как руководитель реагирует на ваши инициативы]],Таблица14[],3,FALSE)</f>
        <v>1</v>
      </c>
      <c r="AO53" s="12">
        <f>VLOOKUP(Таблица1[[#This Row],[Оцените уровень комфорта в отношениях с руководителем]],Таблица15[],3,FALSE)</f>
        <v>0</v>
      </c>
      <c r="AP53" s="12">
        <f>VLOOKUP(Таблица1[[#This Row],[Возраст вашего руководителя]],Таблица16[],3,FALSE)</f>
        <v>1</v>
      </c>
      <c r="AQ53" s="12">
        <f>VLOOKUP(Таблица1[[#This Row],[Возраст вашего руководителя]],Таблица16[],4,FALSE)</f>
        <v>0</v>
      </c>
      <c r="AR53" s="12">
        <f>VLOOKUP(Таблица1[[#This Row],[Ваш пол]], Таблица17[], 2, FALSE)</f>
        <v>1</v>
      </c>
      <c r="AS53" s="12">
        <f>VLOOKUP(Таблица1[[#This Row],[Считаете ли вы своего руководителя лидером]], Таблица18[], 2, FALSE)</f>
        <v>0</v>
      </c>
      <c r="AT53" s="12">
        <f>VLOOKUP(Таблица1[[#This Row],[Есть ли в вашем коллективе неформальный лидер]], Таблица20[], 2, FALSE)</f>
        <v>0</v>
      </c>
      <c r="AU5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53" s="12">
        <f>VLOOKUP(Таблица1[[#This Row],[Занимается ли руководитель вашим профессиональным развитием]], Таблица22[], 2, FALSE)</f>
        <v>1</v>
      </c>
      <c r="AW53" s="12">
        <f>VLOOKUP(Таблица1[[#This Row],[Готовы ли вы к работе сверхурочно по просьбе руководителя]], Таблица23[], 2, FALSE)</f>
        <v>0</v>
      </c>
      <c r="AX53" s="12">
        <f>VLOOKUP(Таблица1[[#This Row],[Готовы ли вы перейти на другую работу вслед за руководителем]], Таблица24[], 2, FALSE)</f>
        <v>0</v>
      </c>
      <c r="AY53" s="12">
        <f>VLOOKUP(Таблица1[[#This Row],[Пол вашего руководителя]], Таблица17[], 2, FALSE)</f>
        <v>1</v>
      </c>
    </row>
    <row r="54" spans="1:51" ht="45" x14ac:dyDescent="0.25">
      <c r="A54" s="1">
        <v>53</v>
      </c>
      <c r="B54" s="1" t="s">
        <v>73</v>
      </c>
      <c r="C54" s="1">
        <v>8</v>
      </c>
      <c r="D54" s="1">
        <v>30</v>
      </c>
      <c r="E54" s="1">
        <v>7</v>
      </c>
      <c r="F54" s="11">
        <v>0</v>
      </c>
      <c r="G54" s="1" t="s">
        <v>25</v>
      </c>
      <c r="H54" s="1" t="s">
        <v>43</v>
      </c>
      <c r="I54" s="1" t="s">
        <v>60</v>
      </c>
      <c r="J54" s="1" t="s">
        <v>71</v>
      </c>
      <c r="K54" s="1" t="s">
        <v>40</v>
      </c>
      <c r="L54" s="1" t="s">
        <v>59</v>
      </c>
      <c r="M54" s="1" t="s">
        <v>34</v>
      </c>
      <c r="N54" s="1" t="s">
        <v>66</v>
      </c>
      <c r="O54" s="1" t="s">
        <v>30</v>
      </c>
      <c r="P54" s="1" t="s">
        <v>33</v>
      </c>
      <c r="Q54" s="1" t="s">
        <v>31</v>
      </c>
      <c r="R54" s="1" t="s">
        <v>31</v>
      </c>
      <c r="S54" s="1" t="s">
        <v>54</v>
      </c>
      <c r="T54" s="1" t="s">
        <v>68</v>
      </c>
      <c r="U54" s="1" t="s">
        <v>34</v>
      </c>
      <c r="V54" s="1" t="s">
        <v>75</v>
      </c>
      <c r="W54" s="1" t="s">
        <v>55</v>
      </c>
      <c r="X54" s="1" t="s">
        <v>34</v>
      </c>
      <c r="Y54" s="1" t="s">
        <v>31</v>
      </c>
      <c r="Z54" s="1" t="s">
        <v>25</v>
      </c>
      <c r="AA54" s="1" t="s">
        <v>38</v>
      </c>
      <c r="AB54" s="11">
        <v>5</v>
      </c>
      <c r="AC54" s="12">
        <f xml:space="preserve"> VLOOKUP(Таблица1[Ваша должность],Должность[],3,FALSE)</f>
        <v>0</v>
      </c>
      <c r="AD5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5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4" s="12">
        <f>VLOOKUP(Таблица1[[#This Row],[Насколько ваш руководитель делегирует вам полномочия для принятия решений]],Таблица5[],3,FALSE)</f>
        <v>0</v>
      </c>
      <c r="AG54" s="12">
        <f>VLOOKUP(Таблица1[[#This Row],[Дает ли руководитель обратную связь по поводу вашей работы]],Таблица6[],3,FALSE)</f>
        <v>0</v>
      </c>
      <c r="AH5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4" s="12">
        <f>VLOOKUP(Таблица1[[#This Row],[Критикует ли вас руководитель в присутствии коллег]],Таблица9[],3,FALSE)</f>
        <v>1</v>
      </c>
      <c r="AJ54" s="12">
        <f>VLOOKUP(Таблица1[[#This Row],[Насколько часто вы общаетесь с руководителем один-на-один]],Таблица10[],3,FALSE)</f>
        <v>0</v>
      </c>
      <c r="AK5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5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54" s="12">
        <f>VLOOKUP(Таблица1[[#This Row],[Повышает ли руководитель на вас голос]],Таблица13[],3,FALSE)</f>
        <v>0</v>
      </c>
      <c r="AN54" s="12">
        <f>VLOOKUP(Таблица1[[#This Row],[Как руководитель реагирует на ваши инициативы]],Таблица14[],3,FALSE)</f>
        <v>0</v>
      </c>
      <c r="AO54" s="12">
        <f>VLOOKUP(Таблица1[[#This Row],[Оцените уровень комфорта в отношениях с руководителем]],Таблица15[],3,FALSE)</f>
        <v>0</v>
      </c>
      <c r="AP54" s="12">
        <f>VLOOKUP(Таблица1[[#This Row],[Возраст вашего руководителя]],Таблица16[],3,FALSE)</f>
        <v>1</v>
      </c>
      <c r="AQ54" s="12">
        <f>VLOOKUP(Таблица1[[#This Row],[Возраст вашего руководителя]],Таблица16[],4,FALSE)</f>
        <v>0</v>
      </c>
      <c r="AR54" s="12">
        <f>VLOOKUP(Таблица1[[#This Row],[Ваш пол]], Таблица17[], 2, FALSE)</f>
        <v>1</v>
      </c>
      <c r="AS54" s="12">
        <f>VLOOKUP(Таблица1[[#This Row],[Считаете ли вы своего руководителя лидером]], Таблица18[], 2, FALSE)</f>
        <v>0</v>
      </c>
      <c r="AT54" s="12">
        <f>VLOOKUP(Таблица1[[#This Row],[Есть ли в вашем коллективе неформальный лидер]], Таблица20[], 2, FALSE)</f>
        <v>0</v>
      </c>
      <c r="AU5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54" s="12">
        <f>VLOOKUP(Таблица1[[#This Row],[Занимается ли руководитель вашим профессиональным развитием]], Таблица22[], 2, FALSE)</f>
        <v>1</v>
      </c>
      <c r="AW54" s="12">
        <f>VLOOKUP(Таблица1[[#This Row],[Готовы ли вы к работе сверхурочно по просьбе руководителя]], Таблица23[], 2, FALSE)</f>
        <v>1</v>
      </c>
      <c r="AX54" s="12">
        <f>VLOOKUP(Таблица1[[#This Row],[Готовы ли вы перейти на другую работу вслед за руководителем]], Таблица24[], 2, FALSE)</f>
        <v>0</v>
      </c>
      <c r="AY54" s="12">
        <f>VLOOKUP(Таблица1[[#This Row],[Пол вашего руководителя]], Таблица17[], 2, FALSE)</f>
        <v>1</v>
      </c>
    </row>
    <row r="55" spans="1:51" ht="60" x14ac:dyDescent="0.25">
      <c r="A55" s="1">
        <v>54</v>
      </c>
      <c r="B55" s="1" t="s">
        <v>24</v>
      </c>
      <c r="C55" s="1">
        <v>8</v>
      </c>
      <c r="D55" s="1">
        <v>29</v>
      </c>
      <c r="E55" s="1">
        <v>2</v>
      </c>
      <c r="F55" s="11">
        <v>3</v>
      </c>
      <c r="G55" s="1" t="s">
        <v>25</v>
      </c>
      <c r="H55" s="1" t="s">
        <v>26</v>
      </c>
      <c r="I55" s="1" t="s">
        <v>27</v>
      </c>
      <c r="J55" s="1" t="s">
        <v>44</v>
      </c>
      <c r="K55" s="1" t="s">
        <v>40</v>
      </c>
      <c r="L55" s="1" t="s">
        <v>30</v>
      </c>
      <c r="M55" s="1" t="s">
        <v>34</v>
      </c>
      <c r="N55" s="1" t="s">
        <v>65</v>
      </c>
      <c r="O55" s="1" t="s">
        <v>30</v>
      </c>
      <c r="P55" s="1" t="s">
        <v>34</v>
      </c>
      <c r="Q55" s="1" t="s">
        <v>34</v>
      </c>
      <c r="R55" s="1" t="s">
        <v>34</v>
      </c>
      <c r="S55" s="1" t="s">
        <v>54</v>
      </c>
      <c r="T55" s="1" t="s">
        <v>34</v>
      </c>
      <c r="U55" s="1" t="s">
        <v>34</v>
      </c>
      <c r="V55" s="1" t="s">
        <v>36</v>
      </c>
      <c r="W55" s="1" t="s">
        <v>49</v>
      </c>
      <c r="X55" s="1" t="s">
        <v>34</v>
      </c>
      <c r="Y55" s="1" t="s">
        <v>34</v>
      </c>
      <c r="Z55" s="1" t="s">
        <v>25</v>
      </c>
      <c r="AA55" s="1" t="s">
        <v>38</v>
      </c>
      <c r="AB55" s="11">
        <v>2</v>
      </c>
      <c r="AC55" s="12">
        <f xml:space="preserve"> VLOOKUP(Таблица1[Ваша должность],Должность[],3,FALSE)</f>
        <v>1</v>
      </c>
      <c r="AD5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5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5" s="12">
        <f>VLOOKUP(Таблица1[[#This Row],[Насколько ваш руководитель делегирует вам полномочия для принятия решений]],Таблица5[],3,FALSE)</f>
        <v>1</v>
      </c>
      <c r="AG55" s="12">
        <f>VLOOKUP(Таблица1[[#This Row],[Дает ли руководитель обратную связь по поводу вашей работы]],Таблица6[],3,FALSE)</f>
        <v>0</v>
      </c>
      <c r="AH5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5" s="12">
        <f>VLOOKUP(Таблица1[[#This Row],[Критикует ли вас руководитель в присутствии коллег]],Таблица9[],3,FALSE)</f>
        <v>1</v>
      </c>
      <c r="AJ55" s="12">
        <f>VLOOKUP(Таблица1[[#This Row],[Насколько часто вы общаетесь с руководителем один-на-один]],Таблица10[],3,FALSE)</f>
        <v>1</v>
      </c>
      <c r="AK5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5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55" s="12">
        <f>VLOOKUP(Таблица1[[#This Row],[Повышает ли руководитель на вас голос]],Таблица13[],3,FALSE)</f>
        <v>0</v>
      </c>
      <c r="AN55" s="12">
        <f>VLOOKUP(Таблица1[[#This Row],[Как руководитель реагирует на ваши инициативы]],Таблица14[],3,FALSE)</f>
        <v>1</v>
      </c>
      <c r="AO55" s="12">
        <f>VLOOKUP(Таблица1[[#This Row],[Оцените уровень комфорта в отношениях с руководителем]],Таблица15[],3,FALSE)</f>
        <v>1</v>
      </c>
      <c r="AP55" s="12">
        <f>VLOOKUP(Таблица1[[#This Row],[Возраст вашего руководителя]],Таблица16[],3,FALSE)</f>
        <v>1</v>
      </c>
      <c r="AQ55" s="12">
        <f>VLOOKUP(Таблица1[[#This Row],[Возраст вашего руководителя]],Таблица16[],4,FALSE)</f>
        <v>0</v>
      </c>
      <c r="AR55" s="12">
        <f>VLOOKUP(Таблица1[[#This Row],[Ваш пол]], Таблица17[], 2, FALSE)</f>
        <v>1</v>
      </c>
      <c r="AS55" s="12">
        <f>VLOOKUP(Таблица1[[#This Row],[Считаете ли вы своего руководителя лидером]], Таблица18[], 2, FALSE)</f>
        <v>1</v>
      </c>
      <c r="AT55" s="12">
        <f>VLOOKUP(Таблица1[[#This Row],[Есть ли в вашем коллективе неформальный лидер]], Таблица20[], 2, FALSE)</f>
        <v>1</v>
      </c>
      <c r="AU5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55" s="12">
        <f>VLOOKUP(Таблица1[[#This Row],[Занимается ли руководитель вашим профессиональным развитием]], Таблица22[], 2, FALSE)</f>
        <v>1</v>
      </c>
      <c r="AW55" s="12">
        <f>VLOOKUP(Таблица1[[#This Row],[Готовы ли вы к работе сверхурочно по просьбе руководителя]], Таблица23[], 2, FALSE)</f>
        <v>1</v>
      </c>
      <c r="AX55" s="12">
        <f>VLOOKUP(Таблица1[[#This Row],[Готовы ли вы перейти на другую работу вслед за руководителем]], Таблица24[], 2, FALSE)</f>
        <v>1</v>
      </c>
      <c r="AY55" s="12">
        <f>VLOOKUP(Таблица1[[#This Row],[Пол вашего руководителя]], Таблица17[], 2, FALSE)</f>
        <v>1</v>
      </c>
    </row>
    <row r="56" spans="1:51" ht="45" x14ac:dyDescent="0.25">
      <c r="A56" s="1">
        <v>55</v>
      </c>
      <c r="B56" s="1" t="s">
        <v>42</v>
      </c>
      <c r="C56" s="1">
        <v>6</v>
      </c>
      <c r="D56" s="1">
        <v>26</v>
      </c>
      <c r="E56" s="1">
        <v>1</v>
      </c>
      <c r="F56" s="11">
        <v>2</v>
      </c>
      <c r="G56" s="1" t="s">
        <v>25</v>
      </c>
      <c r="H56" s="1" t="s">
        <v>39</v>
      </c>
      <c r="I56" s="1" t="s">
        <v>60</v>
      </c>
      <c r="J56" s="1" t="s">
        <v>28</v>
      </c>
      <c r="K56" s="1" t="s">
        <v>53</v>
      </c>
      <c r="L56" s="1" t="s">
        <v>30</v>
      </c>
      <c r="M56" s="1" t="s">
        <v>45</v>
      </c>
      <c r="N56" s="1" t="s">
        <v>46</v>
      </c>
      <c r="O56" s="1" t="s">
        <v>47</v>
      </c>
      <c r="P56" s="1" t="s">
        <v>41</v>
      </c>
      <c r="Q56" s="1" t="s">
        <v>34</v>
      </c>
      <c r="R56" s="1" t="s">
        <v>31</v>
      </c>
      <c r="S56" s="1" t="s">
        <v>35</v>
      </c>
      <c r="T56" s="1" t="s">
        <v>34</v>
      </c>
      <c r="U56" s="1" t="s">
        <v>31</v>
      </c>
      <c r="V56" s="1" t="s">
        <v>36</v>
      </c>
      <c r="W56" s="1" t="s">
        <v>49</v>
      </c>
      <c r="X56" s="1" t="s">
        <v>34</v>
      </c>
      <c r="Y56" s="1" t="s">
        <v>34</v>
      </c>
      <c r="Z56" s="1" t="s">
        <v>25</v>
      </c>
      <c r="AA56" s="1" t="s">
        <v>38</v>
      </c>
      <c r="AB56" s="11">
        <v>1</v>
      </c>
      <c r="AC56" s="12">
        <f xml:space="preserve"> VLOOKUP(Таблица1[Ваша должность],Должность[],3,FALSE)</f>
        <v>0</v>
      </c>
      <c r="AD5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5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6" s="12">
        <f>VLOOKUP(Таблица1[[#This Row],[Насколько ваш руководитель делегирует вам полномочия для принятия решений]],Таблица5[],3,FALSE)</f>
        <v>1</v>
      </c>
      <c r="AG56" s="12">
        <f>VLOOKUP(Таблица1[[#This Row],[Дает ли руководитель обратную связь по поводу вашей работы]],Таблица6[],3,FALSE)</f>
        <v>1</v>
      </c>
      <c r="AH5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6" s="12">
        <f>VLOOKUP(Таблица1[[#This Row],[Критикует ли вас руководитель в присутствии коллег]],Таблица9[],3,FALSE)</f>
        <v>0</v>
      </c>
      <c r="AJ56" s="12">
        <f>VLOOKUP(Таблица1[[#This Row],[Насколько часто вы общаетесь с руководителем один-на-один]],Таблица10[],3,FALSE)</f>
        <v>0</v>
      </c>
      <c r="AK5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5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56" s="12">
        <f>VLOOKUP(Таблица1[[#This Row],[Повышает ли руководитель на вас голос]],Таблица13[],3,FALSE)</f>
        <v>0</v>
      </c>
      <c r="AN56" s="12">
        <f>VLOOKUP(Таблица1[[#This Row],[Как руководитель реагирует на ваши инициативы]],Таблица14[],3,FALSE)</f>
        <v>1</v>
      </c>
      <c r="AO56" s="12">
        <f>VLOOKUP(Таблица1[[#This Row],[Оцените уровень комфорта в отношениях с руководителем]],Таблица15[],3,FALSE)</f>
        <v>1</v>
      </c>
      <c r="AP56" s="12">
        <f>VLOOKUP(Таблица1[[#This Row],[Возраст вашего руководителя]],Таблица16[],3,FALSE)</f>
        <v>1</v>
      </c>
      <c r="AQ56" s="12">
        <f>VLOOKUP(Таблица1[[#This Row],[Возраст вашего руководителя]],Таблица16[],4,FALSE)</f>
        <v>0</v>
      </c>
      <c r="AR56" s="12">
        <f>VLOOKUP(Таблица1[[#This Row],[Ваш пол]], Таблица17[], 2, FALSE)</f>
        <v>1</v>
      </c>
      <c r="AS56" s="12">
        <f>VLOOKUP(Таблица1[[#This Row],[Считаете ли вы своего руководителя лидером]], Таблица18[], 2, FALSE)</f>
        <v>1</v>
      </c>
      <c r="AT56" s="12">
        <f>VLOOKUP(Таблица1[[#This Row],[Есть ли в вашем коллективе неформальный лидер]], Таблица20[], 2, FALSE)</f>
        <v>0</v>
      </c>
      <c r="AU5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56" s="12">
        <f>VLOOKUP(Таблица1[[#This Row],[Занимается ли руководитель вашим профессиональным развитием]], Таблица22[], 2, FALSE)</f>
        <v>0</v>
      </c>
      <c r="AW56" s="12">
        <f>VLOOKUP(Таблица1[[#This Row],[Готовы ли вы к работе сверхурочно по просьбе руководителя]], Таблица23[], 2, FALSE)</f>
        <v>1</v>
      </c>
      <c r="AX56" s="12">
        <f>VLOOKUP(Таблица1[[#This Row],[Готовы ли вы перейти на другую работу вслед за руководителем]], Таблица24[], 2, FALSE)</f>
        <v>1</v>
      </c>
      <c r="AY56" s="12">
        <f>VLOOKUP(Таблица1[[#This Row],[Пол вашего руководителя]], Таблица17[], 2, FALSE)</f>
        <v>1</v>
      </c>
    </row>
    <row r="57" spans="1:51" ht="45" x14ac:dyDescent="0.25">
      <c r="A57" s="1">
        <v>56</v>
      </c>
      <c r="B57" s="1" t="s">
        <v>51</v>
      </c>
      <c r="C57" s="1">
        <v>15</v>
      </c>
      <c r="D57" s="1">
        <v>36</v>
      </c>
      <c r="E57" s="1">
        <v>3</v>
      </c>
      <c r="F57" s="11">
        <v>3</v>
      </c>
      <c r="G57" s="1" t="s">
        <v>25</v>
      </c>
      <c r="H57" s="1" t="s">
        <v>39</v>
      </c>
      <c r="I57" s="1" t="s">
        <v>27</v>
      </c>
      <c r="J57" s="1" t="s">
        <v>44</v>
      </c>
      <c r="K57" s="1" t="s">
        <v>40</v>
      </c>
      <c r="L57" s="1" t="s">
        <v>30</v>
      </c>
      <c r="M57" s="1" t="s">
        <v>45</v>
      </c>
      <c r="N57" s="1" t="s">
        <v>66</v>
      </c>
      <c r="O57" s="1" t="s">
        <v>31</v>
      </c>
      <c r="P57" s="1" t="s">
        <v>33</v>
      </c>
      <c r="Q57" s="1" t="s">
        <v>31</v>
      </c>
      <c r="R57" s="1" t="s">
        <v>31</v>
      </c>
      <c r="S57" s="1" t="s">
        <v>35</v>
      </c>
      <c r="T57" s="1" t="s">
        <v>68</v>
      </c>
      <c r="U57" s="1" t="s">
        <v>34</v>
      </c>
      <c r="V57" s="1" t="s">
        <v>36</v>
      </c>
      <c r="W57" s="1" t="s">
        <v>37</v>
      </c>
      <c r="X57" s="1" t="s">
        <v>34</v>
      </c>
      <c r="Y57" s="1" t="s">
        <v>31</v>
      </c>
      <c r="Z57" s="1" t="s">
        <v>25</v>
      </c>
      <c r="AA57" s="1" t="s">
        <v>50</v>
      </c>
      <c r="AB57" s="11">
        <v>3</v>
      </c>
      <c r="AC57" s="12">
        <f xml:space="preserve"> VLOOKUP(Таблица1[Ваша должность],Должность[],3,FALSE)</f>
        <v>1</v>
      </c>
      <c r="AD5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5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7" s="12">
        <f>VLOOKUP(Таблица1[[#This Row],[Насколько ваш руководитель делегирует вам полномочия для принятия решений]],Таблица5[],3,FALSE)</f>
        <v>1</v>
      </c>
      <c r="AG57" s="12">
        <f>VLOOKUP(Таблица1[[#This Row],[Дает ли руководитель обратную связь по поводу вашей работы]],Таблица6[],3,FALSE)</f>
        <v>0</v>
      </c>
      <c r="AH5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7" s="12">
        <f>VLOOKUP(Таблица1[[#This Row],[Критикует ли вас руководитель в присутствии коллег]],Таблица9[],3,FALSE)</f>
        <v>0</v>
      </c>
      <c r="AJ57" s="12">
        <f>VLOOKUP(Таблица1[[#This Row],[Насколько часто вы общаетесь с руководителем один-на-один]],Таблица10[],3,FALSE)</f>
        <v>0</v>
      </c>
      <c r="AK5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5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57" s="12">
        <f>VLOOKUP(Таблица1[[#This Row],[Повышает ли руководитель на вас голос]],Таблица13[],3,FALSE)</f>
        <v>0</v>
      </c>
      <c r="AN57" s="12">
        <f>VLOOKUP(Таблица1[[#This Row],[Как руководитель реагирует на ваши инициативы]],Таблица14[],3,FALSE)</f>
        <v>1</v>
      </c>
      <c r="AO57" s="12">
        <f>VLOOKUP(Таблица1[[#This Row],[Оцените уровень комфорта в отношениях с руководителем]],Таблица15[],3,FALSE)</f>
        <v>1</v>
      </c>
      <c r="AP57" s="12">
        <f>VLOOKUP(Таблица1[[#This Row],[Возраст вашего руководителя]],Таблица16[],3,FALSE)</f>
        <v>0</v>
      </c>
      <c r="AQ57" s="12">
        <f>VLOOKUP(Таблица1[[#This Row],[Возраст вашего руководителя]],Таблица16[],4,FALSE)</f>
        <v>0</v>
      </c>
      <c r="AR57" s="12">
        <f>VLOOKUP(Таблица1[[#This Row],[Ваш пол]], Таблица17[], 2, FALSE)</f>
        <v>1</v>
      </c>
      <c r="AS57" s="12">
        <f>VLOOKUP(Таблица1[[#This Row],[Считаете ли вы своего руководителя лидером]], Таблица18[], 2, FALSE)</f>
        <v>0</v>
      </c>
      <c r="AT57" s="12">
        <f>VLOOKUP(Таблица1[[#This Row],[Есть ли в вашем коллективе неформальный лидер]], Таблица20[], 2, FALSE)</f>
        <v>0</v>
      </c>
      <c r="AU5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57" s="12">
        <f>VLOOKUP(Таблица1[[#This Row],[Занимается ли руководитель вашим профессиональным развитием]], Таблица22[], 2, FALSE)</f>
        <v>1</v>
      </c>
      <c r="AW57" s="12">
        <f>VLOOKUP(Таблица1[[#This Row],[Готовы ли вы к работе сверхурочно по просьбе руководителя]], Таблица23[], 2, FALSE)</f>
        <v>1</v>
      </c>
      <c r="AX57" s="12">
        <f>VLOOKUP(Таблица1[[#This Row],[Готовы ли вы перейти на другую работу вслед за руководителем]], Таблица24[], 2, FALSE)</f>
        <v>0</v>
      </c>
      <c r="AY57" s="12">
        <f>VLOOKUP(Таблица1[[#This Row],[Пол вашего руководителя]], Таблица17[], 2, FALSE)</f>
        <v>1</v>
      </c>
    </row>
    <row r="58" spans="1:51" ht="45" x14ac:dyDescent="0.25">
      <c r="A58" s="1">
        <v>57</v>
      </c>
      <c r="B58" s="1" t="s">
        <v>24</v>
      </c>
      <c r="C58" s="1">
        <v>27</v>
      </c>
      <c r="D58" s="1">
        <v>49</v>
      </c>
      <c r="E58" s="1">
        <v>1</v>
      </c>
      <c r="F58" s="11">
        <v>3</v>
      </c>
      <c r="G58" s="1" t="s">
        <v>25</v>
      </c>
      <c r="H58" s="1" t="s">
        <v>39</v>
      </c>
      <c r="I58" s="1" t="s">
        <v>60</v>
      </c>
      <c r="J58" s="1" t="s">
        <v>44</v>
      </c>
      <c r="K58" s="1" t="s">
        <v>40</v>
      </c>
      <c r="L58" s="1" t="s">
        <v>30</v>
      </c>
      <c r="M58" s="1" t="s">
        <v>34</v>
      </c>
      <c r="N58" s="1" t="s">
        <v>66</v>
      </c>
      <c r="O58" s="1" t="s">
        <v>31</v>
      </c>
      <c r="P58" s="1" t="s">
        <v>33</v>
      </c>
      <c r="Q58" s="1" t="s">
        <v>34</v>
      </c>
      <c r="R58" s="1" t="s">
        <v>31</v>
      </c>
      <c r="S58" s="1" t="s">
        <v>35</v>
      </c>
      <c r="T58" s="1" t="s">
        <v>34</v>
      </c>
      <c r="U58" s="1" t="s">
        <v>34</v>
      </c>
      <c r="V58" s="1" t="s">
        <v>36</v>
      </c>
      <c r="W58" s="1" t="s">
        <v>37</v>
      </c>
      <c r="X58" s="1" t="s">
        <v>34</v>
      </c>
      <c r="Y58" s="1" t="s">
        <v>31</v>
      </c>
      <c r="Z58" s="1" t="s">
        <v>61</v>
      </c>
      <c r="AA58" s="1" t="s">
        <v>50</v>
      </c>
      <c r="AB58" s="11">
        <v>1</v>
      </c>
      <c r="AC58" s="12">
        <f xml:space="preserve"> VLOOKUP(Таблица1[Ваша должность],Должность[],3,FALSE)</f>
        <v>1</v>
      </c>
      <c r="AD5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5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58" s="12">
        <f>VLOOKUP(Таблица1[[#This Row],[Насколько ваш руководитель делегирует вам полномочия для принятия решений]],Таблица5[],3,FALSE)</f>
        <v>1</v>
      </c>
      <c r="AG58" s="12">
        <f>VLOOKUP(Таблица1[[#This Row],[Дает ли руководитель обратную связь по поводу вашей работы]],Таблица6[],3,FALSE)</f>
        <v>0</v>
      </c>
      <c r="AH5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8" s="12">
        <f>VLOOKUP(Таблица1[[#This Row],[Критикует ли вас руководитель в присутствии коллег]],Таблица9[],3,FALSE)</f>
        <v>1</v>
      </c>
      <c r="AJ58" s="12">
        <f>VLOOKUP(Таблица1[[#This Row],[Насколько часто вы общаетесь с руководителем один-на-один]],Таблица10[],3,FALSE)</f>
        <v>0</v>
      </c>
      <c r="AK5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5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58" s="12">
        <f>VLOOKUP(Таблица1[[#This Row],[Повышает ли руководитель на вас голос]],Таблица13[],3,FALSE)</f>
        <v>0</v>
      </c>
      <c r="AN58" s="12">
        <f>VLOOKUP(Таблица1[[#This Row],[Как руководитель реагирует на ваши инициативы]],Таблица14[],3,FALSE)</f>
        <v>1</v>
      </c>
      <c r="AO58" s="12">
        <f>VLOOKUP(Таблица1[[#This Row],[Оцените уровень комфорта в отношениях с руководителем]],Таблица15[],3,FALSE)</f>
        <v>1</v>
      </c>
      <c r="AP58" s="12">
        <f>VLOOKUP(Таблица1[[#This Row],[Возраст вашего руководителя]],Таблица16[],3,FALSE)</f>
        <v>0</v>
      </c>
      <c r="AQ58" s="12">
        <f>VLOOKUP(Таблица1[[#This Row],[Возраст вашего руководителя]],Таблица16[],4,FALSE)</f>
        <v>0</v>
      </c>
      <c r="AR58" s="12">
        <f>VLOOKUP(Таблица1[[#This Row],[Ваш пол]], Таблица17[], 2, FALSE)</f>
        <v>1</v>
      </c>
      <c r="AS58" s="12">
        <f>VLOOKUP(Таблица1[[#This Row],[Считаете ли вы своего руководителя лидером]], Таблица18[], 2, FALSE)</f>
        <v>1</v>
      </c>
      <c r="AT58" s="12">
        <f>VLOOKUP(Таблица1[[#This Row],[Есть ли в вашем коллективе неформальный лидер]], Таблица20[], 2, FALSE)</f>
        <v>0</v>
      </c>
      <c r="AU5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58" s="12">
        <f>VLOOKUP(Таблица1[[#This Row],[Занимается ли руководитель вашим профессиональным развитием]], Таблица22[], 2, FALSE)</f>
        <v>1</v>
      </c>
      <c r="AW58" s="12">
        <f>VLOOKUP(Таблица1[[#This Row],[Готовы ли вы к работе сверхурочно по просьбе руководителя]], Таблица23[], 2, FALSE)</f>
        <v>1</v>
      </c>
      <c r="AX58" s="12">
        <f>VLOOKUP(Таблица1[[#This Row],[Готовы ли вы перейти на другую работу вслед за руководителем]], Таблица24[], 2, FALSE)</f>
        <v>0</v>
      </c>
      <c r="AY58" s="12">
        <f>VLOOKUP(Таблица1[[#This Row],[Пол вашего руководителя]], Таблица17[], 2, FALSE)</f>
        <v>0</v>
      </c>
    </row>
    <row r="59" spans="1:51" ht="45" x14ac:dyDescent="0.25">
      <c r="A59" s="1">
        <v>58</v>
      </c>
      <c r="B59" s="1" t="s">
        <v>74</v>
      </c>
      <c r="C59" s="1">
        <v>5</v>
      </c>
      <c r="D59" s="1">
        <v>27</v>
      </c>
      <c r="E59" s="1">
        <v>4</v>
      </c>
      <c r="F59" s="11">
        <v>2</v>
      </c>
      <c r="G59" s="1" t="s">
        <v>25</v>
      </c>
      <c r="H59" s="1" t="s">
        <v>43</v>
      </c>
      <c r="I59" s="1" t="s">
        <v>30</v>
      </c>
      <c r="J59" s="1" t="s">
        <v>71</v>
      </c>
      <c r="K59" s="1" t="s">
        <v>40</v>
      </c>
      <c r="L59" s="1" t="s">
        <v>30</v>
      </c>
      <c r="M59" s="1" t="s">
        <v>31</v>
      </c>
      <c r="N59" s="1" t="s">
        <v>46</v>
      </c>
      <c r="O59" s="1" t="s">
        <v>30</v>
      </c>
      <c r="P59" s="1" t="s">
        <v>34</v>
      </c>
      <c r="Q59" s="1" t="s">
        <v>31</v>
      </c>
      <c r="R59" s="1" t="s">
        <v>31</v>
      </c>
      <c r="S59" s="1" t="s">
        <v>35</v>
      </c>
      <c r="T59" s="1" t="s">
        <v>68</v>
      </c>
      <c r="U59" s="1" t="s">
        <v>31</v>
      </c>
      <c r="V59" s="1" t="s">
        <v>36</v>
      </c>
      <c r="W59" s="1" t="s">
        <v>70</v>
      </c>
      <c r="X59" s="1" t="s">
        <v>31</v>
      </c>
      <c r="Y59" s="1" t="s">
        <v>31</v>
      </c>
      <c r="Z59" s="1" t="s">
        <v>25</v>
      </c>
      <c r="AA59" s="1" t="s">
        <v>38</v>
      </c>
      <c r="AB59" s="11">
        <v>4</v>
      </c>
      <c r="AC59" s="12">
        <f xml:space="preserve"> VLOOKUP(Таблица1[Ваша должность],Должность[],3,FALSE)</f>
        <v>0</v>
      </c>
      <c r="AD5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5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59" s="12">
        <f>VLOOKUP(Таблица1[[#This Row],[Насколько ваш руководитель делегирует вам полномочия для принятия решений]],Таблица5[],3,FALSE)</f>
        <v>0</v>
      </c>
      <c r="AG59" s="12">
        <f>VLOOKUP(Таблица1[[#This Row],[Дает ли руководитель обратную связь по поводу вашей работы]],Таблица6[],3,FALSE)</f>
        <v>0</v>
      </c>
      <c r="AH5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59" s="12">
        <f>VLOOKUP(Таблица1[[#This Row],[Критикует ли вас руководитель в присутствии коллег]],Таблица9[],3,FALSE)</f>
        <v>0</v>
      </c>
      <c r="AJ59" s="12">
        <f>VLOOKUP(Таблица1[[#This Row],[Насколько часто вы общаетесь с руководителем один-на-один]],Таблица10[],3,FALSE)</f>
        <v>0</v>
      </c>
      <c r="AK5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5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59" s="12">
        <f>VLOOKUP(Таблица1[[#This Row],[Повышает ли руководитель на вас голос]],Таблица13[],3,FALSE)</f>
        <v>0</v>
      </c>
      <c r="AN59" s="12">
        <f>VLOOKUP(Таблица1[[#This Row],[Как руководитель реагирует на ваши инициативы]],Таблица14[],3,FALSE)</f>
        <v>1</v>
      </c>
      <c r="AO59" s="12">
        <f>VLOOKUP(Таблица1[[#This Row],[Оцените уровень комфорта в отношениях с руководителем]],Таблица15[],3,FALSE)</f>
        <v>0</v>
      </c>
      <c r="AP59" s="12">
        <f>VLOOKUP(Таблица1[[#This Row],[Возраст вашего руководителя]],Таблица16[],3,FALSE)</f>
        <v>1</v>
      </c>
      <c r="AQ59" s="12">
        <f>VLOOKUP(Таблица1[[#This Row],[Возраст вашего руководителя]],Таблица16[],4,FALSE)</f>
        <v>0</v>
      </c>
      <c r="AR59" s="12">
        <f>VLOOKUP(Таблица1[[#This Row],[Ваш пол]], Таблица17[], 2, FALSE)</f>
        <v>1</v>
      </c>
      <c r="AS59" s="12">
        <f>VLOOKUP(Таблица1[[#This Row],[Считаете ли вы своего руководителя лидером]], Таблица18[], 2, FALSE)</f>
        <v>0</v>
      </c>
      <c r="AT59" s="12">
        <f>VLOOKUP(Таблица1[[#This Row],[Есть ли в вашем коллективе неформальный лидер]], Таблица20[], 2, FALSE)</f>
        <v>0</v>
      </c>
      <c r="AU59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59" s="12">
        <f>VLOOKUP(Таблица1[[#This Row],[Занимается ли руководитель вашим профессиональным развитием]], Таблица22[], 2, FALSE)</f>
        <v>0</v>
      </c>
      <c r="AW59" s="12">
        <f>VLOOKUP(Таблица1[[#This Row],[Готовы ли вы к работе сверхурочно по просьбе руководителя]], Таблица23[], 2, FALSE)</f>
        <v>0</v>
      </c>
      <c r="AX59" s="12">
        <f>VLOOKUP(Таблица1[[#This Row],[Готовы ли вы перейти на другую работу вслед за руководителем]], Таблица24[], 2, FALSE)</f>
        <v>0</v>
      </c>
      <c r="AY59" s="12">
        <f>VLOOKUP(Таблица1[[#This Row],[Пол вашего руководителя]], Таблица17[], 2, FALSE)</f>
        <v>1</v>
      </c>
    </row>
    <row r="60" spans="1:51" ht="45" x14ac:dyDescent="0.25">
      <c r="A60" s="1">
        <v>59</v>
      </c>
      <c r="B60" s="1" t="s">
        <v>42</v>
      </c>
      <c r="C60" s="1">
        <v>25</v>
      </c>
      <c r="D60" s="1">
        <v>45</v>
      </c>
      <c r="E60" s="1">
        <v>8</v>
      </c>
      <c r="F60" s="11">
        <v>0</v>
      </c>
      <c r="G60" s="1" t="s">
        <v>25</v>
      </c>
      <c r="H60" s="1" t="s">
        <v>64</v>
      </c>
      <c r="I60" s="1" t="s">
        <v>27</v>
      </c>
      <c r="J60" s="1" t="s">
        <v>44</v>
      </c>
      <c r="K60" s="1" t="s">
        <v>40</v>
      </c>
      <c r="L60" s="1" t="s">
        <v>35</v>
      </c>
      <c r="M60" s="1" t="s">
        <v>31</v>
      </c>
      <c r="N60" s="1" t="s">
        <v>46</v>
      </c>
      <c r="O60" s="1" t="s">
        <v>31</v>
      </c>
      <c r="P60" s="1" t="s">
        <v>41</v>
      </c>
      <c r="Q60" s="1" t="s">
        <v>31</v>
      </c>
      <c r="R60" s="1" t="s">
        <v>34</v>
      </c>
      <c r="S60" s="1" t="s">
        <v>35</v>
      </c>
      <c r="T60" s="1" t="s">
        <v>68</v>
      </c>
      <c r="U60" s="1" t="s">
        <v>31</v>
      </c>
      <c r="V60" s="1" t="s">
        <v>36</v>
      </c>
      <c r="W60" s="1" t="s">
        <v>37</v>
      </c>
      <c r="X60" s="1" t="s">
        <v>34</v>
      </c>
      <c r="Y60" s="1" t="s">
        <v>34</v>
      </c>
      <c r="Z60" s="1" t="s">
        <v>61</v>
      </c>
      <c r="AA60" s="1" t="s">
        <v>67</v>
      </c>
      <c r="AB60" s="11">
        <v>8</v>
      </c>
      <c r="AC60" s="12">
        <f xml:space="preserve"> VLOOKUP(Таблица1[Ваша должность],Должность[],3,FALSE)</f>
        <v>0</v>
      </c>
      <c r="AD6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6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60" s="12">
        <f>VLOOKUP(Таблица1[[#This Row],[Насколько ваш руководитель делегирует вам полномочия для принятия решений]],Таблица5[],3,FALSE)</f>
        <v>1</v>
      </c>
      <c r="AG60" s="12">
        <f>VLOOKUP(Таблица1[[#This Row],[Дает ли руководитель обратную связь по поводу вашей работы]],Таблица6[],3,FALSE)</f>
        <v>0</v>
      </c>
      <c r="AH6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60" s="12">
        <f>VLOOKUP(Таблица1[[#This Row],[Критикует ли вас руководитель в присутствии коллег]],Таблица9[],3,FALSE)</f>
        <v>0</v>
      </c>
      <c r="AJ60" s="12">
        <f>VLOOKUP(Таблица1[[#This Row],[Насколько часто вы общаетесь с руководителем один-на-один]],Таблица10[],3,FALSE)</f>
        <v>0</v>
      </c>
      <c r="AK6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6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0" s="12">
        <f>VLOOKUP(Таблица1[[#This Row],[Повышает ли руководитель на вас голос]],Таблица13[],3,FALSE)</f>
        <v>0</v>
      </c>
      <c r="AN60" s="12">
        <f>VLOOKUP(Таблица1[[#This Row],[Как руководитель реагирует на ваши инициативы]],Таблица14[],3,FALSE)</f>
        <v>1</v>
      </c>
      <c r="AO60" s="12">
        <f>VLOOKUP(Таблица1[[#This Row],[Оцените уровень комфорта в отношениях с руководителем]],Таблица15[],3,FALSE)</f>
        <v>1</v>
      </c>
      <c r="AP60" s="12">
        <f>VLOOKUP(Таблица1[[#This Row],[Возраст вашего руководителя]],Таблица16[],3,FALSE)</f>
        <v>0</v>
      </c>
      <c r="AQ60" s="12">
        <f>VLOOKUP(Таблица1[[#This Row],[Возраст вашего руководителя]],Таблица16[],4,FALSE)</f>
        <v>1</v>
      </c>
      <c r="AR60" s="12">
        <f>VLOOKUP(Таблица1[[#This Row],[Ваш пол]], Таблица17[], 2, FALSE)</f>
        <v>1</v>
      </c>
      <c r="AS60" s="12">
        <f>VLOOKUP(Таблица1[[#This Row],[Считаете ли вы своего руководителя лидером]], Таблица18[], 2, FALSE)</f>
        <v>0</v>
      </c>
      <c r="AT60" s="12">
        <f>VLOOKUP(Таблица1[[#This Row],[Есть ли в вашем коллективе неформальный лидер]], Таблица20[], 2, FALSE)</f>
        <v>1</v>
      </c>
      <c r="AU6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60" s="12">
        <f>VLOOKUP(Таблица1[[#This Row],[Занимается ли руководитель вашим профессиональным развитием]], Таблица22[], 2, FALSE)</f>
        <v>0</v>
      </c>
      <c r="AW60" s="12">
        <f>VLOOKUP(Таблица1[[#This Row],[Готовы ли вы к работе сверхурочно по просьбе руководителя]], Таблица23[], 2, FALSE)</f>
        <v>1</v>
      </c>
      <c r="AX60" s="12">
        <f>VLOOKUP(Таблица1[[#This Row],[Готовы ли вы перейти на другую работу вслед за руководителем]], Таблица24[], 2, FALSE)</f>
        <v>1</v>
      </c>
      <c r="AY60" s="12">
        <f>VLOOKUP(Таблица1[[#This Row],[Пол вашего руководителя]], Таблица17[], 2, FALSE)</f>
        <v>0</v>
      </c>
    </row>
    <row r="61" spans="1:51" ht="45" x14ac:dyDescent="0.25">
      <c r="A61" s="1">
        <v>60</v>
      </c>
      <c r="B61" s="1" t="s">
        <v>42</v>
      </c>
      <c r="C61" s="1">
        <v>4</v>
      </c>
      <c r="D61" s="1">
        <v>25</v>
      </c>
      <c r="E61" s="1">
        <v>1</v>
      </c>
      <c r="F61" s="11">
        <v>3</v>
      </c>
      <c r="G61" s="1" t="s">
        <v>25</v>
      </c>
      <c r="H61" s="1" t="s">
        <v>43</v>
      </c>
      <c r="I61" s="1" t="s">
        <v>30</v>
      </c>
      <c r="J61" s="1" t="s">
        <v>28</v>
      </c>
      <c r="K61" s="1" t="s">
        <v>53</v>
      </c>
      <c r="L61" s="1" t="s">
        <v>30</v>
      </c>
      <c r="M61" s="1" t="s">
        <v>34</v>
      </c>
      <c r="N61" s="1" t="s">
        <v>65</v>
      </c>
      <c r="O61" s="1" t="s">
        <v>30</v>
      </c>
      <c r="P61" s="1" t="s">
        <v>33</v>
      </c>
      <c r="Q61" s="1" t="s">
        <v>31</v>
      </c>
      <c r="R61" s="1" t="s">
        <v>31</v>
      </c>
      <c r="S61" s="1" t="s">
        <v>35</v>
      </c>
      <c r="T61" s="1" t="s">
        <v>34</v>
      </c>
      <c r="U61" s="1" t="s">
        <v>31</v>
      </c>
      <c r="V61" s="1" t="s">
        <v>36</v>
      </c>
      <c r="W61" s="1" t="s">
        <v>55</v>
      </c>
      <c r="X61" s="1" t="s">
        <v>31</v>
      </c>
      <c r="Y61" s="1" t="s">
        <v>31</v>
      </c>
      <c r="Z61" s="1" t="s">
        <v>25</v>
      </c>
      <c r="AA61" s="1" t="s">
        <v>69</v>
      </c>
      <c r="AB61" s="11">
        <v>1</v>
      </c>
      <c r="AC61" s="12">
        <f xml:space="preserve"> VLOOKUP(Таблица1[Ваша должность],Должность[],3,FALSE)</f>
        <v>0</v>
      </c>
      <c r="AD6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6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61" s="12">
        <f>VLOOKUP(Таблица1[[#This Row],[Насколько ваш руководитель делегирует вам полномочия для принятия решений]],Таблица5[],3,FALSE)</f>
        <v>1</v>
      </c>
      <c r="AG61" s="12">
        <f>VLOOKUP(Таблица1[[#This Row],[Дает ли руководитель обратную связь по поводу вашей работы]],Таблица6[],3,FALSE)</f>
        <v>1</v>
      </c>
      <c r="AH6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1" s="12">
        <f>VLOOKUP(Таблица1[[#This Row],[Критикует ли вас руководитель в присутствии коллег]],Таблица9[],3,FALSE)</f>
        <v>1</v>
      </c>
      <c r="AJ61" s="12">
        <f>VLOOKUP(Таблица1[[#This Row],[Насколько часто вы общаетесь с руководителем один-на-один]],Таблица10[],3,FALSE)</f>
        <v>1</v>
      </c>
      <c r="AK6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6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1" s="12">
        <f>VLOOKUP(Таблица1[[#This Row],[Повышает ли руководитель на вас голос]],Таблица13[],3,FALSE)</f>
        <v>0</v>
      </c>
      <c r="AN61" s="12">
        <f>VLOOKUP(Таблица1[[#This Row],[Как руководитель реагирует на ваши инициативы]],Таблица14[],3,FALSE)</f>
        <v>1</v>
      </c>
      <c r="AO61" s="12">
        <f>VLOOKUP(Таблица1[[#This Row],[Оцените уровень комфорта в отношениях с руководителем]],Таблица15[],3,FALSE)</f>
        <v>0</v>
      </c>
      <c r="AP61" s="12">
        <f>VLOOKUP(Таблица1[[#This Row],[Возраст вашего руководителя]],Таблица16[],3,FALSE)</f>
        <v>0</v>
      </c>
      <c r="AQ61" s="12">
        <f>VLOOKUP(Таблица1[[#This Row],[Возраст вашего руководителя]],Таблица16[],4,FALSE)</f>
        <v>0</v>
      </c>
      <c r="AR61" s="12">
        <f>VLOOKUP(Таблица1[[#This Row],[Ваш пол]], Таблица17[], 2, FALSE)</f>
        <v>1</v>
      </c>
      <c r="AS61" s="12">
        <f>VLOOKUP(Таблица1[[#This Row],[Считаете ли вы своего руководителя лидером]], Таблица18[], 2, FALSE)</f>
        <v>0</v>
      </c>
      <c r="AT61" s="12">
        <f>VLOOKUP(Таблица1[[#This Row],[Есть ли в вашем коллективе неформальный лидер]], Таблица20[], 2, FALSE)</f>
        <v>0</v>
      </c>
      <c r="AU6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61" s="12">
        <f>VLOOKUP(Таблица1[[#This Row],[Занимается ли руководитель вашим профессиональным развитием]], Таблица22[], 2, FALSE)</f>
        <v>0</v>
      </c>
      <c r="AW61" s="12">
        <f>VLOOKUP(Таблица1[[#This Row],[Готовы ли вы к работе сверхурочно по просьбе руководителя]], Таблица23[], 2, FALSE)</f>
        <v>0</v>
      </c>
      <c r="AX61" s="12">
        <f>VLOOKUP(Таблица1[[#This Row],[Готовы ли вы перейти на другую работу вслед за руководителем]], Таблица24[], 2, FALSE)</f>
        <v>0</v>
      </c>
      <c r="AY61" s="12">
        <f>VLOOKUP(Таблица1[[#This Row],[Пол вашего руководителя]], Таблица17[], 2, FALSE)</f>
        <v>1</v>
      </c>
    </row>
    <row r="62" spans="1:51" ht="60" x14ac:dyDescent="0.25">
      <c r="A62" s="1">
        <v>61</v>
      </c>
      <c r="B62" s="1" t="s">
        <v>24</v>
      </c>
      <c r="C62" s="1">
        <v>16</v>
      </c>
      <c r="D62" s="1">
        <v>36</v>
      </c>
      <c r="E62" s="1">
        <v>10</v>
      </c>
      <c r="F62" s="11">
        <v>0</v>
      </c>
      <c r="G62" s="1" t="s">
        <v>25</v>
      </c>
      <c r="H62" s="1" t="s">
        <v>26</v>
      </c>
      <c r="I62" s="1" t="s">
        <v>27</v>
      </c>
      <c r="J62" s="1" t="s">
        <v>28</v>
      </c>
      <c r="K62" s="1" t="s">
        <v>29</v>
      </c>
      <c r="L62" s="1" t="s">
        <v>30</v>
      </c>
      <c r="M62" s="1" t="s">
        <v>31</v>
      </c>
      <c r="N62" s="1" t="s">
        <v>32</v>
      </c>
      <c r="O62" s="1" t="s">
        <v>30</v>
      </c>
      <c r="P62" s="1" t="s">
        <v>41</v>
      </c>
      <c r="Q62" s="1" t="s">
        <v>31</v>
      </c>
      <c r="R62" s="1" t="s">
        <v>31</v>
      </c>
      <c r="S62" s="1" t="s">
        <v>54</v>
      </c>
      <c r="T62" s="1" t="s">
        <v>68</v>
      </c>
      <c r="U62" s="1" t="s">
        <v>31</v>
      </c>
      <c r="V62" s="1" t="s">
        <v>76</v>
      </c>
      <c r="W62" s="1" t="s">
        <v>37</v>
      </c>
      <c r="X62" s="1" t="s">
        <v>34</v>
      </c>
      <c r="Y62" s="1" t="s">
        <v>31</v>
      </c>
      <c r="Z62" s="1" t="s">
        <v>61</v>
      </c>
      <c r="AA62" s="1" t="s">
        <v>69</v>
      </c>
      <c r="AB62" s="11">
        <v>5</v>
      </c>
      <c r="AC62" s="12">
        <f xml:space="preserve"> VLOOKUP(Таблица1[Ваша должность],Должность[],3,FALSE)</f>
        <v>1</v>
      </c>
      <c r="AD6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6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62" s="12">
        <f>VLOOKUP(Таблица1[[#This Row],[Насколько ваш руководитель делегирует вам полномочия для принятия решений]],Таблица5[],3,FALSE)</f>
        <v>1</v>
      </c>
      <c r="AG62" s="12">
        <f>VLOOKUP(Таблица1[[#This Row],[Дает ли руководитель обратную связь по поводу вашей работы]],Таблица6[],3,FALSE)</f>
        <v>1</v>
      </c>
      <c r="AH6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2" s="12">
        <f>VLOOKUP(Таблица1[[#This Row],[Критикует ли вас руководитель в присутствии коллег]],Таблица9[],3,FALSE)</f>
        <v>0</v>
      </c>
      <c r="AJ62" s="12">
        <f>VLOOKUP(Таблица1[[#This Row],[Насколько часто вы общаетесь с руководителем один-на-один]],Таблица10[],3,FALSE)</f>
        <v>1</v>
      </c>
      <c r="AK6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6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2" s="12">
        <f>VLOOKUP(Таблица1[[#This Row],[Повышает ли руководитель на вас голос]],Таблица13[],3,FALSE)</f>
        <v>0</v>
      </c>
      <c r="AN62" s="12">
        <f>VLOOKUP(Таблица1[[#This Row],[Как руководитель реагирует на ваши инициативы]],Таблица14[],3,FALSE)</f>
        <v>0</v>
      </c>
      <c r="AO62" s="12">
        <f>VLOOKUP(Таблица1[[#This Row],[Оцените уровень комфорта в отношениях с руководителем]],Таблица15[],3,FALSE)</f>
        <v>1</v>
      </c>
      <c r="AP62" s="12">
        <f>VLOOKUP(Таблица1[[#This Row],[Возраст вашего руководителя]],Таблица16[],3,FALSE)</f>
        <v>0</v>
      </c>
      <c r="AQ62" s="12">
        <f>VLOOKUP(Таблица1[[#This Row],[Возраст вашего руководителя]],Таблица16[],4,FALSE)</f>
        <v>0</v>
      </c>
      <c r="AR62" s="12">
        <f>VLOOKUP(Таблица1[[#This Row],[Ваш пол]], Таблица17[], 2, FALSE)</f>
        <v>1</v>
      </c>
      <c r="AS62" s="12">
        <f>VLOOKUP(Таблица1[[#This Row],[Считаете ли вы своего руководителя лидером]], Таблица18[], 2, FALSE)</f>
        <v>0</v>
      </c>
      <c r="AT62" s="12">
        <f>VLOOKUP(Таблица1[[#This Row],[Есть ли в вашем коллективе неформальный лидер]], Таблица20[], 2, FALSE)</f>
        <v>0</v>
      </c>
      <c r="AU6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62" s="12">
        <f>VLOOKUP(Таблица1[[#This Row],[Занимается ли руководитель вашим профессиональным развитием]], Таблица22[], 2, FALSE)</f>
        <v>0</v>
      </c>
      <c r="AW62" s="12">
        <f>VLOOKUP(Таблица1[[#This Row],[Готовы ли вы к работе сверхурочно по просьбе руководителя]], Таблица23[], 2, FALSE)</f>
        <v>1</v>
      </c>
      <c r="AX62" s="12">
        <f>VLOOKUP(Таблица1[[#This Row],[Готовы ли вы перейти на другую работу вслед за руководителем]], Таблица24[], 2, FALSE)</f>
        <v>0</v>
      </c>
      <c r="AY62" s="12">
        <f>VLOOKUP(Таблица1[[#This Row],[Пол вашего руководителя]], Таблица17[], 2, FALSE)</f>
        <v>0</v>
      </c>
    </row>
    <row r="63" spans="1:51" ht="60" x14ac:dyDescent="0.25">
      <c r="A63" s="1">
        <v>62</v>
      </c>
      <c r="B63" s="1" t="s">
        <v>73</v>
      </c>
      <c r="C63" s="1">
        <v>10</v>
      </c>
      <c r="D63" s="1">
        <v>28</v>
      </c>
      <c r="E63" s="1">
        <v>1</v>
      </c>
      <c r="F63" s="11">
        <v>2</v>
      </c>
      <c r="G63" s="1" t="s">
        <v>25</v>
      </c>
      <c r="H63" s="1" t="s">
        <v>26</v>
      </c>
      <c r="I63" s="1" t="s">
        <v>30</v>
      </c>
      <c r="J63" s="1" t="s">
        <v>28</v>
      </c>
      <c r="K63" s="1" t="s">
        <v>40</v>
      </c>
      <c r="L63" s="1" t="s">
        <v>30</v>
      </c>
      <c r="M63" s="1" t="s">
        <v>45</v>
      </c>
      <c r="N63" s="1" t="s">
        <v>32</v>
      </c>
      <c r="O63" s="1" t="s">
        <v>31</v>
      </c>
      <c r="P63" s="1" t="s">
        <v>41</v>
      </c>
      <c r="Q63" s="1" t="s">
        <v>31</v>
      </c>
      <c r="R63" s="1" t="s">
        <v>31</v>
      </c>
      <c r="S63" s="1" t="s">
        <v>35</v>
      </c>
      <c r="T63" s="1" t="s">
        <v>34</v>
      </c>
      <c r="U63" s="1" t="s">
        <v>31</v>
      </c>
      <c r="V63" s="1" t="s">
        <v>36</v>
      </c>
      <c r="W63" s="1" t="s">
        <v>37</v>
      </c>
      <c r="X63" s="1" t="s">
        <v>34</v>
      </c>
      <c r="Y63" s="1" t="s">
        <v>31</v>
      </c>
      <c r="Z63" s="1" t="s">
        <v>25</v>
      </c>
      <c r="AA63" s="1" t="s">
        <v>62</v>
      </c>
      <c r="AB63" s="11">
        <v>1</v>
      </c>
      <c r="AC63" s="12">
        <f xml:space="preserve"> VLOOKUP(Таблица1[Ваша должность],Должность[],3,FALSE)</f>
        <v>0</v>
      </c>
      <c r="AD6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63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63" s="12">
        <f>VLOOKUP(Таблица1[[#This Row],[Насколько ваш руководитель делегирует вам полномочия для принятия решений]],Таблица5[],3,FALSE)</f>
        <v>1</v>
      </c>
      <c r="AG63" s="12">
        <f>VLOOKUP(Таблица1[[#This Row],[Дает ли руководитель обратную связь по поводу вашей работы]],Таблица6[],3,FALSE)</f>
        <v>0</v>
      </c>
      <c r="AH6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3" s="12">
        <f>VLOOKUP(Таблица1[[#This Row],[Критикует ли вас руководитель в присутствии коллег]],Таблица9[],3,FALSE)</f>
        <v>0</v>
      </c>
      <c r="AJ63" s="12">
        <f>VLOOKUP(Таблица1[[#This Row],[Насколько часто вы общаетесь с руководителем один-на-один]],Таблица10[],3,FALSE)</f>
        <v>1</v>
      </c>
      <c r="AK6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6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3" s="12">
        <f>VLOOKUP(Таблица1[[#This Row],[Повышает ли руководитель на вас голос]],Таблица13[],3,FALSE)</f>
        <v>0</v>
      </c>
      <c r="AN63" s="12">
        <f>VLOOKUP(Таблица1[[#This Row],[Как руководитель реагирует на ваши инициативы]],Таблица14[],3,FALSE)</f>
        <v>1</v>
      </c>
      <c r="AO63" s="12">
        <f>VLOOKUP(Таблица1[[#This Row],[Оцените уровень комфорта в отношениях с руководителем]],Таблица15[],3,FALSE)</f>
        <v>1</v>
      </c>
      <c r="AP63" s="12">
        <f>VLOOKUP(Таблица1[[#This Row],[Возраст вашего руководителя]],Таблица16[],3,FALSE)</f>
        <v>1</v>
      </c>
      <c r="AQ63" s="12">
        <f>VLOOKUP(Таблица1[[#This Row],[Возраст вашего руководителя]],Таблица16[],4,FALSE)</f>
        <v>0</v>
      </c>
      <c r="AR63" s="12">
        <f>VLOOKUP(Таблица1[[#This Row],[Ваш пол]], Таблица17[], 2, FALSE)</f>
        <v>1</v>
      </c>
      <c r="AS63" s="12">
        <f>VLOOKUP(Таблица1[[#This Row],[Считаете ли вы своего руководителя лидером]], Таблица18[], 2, FALSE)</f>
        <v>0</v>
      </c>
      <c r="AT63" s="12">
        <f>VLOOKUP(Таблица1[[#This Row],[Есть ли в вашем коллективе неформальный лидер]], Таблица20[], 2, FALSE)</f>
        <v>0</v>
      </c>
      <c r="AU6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63" s="12">
        <f>VLOOKUP(Таблица1[[#This Row],[Занимается ли руководитель вашим профессиональным развитием]], Таблица22[], 2, FALSE)</f>
        <v>0</v>
      </c>
      <c r="AW63" s="12">
        <f>VLOOKUP(Таблица1[[#This Row],[Готовы ли вы к работе сверхурочно по просьбе руководителя]], Таблица23[], 2, FALSE)</f>
        <v>1</v>
      </c>
      <c r="AX63" s="12">
        <f>VLOOKUP(Таблица1[[#This Row],[Готовы ли вы перейти на другую работу вслед за руководителем]], Таблица24[], 2, FALSE)</f>
        <v>0</v>
      </c>
      <c r="AY63" s="12">
        <f>VLOOKUP(Таблица1[[#This Row],[Пол вашего руководителя]], Таблица17[], 2, FALSE)</f>
        <v>1</v>
      </c>
    </row>
    <row r="64" spans="1:51" ht="60" x14ac:dyDescent="0.25">
      <c r="A64" s="1">
        <v>63</v>
      </c>
      <c r="B64" s="1" t="s">
        <v>63</v>
      </c>
      <c r="C64" s="1">
        <v>6</v>
      </c>
      <c r="D64" s="1">
        <v>28</v>
      </c>
      <c r="E64" s="1">
        <v>5.5</v>
      </c>
      <c r="F64" s="11">
        <v>0</v>
      </c>
      <c r="G64" s="1" t="s">
        <v>61</v>
      </c>
      <c r="H64" s="1" t="s">
        <v>39</v>
      </c>
      <c r="I64" s="1" t="s">
        <v>60</v>
      </c>
      <c r="J64" s="1" t="s">
        <v>44</v>
      </c>
      <c r="K64" s="1" t="s">
        <v>31</v>
      </c>
      <c r="L64" s="1" t="s">
        <v>35</v>
      </c>
      <c r="M64" s="1" t="s">
        <v>45</v>
      </c>
      <c r="N64" s="1" t="s">
        <v>66</v>
      </c>
      <c r="O64" s="1" t="s">
        <v>30</v>
      </c>
      <c r="P64" s="1" t="s">
        <v>41</v>
      </c>
      <c r="Q64" s="1" t="s">
        <v>34</v>
      </c>
      <c r="R64" s="1" t="s">
        <v>31</v>
      </c>
      <c r="S64" s="1" t="s">
        <v>35</v>
      </c>
      <c r="T64" s="1" t="s">
        <v>68</v>
      </c>
      <c r="U64" s="1" t="s">
        <v>31</v>
      </c>
      <c r="V64" s="1" t="s">
        <v>36</v>
      </c>
      <c r="W64" s="1" t="s">
        <v>37</v>
      </c>
      <c r="X64" s="1" t="s">
        <v>34</v>
      </c>
      <c r="Y64" s="1" t="s">
        <v>31</v>
      </c>
      <c r="Z64" s="1" t="s">
        <v>61</v>
      </c>
      <c r="AA64" s="1" t="s">
        <v>38</v>
      </c>
      <c r="AB64" s="11">
        <v>6</v>
      </c>
      <c r="AC64" s="12">
        <f xml:space="preserve"> VLOOKUP(Таблица1[Ваша должность],Должность[],3,FALSE)</f>
        <v>1</v>
      </c>
      <c r="AD6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6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64" s="12">
        <f>VLOOKUP(Таблица1[[#This Row],[Насколько ваш руководитель делегирует вам полномочия для принятия решений]],Таблица5[],3,FALSE)</f>
        <v>1</v>
      </c>
      <c r="AG64" s="12">
        <f>VLOOKUP(Таблица1[[#This Row],[Дает ли руководитель обратную связь по поводу вашей работы]],Таблица6[],3,FALSE)</f>
        <v>0</v>
      </c>
      <c r="AH6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64" s="12">
        <f>VLOOKUP(Таблица1[[#This Row],[Критикует ли вас руководитель в присутствии коллег]],Таблица9[],3,FALSE)</f>
        <v>0</v>
      </c>
      <c r="AJ64" s="12">
        <f>VLOOKUP(Таблица1[[#This Row],[Насколько часто вы общаетесь с руководителем один-на-один]],Таблица10[],3,FALSE)</f>
        <v>0</v>
      </c>
      <c r="AK6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6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4" s="12">
        <f>VLOOKUP(Таблица1[[#This Row],[Повышает ли руководитель на вас голос]],Таблица13[],3,FALSE)</f>
        <v>0</v>
      </c>
      <c r="AN64" s="12">
        <f>VLOOKUP(Таблица1[[#This Row],[Как руководитель реагирует на ваши инициативы]],Таблица14[],3,FALSE)</f>
        <v>1</v>
      </c>
      <c r="AO64" s="12">
        <f>VLOOKUP(Таблица1[[#This Row],[Оцените уровень комфорта в отношениях с руководителем]],Таблица15[],3,FALSE)</f>
        <v>1</v>
      </c>
      <c r="AP64" s="12">
        <f>VLOOKUP(Таблица1[[#This Row],[Возраст вашего руководителя]],Таблица16[],3,FALSE)</f>
        <v>1</v>
      </c>
      <c r="AQ64" s="12">
        <f>VLOOKUP(Таблица1[[#This Row],[Возраст вашего руководителя]],Таблица16[],4,FALSE)</f>
        <v>0</v>
      </c>
      <c r="AR64" s="12">
        <f>VLOOKUP(Таблица1[[#This Row],[Ваш пол]], Таблица17[], 2, FALSE)</f>
        <v>0</v>
      </c>
      <c r="AS64" s="12">
        <f>VLOOKUP(Таблица1[[#This Row],[Считаете ли вы своего руководителя лидером]], Таблица18[], 2, FALSE)</f>
        <v>1</v>
      </c>
      <c r="AT64" s="12">
        <f>VLOOKUP(Таблица1[[#This Row],[Есть ли в вашем коллективе неформальный лидер]], Таблица20[], 2, FALSE)</f>
        <v>0</v>
      </c>
      <c r="AU6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64" s="12">
        <f>VLOOKUP(Таблица1[[#This Row],[Занимается ли руководитель вашим профессиональным развитием]], Таблица22[], 2, FALSE)</f>
        <v>0</v>
      </c>
      <c r="AW64" s="12">
        <f>VLOOKUP(Таблица1[[#This Row],[Готовы ли вы к работе сверхурочно по просьбе руководителя]], Таблица23[], 2, FALSE)</f>
        <v>1</v>
      </c>
      <c r="AX64" s="12">
        <f>VLOOKUP(Таблица1[[#This Row],[Готовы ли вы перейти на другую работу вслед за руководителем]], Таблица24[], 2, FALSE)</f>
        <v>0</v>
      </c>
      <c r="AY64" s="12">
        <f>VLOOKUP(Таблица1[[#This Row],[Пол вашего руководителя]], Таблица17[], 2, FALSE)</f>
        <v>0</v>
      </c>
    </row>
    <row r="65" spans="1:51" ht="45" x14ac:dyDescent="0.25">
      <c r="A65" s="1">
        <v>64</v>
      </c>
      <c r="B65" s="1" t="s">
        <v>42</v>
      </c>
      <c r="C65" s="1">
        <v>18</v>
      </c>
      <c r="D65" s="1">
        <v>42</v>
      </c>
      <c r="E65" s="1">
        <v>1.5</v>
      </c>
      <c r="F65" s="11">
        <v>1</v>
      </c>
      <c r="G65" s="1" t="s">
        <v>25</v>
      </c>
      <c r="H65" s="1" t="s">
        <v>39</v>
      </c>
      <c r="I65" s="1" t="s">
        <v>60</v>
      </c>
      <c r="J65" s="1" t="s">
        <v>28</v>
      </c>
      <c r="K65" s="1" t="s">
        <v>29</v>
      </c>
      <c r="L65" s="1" t="s">
        <v>59</v>
      </c>
      <c r="M65" s="1" t="s">
        <v>31</v>
      </c>
      <c r="N65" s="1" t="s">
        <v>46</v>
      </c>
      <c r="O65" s="1" t="s">
        <v>47</v>
      </c>
      <c r="P65" s="1" t="s">
        <v>34</v>
      </c>
      <c r="Q65" s="1" t="s">
        <v>34</v>
      </c>
      <c r="R65" s="1" t="s">
        <v>31</v>
      </c>
      <c r="S65" s="1" t="s">
        <v>35</v>
      </c>
      <c r="T65" s="1" t="s">
        <v>34</v>
      </c>
      <c r="U65" s="1" t="s">
        <v>34</v>
      </c>
      <c r="V65" s="1" t="s">
        <v>36</v>
      </c>
      <c r="W65" s="1" t="s">
        <v>37</v>
      </c>
      <c r="X65" s="1" t="s">
        <v>34</v>
      </c>
      <c r="Y65" s="1" t="s">
        <v>34</v>
      </c>
      <c r="Z65" s="1" t="s">
        <v>25</v>
      </c>
      <c r="AA65" s="1" t="s">
        <v>56</v>
      </c>
      <c r="AB65" s="11">
        <v>4</v>
      </c>
      <c r="AC65" s="12">
        <f xml:space="preserve"> VLOOKUP(Таблица1[Ваша должность],Должность[],3,FALSE)</f>
        <v>0</v>
      </c>
      <c r="AD6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6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65" s="12">
        <f>VLOOKUP(Таблица1[[#This Row],[Насколько ваш руководитель делегирует вам полномочия для принятия решений]],Таблица5[],3,FALSE)</f>
        <v>1</v>
      </c>
      <c r="AG65" s="12">
        <f>VLOOKUP(Таблица1[[#This Row],[Дает ли руководитель обратную связь по поводу вашей работы]],Таблица6[],3,FALSE)</f>
        <v>1</v>
      </c>
      <c r="AH6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5" s="12">
        <f>VLOOKUP(Таблица1[[#This Row],[Критикует ли вас руководитель в присутствии коллег]],Таблица9[],3,FALSE)</f>
        <v>0</v>
      </c>
      <c r="AJ65" s="12">
        <f>VLOOKUP(Таблица1[[#This Row],[Насколько часто вы общаетесь с руководителем один-на-один]],Таблица10[],3,FALSE)</f>
        <v>0</v>
      </c>
      <c r="AK6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6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65" s="12">
        <f>VLOOKUP(Таблица1[[#This Row],[Повышает ли руководитель на вас голос]],Таблица13[],3,FALSE)</f>
        <v>0</v>
      </c>
      <c r="AN65" s="12">
        <f>VLOOKUP(Таблица1[[#This Row],[Как руководитель реагирует на ваши инициативы]],Таблица14[],3,FALSE)</f>
        <v>1</v>
      </c>
      <c r="AO65" s="12">
        <f>VLOOKUP(Таблица1[[#This Row],[Оцените уровень комфорта в отношениях с руководителем]],Таблица15[],3,FALSE)</f>
        <v>1</v>
      </c>
      <c r="AP65" s="12">
        <f>VLOOKUP(Таблица1[[#This Row],[Возраст вашего руководителя]],Таблица16[],3,FALSE)</f>
        <v>0</v>
      </c>
      <c r="AQ65" s="12">
        <f>VLOOKUP(Таблица1[[#This Row],[Возраст вашего руководителя]],Таблица16[],4,FALSE)</f>
        <v>0</v>
      </c>
      <c r="AR65" s="12">
        <f>VLOOKUP(Таблица1[[#This Row],[Ваш пол]], Таблица17[], 2, FALSE)</f>
        <v>1</v>
      </c>
      <c r="AS65" s="12">
        <f>VLOOKUP(Таблица1[[#This Row],[Считаете ли вы своего руководителя лидером]], Таблица18[], 2, FALSE)</f>
        <v>1</v>
      </c>
      <c r="AT65" s="12">
        <f>VLOOKUP(Таблица1[[#This Row],[Есть ли в вашем коллективе неформальный лидер]], Таблица20[], 2, FALSE)</f>
        <v>0</v>
      </c>
      <c r="AU6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65" s="12">
        <f>VLOOKUP(Таблица1[[#This Row],[Занимается ли руководитель вашим профессиональным развитием]], Таблица22[], 2, FALSE)</f>
        <v>1</v>
      </c>
      <c r="AW65" s="12">
        <f>VLOOKUP(Таблица1[[#This Row],[Готовы ли вы к работе сверхурочно по просьбе руководителя]], Таблица23[], 2, FALSE)</f>
        <v>1</v>
      </c>
      <c r="AX65" s="12">
        <f>VLOOKUP(Таблица1[[#This Row],[Готовы ли вы перейти на другую работу вслед за руководителем]], Таблица24[], 2, FALSE)</f>
        <v>1</v>
      </c>
      <c r="AY65" s="12">
        <f>VLOOKUP(Таблица1[[#This Row],[Пол вашего руководителя]], Таблица17[], 2, FALSE)</f>
        <v>1</v>
      </c>
    </row>
    <row r="66" spans="1:51" ht="45" x14ac:dyDescent="0.25">
      <c r="A66" s="1">
        <v>65</v>
      </c>
      <c r="B66" s="1" t="s">
        <v>42</v>
      </c>
      <c r="C66" s="1">
        <v>5</v>
      </c>
      <c r="D66" s="1">
        <v>27</v>
      </c>
      <c r="E66" s="1">
        <v>5</v>
      </c>
      <c r="F66" s="11">
        <v>0</v>
      </c>
      <c r="G66" s="1" t="s">
        <v>25</v>
      </c>
      <c r="H66" s="1" t="s">
        <v>39</v>
      </c>
      <c r="I66" s="1" t="s">
        <v>30</v>
      </c>
      <c r="J66" s="1" t="s">
        <v>71</v>
      </c>
      <c r="K66" s="1" t="s">
        <v>29</v>
      </c>
      <c r="L66" s="1" t="s">
        <v>59</v>
      </c>
      <c r="M66" s="1" t="s">
        <v>31</v>
      </c>
      <c r="N66" s="1" t="s">
        <v>65</v>
      </c>
      <c r="O66" s="1" t="s">
        <v>30</v>
      </c>
      <c r="P66" s="1" t="s">
        <v>34</v>
      </c>
      <c r="Q66" s="1" t="s">
        <v>34</v>
      </c>
      <c r="R66" s="1" t="s">
        <v>31</v>
      </c>
      <c r="S66" s="1" t="s">
        <v>35</v>
      </c>
      <c r="T66" s="1" t="s">
        <v>34</v>
      </c>
      <c r="U66" s="1" t="s">
        <v>34</v>
      </c>
      <c r="V66" s="1" t="s">
        <v>36</v>
      </c>
      <c r="W66" s="1" t="s">
        <v>37</v>
      </c>
      <c r="X66" s="1" t="s">
        <v>34</v>
      </c>
      <c r="Y66" s="1" t="s">
        <v>31</v>
      </c>
      <c r="Z66" s="1" t="s">
        <v>25</v>
      </c>
      <c r="AA66" s="1" t="s">
        <v>38</v>
      </c>
      <c r="AB66" s="11">
        <v>2</v>
      </c>
      <c r="AC66" s="12">
        <f xml:space="preserve"> VLOOKUP(Таблица1[Ваша должность],Должность[],3,FALSE)</f>
        <v>0</v>
      </c>
      <c r="AD6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6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66" s="12">
        <f>VLOOKUP(Таблица1[[#This Row],[Насколько ваш руководитель делегирует вам полномочия для принятия решений]],Таблица5[],3,FALSE)</f>
        <v>0</v>
      </c>
      <c r="AG66" s="12">
        <f>VLOOKUP(Таблица1[[#This Row],[Дает ли руководитель обратную связь по поводу вашей работы]],Таблица6[],3,FALSE)</f>
        <v>1</v>
      </c>
      <c r="AH6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6" s="12">
        <f>VLOOKUP(Таблица1[[#This Row],[Критикует ли вас руководитель в присутствии коллег]],Таблица9[],3,FALSE)</f>
        <v>0</v>
      </c>
      <c r="AJ66" s="12">
        <f>VLOOKUP(Таблица1[[#This Row],[Насколько часто вы общаетесь с руководителем один-на-один]],Таблица10[],3,FALSE)</f>
        <v>1</v>
      </c>
      <c r="AK6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6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66" s="12">
        <f>VLOOKUP(Таблица1[[#This Row],[Повышает ли руководитель на вас голос]],Таблица13[],3,FALSE)</f>
        <v>0</v>
      </c>
      <c r="AN66" s="12">
        <f>VLOOKUP(Таблица1[[#This Row],[Как руководитель реагирует на ваши инициативы]],Таблица14[],3,FALSE)</f>
        <v>1</v>
      </c>
      <c r="AO66" s="12">
        <f>VLOOKUP(Таблица1[[#This Row],[Оцените уровень комфорта в отношениях с руководителем]],Таблица15[],3,FALSE)</f>
        <v>1</v>
      </c>
      <c r="AP66" s="12">
        <f>VLOOKUP(Таблица1[[#This Row],[Возраст вашего руководителя]],Таблица16[],3,FALSE)</f>
        <v>1</v>
      </c>
      <c r="AQ66" s="12">
        <f>VLOOKUP(Таблица1[[#This Row],[Возраст вашего руководителя]],Таблица16[],4,FALSE)</f>
        <v>0</v>
      </c>
      <c r="AR66" s="12">
        <f>VLOOKUP(Таблица1[[#This Row],[Ваш пол]], Таблица17[], 2, FALSE)</f>
        <v>1</v>
      </c>
      <c r="AS66" s="12">
        <f>VLOOKUP(Таблица1[[#This Row],[Считаете ли вы своего руководителя лидером]], Таблица18[], 2, FALSE)</f>
        <v>1</v>
      </c>
      <c r="AT66" s="12">
        <f>VLOOKUP(Таблица1[[#This Row],[Есть ли в вашем коллективе неформальный лидер]], Таблица20[], 2, FALSE)</f>
        <v>0</v>
      </c>
      <c r="AU6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66" s="12">
        <f>VLOOKUP(Таблица1[[#This Row],[Занимается ли руководитель вашим профессиональным развитием]], Таблица22[], 2, FALSE)</f>
        <v>1</v>
      </c>
      <c r="AW66" s="12">
        <f>VLOOKUP(Таблица1[[#This Row],[Готовы ли вы к работе сверхурочно по просьбе руководителя]], Таблица23[], 2, FALSE)</f>
        <v>1</v>
      </c>
      <c r="AX66" s="12">
        <f>VLOOKUP(Таблица1[[#This Row],[Готовы ли вы перейти на другую работу вслед за руководителем]], Таблица24[], 2, FALSE)</f>
        <v>0</v>
      </c>
      <c r="AY66" s="12">
        <f>VLOOKUP(Таблица1[[#This Row],[Пол вашего руководителя]], Таблица17[], 2, FALSE)</f>
        <v>1</v>
      </c>
    </row>
    <row r="67" spans="1:51" ht="45" x14ac:dyDescent="0.25">
      <c r="A67" s="1">
        <v>66</v>
      </c>
      <c r="B67" s="1" t="s">
        <v>73</v>
      </c>
      <c r="C67" s="1">
        <v>21</v>
      </c>
      <c r="D67" s="1">
        <v>45</v>
      </c>
      <c r="E67" s="1">
        <v>9.4</v>
      </c>
      <c r="F67" s="11">
        <v>0</v>
      </c>
      <c r="G67" s="1" t="s">
        <v>25</v>
      </c>
      <c r="H67" s="1" t="s">
        <v>43</v>
      </c>
      <c r="I67" s="1" t="s">
        <v>30</v>
      </c>
      <c r="J67" s="1" t="s">
        <v>44</v>
      </c>
      <c r="K67" s="1" t="s">
        <v>40</v>
      </c>
      <c r="L67" s="1" t="s">
        <v>30</v>
      </c>
      <c r="M67" s="1" t="s">
        <v>31</v>
      </c>
      <c r="N67" s="1" t="s">
        <v>46</v>
      </c>
      <c r="O67" s="1" t="s">
        <v>31</v>
      </c>
      <c r="P67" s="1" t="s">
        <v>41</v>
      </c>
      <c r="Q67" s="1" t="s">
        <v>31</v>
      </c>
      <c r="R67" s="1" t="s">
        <v>31</v>
      </c>
      <c r="S67" s="1" t="s">
        <v>35</v>
      </c>
      <c r="T67" s="1" t="s">
        <v>68</v>
      </c>
      <c r="U67" s="1" t="s">
        <v>34</v>
      </c>
      <c r="V67" s="1" t="s">
        <v>48</v>
      </c>
      <c r="W67" s="1" t="s">
        <v>55</v>
      </c>
      <c r="X67" s="1" t="s">
        <v>31</v>
      </c>
      <c r="Y67" s="1" t="s">
        <v>31</v>
      </c>
      <c r="Z67" s="1" t="s">
        <v>61</v>
      </c>
      <c r="AA67" s="1" t="s">
        <v>67</v>
      </c>
      <c r="AB67" s="11">
        <v>3</v>
      </c>
      <c r="AC67" s="12">
        <f xml:space="preserve"> VLOOKUP(Таблица1[Ваша должность],Должность[],3,FALSE)</f>
        <v>0</v>
      </c>
      <c r="AD6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6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67" s="12">
        <f>VLOOKUP(Таблица1[[#This Row],[Насколько ваш руководитель делегирует вам полномочия для принятия решений]],Таблица5[],3,FALSE)</f>
        <v>1</v>
      </c>
      <c r="AG67" s="12">
        <f>VLOOKUP(Таблица1[[#This Row],[Дает ли руководитель обратную связь по поводу вашей работы]],Таблица6[],3,FALSE)</f>
        <v>0</v>
      </c>
      <c r="AH6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7" s="12">
        <f>VLOOKUP(Таблица1[[#This Row],[Критикует ли вас руководитель в присутствии коллег]],Таблица9[],3,FALSE)</f>
        <v>0</v>
      </c>
      <c r="AJ67" s="12">
        <f>VLOOKUP(Таблица1[[#This Row],[Насколько часто вы общаетесь с руководителем один-на-один]],Таблица10[],3,FALSE)</f>
        <v>0</v>
      </c>
      <c r="AK6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6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7" s="12">
        <f>VLOOKUP(Таблица1[[#This Row],[Повышает ли руководитель на вас голос]],Таблица13[],3,FALSE)</f>
        <v>0</v>
      </c>
      <c r="AN67" s="12">
        <f>VLOOKUP(Таблица1[[#This Row],[Как руководитель реагирует на ваши инициативы]],Таблица14[],3,FALSE)</f>
        <v>0</v>
      </c>
      <c r="AO67" s="12">
        <f>VLOOKUP(Таблица1[[#This Row],[Оцените уровень комфорта в отношениях с руководителем]],Таблица15[],3,FALSE)</f>
        <v>0</v>
      </c>
      <c r="AP67" s="12">
        <f>VLOOKUP(Таблица1[[#This Row],[Возраст вашего руководителя]],Таблица16[],3,FALSE)</f>
        <v>0</v>
      </c>
      <c r="AQ67" s="12">
        <f>VLOOKUP(Таблица1[[#This Row],[Возраст вашего руководителя]],Таблица16[],4,FALSE)</f>
        <v>1</v>
      </c>
      <c r="AR67" s="12">
        <f>VLOOKUP(Таблица1[[#This Row],[Ваш пол]], Таблица17[], 2, FALSE)</f>
        <v>1</v>
      </c>
      <c r="AS67" s="12">
        <f>VLOOKUP(Таблица1[[#This Row],[Считаете ли вы своего руководителя лидером]], Таблица18[], 2, FALSE)</f>
        <v>0</v>
      </c>
      <c r="AT67" s="12">
        <f>VLOOKUP(Таблица1[[#This Row],[Есть ли в вашем коллективе неформальный лидер]], Таблица20[], 2, FALSE)</f>
        <v>0</v>
      </c>
      <c r="AU6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67" s="12">
        <f>VLOOKUP(Таблица1[[#This Row],[Занимается ли руководитель вашим профессиональным развитием]], Таблица22[], 2, FALSE)</f>
        <v>1</v>
      </c>
      <c r="AW67" s="12">
        <f>VLOOKUP(Таблица1[[#This Row],[Готовы ли вы к работе сверхурочно по просьбе руководителя]], Таблица23[], 2, FALSE)</f>
        <v>0</v>
      </c>
      <c r="AX67" s="12">
        <f>VLOOKUP(Таблица1[[#This Row],[Готовы ли вы перейти на другую работу вслед за руководителем]], Таблица24[], 2, FALSE)</f>
        <v>0</v>
      </c>
      <c r="AY67" s="12">
        <f>VLOOKUP(Таблица1[[#This Row],[Пол вашего руководителя]], Таблица17[], 2, FALSE)</f>
        <v>0</v>
      </c>
    </row>
    <row r="68" spans="1:51" ht="60" x14ac:dyDescent="0.25">
      <c r="A68" s="1">
        <v>67</v>
      </c>
      <c r="B68" s="1" t="s">
        <v>24</v>
      </c>
      <c r="C68" s="1">
        <v>16</v>
      </c>
      <c r="D68" s="1">
        <v>37</v>
      </c>
      <c r="E68" s="1">
        <v>7</v>
      </c>
      <c r="F68" s="11">
        <v>0</v>
      </c>
      <c r="G68" s="1" t="s">
        <v>25</v>
      </c>
      <c r="H68" s="1" t="s">
        <v>26</v>
      </c>
      <c r="I68" s="1" t="s">
        <v>58</v>
      </c>
      <c r="J68" s="1" t="s">
        <v>71</v>
      </c>
      <c r="K68" s="1" t="s">
        <v>53</v>
      </c>
      <c r="L68" s="1" t="s">
        <v>30</v>
      </c>
      <c r="M68" s="1" t="s">
        <v>31</v>
      </c>
      <c r="N68" s="1" t="s">
        <v>32</v>
      </c>
      <c r="O68" s="1" t="s">
        <v>31</v>
      </c>
      <c r="P68" s="1" t="s">
        <v>34</v>
      </c>
      <c r="Q68" s="1" t="s">
        <v>31</v>
      </c>
      <c r="R68" s="1" t="s">
        <v>31</v>
      </c>
      <c r="S68" s="1" t="s">
        <v>35</v>
      </c>
      <c r="T68" s="1" t="s">
        <v>31</v>
      </c>
      <c r="U68" s="1" t="s">
        <v>31</v>
      </c>
      <c r="V68" s="1" t="s">
        <v>76</v>
      </c>
      <c r="W68" s="1" t="s">
        <v>55</v>
      </c>
      <c r="X68" s="1" t="s">
        <v>31</v>
      </c>
      <c r="Y68" s="1" t="s">
        <v>31</v>
      </c>
      <c r="Z68" s="1" t="s">
        <v>25</v>
      </c>
      <c r="AA68" s="1" t="s">
        <v>69</v>
      </c>
      <c r="AB68" s="11">
        <v>1</v>
      </c>
      <c r="AC68" s="12">
        <f xml:space="preserve"> VLOOKUP(Таблица1[Ваша должность],Должность[],3,FALSE)</f>
        <v>1</v>
      </c>
      <c r="AD6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68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68" s="12">
        <f>VLOOKUP(Таблица1[[#This Row],[Насколько ваш руководитель делегирует вам полномочия для принятия решений]],Таблица5[],3,FALSE)</f>
        <v>0</v>
      </c>
      <c r="AG68" s="12">
        <f>VLOOKUP(Таблица1[[#This Row],[Дает ли руководитель обратную связь по поводу вашей работы]],Таблица6[],3,FALSE)</f>
        <v>1</v>
      </c>
      <c r="AH6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8" s="12">
        <f>VLOOKUP(Таблица1[[#This Row],[Критикует ли вас руководитель в присутствии коллег]],Таблица9[],3,FALSE)</f>
        <v>0</v>
      </c>
      <c r="AJ68" s="12">
        <f>VLOOKUP(Таблица1[[#This Row],[Насколько часто вы общаетесь с руководителем один-на-один]],Таблица10[],3,FALSE)</f>
        <v>1</v>
      </c>
      <c r="AK6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6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68" s="12">
        <f>VLOOKUP(Таблица1[[#This Row],[Повышает ли руководитель на вас голос]],Таблица13[],3,FALSE)</f>
        <v>0</v>
      </c>
      <c r="AN68" s="12">
        <f>VLOOKUP(Таблица1[[#This Row],[Как руководитель реагирует на ваши инициативы]],Таблица14[],3,FALSE)</f>
        <v>0</v>
      </c>
      <c r="AO68" s="12">
        <f>VLOOKUP(Таблица1[[#This Row],[Оцените уровень комфорта в отношениях с руководителем]],Таблица15[],3,FALSE)</f>
        <v>0</v>
      </c>
      <c r="AP68" s="12">
        <f>VLOOKUP(Таблица1[[#This Row],[Возраст вашего руководителя]],Таблица16[],3,FALSE)</f>
        <v>0</v>
      </c>
      <c r="AQ68" s="12">
        <f>VLOOKUP(Таблица1[[#This Row],[Возраст вашего руководителя]],Таблица16[],4,FALSE)</f>
        <v>0</v>
      </c>
      <c r="AR68" s="12">
        <f>VLOOKUP(Таблица1[[#This Row],[Ваш пол]], Таблица17[], 2, FALSE)</f>
        <v>1</v>
      </c>
      <c r="AS68" s="12">
        <f>VLOOKUP(Таблица1[[#This Row],[Считаете ли вы своего руководителя лидером]], Таблица18[], 2, FALSE)</f>
        <v>0</v>
      </c>
      <c r="AT68" s="12">
        <f>VLOOKUP(Таблица1[[#This Row],[Есть ли в вашем коллективе неформальный лидер]], Таблица20[], 2, FALSE)</f>
        <v>0</v>
      </c>
      <c r="AU6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68" s="12">
        <f>VLOOKUP(Таблица1[[#This Row],[Занимается ли руководитель вашим профессиональным развитием]], Таблица22[], 2, FALSE)</f>
        <v>0</v>
      </c>
      <c r="AW68" s="12">
        <f>VLOOKUP(Таблица1[[#This Row],[Готовы ли вы к работе сверхурочно по просьбе руководителя]], Таблица23[], 2, FALSE)</f>
        <v>0</v>
      </c>
      <c r="AX68" s="12">
        <f>VLOOKUP(Таблица1[[#This Row],[Готовы ли вы перейти на другую работу вслед за руководителем]], Таблица24[], 2, FALSE)</f>
        <v>0</v>
      </c>
      <c r="AY68" s="12">
        <f>VLOOKUP(Таблица1[[#This Row],[Пол вашего руководителя]], Таблица17[], 2, FALSE)</f>
        <v>1</v>
      </c>
    </row>
    <row r="69" spans="1:51" ht="60" x14ac:dyDescent="0.25">
      <c r="A69" s="1">
        <v>68</v>
      </c>
      <c r="B69" s="1" t="s">
        <v>63</v>
      </c>
      <c r="C69" s="1">
        <v>20</v>
      </c>
      <c r="D69" s="1">
        <v>37</v>
      </c>
      <c r="E69" s="1">
        <v>5</v>
      </c>
      <c r="F69" s="11">
        <v>0</v>
      </c>
      <c r="G69" s="1" t="s">
        <v>25</v>
      </c>
      <c r="H69" s="1" t="s">
        <v>64</v>
      </c>
      <c r="I69" s="1" t="s">
        <v>30</v>
      </c>
      <c r="J69" s="1" t="s">
        <v>44</v>
      </c>
      <c r="K69" s="1" t="s">
        <v>40</v>
      </c>
      <c r="L69" s="1" t="s">
        <v>30</v>
      </c>
      <c r="M69" s="1" t="s">
        <v>31</v>
      </c>
      <c r="N69" s="1" t="s">
        <v>32</v>
      </c>
      <c r="O69" s="1" t="s">
        <v>30</v>
      </c>
      <c r="P69" s="1" t="s">
        <v>41</v>
      </c>
      <c r="Q69" s="1" t="s">
        <v>31</v>
      </c>
      <c r="R69" s="1" t="s">
        <v>31</v>
      </c>
      <c r="S69" s="1" t="s">
        <v>35</v>
      </c>
      <c r="T69" s="1" t="s">
        <v>31</v>
      </c>
      <c r="U69" s="1" t="s">
        <v>31</v>
      </c>
      <c r="V69" s="1" t="s">
        <v>36</v>
      </c>
      <c r="W69" s="1" t="s">
        <v>37</v>
      </c>
      <c r="X69" s="1" t="s">
        <v>34</v>
      </c>
      <c r="Y69" s="1" t="s">
        <v>31</v>
      </c>
      <c r="Z69" s="1" t="s">
        <v>25</v>
      </c>
      <c r="AA69" s="1" t="s">
        <v>50</v>
      </c>
      <c r="AB69" s="11">
        <v>2</v>
      </c>
      <c r="AC69" s="12">
        <f xml:space="preserve"> VLOOKUP(Таблица1[Ваша должность],Должность[],3,FALSE)</f>
        <v>1</v>
      </c>
      <c r="AD6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6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69" s="12">
        <f>VLOOKUP(Таблица1[[#This Row],[Насколько ваш руководитель делегирует вам полномочия для принятия решений]],Таблица5[],3,FALSE)</f>
        <v>1</v>
      </c>
      <c r="AG69" s="12">
        <f>VLOOKUP(Таблица1[[#This Row],[Дает ли руководитель обратную связь по поводу вашей работы]],Таблица6[],3,FALSE)</f>
        <v>0</v>
      </c>
      <c r="AH6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69" s="12">
        <f>VLOOKUP(Таблица1[[#This Row],[Критикует ли вас руководитель в присутствии коллег]],Таблица9[],3,FALSE)</f>
        <v>0</v>
      </c>
      <c r="AJ69" s="12">
        <f>VLOOKUP(Таблица1[[#This Row],[Насколько часто вы общаетесь с руководителем один-на-один]],Таблица10[],3,FALSE)</f>
        <v>1</v>
      </c>
      <c r="AK6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6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69" s="12">
        <f>VLOOKUP(Таблица1[[#This Row],[Повышает ли руководитель на вас голос]],Таблица13[],3,FALSE)</f>
        <v>0</v>
      </c>
      <c r="AN69" s="12">
        <f>VLOOKUP(Таблица1[[#This Row],[Как руководитель реагирует на ваши инициативы]],Таблица14[],3,FALSE)</f>
        <v>1</v>
      </c>
      <c r="AO69" s="12">
        <f>VLOOKUP(Таблица1[[#This Row],[Оцените уровень комфорта в отношениях с руководителем]],Таблица15[],3,FALSE)</f>
        <v>1</v>
      </c>
      <c r="AP69" s="12">
        <f>VLOOKUP(Таблица1[[#This Row],[Возраст вашего руководителя]],Таблица16[],3,FALSE)</f>
        <v>0</v>
      </c>
      <c r="AQ69" s="12">
        <f>VLOOKUP(Таблица1[[#This Row],[Возраст вашего руководителя]],Таблица16[],4,FALSE)</f>
        <v>0</v>
      </c>
      <c r="AR69" s="12">
        <f>VLOOKUP(Таблица1[[#This Row],[Ваш пол]], Таблица17[], 2, FALSE)</f>
        <v>1</v>
      </c>
      <c r="AS69" s="12">
        <f>VLOOKUP(Таблица1[[#This Row],[Считаете ли вы своего руководителя лидером]], Таблица18[], 2, FALSE)</f>
        <v>0</v>
      </c>
      <c r="AT69" s="12">
        <f>VLOOKUP(Таблица1[[#This Row],[Есть ли в вашем коллективе неформальный лидер]], Таблица20[], 2, FALSE)</f>
        <v>0</v>
      </c>
      <c r="AU6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69" s="12">
        <f>VLOOKUP(Таблица1[[#This Row],[Занимается ли руководитель вашим профессиональным развитием]], Таблица22[], 2, FALSE)</f>
        <v>0</v>
      </c>
      <c r="AW69" s="12">
        <f>VLOOKUP(Таблица1[[#This Row],[Готовы ли вы к работе сверхурочно по просьбе руководителя]], Таблица23[], 2, FALSE)</f>
        <v>1</v>
      </c>
      <c r="AX69" s="12">
        <f>VLOOKUP(Таблица1[[#This Row],[Готовы ли вы перейти на другую работу вслед за руководителем]], Таблица24[], 2, FALSE)</f>
        <v>0</v>
      </c>
      <c r="AY69" s="12">
        <f>VLOOKUP(Таблица1[[#This Row],[Пол вашего руководителя]], Таблица17[], 2, FALSE)</f>
        <v>1</v>
      </c>
    </row>
    <row r="70" spans="1:51" ht="60" x14ac:dyDescent="0.25">
      <c r="A70" s="1">
        <v>69</v>
      </c>
      <c r="B70" s="1" t="s">
        <v>51</v>
      </c>
      <c r="C70" s="1">
        <v>15</v>
      </c>
      <c r="D70" s="1">
        <v>38</v>
      </c>
      <c r="E70" s="1">
        <v>2</v>
      </c>
      <c r="F70" s="11">
        <v>4</v>
      </c>
      <c r="G70" s="1" t="s">
        <v>25</v>
      </c>
      <c r="H70" s="1" t="s">
        <v>26</v>
      </c>
      <c r="I70" s="1" t="s">
        <v>60</v>
      </c>
      <c r="J70" s="1" t="s">
        <v>44</v>
      </c>
      <c r="K70" s="1" t="s">
        <v>53</v>
      </c>
      <c r="L70" s="1" t="s">
        <v>35</v>
      </c>
      <c r="M70" s="1" t="s">
        <v>31</v>
      </c>
      <c r="N70" s="1" t="s">
        <v>32</v>
      </c>
      <c r="O70" s="1" t="s">
        <v>31</v>
      </c>
      <c r="P70" s="1" t="s">
        <v>41</v>
      </c>
      <c r="Q70" s="1" t="s">
        <v>31</v>
      </c>
      <c r="R70" s="1" t="s">
        <v>34</v>
      </c>
      <c r="S70" s="1" t="s">
        <v>35</v>
      </c>
      <c r="T70" s="1" t="s">
        <v>31</v>
      </c>
      <c r="U70" s="1" t="s">
        <v>31</v>
      </c>
      <c r="V70" s="1" t="s">
        <v>36</v>
      </c>
      <c r="W70" s="1" t="s">
        <v>55</v>
      </c>
      <c r="X70" s="1" t="s">
        <v>34</v>
      </c>
      <c r="Y70" s="1" t="s">
        <v>31</v>
      </c>
      <c r="Z70" s="1" t="s">
        <v>25</v>
      </c>
      <c r="AA70" s="1" t="s">
        <v>50</v>
      </c>
      <c r="AB70" s="11">
        <v>3</v>
      </c>
      <c r="AC70" s="12">
        <f xml:space="preserve"> VLOOKUP(Таблица1[Ваша должность],Должность[],3,FALSE)</f>
        <v>1</v>
      </c>
      <c r="AD7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7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0" s="12">
        <f>VLOOKUP(Таблица1[[#This Row],[Насколько ваш руководитель делегирует вам полномочия для принятия решений]],Таблица5[],3,FALSE)</f>
        <v>1</v>
      </c>
      <c r="AG70" s="12">
        <f>VLOOKUP(Таблица1[[#This Row],[Дает ли руководитель обратную связь по поводу вашей работы]],Таблица6[],3,FALSE)</f>
        <v>1</v>
      </c>
      <c r="AH7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70" s="12">
        <f>VLOOKUP(Таблица1[[#This Row],[Критикует ли вас руководитель в присутствии коллег]],Таблица9[],3,FALSE)</f>
        <v>0</v>
      </c>
      <c r="AJ70" s="12">
        <f>VLOOKUP(Таблица1[[#This Row],[Насколько часто вы общаетесь с руководителем один-на-один]],Таблица10[],3,FALSE)</f>
        <v>1</v>
      </c>
      <c r="AK7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7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0" s="12">
        <f>VLOOKUP(Таблица1[[#This Row],[Повышает ли руководитель на вас голос]],Таблица13[],3,FALSE)</f>
        <v>0</v>
      </c>
      <c r="AN70" s="12">
        <f>VLOOKUP(Таблица1[[#This Row],[Как руководитель реагирует на ваши инициативы]],Таблица14[],3,FALSE)</f>
        <v>1</v>
      </c>
      <c r="AO70" s="12">
        <f>VLOOKUP(Таблица1[[#This Row],[Оцените уровень комфорта в отношениях с руководителем]],Таблица15[],3,FALSE)</f>
        <v>0</v>
      </c>
      <c r="AP70" s="12">
        <f>VLOOKUP(Таблица1[[#This Row],[Возраст вашего руководителя]],Таблица16[],3,FALSE)</f>
        <v>0</v>
      </c>
      <c r="AQ70" s="12">
        <f>VLOOKUP(Таблица1[[#This Row],[Возраст вашего руководителя]],Таблица16[],4,FALSE)</f>
        <v>0</v>
      </c>
      <c r="AR70" s="12">
        <f>VLOOKUP(Таблица1[[#This Row],[Ваш пол]], Таблица17[], 2, FALSE)</f>
        <v>1</v>
      </c>
      <c r="AS70" s="12">
        <f>VLOOKUP(Таблица1[[#This Row],[Считаете ли вы своего руководителя лидером]], Таблица18[], 2, FALSE)</f>
        <v>0</v>
      </c>
      <c r="AT70" s="12">
        <f>VLOOKUP(Таблица1[[#This Row],[Есть ли в вашем коллективе неформальный лидер]], Таблица20[], 2, FALSE)</f>
        <v>1</v>
      </c>
      <c r="AU7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70" s="12">
        <f>VLOOKUP(Таблица1[[#This Row],[Занимается ли руководитель вашим профессиональным развитием]], Таблица22[], 2, FALSE)</f>
        <v>0</v>
      </c>
      <c r="AW70" s="12">
        <f>VLOOKUP(Таблица1[[#This Row],[Готовы ли вы к работе сверхурочно по просьбе руководителя]], Таблица23[], 2, FALSE)</f>
        <v>1</v>
      </c>
      <c r="AX70" s="12">
        <f>VLOOKUP(Таблица1[[#This Row],[Готовы ли вы перейти на другую работу вслед за руководителем]], Таблица24[], 2, FALSE)</f>
        <v>0</v>
      </c>
      <c r="AY70" s="12">
        <f>VLOOKUP(Таблица1[[#This Row],[Пол вашего руководителя]], Таблица17[], 2, FALSE)</f>
        <v>1</v>
      </c>
    </row>
    <row r="71" spans="1:51" ht="45" x14ac:dyDescent="0.25">
      <c r="A71" s="1">
        <v>70</v>
      </c>
      <c r="B71" s="1" t="s">
        <v>24</v>
      </c>
      <c r="C71" s="1">
        <v>15</v>
      </c>
      <c r="D71" s="1">
        <v>38</v>
      </c>
      <c r="E71" s="1">
        <v>2.5</v>
      </c>
      <c r="F71" s="11">
        <v>1</v>
      </c>
      <c r="G71" s="1" t="s">
        <v>25</v>
      </c>
      <c r="H71" s="1" t="s">
        <v>39</v>
      </c>
      <c r="I71" s="1" t="s">
        <v>30</v>
      </c>
      <c r="J71" s="1" t="s">
        <v>44</v>
      </c>
      <c r="K71" s="1" t="s">
        <v>29</v>
      </c>
      <c r="L71" s="1" t="s">
        <v>30</v>
      </c>
      <c r="M71" s="1" t="s">
        <v>31</v>
      </c>
      <c r="N71" s="1" t="s">
        <v>32</v>
      </c>
      <c r="O71" s="1" t="s">
        <v>30</v>
      </c>
      <c r="P71" s="1" t="s">
        <v>41</v>
      </c>
      <c r="Q71" s="1" t="s">
        <v>34</v>
      </c>
      <c r="R71" s="1" t="s">
        <v>34</v>
      </c>
      <c r="S71" s="1" t="s">
        <v>54</v>
      </c>
      <c r="T71" s="1" t="s">
        <v>34</v>
      </c>
      <c r="U71" s="1" t="s">
        <v>31</v>
      </c>
      <c r="V71" s="1" t="s">
        <v>36</v>
      </c>
      <c r="W71" s="1" t="s">
        <v>37</v>
      </c>
      <c r="X71" s="1" t="s">
        <v>34</v>
      </c>
      <c r="Y71" s="1" t="s">
        <v>34</v>
      </c>
      <c r="Z71" s="1" t="s">
        <v>25</v>
      </c>
      <c r="AA71" s="1" t="s">
        <v>38</v>
      </c>
      <c r="AB71" s="11">
        <v>3</v>
      </c>
      <c r="AC71" s="12">
        <f xml:space="preserve"> VLOOKUP(Таблица1[Ваша должность],Должность[],3,FALSE)</f>
        <v>1</v>
      </c>
      <c r="AD7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7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71" s="12">
        <f>VLOOKUP(Таблица1[[#This Row],[Насколько ваш руководитель делегирует вам полномочия для принятия решений]],Таблица5[],3,FALSE)</f>
        <v>1</v>
      </c>
      <c r="AG71" s="12">
        <f>VLOOKUP(Таблица1[[#This Row],[Дает ли руководитель обратную связь по поводу вашей работы]],Таблица6[],3,FALSE)</f>
        <v>1</v>
      </c>
      <c r="AH7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1" s="12">
        <f>VLOOKUP(Таблица1[[#This Row],[Критикует ли вас руководитель в присутствии коллег]],Таблица9[],3,FALSE)</f>
        <v>0</v>
      </c>
      <c r="AJ71" s="12">
        <f>VLOOKUP(Таблица1[[#This Row],[Насколько часто вы общаетесь с руководителем один-на-один]],Таблица10[],3,FALSE)</f>
        <v>1</v>
      </c>
      <c r="AK7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1" s="12">
        <f>VLOOKUP(Таблица1[[#This Row],[Повышает ли руководитель на вас голос]],Таблица13[],3,FALSE)</f>
        <v>0</v>
      </c>
      <c r="AN71" s="12">
        <f>VLOOKUP(Таблица1[[#This Row],[Как руководитель реагирует на ваши инициативы]],Таблица14[],3,FALSE)</f>
        <v>1</v>
      </c>
      <c r="AO71" s="12">
        <f>VLOOKUP(Таблица1[[#This Row],[Оцените уровень комфорта в отношениях с руководителем]],Таблица15[],3,FALSE)</f>
        <v>1</v>
      </c>
      <c r="AP71" s="12">
        <f>VLOOKUP(Таблица1[[#This Row],[Возраст вашего руководителя]],Таблица16[],3,FALSE)</f>
        <v>1</v>
      </c>
      <c r="AQ71" s="12">
        <f>VLOOKUP(Таблица1[[#This Row],[Возраст вашего руководителя]],Таблица16[],4,FALSE)</f>
        <v>0</v>
      </c>
      <c r="AR71" s="12">
        <f>VLOOKUP(Таблица1[[#This Row],[Ваш пол]], Таблица17[], 2, FALSE)</f>
        <v>1</v>
      </c>
      <c r="AS71" s="12">
        <f>VLOOKUP(Таблица1[[#This Row],[Считаете ли вы своего руководителя лидером]], Таблица18[], 2, FALSE)</f>
        <v>1</v>
      </c>
      <c r="AT71" s="12">
        <f>VLOOKUP(Таблица1[[#This Row],[Есть ли в вашем коллективе неформальный лидер]], Таблица20[], 2, FALSE)</f>
        <v>1</v>
      </c>
      <c r="AU7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71" s="12">
        <f>VLOOKUP(Таблица1[[#This Row],[Занимается ли руководитель вашим профессиональным развитием]], Таблица22[], 2, FALSE)</f>
        <v>0</v>
      </c>
      <c r="AW71" s="12">
        <f>VLOOKUP(Таблица1[[#This Row],[Готовы ли вы к работе сверхурочно по просьбе руководителя]], Таблица23[], 2, FALSE)</f>
        <v>1</v>
      </c>
      <c r="AX71" s="12">
        <f>VLOOKUP(Таблица1[[#This Row],[Готовы ли вы перейти на другую работу вслед за руководителем]], Таблица24[], 2, FALSE)</f>
        <v>1</v>
      </c>
      <c r="AY71" s="12">
        <f>VLOOKUP(Таблица1[[#This Row],[Пол вашего руководителя]], Таблица17[], 2, FALSE)</f>
        <v>1</v>
      </c>
    </row>
    <row r="72" spans="1:51" ht="45" x14ac:dyDescent="0.25">
      <c r="A72" s="1">
        <v>71</v>
      </c>
      <c r="B72" s="1" t="s">
        <v>42</v>
      </c>
      <c r="C72" s="1">
        <v>25</v>
      </c>
      <c r="D72" s="1">
        <v>41</v>
      </c>
      <c r="E72" s="1">
        <v>3</v>
      </c>
      <c r="F72" s="11">
        <v>3</v>
      </c>
      <c r="G72" s="1" t="s">
        <v>25</v>
      </c>
      <c r="H72" s="1" t="s">
        <v>43</v>
      </c>
      <c r="I72" s="1" t="s">
        <v>27</v>
      </c>
      <c r="J72" s="1" t="s">
        <v>28</v>
      </c>
      <c r="K72" s="1" t="s">
        <v>31</v>
      </c>
      <c r="L72" s="1" t="s">
        <v>30</v>
      </c>
      <c r="M72" s="1" t="s">
        <v>31</v>
      </c>
      <c r="N72" s="1" t="s">
        <v>66</v>
      </c>
      <c r="O72" s="1" t="s">
        <v>30</v>
      </c>
      <c r="P72" s="1" t="s">
        <v>34</v>
      </c>
      <c r="Q72" s="1" t="s">
        <v>34</v>
      </c>
      <c r="R72" s="1" t="s">
        <v>31</v>
      </c>
      <c r="S72" s="1" t="s">
        <v>35</v>
      </c>
      <c r="T72" s="1" t="s">
        <v>68</v>
      </c>
      <c r="U72" s="1" t="s">
        <v>34</v>
      </c>
      <c r="V72" s="1" t="s">
        <v>36</v>
      </c>
      <c r="W72" s="1" t="s">
        <v>37</v>
      </c>
      <c r="X72" s="1" t="s">
        <v>34</v>
      </c>
      <c r="Y72" s="1" t="s">
        <v>31</v>
      </c>
      <c r="Z72" s="1" t="s">
        <v>25</v>
      </c>
      <c r="AA72" s="1" t="s">
        <v>67</v>
      </c>
      <c r="AB72" s="11">
        <v>2</v>
      </c>
      <c r="AC72" s="12">
        <f xml:space="preserve"> VLOOKUP(Таблица1[Ваша должность],Должность[],3,FALSE)</f>
        <v>0</v>
      </c>
      <c r="AD7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7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2" s="12">
        <f>VLOOKUP(Таблица1[[#This Row],[Насколько ваш руководитель делегирует вам полномочия для принятия решений]],Таблица5[],3,FALSE)</f>
        <v>1</v>
      </c>
      <c r="AG72" s="12">
        <f>VLOOKUP(Таблица1[[#This Row],[Дает ли руководитель обратную связь по поводу вашей работы]],Таблица6[],3,FALSE)</f>
        <v>0</v>
      </c>
      <c r="AH7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2" s="12">
        <f>VLOOKUP(Таблица1[[#This Row],[Критикует ли вас руководитель в присутствии коллег]],Таблица9[],3,FALSE)</f>
        <v>0</v>
      </c>
      <c r="AJ72" s="12">
        <f>VLOOKUP(Таблица1[[#This Row],[Насколько часто вы общаетесь с руководителем один-на-один]],Таблица10[],3,FALSE)</f>
        <v>0</v>
      </c>
      <c r="AK7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72" s="12">
        <f>VLOOKUP(Таблица1[[#This Row],[Повышает ли руководитель на вас голос]],Таблица13[],3,FALSE)</f>
        <v>0</v>
      </c>
      <c r="AN72" s="12">
        <f>VLOOKUP(Таблица1[[#This Row],[Как руководитель реагирует на ваши инициативы]],Таблица14[],3,FALSE)</f>
        <v>1</v>
      </c>
      <c r="AO72" s="12">
        <f>VLOOKUP(Таблица1[[#This Row],[Оцените уровень комфорта в отношениях с руководителем]],Таблица15[],3,FALSE)</f>
        <v>1</v>
      </c>
      <c r="AP72" s="12">
        <f>VLOOKUP(Таблица1[[#This Row],[Возраст вашего руководителя]],Таблица16[],3,FALSE)</f>
        <v>0</v>
      </c>
      <c r="AQ72" s="12">
        <f>VLOOKUP(Таблица1[[#This Row],[Возраст вашего руководителя]],Таблица16[],4,FALSE)</f>
        <v>1</v>
      </c>
      <c r="AR72" s="12">
        <f>VLOOKUP(Таблица1[[#This Row],[Ваш пол]], Таблица17[], 2, FALSE)</f>
        <v>1</v>
      </c>
      <c r="AS72" s="12">
        <f>VLOOKUP(Таблица1[[#This Row],[Считаете ли вы своего руководителя лидером]], Таблица18[], 2, FALSE)</f>
        <v>1</v>
      </c>
      <c r="AT72" s="12">
        <f>VLOOKUP(Таблица1[[#This Row],[Есть ли в вашем коллективе неформальный лидер]], Таблица20[], 2, FALSE)</f>
        <v>0</v>
      </c>
      <c r="AU7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72" s="12">
        <f>VLOOKUP(Таблица1[[#This Row],[Занимается ли руководитель вашим профессиональным развитием]], Таблица22[], 2, FALSE)</f>
        <v>1</v>
      </c>
      <c r="AW72" s="12">
        <f>VLOOKUP(Таблица1[[#This Row],[Готовы ли вы к работе сверхурочно по просьбе руководителя]], Таблица23[], 2, FALSE)</f>
        <v>1</v>
      </c>
      <c r="AX72" s="12">
        <f>VLOOKUP(Таблица1[[#This Row],[Готовы ли вы перейти на другую работу вслед за руководителем]], Таблица24[], 2, FALSE)</f>
        <v>0</v>
      </c>
      <c r="AY72" s="12">
        <f>VLOOKUP(Таблица1[[#This Row],[Пол вашего руководителя]], Таблица17[], 2, FALSE)</f>
        <v>1</v>
      </c>
    </row>
    <row r="73" spans="1:51" ht="60" x14ac:dyDescent="0.25">
      <c r="A73" s="1">
        <v>72</v>
      </c>
      <c r="B73" s="1" t="s">
        <v>42</v>
      </c>
      <c r="C73" s="1">
        <v>7</v>
      </c>
      <c r="D73" s="1">
        <v>28</v>
      </c>
      <c r="E73" s="1">
        <v>5</v>
      </c>
      <c r="F73" s="11">
        <v>0</v>
      </c>
      <c r="G73" s="1" t="s">
        <v>25</v>
      </c>
      <c r="H73" s="1" t="s">
        <v>26</v>
      </c>
      <c r="I73" s="1" t="s">
        <v>58</v>
      </c>
      <c r="J73" s="1" t="s">
        <v>44</v>
      </c>
      <c r="K73" s="1" t="s">
        <v>40</v>
      </c>
      <c r="L73" s="1" t="s">
        <v>35</v>
      </c>
      <c r="M73" s="1" t="s">
        <v>45</v>
      </c>
      <c r="N73" s="1" t="s">
        <v>46</v>
      </c>
      <c r="O73" s="1" t="s">
        <v>31</v>
      </c>
      <c r="P73" s="1" t="s">
        <v>33</v>
      </c>
      <c r="Q73" s="1" t="s">
        <v>31</v>
      </c>
      <c r="R73" s="1" t="s">
        <v>31</v>
      </c>
      <c r="S73" s="1" t="s">
        <v>35</v>
      </c>
      <c r="T73" s="1" t="s">
        <v>68</v>
      </c>
      <c r="U73" s="1" t="s">
        <v>34</v>
      </c>
      <c r="V73" s="1" t="s">
        <v>75</v>
      </c>
      <c r="W73" s="1" t="s">
        <v>55</v>
      </c>
      <c r="X73" s="1" t="s">
        <v>31</v>
      </c>
      <c r="Y73" s="1" t="s">
        <v>31</v>
      </c>
      <c r="Z73" s="1" t="s">
        <v>25</v>
      </c>
      <c r="AA73" s="1" t="s">
        <v>62</v>
      </c>
      <c r="AB73" s="11">
        <v>2</v>
      </c>
      <c r="AC73" s="12">
        <f xml:space="preserve"> VLOOKUP(Таблица1[Ваша должность],Должность[],3,FALSE)</f>
        <v>0</v>
      </c>
      <c r="AD7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73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73" s="12">
        <f>VLOOKUP(Таблица1[[#This Row],[Насколько ваш руководитель делегирует вам полномочия для принятия решений]],Таблица5[],3,FALSE)</f>
        <v>1</v>
      </c>
      <c r="AG73" s="12">
        <f>VLOOKUP(Таблица1[[#This Row],[Дает ли руководитель обратную связь по поводу вашей работы]],Таблица6[],3,FALSE)</f>
        <v>0</v>
      </c>
      <c r="AH7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73" s="12">
        <f>VLOOKUP(Таблица1[[#This Row],[Критикует ли вас руководитель в присутствии коллег]],Таблица9[],3,FALSE)</f>
        <v>0</v>
      </c>
      <c r="AJ73" s="12">
        <f>VLOOKUP(Таблица1[[#This Row],[Насколько часто вы общаетесь с руководителем один-на-один]],Таблица10[],3,FALSE)</f>
        <v>0</v>
      </c>
      <c r="AK7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7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3" s="12">
        <f>VLOOKUP(Таблица1[[#This Row],[Повышает ли руководитель на вас голос]],Таблица13[],3,FALSE)</f>
        <v>0</v>
      </c>
      <c r="AN73" s="12">
        <f>VLOOKUP(Таблица1[[#This Row],[Как руководитель реагирует на ваши инициативы]],Таблица14[],3,FALSE)</f>
        <v>0</v>
      </c>
      <c r="AO73" s="12">
        <f>VLOOKUP(Таблица1[[#This Row],[Оцените уровень комфорта в отношениях с руководителем]],Таблица15[],3,FALSE)</f>
        <v>0</v>
      </c>
      <c r="AP73" s="12">
        <f>VLOOKUP(Таблица1[[#This Row],[Возраст вашего руководителя]],Таблица16[],3,FALSE)</f>
        <v>1</v>
      </c>
      <c r="AQ73" s="12">
        <f>VLOOKUP(Таблица1[[#This Row],[Возраст вашего руководителя]],Таблица16[],4,FALSE)</f>
        <v>0</v>
      </c>
      <c r="AR73" s="12">
        <f>VLOOKUP(Таблица1[[#This Row],[Ваш пол]], Таблица17[], 2, FALSE)</f>
        <v>1</v>
      </c>
      <c r="AS73" s="12">
        <f>VLOOKUP(Таблица1[[#This Row],[Считаете ли вы своего руководителя лидером]], Таблица18[], 2, FALSE)</f>
        <v>0</v>
      </c>
      <c r="AT73" s="12">
        <f>VLOOKUP(Таблица1[[#This Row],[Есть ли в вашем коллективе неформальный лидер]], Таблица20[], 2, FALSE)</f>
        <v>0</v>
      </c>
      <c r="AU7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73" s="12">
        <f>VLOOKUP(Таблица1[[#This Row],[Занимается ли руководитель вашим профессиональным развитием]], Таблица22[], 2, FALSE)</f>
        <v>1</v>
      </c>
      <c r="AW73" s="12">
        <f>VLOOKUP(Таблица1[[#This Row],[Готовы ли вы к работе сверхурочно по просьбе руководителя]], Таблица23[], 2, FALSE)</f>
        <v>0</v>
      </c>
      <c r="AX73" s="12">
        <f>VLOOKUP(Таблица1[[#This Row],[Готовы ли вы перейти на другую работу вслед за руководителем]], Таблица24[], 2, FALSE)</f>
        <v>0</v>
      </c>
      <c r="AY73" s="12">
        <f>VLOOKUP(Таблица1[[#This Row],[Пол вашего руководителя]], Таблица17[], 2, FALSE)</f>
        <v>1</v>
      </c>
    </row>
    <row r="74" spans="1:51" ht="45" x14ac:dyDescent="0.25">
      <c r="A74" s="1">
        <v>73</v>
      </c>
      <c r="B74" s="1" t="s">
        <v>57</v>
      </c>
      <c r="C74" s="1">
        <v>10</v>
      </c>
      <c r="D74" s="1">
        <v>30</v>
      </c>
      <c r="E74" s="1">
        <v>7.5</v>
      </c>
      <c r="F74" s="11">
        <v>0</v>
      </c>
      <c r="G74" s="1" t="s">
        <v>25</v>
      </c>
      <c r="H74" s="1" t="s">
        <v>64</v>
      </c>
      <c r="I74" s="1" t="s">
        <v>27</v>
      </c>
      <c r="J74" s="1" t="s">
        <v>44</v>
      </c>
      <c r="K74" s="1" t="s">
        <v>29</v>
      </c>
      <c r="L74" s="1" t="s">
        <v>59</v>
      </c>
      <c r="M74" s="1" t="s">
        <v>34</v>
      </c>
      <c r="N74" s="1" t="s">
        <v>65</v>
      </c>
      <c r="O74" s="1" t="s">
        <v>47</v>
      </c>
      <c r="P74" s="1" t="s">
        <v>34</v>
      </c>
      <c r="Q74" s="1" t="s">
        <v>34</v>
      </c>
      <c r="R74" s="1" t="s">
        <v>34</v>
      </c>
      <c r="S74" s="1" t="s">
        <v>54</v>
      </c>
      <c r="T74" s="1" t="s">
        <v>34</v>
      </c>
      <c r="U74" s="1" t="s">
        <v>31</v>
      </c>
      <c r="V74" s="1" t="s">
        <v>36</v>
      </c>
      <c r="W74" s="1" t="s">
        <v>49</v>
      </c>
      <c r="X74" s="1" t="s">
        <v>34</v>
      </c>
      <c r="Y74" s="1" t="s">
        <v>34</v>
      </c>
      <c r="Z74" s="1" t="s">
        <v>25</v>
      </c>
      <c r="AA74" s="1" t="s">
        <v>38</v>
      </c>
      <c r="AB74" s="11">
        <v>5</v>
      </c>
      <c r="AC74" s="12">
        <f xml:space="preserve"> VLOOKUP(Таблица1[Ваша должность],Должность[],3,FALSE)</f>
        <v>1</v>
      </c>
      <c r="AD7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7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4" s="12">
        <f>VLOOKUP(Таблица1[[#This Row],[Насколько ваш руководитель делегирует вам полномочия для принятия решений]],Таблица5[],3,FALSE)</f>
        <v>1</v>
      </c>
      <c r="AG74" s="12">
        <f>VLOOKUP(Таблица1[[#This Row],[Дает ли руководитель обратную связь по поводу вашей работы]],Таблица6[],3,FALSE)</f>
        <v>1</v>
      </c>
      <c r="AH7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4" s="12">
        <f>VLOOKUP(Таблица1[[#This Row],[Критикует ли вас руководитель в присутствии коллег]],Таблица9[],3,FALSE)</f>
        <v>1</v>
      </c>
      <c r="AJ74" s="12">
        <f>VLOOKUP(Таблица1[[#This Row],[Насколько часто вы общаетесь с руководителем один-на-один]],Таблица10[],3,FALSE)</f>
        <v>1</v>
      </c>
      <c r="AK7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74" s="12">
        <f>VLOOKUP(Таблица1[[#This Row],[Повышает ли руководитель на вас голос]],Таблица13[],3,FALSE)</f>
        <v>0</v>
      </c>
      <c r="AN74" s="12">
        <f>VLOOKUP(Таблица1[[#This Row],[Как руководитель реагирует на ваши инициативы]],Таблица14[],3,FALSE)</f>
        <v>1</v>
      </c>
      <c r="AO74" s="12">
        <f>VLOOKUP(Таблица1[[#This Row],[Оцените уровень комфорта в отношениях с руководителем]],Таблица15[],3,FALSE)</f>
        <v>1</v>
      </c>
      <c r="AP74" s="12">
        <f>VLOOKUP(Таблица1[[#This Row],[Возраст вашего руководителя]],Таблица16[],3,FALSE)</f>
        <v>1</v>
      </c>
      <c r="AQ74" s="12">
        <f>VLOOKUP(Таблица1[[#This Row],[Возраст вашего руководителя]],Таблица16[],4,FALSE)</f>
        <v>0</v>
      </c>
      <c r="AR74" s="12">
        <f>VLOOKUP(Таблица1[[#This Row],[Ваш пол]], Таблица17[], 2, FALSE)</f>
        <v>1</v>
      </c>
      <c r="AS74" s="12">
        <f>VLOOKUP(Таблица1[[#This Row],[Считаете ли вы своего руководителя лидером]], Таблица18[], 2, FALSE)</f>
        <v>1</v>
      </c>
      <c r="AT74" s="12">
        <f>VLOOKUP(Таблица1[[#This Row],[Есть ли в вашем коллективе неформальный лидер]], Таблица20[], 2, FALSE)</f>
        <v>1</v>
      </c>
      <c r="AU7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74" s="12">
        <f>VLOOKUP(Таблица1[[#This Row],[Занимается ли руководитель вашим профессиональным развитием]], Таблица22[], 2, FALSE)</f>
        <v>0</v>
      </c>
      <c r="AW74" s="12">
        <f>VLOOKUP(Таблица1[[#This Row],[Готовы ли вы к работе сверхурочно по просьбе руководителя]], Таблица23[], 2, FALSE)</f>
        <v>1</v>
      </c>
      <c r="AX74" s="12">
        <f>VLOOKUP(Таблица1[[#This Row],[Готовы ли вы перейти на другую работу вслед за руководителем]], Таблица24[], 2, FALSE)</f>
        <v>1</v>
      </c>
      <c r="AY74" s="12">
        <f>VLOOKUP(Таблица1[[#This Row],[Пол вашего руководителя]], Таблица17[], 2, FALSE)</f>
        <v>1</v>
      </c>
    </row>
    <row r="75" spans="1:51" ht="60" x14ac:dyDescent="0.25">
      <c r="A75" s="1">
        <v>74</v>
      </c>
      <c r="B75" s="1" t="s">
        <v>42</v>
      </c>
      <c r="C75" s="1">
        <v>4</v>
      </c>
      <c r="D75" s="1">
        <v>26</v>
      </c>
      <c r="E75" s="1">
        <v>1</v>
      </c>
      <c r="F75" s="11">
        <v>4</v>
      </c>
      <c r="G75" s="1" t="s">
        <v>25</v>
      </c>
      <c r="H75" s="1" t="s">
        <v>26</v>
      </c>
      <c r="I75" s="1" t="s">
        <v>60</v>
      </c>
      <c r="J75" s="1" t="s">
        <v>44</v>
      </c>
      <c r="K75" s="1" t="s">
        <v>29</v>
      </c>
      <c r="L75" s="1" t="s">
        <v>30</v>
      </c>
      <c r="M75" s="1" t="s">
        <v>45</v>
      </c>
      <c r="N75" s="1" t="s">
        <v>46</v>
      </c>
      <c r="O75" s="1" t="s">
        <v>30</v>
      </c>
      <c r="P75" s="1" t="s">
        <v>34</v>
      </c>
      <c r="Q75" s="1" t="s">
        <v>34</v>
      </c>
      <c r="R75" s="1" t="s">
        <v>31</v>
      </c>
      <c r="S75" s="1" t="s">
        <v>35</v>
      </c>
      <c r="T75" s="1" t="s">
        <v>34</v>
      </c>
      <c r="U75" s="1" t="s">
        <v>34</v>
      </c>
      <c r="V75" s="1" t="s">
        <v>36</v>
      </c>
      <c r="W75" s="1" t="s">
        <v>37</v>
      </c>
      <c r="X75" s="1" t="s">
        <v>31</v>
      </c>
      <c r="Y75" s="1" t="s">
        <v>31</v>
      </c>
      <c r="Z75" s="1" t="s">
        <v>25</v>
      </c>
      <c r="AA75" s="1" t="s">
        <v>38</v>
      </c>
      <c r="AB75" s="11">
        <v>1</v>
      </c>
      <c r="AC75" s="12">
        <f xml:space="preserve"> VLOOKUP(Таблица1[Ваша должность],Должность[],3,FALSE)</f>
        <v>0</v>
      </c>
      <c r="AD7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7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5" s="12">
        <f>VLOOKUP(Таблица1[[#This Row],[Насколько ваш руководитель делегирует вам полномочия для принятия решений]],Таблица5[],3,FALSE)</f>
        <v>1</v>
      </c>
      <c r="AG75" s="12">
        <f>VLOOKUP(Таблица1[[#This Row],[Дает ли руководитель обратную связь по поводу вашей работы]],Таблица6[],3,FALSE)</f>
        <v>1</v>
      </c>
      <c r="AH7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5" s="12">
        <f>VLOOKUP(Таблица1[[#This Row],[Критикует ли вас руководитель в присутствии коллег]],Таблица9[],3,FALSE)</f>
        <v>0</v>
      </c>
      <c r="AJ75" s="12">
        <f>VLOOKUP(Таблица1[[#This Row],[Насколько часто вы общаетесь с руководителем один-на-один]],Таблица10[],3,FALSE)</f>
        <v>0</v>
      </c>
      <c r="AK7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75" s="12">
        <f>VLOOKUP(Таблица1[[#This Row],[Повышает ли руководитель на вас голос]],Таблица13[],3,FALSE)</f>
        <v>0</v>
      </c>
      <c r="AN75" s="12">
        <f>VLOOKUP(Таблица1[[#This Row],[Как руководитель реагирует на ваши инициативы]],Таблица14[],3,FALSE)</f>
        <v>1</v>
      </c>
      <c r="AO75" s="12">
        <f>VLOOKUP(Таблица1[[#This Row],[Оцените уровень комфорта в отношениях с руководителем]],Таблица15[],3,FALSE)</f>
        <v>1</v>
      </c>
      <c r="AP75" s="12">
        <f>VLOOKUP(Таблица1[[#This Row],[Возраст вашего руководителя]],Таблица16[],3,FALSE)</f>
        <v>1</v>
      </c>
      <c r="AQ75" s="12">
        <f>VLOOKUP(Таблица1[[#This Row],[Возраст вашего руководителя]],Таблица16[],4,FALSE)</f>
        <v>0</v>
      </c>
      <c r="AR75" s="12">
        <f>VLOOKUP(Таблица1[[#This Row],[Ваш пол]], Таблица17[], 2, FALSE)</f>
        <v>1</v>
      </c>
      <c r="AS75" s="12">
        <f>VLOOKUP(Таблица1[[#This Row],[Считаете ли вы своего руководителя лидером]], Таблица18[], 2, FALSE)</f>
        <v>1</v>
      </c>
      <c r="AT75" s="12">
        <f>VLOOKUP(Таблица1[[#This Row],[Есть ли в вашем коллективе неформальный лидер]], Таблица20[], 2, FALSE)</f>
        <v>0</v>
      </c>
      <c r="AU7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75" s="12">
        <f>VLOOKUP(Таблица1[[#This Row],[Занимается ли руководитель вашим профессиональным развитием]], Таблица22[], 2, FALSE)</f>
        <v>1</v>
      </c>
      <c r="AW75" s="12">
        <f>VLOOKUP(Таблица1[[#This Row],[Готовы ли вы к работе сверхурочно по просьбе руководителя]], Таблица23[], 2, FALSE)</f>
        <v>0</v>
      </c>
      <c r="AX75" s="12">
        <f>VLOOKUP(Таблица1[[#This Row],[Готовы ли вы перейти на другую работу вслед за руководителем]], Таблица24[], 2, FALSE)</f>
        <v>0</v>
      </c>
      <c r="AY75" s="12">
        <f>VLOOKUP(Таблица1[[#This Row],[Пол вашего руководителя]], Таблица17[], 2, FALSE)</f>
        <v>1</v>
      </c>
    </row>
    <row r="76" spans="1:51" ht="45" x14ac:dyDescent="0.25">
      <c r="A76" s="1">
        <v>75</v>
      </c>
      <c r="B76" s="1" t="s">
        <v>42</v>
      </c>
      <c r="C76" s="1">
        <v>12</v>
      </c>
      <c r="D76" s="1">
        <v>33</v>
      </c>
      <c r="E76" s="1">
        <v>4</v>
      </c>
      <c r="F76" s="11">
        <v>1</v>
      </c>
      <c r="G76" s="1" t="s">
        <v>25</v>
      </c>
      <c r="H76" s="1" t="s">
        <v>39</v>
      </c>
      <c r="I76" s="1" t="s">
        <v>60</v>
      </c>
      <c r="J76" s="1" t="s">
        <v>71</v>
      </c>
      <c r="K76" s="1" t="s">
        <v>53</v>
      </c>
      <c r="L76" s="1" t="s">
        <v>30</v>
      </c>
      <c r="M76" s="1" t="s">
        <v>34</v>
      </c>
      <c r="N76" s="1" t="s">
        <v>46</v>
      </c>
      <c r="O76" s="1" t="s">
        <v>47</v>
      </c>
      <c r="P76" s="1" t="s">
        <v>41</v>
      </c>
      <c r="Q76" s="1" t="s">
        <v>31</v>
      </c>
      <c r="R76" s="1" t="s">
        <v>31</v>
      </c>
      <c r="S76" s="1" t="s">
        <v>54</v>
      </c>
      <c r="T76" s="1" t="s">
        <v>68</v>
      </c>
      <c r="U76" s="1" t="s">
        <v>31</v>
      </c>
      <c r="V76" s="1" t="s">
        <v>36</v>
      </c>
      <c r="W76" s="1" t="s">
        <v>55</v>
      </c>
      <c r="X76" s="1" t="s">
        <v>34</v>
      </c>
      <c r="Y76" s="1" t="s">
        <v>31</v>
      </c>
      <c r="Z76" s="1" t="s">
        <v>25</v>
      </c>
      <c r="AA76" s="1" t="s">
        <v>38</v>
      </c>
      <c r="AB76" s="11">
        <v>3</v>
      </c>
      <c r="AC76" s="12">
        <f xml:space="preserve"> VLOOKUP(Таблица1[Ваша должность],Должность[],3,FALSE)</f>
        <v>0</v>
      </c>
      <c r="AD7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7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6" s="12">
        <f>VLOOKUP(Таблица1[[#This Row],[Насколько ваш руководитель делегирует вам полномочия для принятия решений]],Таблица5[],3,FALSE)</f>
        <v>0</v>
      </c>
      <c r="AG76" s="12">
        <f>VLOOKUP(Таблица1[[#This Row],[Дает ли руководитель обратную связь по поводу вашей работы]],Таблица6[],3,FALSE)</f>
        <v>1</v>
      </c>
      <c r="AH7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6" s="12">
        <f>VLOOKUP(Таблица1[[#This Row],[Критикует ли вас руководитель в присутствии коллег]],Таблица9[],3,FALSE)</f>
        <v>1</v>
      </c>
      <c r="AJ76" s="12">
        <f>VLOOKUP(Таблица1[[#This Row],[Насколько часто вы общаетесь с руководителем один-на-один]],Таблица10[],3,FALSE)</f>
        <v>0</v>
      </c>
      <c r="AK7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6" s="12">
        <f>VLOOKUP(Таблица1[[#This Row],[Повышает ли руководитель на вас голос]],Таблица13[],3,FALSE)</f>
        <v>0</v>
      </c>
      <c r="AN76" s="12">
        <f>VLOOKUP(Таблица1[[#This Row],[Как руководитель реагирует на ваши инициативы]],Таблица14[],3,FALSE)</f>
        <v>1</v>
      </c>
      <c r="AO76" s="12">
        <f>VLOOKUP(Таблица1[[#This Row],[Оцените уровень комфорта в отношениях с руководителем]],Таблица15[],3,FALSE)</f>
        <v>0</v>
      </c>
      <c r="AP76" s="12">
        <f>VLOOKUP(Таблица1[[#This Row],[Возраст вашего руководителя]],Таблица16[],3,FALSE)</f>
        <v>1</v>
      </c>
      <c r="AQ76" s="12">
        <f>VLOOKUP(Таблица1[[#This Row],[Возраст вашего руководителя]],Таблица16[],4,FALSE)</f>
        <v>0</v>
      </c>
      <c r="AR76" s="12">
        <f>VLOOKUP(Таблица1[[#This Row],[Ваш пол]], Таблица17[], 2, FALSE)</f>
        <v>1</v>
      </c>
      <c r="AS76" s="12">
        <f>VLOOKUP(Таблица1[[#This Row],[Считаете ли вы своего руководителя лидером]], Таблица18[], 2, FALSE)</f>
        <v>0</v>
      </c>
      <c r="AT76" s="12">
        <f>VLOOKUP(Таблица1[[#This Row],[Есть ли в вашем коллективе неформальный лидер]], Таблица20[], 2, FALSE)</f>
        <v>0</v>
      </c>
      <c r="AU7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76" s="12">
        <f>VLOOKUP(Таблица1[[#This Row],[Занимается ли руководитель вашим профессиональным развитием]], Таблица22[], 2, FALSE)</f>
        <v>0</v>
      </c>
      <c r="AW76" s="12">
        <f>VLOOKUP(Таблица1[[#This Row],[Готовы ли вы к работе сверхурочно по просьбе руководителя]], Таблица23[], 2, FALSE)</f>
        <v>1</v>
      </c>
      <c r="AX76" s="12">
        <f>VLOOKUP(Таблица1[[#This Row],[Готовы ли вы перейти на другую работу вслед за руководителем]], Таблица24[], 2, FALSE)</f>
        <v>0</v>
      </c>
      <c r="AY76" s="12">
        <f>VLOOKUP(Таблица1[[#This Row],[Пол вашего руководителя]], Таблица17[], 2, FALSE)</f>
        <v>1</v>
      </c>
    </row>
    <row r="77" spans="1:51" ht="45" x14ac:dyDescent="0.25">
      <c r="A77" s="1">
        <v>76</v>
      </c>
      <c r="B77" s="1" t="s">
        <v>42</v>
      </c>
      <c r="C77" s="1">
        <v>4</v>
      </c>
      <c r="D77" s="1">
        <v>26</v>
      </c>
      <c r="E77" s="1">
        <v>1.4</v>
      </c>
      <c r="F77" s="11">
        <v>2</v>
      </c>
      <c r="G77" s="1" t="s">
        <v>25</v>
      </c>
      <c r="H77" s="1" t="s">
        <v>39</v>
      </c>
      <c r="I77" s="1" t="s">
        <v>30</v>
      </c>
      <c r="J77" s="1" t="s">
        <v>28</v>
      </c>
      <c r="K77" s="1" t="s">
        <v>29</v>
      </c>
      <c r="L77" s="1" t="s">
        <v>59</v>
      </c>
      <c r="M77" s="1" t="s">
        <v>45</v>
      </c>
      <c r="N77" s="1" t="s">
        <v>65</v>
      </c>
      <c r="O77" s="1" t="s">
        <v>30</v>
      </c>
      <c r="P77" s="1" t="s">
        <v>41</v>
      </c>
      <c r="Q77" s="1" t="s">
        <v>34</v>
      </c>
      <c r="R77" s="1" t="s">
        <v>31</v>
      </c>
      <c r="S77" s="1" t="s">
        <v>35</v>
      </c>
      <c r="T77" s="1" t="s">
        <v>68</v>
      </c>
      <c r="U77" s="1" t="s">
        <v>31</v>
      </c>
      <c r="V77" s="1" t="s">
        <v>36</v>
      </c>
      <c r="W77" s="1" t="s">
        <v>49</v>
      </c>
      <c r="X77" s="1" t="s">
        <v>31</v>
      </c>
      <c r="Y77" s="1" t="s">
        <v>31</v>
      </c>
      <c r="Z77" s="1" t="s">
        <v>25</v>
      </c>
      <c r="AA77" s="1" t="s">
        <v>38</v>
      </c>
      <c r="AB77" s="11">
        <v>1</v>
      </c>
      <c r="AC77" s="12">
        <f xml:space="preserve"> VLOOKUP(Таблица1[Ваша должность],Должность[],3,FALSE)</f>
        <v>0</v>
      </c>
      <c r="AD7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7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77" s="12">
        <f>VLOOKUP(Таблица1[[#This Row],[Насколько ваш руководитель делегирует вам полномочия для принятия решений]],Таблица5[],3,FALSE)</f>
        <v>1</v>
      </c>
      <c r="AG77" s="12">
        <f>VLOOKUP(Таблица1[[#This Row],[Дает ли руководитель обратную связь по поводу вашей работы]],Таблица6[],3,FALSE)</f>
        <v>1</v>
      </c>
      <c r="AH7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7" s="12">
        <f>VLOOKUP(Таблица1[[#This Row],[Критикует ли вас руководитель в присутствии коллег]],Таблица9[],3,FALSE)</f>
        <v>0</v>
      </c>
      <c r="AJ77" s="12">
        <f>VLOOKUP(Таблица1[[#This Row],[Насколько часто вы общаетесь с руководителем один-на-один]],Таблица10[],3,FALSE)</f>
        <v>1</v>
      </c>
      <c r="AK7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7" s="12">
        <f>VLOOKUP(Таблица1[[#This Row],[Повышает ли руководитель на вас голос]],Таблица13[],3,FALSE)</f>
        <v>0</v>
      </c>
      <c r="AN77" s="12">
        <f>VLOOKUP(Таблица1[[#This Row],[Как руководитель реагирует на ваши инициативы]],Таблица14[],3,FALSE)</f>
        <v>1</v>
      </c>
      <c r="AO77" s="12">
        <f>VLOOKUP(Таблица1[[#This Row],[Оцените уровень комфорта в отношениях с руководителем]],Таблица15[],3,FALSE)</f>
        <v>1</v>
      </c>
      <c r="AP77" s="12">
        <f>VLOOKUP(Таблица1[[#This Row],[Возраст вашего руководителя]],Таблица16[],3,FALSE)</f>
        <v>1</v>
      </c>
      <c r="AQ77" s="12">
        <f>VLOOKUP(Таблица1[[#This Row],[Возраст вашего руководителя]],Таблица16[],4,FALSE)</f>
        <v>0</v>
      </c>
      <c r="AR77" s="12">
        <f>VLOOKUP(Таблица1[[#This Row],[Ваш пол]], Таблица17[], 2, FALSE)</f>
        <v>1</v>
      </c>
      <c r="AS77" s="12">
        <f>VLOOKUP(Таблица1[[#This Row],[Считаете ли вы своего руководителя лидером]], Таблица18[], 2, FALSE)</f>
        <v>1</v>
      </c>
      <c r="AT77" s="12">
        <f>VLOOKUP(Таблица1[[#This Row],[Есть ли в вашем коллективе неформальный лидер]], Таблица20[], 2, FALSE)</f>
        <v>0</v>
      </c>
      <c r="AU7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77" s="12">
        <f>VLOOKUP(Таблица1[[#This Row],[Занимается ли руководитель вашим профессиональным развитием]], Таблица22[], 2, FALSE)</f>
        <v>0</v>
      </c>
      <c r="AW77" s="12">
        <f>VLOOKUP(Таблица1[[#This Row],[Готовы ли вы к работе сверхурочно по просьбе руководителя]], Таблица23[], 2, FALSE)</f>
        <v>0</v>
      </c>
      <c r="AX77" s="12">
        <f>VLOOKUP(Таблица1[[#This Row],[Готовы ли вы перейти на другую работу вслед за руководителем]], Таблица24[], 2, FALSE)</f>
        <v>0</v>
      </c>
      <c r="AY77" s="12">
        <f>VLOOKUP(Таблица1[[#This Row],[Пол вашего руководителя]], Таблица17[], 2, FALSE)</f>
        <v>1</v>
      </c>
    </row>
    <row r="78" spans="1:51" ht="45" x14ac:dyDescent="0.25">
      <c r="A78" s="1">
        <v>77</v>
      </c>
      <c r="B78" s="1" t="s">
        <v>74</v>
      </c>
      <c r="C78" s="1">
        <v>6</v>
      </c>
      <c r="D78" s="1">
        <v>28</v>
      </c>
      <c r="E78" s="1">
        <v>0.4</v>
      </c>
      <c r="F78" s="11">
        <v>1</v>
      </c>
      <c r="G78" s="1" t="s">
        <v>25</v>
      </c>
      <c r="H78" s="1" t="s">
        <v>39</v>
      </c>
      <c r="I78" s="1" t="s">
        <v>60</v>
      </c>
      <c r="J78" s="1" t="s">
        <v>28</v>
      </c>
      <c r="K78" s="1" t="s">
        <v>29</v>
      </c>
      <c r="L78" s="1" t="s">
        <v>30</v>
      </c>
      <c r="M78" s="1" t="s">
        <v>31</v>
      </c>
      <c r="N78" s="1" t="s">
        <v>65</v>
      </c>
      <c r="O78" s="1" t="s">
        <v>47</v>
      </c>
      <c r="P78" s="1" t="s">
        <v>33</v>
      </c>
      <c r="Q78" s="1" t="s">
        <v>34</v>
      </c>
      <c r="R78" s="1" t="s">
        <v>31</v>
      </c>
      <c r="S78" s="1" t="s">
        <v>35</v>
      </c>
      <c r="T78" s="1" t="s">
        <v>34</v>
      </c>
      <c r="U78" s="1" t="s">
        <v>31</v>
      </c>
      <c r="V78" s="1" t="s">
        <v>36</v>
      </c>
      <c r="W78" s="1" t="s">
        <v>37</v>
      </c>
      <c r="X78" s="1" t="s">
        <v>34</v>
      </c>
      <c r="Y78" s="1" t="s">
        <v>31</v>
      </c>
      <c r="Z78" s="1" t="s">
        <v>25</v>
      </c>
      <c r="AA78" s="1" t="s">
        <v>62</v>
      </c>
      <c r="AB78" s="11">
        <v>0</v>
      </c>
      <c r="AC78" s="12">
        <f xml:space="preserve"> VLOOKUP(Таблица1[Ваша должность],Должность[],3,FALSE)</f>
        <v>0</v>
      </c>
      <c r="AD7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7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8" s="12">
        <f>VLOOKUP(Таблица1[[#This Row],[Насколько ваш руководитель делегирует вам полномочия для принятия решений]],Таблица5[],3,FALSE)</f>
        <v>1</v>
      </c>
      <c r="AG78" s="12">
        <f>VLOOKUP(Таблица1[[#This Row],[Дает ли руководитель обратную связь по поводу вашей работы]],Таблица6[],3,FALSE)</f>
        <v>1</v>
      </c>
      <c r="AH7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8" s="12">
        <f>VLOOKUP(Таблица1[[#This Row],[Критикует ли вас руководитель в присутствии коллег]],Таблица9[],3,FALSE)</f>
        <v>0</v>
      </c>
      <c r="AJ78" s="12">
        <f>VLOOKUP(Таблица1[[#This Row],[Насколько часто вы общаетесь с руководителем один-на-один]],Таблица10[],3,FALSE)</f>
        <v>1</v>
      </c>
      <c r="AK7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8" s="12">
        <f>VLOOKUP(Таблица1[[#This Row],[Повышает ли руководитель на вас голос]],Таблица13[],3,FALSE)</f>
        <v>0</v>
      </c>
      <c r="AN78" s="12">
        <f>VLOOKUP(Таблица1[[#This Row],[Как руководитель реагирует на ваши инициативы]],Таблица14[],3,FALSE)</f>
        <v>1</v>
      </c>
      <c r="AO78" s="12">
        <f>VLOOKUP(Таблица1[[#This Row],[Оцените уровень комфорта в отношениях с руководителем]],Таблица15[],3,FALSE)</f>
        <v>1</v>
      </c>
      <c r="AP78" s="12">
        <f>VLOOKUP(Таблица1[[#This Row],[Возраст вашего руководителя]],Таблица16[],3,FALSE)</f>
        <v>1</v>
      </c>
      <c r="AQ78" s="12">
        <f>VLOOKUP(Таблица1[[#This Row],[Возраст вашего руководителя]],Таблица16[],4,FALSE)</f>
        <v>0</v>
      </c>
      <c r="AR78" s="12">
        <f>VLOOKUP(Таблица1[[#This Row],[Ваш пол]], Таблица17[], 2, FALSE)</f>
        <v>1</v>
      </c>
      <c r="AS78" s="12">
        <f>VLOOKUP(Таблица1[[#This Row],[Считаете ли вы своего руководителя лидером]], Таблица18[], 2, FALSE)</f>
        <v>1</v>
      </c>
      <c r="AT78" s="12">
        <f>VLOOKUP(Таблица1[[#This Row],[Есть ли в вашем коллективе неформальный лидер]], Таблица20[], 2, FALSE)</f>
        <v>0</v>
      </c>
      <c r="AU7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78" s="12">
        <f>VLOOKUP(Таблица1[[#This Row],[Занимается ли руководитель вашим профессиональным развитием]], Таблица22[], 2, FALSE)</f>
        <v>0</v>
      </c>
      <c r="AW78" s="12">
        <f>VLOOKUP(Таблица1[[#This Row],[Готовы ли вы к работе сверхурочно по просьбе руководителя]], Таблица23[], 2, FALSE)</f>
        <v>1</v>
      </c>
      <c r="AX78" s="12">
        <f>VLOOKUP(Таблица1[[#This Row],[Готовы ли вы перейти на другую работу вслед за руководителем]], Таблица24[], 2, FALSE)</f>
        <v>0</v>
      </c>
      <c r="AY78" s="12">
        <f>VLOOKUP(Таблица1[[#This Row],[Пол вашего руководителя]], Таблица17[], 2, FALSE)</f>
        <v>1</v>
      </c>
    </row>
    <row r="79" spans="1:51" ht="45" x14ac:dyDescent="0.25">
      <c r="A79" s="1">
        <v>78</v>
      </c>
      <c r="B79" s="1" t="s">
        <v>51</v>
      </c>
      <c r="C79" s="1">
        <v>8</v>
      </c>
      <c r="D79" s="1">
        <v>30</v>
      </c>
      <c r="E79" s="1">
        <v>4</v>
      </c>
      <c r="F79" s="11">
        <v>2</v>
      </c>
      <c r="G79" s="1" t="s">
        <v>25</v>
      </c>
      <c r="H79" s="1" t="s">
        <v>39</v>
      </c>
      <c r="I79" s="1" t="s">
        <v>27</v>
      </c>
      <c r="J79" s="1" t="s">
        <v>28</v>
      </c>
      <c r="K79" s="1" t="s">
        <v>29</v>
      </c>
      <c r="L79" s="1" t="s">
        <v>30</v>
      </c>
      <c r="M79" s="1" t="s">
        <v>31</v>
      </c>
      <c r="N79" s="1" t="s">
        <v>46</v>
      </c>
      <c r="O79" s="1" t="s">
        <v>30</v>
      </c>
      <c r="P79" s="1" t="s">
        <v>41</v>
      </c>
      <c r="Q79" s="1" t="s">
        <v>34</v>
      </c>
      <c r="R79" s="1" t="s">
        <v>31</v>
      </c>
      <c r="S79" s="1" t="s">
        <v>35</v>
      </c>
      <c r="T79" s="1" t="s">
        <v>68</v>
      </c>
      <c r="U79" s="1" t="s">
        <v>31</v>
      </c>
      <c r="V79" s="1" t="s">
        <v>36</v>
      </c>
      <c r="W79" s="1" t="s">
        <v>49</v>
      </c>
      <c r="X79" s="1" t="s">
        <v>34</v>
      </c>
      <c r="Y79" s="1" t="s">
        <v>34</v>
      </c>
      <c r="Z79" s="1" t="s">
        <v>25</v>
      </c>
      <c r="AA79" s="1" t="s">
        <v>38</v>
      </c>
      <c r="AB79" s="11">
        <v>3</v>
      </c>
      <c r="AC79" s="12">
        <f xml:space="preserve"> VLOOKUP(Таблица1[Ваша должность],Должность[],3,FALSE)</f>
        <v>1</v>
      </c>
      <c r="AD7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7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79" s="12">
        <f>VLOOKUP(Таблица1[[#This Row],[Насколько ваш руководитель делегирует вам полномочия для принятия решений]],Таблица5[],3,FALSE)</f>
        <v>1</v>
      </c>
      <c r="AG79" s="12">
        <f>VLOOKUP(Таблица1[[#This Row],[Дает ли руководитель обратную связь по поводу вашей работы]],Таблица6[],3,FALSE)</f>
        <v>1</v>
      </c>
      <c r="AH7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79" s="12">
        <f>VLOOKUP(Таблица1[[#This Row],[Критикует ли вас руководитель в присутствии коллег]],Таблица9[],3,FALSE)</f>
        <v>0</v>
      </c>
      <c r="AJ79" s="12">
        <f>VLOOKUP(Таблица1[[#This Row],[Насколько часто вы общаетесь с руководителем один-на-один]],Таблица10[],3,FALSE)</f>
        <v>0</v>
      </c>
      <c r="AK7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7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79" s="12">
        <f>VLOOKUP(Таблица1[[#This Row],[Повышает ли руководитель на вас голос]],Таблица13[],3,FALSE)</f>
        <v>0</v>
      </c>
      <c r="AN79" s="12">
        <f>VLOOKUP(Таблица1[[#This Row],[Как руководитель реагирует на ваши инициативы]],Таблица14[],3,FALSE)</f>
        <v>1</v>
      </c>
      <c r="AO79" s="12">
        <f>VLOOKUP(Таблица1[[#This Row],[Оцените уровень комфорта в отношениях с руководителем]],Таблица15[],3,FALSE)</f>
        <v>1</v>
      </c>
      <c r="AP79" s="12">
        <f>VLOOKUP(Таблица1[[#This Row],[Возраст вашего руководителя]],Таблица16[],3,FALSE)</f>
        <v>1</v>
      </c>
      <c r="AQ79" s="12">
        <f>VLOOKUP(Таблица1[[#This Row],[Возраст вашего руководителя]],Таблица16[],4,FALSE)</f>
        <v>0</v>
      </c>
      <c r="AR79" s="12">
        <f>VLOOKUP(Таблица1[[#This Row],[Ваш пол]], Таблица17[], 2, FALSE)</f>
        <v>1</v>
      </c>
      <c r="AS79" s="12">
        <f>VLOOKUP(Таблица1[[#This Row],[Считаете ли вы своего руководителя лидером]], Таблица18[], 2, FALSE)</f>
        <v>1</v>
      </c>
      <c r="AT79" s="12">
        <f>VLOOKUP(Таблица1[[#This Row],[Есть ли в вашем коллективе неформальный лидер]], Таблица20[], 2, FALSE)</f>
        <v>0</v>
      </c>
      <c r="AU79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79" s="12">
        <f>VLOOKUP(Таблица1[[#This Row],[Занимается ли руководитель вашим профессиональным развитием]], Таблица22[], 2, FALSE)</f>
        <v>0</v>
      </c>
      <c r="AW79" s="12">
        <f>VLOOKUP(Таблица1[[#This Row],[Готовы ли вы к работе сверхурочно по просьбе руководителя]], Таблица23[], 2, FALSE)</f>
        <v>1</v>
      </c>
      <c r="AX79" s="12">
        <f>VLOOKUP(Таблица1[[#This Row],[Готовы ли вы перейти на другую работу вслед за руководителем]], Таблица24[], 2, FALSE)</f>
        <v>1</v>
      </c>
      <c r="AY79" s="12">
        <f>VLOOKUP(Таблица1[[#This Row],[Пол вашего руководителя]], Таблица17[], 2, FALSE)</f>
        <v>1</v>
      </c>
    </row>
    <row r="80" spans="1:51" ht="45" x14ac:dyDescent="0.25">
      <c r="A80" s="1">
        <v>79</v>
      </c>
      <c r="B80" s="1" t="s">
        <v>42</v>
      </c>
      <c r="C80" s="1">
        <v>12</v>
      </c>
      <c r="D80" s="1">
        <v>32</v>
      </c>
      <c r="E80" s="1">
        <v>1</v>
      </c>
      <c r="F80" s="11">
        <v>2</v>
      </c>
      <c r="G80" s="1" t="s">
        <v>25</v>
      </c>
      <c r="H80" s="1" t="s">
        <v>39</v>
      </c>
      <c r="I80" s="1" t="s">
        <v>30</v>
      </c>
      <c r="J80" s="1" t="s">
        <v>44</v>
      </c>
      <c r="K80" s="1" t="s">
        <v>40</v>
      </c>
      <c r="L80" s="1" t="s">
        <v>30</v>
      </c>
      <c r="M80" s="1" t="s">
        <v>31</v>
      </c>
      <c r="N80" s="1" t="s">
        <v>46</v>
      </c>
      <c r="O80" s="1" t="s">
        <v>30</v>
      </c>
      <c r="P80" s="1" t="s">
        <v>41</v>
      </c>
      <c r="Q80" s="1" t="s">
        <v>31</v>
      </c>
      <c r="R80" s="1" t="s">
        <v>31</v>
      </c>
      <c r="S80" s="1" t="s">
        <v>35</v>
      </c>
      <c r="T80" s="1" t="s">
        <v>34</v>
      </c>
      <c r="U80" s="1" t="s">
        <v>31</v>
      </c>
      <c r="V80" s="1" t="s">
        <v>36</v>
      </c>
      <c r="W80" s="1" t="s">
        <v>55</v>
      </c>
      <c r="X80" s="1" t="s">
        <v>31</v>
      </c>
      <c r="Y80" s="1" t="s">
        <v>31</v>
      </c>
      <c r="Z80" s="1" t="s">
        <v>25</v>
      </c>
      <c r="AA80" s="1" t="s">
        <v>69</v>
      </c>
      <c r="AB80" s="11">
        <v>1</v>
      </c>
      <c r="AC80" s="12">
        <f xml:space="preserve"> VLOOKUP(Таблица1[Ваша должность],Должность[],3,FALSE)</f>
        <v>0</v>
      </c>
      <c r="AD8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0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80" s="12">
        <f>VLOOKUP(Таблица1[[#This Row],[Насколько ваш руководитель делегирует вам полномочия для принятия решений]],Таблица5[],3,FALSE)</f>
        <v>1</v>
      </c>
      <c r="AG80" s="12">
        <f>VLOOKUP(Таблица1[[#This Row],[Дает ли руководитель обратную связь по поводу вашей работы]],Таблица6[],3,FALSE)</f>
        <v>0</v>
      </c>
      <c r="AH8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0" s="12">
        <f>VLOOKUP(Таблица1[[#This Row],[Критикует ли вас руководитель в присутствии коллег]],Таблица9[],3,FALSE)</f>
        <v>0</v>
      </c>
      <c r="AJ80" s="12">
        <f>VLOOKUP(Таблица1[[#This Row],[Насколько часто вы общаетесь с руководителем один-на-один]],Таблица10[],3,FALSE)</f>
        <v>0</v>
      </c>
      <c r="AK8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80" s="12">
        <f>VLOOKUP(Таблица1[[#This Row],[Повышает ли руководитель на вас голос]],Таблица13[],3,FALSE)</f>
        <v>0</v>
      </c>
      <c r="AN80" s="12">
        <f>VLOOKUP(Таблица1[[#This Row],[Как руководитель реагирует на ваши инициативы]],Таблица14[],3,FALSE)</f>
        <v>1</v>
      </c>
      <c r="AO80" s="12">
        <f>VLOOKUP(Таблица1[[#This Row],[Оцените уровень комфорта в отношениях с руководителем]],Таблица15[],3,FALSE)</f>
        <v>0</v>
      </c>
      <c r="AP80" s="12">
        <f>VLOOKUP(Таблица1[[#This Row],[Возраст вашего руководителя]],Таблица16[],3,FALSE)</f>
        <v>0</v>
      </c>
      <c r="AQ80" s="12">
        <f>VLOOKUP(Таблица1[[#This Row],[Возраст вашего руководителя]],Таблица16[],4,FALSE)</f>
        <v>0</v>
      </c>
      <c r="AR80" s="12">
        <f>VLOOKUP(Таблица1[[#This Row],[Ваш пол]], Таблица17[], 2, FALSE)</f>
        <v>1</v>
      </c>
      <c r="AS80" s="12">
        <f>VLOOKUP(Таблица1[[#This Row],[Считаете ли вы своего руководителя лидером]], Таблица18[], 2, FALSE)</f>
        <v>0</v>
      </c>
      <c r="AT80" s="12">
        <f>VLOOKUP(Таблица1[[#This Row],[Есть ли в вашем коллективе неформальный лидер]], Таблица20[], 2, FALSE)</f>
        <v>0</v>
      </c>
      <c r="AU8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80" s="12">
        <f>VLOOKUP(Таблица1[[#This Row],[Занимается ли руководитель вашим профессиональным развитием]], Таблица22[], 2, FALSE)</f>
        <v>0</v>
      </c>
      <c r="AW80" s="12">
        <f>VLOOKUP(Таблица1[[#This Row],[Готовы ли вы к работе сверхурочно по просьбе руководителя]], Таблица23[], 2, FALSE)</f>
        <v>0</v>
      </c>
      <c r="AX80" s="12">
        <f>VLOOKUP(Таблица1[[#This Row],[Готовы ли вы перейти на другую работу вслед за руководителем]], Таблица24[], 2, FALSE)</f>
        <v>0</v>
      </c>
      <c r="AY80" s="12">
        <f>VLOOKUP(Таблица1[[#This Row],[Пол вашего руководителя]], Таблица17[], 2, FALSE)</f>
        <v>1</v>
      </c>
    </row>
    <row r="81" spans="1:51" ht="60" x14ac:dyDescent="0.25">
      <c r="A81" s="1">
        <v>80</v>
      </c>
      <c r="B81" s="1" t="s">
        <v>42</v>
      </c>
      <c r="C81" s="1">
        <v>10</v>
      </c>
      <c r="D81" s="1">
        <v>32</v>
      </c>
      <c r="E81" s="1">
        <v>2</v>
      </c>
      <c r="F81" s="11">
        <v>2</v>
      </c>
      <c r="G81" s="1" t="s">
        <v>25</v>
      </c>
      <c r="H81" s="1" t="s">
        <v>26</v>
      </c>
      <c r="I81" s="1" t="s">
        <v>58</v>
      </c>
      <c r="J81" s="1" t="s">
        <v>52</v>
      </c>
      <c r="K81" s="1" t="s">
        <v>40</v>
      </c>
      <c r="L81" s="1" t="s">
        <v>30</v>
      </c>
      <c r="M81" s="1" t="s">
        <v>45</v>
      </c>
      <c r="N81" s="1" t="s">
        <v>46</v>
      </c>
      <c r="O81" s="1" t="s">
        <v>30</v>
      </c>
      <c r="P81" s="1" t="s">
        <v>41</v>
      </c>
      <c r="Q81" s="1" t="s">
        <v>31</v>
      </c>
      <c r="R81" s="1" t="s">
        <v>31</v>
      </c>
      <c r="S81" s="1" t="s">
        <v>35</v>
      </c>
      <c r="T81" s="1" t="s">
        <v>68</v>
      </c>
      <c r="U81" s="1" t="s">
        <v>34</v>
      </c>
      <c r="V81" s="1" t="s">
        <v>48</v>
      </c>
      <c r="W81" s="1" t="s">
        <v>55</v>
      </c>
      <c r="X81" s="1" t="s">
        <v>31</v>
      </c>
      <c r="Y81" s="1" t="s">
        <v>31</v>
      </c>
      <c r="Z81" s="1" t="s">
        <v>25</v>
      </c>
      <c r="AA81" s="1" t="s">
        <v>50</v>
      </c>
      <c r="AB81" s="11">
        <v>2</v>
      </c>
      <c r="AC81" s="12">
        <f xml:space="preserve"> VLOOKUP(Таблица1[Ваша должность],Должность[],3,FALSE)</f>
        <v>0</v>
      </c>
      <c r="AD8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8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81" s="12">
        <f>VLOOKUP(Таблица1[[#This Row],[Насколько ваш руководитель делегирует вам полномочия для принятия решений]],Таблица5[],3,FALSE)</f>
        <v>0</v>
      </c>
      <c r="AG81" s="12">
        <f>VLOOKUP(Таблица1[[#This Row],[Дает ли руководитель обратную связь по поводу вашей работы]],Таблица6[],3,FALSE)</f>
        <v>0</v>
      </c>
      <c r="AH8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1" s="12">
        <f>VLOOKUP(Таблица1[[#This Row],[Критикует ли вас руководитель в присутствии коллег]],Таблица9[],3,FALSE)</f>
        <v>0</v>
      </c>
      <c r="AJ81" s="12">
        <f>VLOOKUP(Таблица1[[#This Row],[Насколько часто вы общаетесь с руководителем один-на-один]],Таблица10[],3,FALSE)</f>
        <v>0</v>
      </c>
      <c r="AK8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81" s="12">
        <f>VLOOKUP(Таблица1[[#This Row],[Повышает ли руководитель на вас голос]],Таблица13[],3,FALSE)</f>
        <v>0</v>
      </c>
      <c r="AN81" s="12">
        <f>VLOOKUP(Таблица1[[#This Row],[Как руководитель реагирует на ваши инициативы]],Таблица14[],3,FALSE)</f>
        <v>0</v>
      </c>
      <c r="AO81" s="12">
        <f>VLOOKUP(Таблица1[[#This Row],[Оцените уровень комфорта в отношениях с руководителем]],Таблица15[],3,FALSE)</f>
        <v>0</v>
      </c>
      <c r="AP81" s="12">
        <f>VLOOKUP(Таблица1[[#This Row],[Возраст вашего руководителя]],Таблица16[],3,FALSE)</f>
        <v>0</v>
      </c>
      <c r="AQ81" s="12">
        <f>VLOOKUP(Таблица1[[#This Row],[Возраст вашего руководителя]],Таблица16[],4,FALSE)</f>
        <v>0</v>
      </c>
      <c r="AR81" s="12">
        <f>VLOOKUP(Таблица1[[#This Row],[Ваш пол]], Таблица17[], 2, FALSE)</f>
        <v>1</v>
      </c>
      <c r="AS81" s="12">
        <f>VLOOKUP(Таблица1[[#This Row],[Считаете ли вы своего руководителя лидером]], Таблица18[], 2, FALSE)</f>
        <v>0</v>
      </c>
      <c r="AT81" s="12">
        <f>VLOOKUP(Таблица1[[#This Row],[Есть ли в вашем коллективе неформальный лидер]], Таблица20[], 2, FALSE)</f>
        <v>0</v>
      </c>
      <c r="AU81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81" s="12">
        <f>VLOOKUP(Таблица1[[#This Row],[Занимается ли руководитель вашим профессиональным развитием]], Таблица22[], 2, FALSE)</f>
        <v>1</v>
      </c>
      <c r="AW81" s="12">
        <f>VLOOKUP(Таблица1[[#This Row],[Готовы ли вы к работе сверхурочно по просьбе руководителя]], Таблица23[], 2, FALSE)</f>
        <v>0</v>
      </c>
      <c r="AX81" s="12">
        <f>VLOOKUP(Таблица1[[#This Row],[Готовы ли вы перейти на другую работу вслед за руководителем]], Таблица24[], 2, FALSE)</f>
        <v>0</v>
      </c>
      <c r="AY81" s="12">
        <f>VLOOKUP(Таблица1[[#This Row],[Пол вашего руководителя]], Таблица17[], 2, FALSE)</f>
        <v>1</v>
      </c>
    </row>
    <row r="82" spans="1:51" ht="45" x14ac:dyDescent="0.25">
      <c r="A82" s="1">
        <v>81</v>
      </c>
      <c r="B82" s="1" t="s">
        <v>51</v>
      </c>
      <c r="C82" s="1">
        <v>9</v>
      </c>
      <c r="D82" s="1">
        <v>29</v>
      </c>
      <c r="E82" s="1">
        <v>1</v>
      </c>
      <c r="F82" s="11">
        <v>4</v>
      </c>
      <c r="G82" s="1" t="s">
        <v>25</v>
      </c>
      <c r="H82" s="1" t="s">
        <v>39</v>
      </c>
      <c r="I82" s="1" t="s">
        <v>60</v>
      </c>
      <c r="J82" s="1" t="s">
        <v>28</v>
      </c>
      <c r="K82" s="1" t="s">
        <v>40</v>
      </c>
      <c r="L82" s="1" t="s">
        <v>30</v>
      </c>
      <c r="M82" s="1" t="s">
        <v>31</v>
      </c>
      <c r="N82" s="1" t="s">
        <v>32</v>
      </c>
      <c r="O82" s="1" t="s">
        <v>30</v>
      </c>
      <c r="P82" s="1" t="s">
        <v>41</v>
      </c>
      <c r="Q82" s="1" t="s">
        <v>34</v>
      </c>
      <c r="R82" s="1" t="s">
        <v>31</v>
      </c>
      <c r="S82" s="1" t="s">
        <v>35</v>
      </c>
      <c r="T82" s="1" t="s">
        <v>34</v>
      </c>
      <c r="U82" s="1" t="s">
        <v>34</v>
      </c>
      <c r="V82" s="1" t="s">
        <v>36</v>
      </c>
      <c r="W82" s="1" t="s">
        <v>37</v>
      </c>
      <c r="X82" s="1" t="s">
        <v>34</v>
      </c>
      <c r="Y82" s="1" t="s">
        <v>34</v>
      </c>
      <c r="Z82" s="1" t="s">
        <v>61</v>
      </c>
      <c r="AA82" s="1" t="s">
        <v>38</v>
      </c>
      <c r="AB82" s="11">
        <v>1</v>
      </c>
      <c r="AC82" s="12">
        <f xml:space="preserve"> VLOOKUP(Таблица1[Ваша должность],Должность[],3,FALSE)</f>
        <v>1</v>
      </c>
      <c r="AD8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82" s="12">
        <f>VLOOKUP(Таблица1[[#This Row],[Насколько ваш руководитель делегирует вам полномочия для принятия решений]],Таблица5[],3,FALSE)</f>
        <v>1</v>
      </c>
      <c r="AG82" s="12">
        <f>VLOOKUP(Таблица1[[#This Row],[Дает ли руководитель обратную связь по поводу вашей работы]],Таблица6[],3,FALSE)</f>
        <v>0</v>
      </c>
      <c r="AH8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2" s="12">
        <f>VLOOKUP(Таблица1[[#This Row],[Критикует ли вас руководитель в присутствии коллег]],Таблица9[],3,FALSE)</f>
        <v>0</v>
      </c>
      <c r="AJ82" s="12">
        <f>VLOOKUP(Таблица1[[#This Row],[Насколько часто вы общаетесь с руководителем один-на-один]],Таблица10[],3,FALSE)</f>
        <v>1</v>
      </c>
      <c r="AK8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82" s="12">
        <f>VLOOKUP(Таблица1[[#This Row],[Повышает ли руководитель на вас голос]],Таблица13[],3,FALSE)</f>
        <v>0</v>
      </c>
      <c r="AN82" s="12">
        <f>VLOOKUP(Таблица1[[#This Row],[Как руководитель реагирует на ваши инициативы]],Таблица14[],3,FALSE)</f>
        <v>1</v>
      </c>
      <c r="AO82" s="12">
        <f>VLOOKUP(Таблица1[[#This Row],[Оцените уровень комфорта в отношениях с руководителем]],Таблица15[],3,FALSE)</f>
        <v>1</v>
      </c>
      <c r="AP82" s="12">
        <f>VLOOKUP(Таблица1[[#This Row],[Возраст вашего руководителя]],Таблица16[],3,FALSE)</f>
        <v>1</v>
      </c>
      <c r="AQ82" s="12">
        <f>VLOOKUP(Таблица1[[#This Row],[Возраст вашего руководителя]],Таблица16[],4,FALSE)</f>
        <v>0</v>
      </c>
      <c r="AR82" s="12">
        <f>VLOOKUP(Таблица1[[#This Row],[Ваш пол]], Таблица17[], 2, FALSE)</f>
        <v>1</v>
      </c>
      <c r="AS82" s="12">
        <f>VLOOKUP(Таблица1[[#This Row],[Считаете ли вы своего руководителя лидером]], Таблица18[], 2, FALSE)</f>
        <v>1</v>
      </c>
      <c r="AT82" s="12">
        <f>VLOOKUP(Таблица1[[#This Row],[Есть ли в вашем коллективе неформальный лидер]], Таблица20[], 2, FALSE)</f>
        <v>0</v>
      </c>
      <c r="AU8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82" s="12">
        <f>VLOOKUP(Таблица1[[#This Row],[Занимается ли руководитель вашим профессиональным развитием]], Таблица22[], 2, FALSE)</f>
        <v>1</v>
      </c>
      <c r="AW82" s="12">
        <f>VLOOKUP(Таблица1[[#This Row],[Готовы ли вы к работе сверхурочно по просьбе руководителя]], Таблица23[], 2, FALSE)</f>
        <v>1</v>
      </c>
      <c r="AX82" s="12">
        <f>VLOOKUP(Таблица1[[#This Row],[Готовы ли вы перейти на другую работу вслед за руководителем]], Таблица24[], 2, FALSE)</f>
        <v>1</v>
      </c>
      <c r="AY82" s="12">
        <f>VLOOKUP(Таблица1[[#This Row],[Пол вашего руководителя]], Таблица17[], 2, FALSE)</f>
        <v>0</v>
      </c>
    </row>
    <row r="83" spans="1:51" ht="45" x14ac:dyDescent="0.25">
      <c r="A83" s="1">
        <v>82</v>
      </c>
      <c r="B83" s="1" t="s">
        <v>42</v>
      </c>
      <c r="C83" s="1">
        <v>10</v>
      </c>
      <c r="D83" s="1">
        <v>31</v>
      </c>
      <c r="E83" s="1">
        <v>1</v>
      </c>
      <c r="F83" s="11">
        <v>2</v>
      </c>
      <c r="G83" s="1" t="s">
        <v>25</v>
      </c>
      <c r="H83" s="1" t="s">
        <v>68</v>
      </c>
      <c r="I83" s="1" t="s">
        <v>58</v>
      </c>
      <c r="J83" s="1" t="s">
        <v>44</v>
      </c>
      <c r="K83" s="1" t="s">
        <v>53</v>
      </c>
      <c r="L83" s="1" t="s">
        <v>35</v>
      </c>
      <c r="M83" s="1" t="s">
        <v>31</v>
      </c>
      <c r="N83" s="1" t="s">
        <v>72</v>
      </c>
      <c r="O83" s="1" t="s">
        <v>31</v>
      </c>
      <c r="P83" s="1" t="s">
        <v>41</v>
      </c>
      <c r="Q83" s="1" t="s">
        <v>34</v>
      </c>
      <c r="R83" s="1" t="s">
        <v>31</v>
      </c>
      <c r="S83" s="1" t="s">
        <v>35</v>
      </c>
      <c r="T83" s="1" t="s">
        <v>34</v>
      </c>
      <c r="U83" s="1" t="s">
        <v>31</v>
      </c>
      <c r="V83" s="1" t="s">
        <v>36</v>
      </c>
      <c r="W83" s="1" t="s">
        <v>37</v>
      </c>
      <c r="X83" s="1" t="s">
        <v>31</v>
      </c>
      <c r="Y83" s="1" t="s">
        <v>31</v>
      </c>
      <c r="Z83" s="1" t="s">
        <v>61</v>
      </c>
      <c r="AA83" s="1" t="s">
        <v>69</v>
      </c>
      <c r="AB83" s="11">
        <v>1</v>
      </c>
      <c r="AC83" s="12">
        <f xml:space="preserve"> VLOOKUP(Таблица1[Ваша должность],Должность[],3,FALSE)</f>
        <v>0</v>
      </c>
      <c r="AD83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83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83" s="12">
        <f>VLOOKUP(Таблица1[[#This Row],[Насколько ваш руководитель делегирует вам полномочия для принятия решений]],Таблица5[],3,FALSE)</f>
        <v>1</v>
      </c>
      <c r="AG83" s="12">
        <f>VLOOKUP(Таблица1[[#This Row],[Дает ли руководитель обратную связь по поводу вашей работы]],Таблица6[],3,FALSE)</f>
        <v>1</v>
      </c>
      <c r="AH8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83" s="12">
        <f>VLOOKUP(Таблица1[[#This Row],[Критикует ли вас руководитель в присутствии коллег]],Таблица9[],3,FALSE)</f>
        <v>0</v>
      </c>
      <c r="AJ83" s="12">
        <f>VLOOKUP(Таблица1[[#This Row],[Насколько часто вы общаетесь с руководителем один-на-один]],Таблица10[],3,FALSE)</f>
        <v>0</v>
      </c>
      <c r="AK8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8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83" s="12">
        <f>VLOOKUP(Таблица1[[#This Row],[Повышает ли руководитель на вас голос]],Таблица13[],3,FALSE)</f>
        <v>0</v>
      </c>
      <c r="AN83" s="12">
        <f>VLOOKUP(Таблица1[[#This Row],[Как руководитель реагирует на ваши инициативы]],Таблица14[],3,FALSE)</f>
        <v>1</v>
      </c>
      <c r="AO83" s="12">
        <f>VLOOKUP(Таблица1[[#This Row],[Оцените уровень комфорта в отношениях с руководителем]],Таблица15[],3,FALSE)</f>
        <v>1</v>
      </c>
      <c r="AP83" s="12">
        <f>VLOOKUP(Таблица1[[#This Row],[Возраст вашего руководителя]],Таблица16[],3,FALSE)</f>
        <v>0</v>
      </c>
      <c r="AQ83" s="12">
        <f>VLOOKUP(Таблица1[[#This Row],[Возраст вашего руководителя]],Таблица16[],4,FALSE)</f>
        <v>0</v>
      </c>
      <c r="AR83" s="12">
        <f>VLOOKUP(Таблица1[[#This Row],[Ваш пол]], Таблица17[], 2, FALSE)</f>
        <v>1</v>
      </c>
      <c r="AS83" s="12">
        <f>VLOOKUP(Таблица1[[#This Row],[Считаете ли вы своего руководителя лидером]], Таблица18[], 2, FALSE)</f>
        <v>1</v>
      </c>
      <c r="AT83" s="12">
        <f>VLOOKUP(Таблица1[[#This Row],[Есть ли в вашем коллективе неформальный лидер]], Таблица20[], 2, FALSE)</f>
        <v>0</v>
      </c>
      <c r="AU8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83" s="12">
        <f>VLOOKUP(Таблица1[[#This Row],[Занимается ли руководитель вашим профессиональным развитием]], Таблица22[], 2, FALSE)</f>
        <v>0</v>
      </c>
      <c r="AW83" s="12">
        <f>VLOOKUP(Таблица1[[#This Row],[Готовы ли вы к работе сверхурочно по просьбе руководителя]], Таблица23[], 2, FALSE)</f>
        <v>0</v>
      </c>
      <c r="AX83" s="12">
        <f>VLOOKUP(Таблица1[[#This Row],[Готовы ли вы перейти на другую работу вслед за руководителем]], Таблица24[], 2, FALSE)</f>
        <v>0</v>
      </c>
      <c r="AY83" s="12">
        <f>VLOOKUP(Таблица1[[#This Row],[Пол вашего руководителя]], Таблица17[], 2, FALSE)</f>
        <v>0</v>
      </c>
    </row>
    <row r="84" spans="1:51" ht="45" x14ac:dyDescent="0.25">
      <c r="A84" s="1">
        <v>83</v>
      </c>
      <c r="B84" s="1" t="s">
        <v>24</v>
      </c>
      <c r="C84" s="1">
        <v>7</v>
      </c>
      <c r="D84" s="1">
        <v>27</v>
      </c>
      <c r="E84" s="1">
        <v>5</v>
      </c>
      <c r="F84" s="11">
        <v>0</v>
      </c>
      <c r="G84" s="1" t="s">
        <v>25</v>
      </c>
      <c r="H84" s="1" t="s">
        <v>39</v>
      </c>
      <c r="I84" s="1" t="s">
        <v>60</v>
      </c>
      <c r="J84" s="1" t="s">
        <v>28</v>
      </c>
      <c r="K84" s="1" t="s">
        <v>40</v>
      </c>
      <c r="L84" s="1" t="s">
        <v>30</v>
      </c>
      <c r="M84" s="1" t="s">
        <v>31</v>
      </c>
      <c r="N84" s="1" t="s">
        <v>32</v>
      </c>
      <c r="O84" s="1" t="s">
        <v>30</v>
      </c>
      <c r="P84" s="1" t="s">
        <v>41</v>
      </c>
      <c r="Q84" s="1" t="s">
        <v>31</v>
      </c>
      <c r="R84" s="1" t="s">
        <v>34</v>
      </c>
      <c r="S84" s="1" t="s">
        <v>54</v>
      </c>
      <c r="T84" s="1" t="s">
        <v>31</v>
      </c>
      <c r="U84" s="1" t="s">
        <v>31</v>
      </c>
      <c r="V84" s="1" t="s">
        <v>36</v>
      </c>
      <c r="W84" s="1" t="s">
        <v>55</v>
      </c>
      <c r="X84" s="1" t="s">
        <v>34</v>
      </c>
      <c r="Y84" s="1" t="s">
        <v>31</v>
      </c>
      <c r="Z84" s="1" t="s">
        <v>25</v>
      </c>
      <c r="AA84" s="1" t="s">
        <v>62</v>
      </c>
      <c r="AB84" s="11">
        <v>5</v>
      </c>
      <c r="AC84" s="12">
        <f xml:space="preserve"> VLOOKUP(Таблица1[Ваша должность],Должность[],3,FALSE)</f>
        <v>1</v>
      </c>
      <c r="AD8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84" s="12">
        <f>VLOOKUP(Таблица1[[#This Row],[Насколько ваш руководитель делегирует вам полномочия для принятия решений]],Таблица5[],3,FALSE)</f>
        <v>1</v>
      </c>
      <c r="AG84" s="12">
        <f>VLOOKUP(Таблица1[[#This Row],[Дает ли руководитель обратную связь по поводу вашей работы]],Таблица6[],3,FALSE)</f>
        <v>0</v>
      </c>
      <c r="AH8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4" s="12">
        <f>VLOOKUP(Таблица1[[#This Row],[Критикует ли вас руководитель в присутствии коллег]],Таблица9[],3,FALSE)</f>
        <v>0</v>
      </c>
      <c r="AJ84" s="12">
        <f>VLOOKUP(Таблица1[[#This Row],[Насколько часто вы общаетесь с руководителем один-на-один]],Таблица10[],3,FALSE)</f>
        <v>1</v>
      </c>
      <c r="AK8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84" s="12">
        <f>VLOOKUP(Таблица1[[#This Row],[Повышает ли руководитель на вас голос]],Таблица13[],3,FALSE)</f>
        <v>0</v>
      </c>
      <c r="AN84" s="12">
        <f>VLOOKUP(Таблица1[[#This Row],[Как руководитель реагирует на ваши инициативы]],Таблица14[],3,FALSE)</f>
        <v>1</v>
      </c>
      <c r="AO84" s="12">
        <f>VLOOKUP(Таблица1[[#This Row],[Оцените уровень комфорта в отношениях с руководителем]],Таблица15[],3,FALSE)</f>
        <v>0</v>
      </c>
      <c r="AP84" s="12">
        <f>VLOOKUP(Таблица1[[#This Row],[Возраст вашего руководителя]],Таблица16[],3,FALSE)</f>
        <v>1</v>
      </c>
      <c r="AQ84" s="12">
        <f>VLOOKUP(Таблица1[[#This Row],[Возраст вашего руководителя]],Таблица16[],4,FALSE)</f>
        <v>0</v>
      </c>
      <c r="AR84" s="12">
        <f>VLOOKUP(Таблица1[[#This Row],[Ваш пол]], Таблица17[], 2, FALSE)</f>
        <v>1</v>
      </c>
      <c r="AS84" s="12">
        <f>VLOOKUP(Таблица1[[#This Row],[Считаете ли вы своего руководителя лидером]], Таблица18[], 2, FALSE)</f>
        <v>0</v>
      </c>
      <c r="AT84" s="12">
        <f>VLOOKUP(Таблица1[[#This Row],[Есть ли в вашем коллективе неформальный лидер]], Таблица20[], 2, FALSE)</f>
        <v>1</v>
      </c>
      <c r="AU8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84" s="12">
        <f>VLOOKUP(Таблица1[[#This Row],[Занимается ли руководитель вашим профессиональным развитием]], Таблица22[], 2, FALSE)</f>
        <v>0</v>
      </c>
      <c r="AW84" s="12">
        <f>VLOOKUP(Таблица1[[#This Row],[Готовы ли вы к работе сверхурочно по просьбе руководителя]], Таблица23[], 2, FALSE)</f>
        <v>1</v>
      </c>
      <c r="AX84" s="12">
        <f>VLOOKUP(Таблица1[[#This Row],[Готовы ли вы перейти на другую работу вслед за руководителем]], Таблица24[], 2, FALSE)</f>
        <v>0</v>
      </c>
      <c r="AY84" s="12">
        <f>VLOOKUP(Таблица1[[#This Row],[Пол вашего руководителя]], Таблица17[], 2, FALSE)</f>
        <v>1</v>
      </c>
    </row>
    <row r="85" spans="1:51" ht="45" x14ac:dyDescent="0.25">
      <c r="A85" s="1">
        <v>84</v>
      </c>
      <c r="B85" s="1" t="s">
        <v>42</v>
      </c>
      <c r="C85" s="1">
        <v>3</v>
      </c>
      <c r="D85" s="1">
        <v>24</v>
      </c>
      <c r="E85" s="1">
        <v>0.5</v>
      </c>
      <c r="F85" s="11">
        <v>1</v>
      </c>
      <c r="G85" s="1" t="s">
        <v>25</v>
      </c>
      <c r="H85" s="1" t="s">
        <v>39</v>
      </c>
      <c r="I85" s="1" t="s">
        <v>58</v>
      </c>
      <c r="J85" s="1" t="s">
        <v>44</v>
      </c>
      <c r="K85" s="1" t="s">
        <v>40</v>
      </c>
      <c r="L85" s="1" t="s">
        <v>30</v>
      </c>
      <c r="M85" s="1" t="s">
        <v>45</v>
      </c>
      <c r="N85" s="1" t="s">
        <v>46</v>
      </c>
      <c r="O85" s="1" t="s">
        <v>30</v>
      </c>
      <c r="P85" s="1" t="s">
        <v>34</v>
      </c>
      <c r="Q85" s="1" t="s">
        <v>31</v>
      </c>
      <c r="R85" s="1" t="s">
        <v>31</v>
      </c>
      <c r="S85" s="1" t="s">
        <v>35</v>
      </c>
      <c r="T85" s="1" t="s">
        <v>68</v>
      </c>
      <c r="U85" s="1" t="s">
        <v>31</v>
      </c>
      <c r="V85" s="1" t="s">
        <v>36</v>
      </c>
      <c r="W85" s="1" t="s">
        <v>37</v>
      </c>
      <c r="X85" s="1" t="s">
        <v>34</v>
      </c>
      <c r="Y85" s="1" t="s">
        <v>31</v>
      </c>
      <c r="Z85" s="1" t="s">
        <v>25</v>
      </c>
      <c r="AA85" s="1" t="s">
        <v>62</v>
      </c>
      <c r="AB85" s="11">
        <v>1</v>
      </c>
      <c r="AC85" s="12">
        <f xml:space="preserve"> VLOOKUP(Таблица1[Ваша должность],Должность[],3,FALSE)</f>
        <v>0</v>
      </c>
      <c r="AD8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85" s="12">
        <f>VLOOKUP(Таблица1[[#This Row],[Насколько ваш руководитель делегирует вам полномочия для принятия решений]],Таблица5[],3,FALSE)</f>
        <v>1</v>
      </c>
      <c r="AG85" s="12">
        <f>VLOOKUP(Таблица1[[#This Row],[Дает ли руководитель обратную связь по поводу вашей работы]],Таблица6[],3,FALSE)</f>
        <v>0</v>
      </c>
      <c r="AH8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5" s="12">
        <f>VLOOKUP(Таблица1[[#This Row],[Критикует ли вас руководитель в присутствии коллег]],Таблица9[],3,FALSE)</f>
        <v>0</v>
      </c>
      <c r="AJ85" s="12">
        <f>VLOOKUP(Таблица1[[#This Row],[Насколько часто вы общаетесь с руководителем один-на-один]],Таблица10[],3,FALSE)</f>
        <v>0</v>
      </c>
      <c r="AK8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85" s="12">
        <f>VLOOKUP(Таблица1[[#This Row],[Повышает ли руководитель на вас голос]],Таблица13[],3,FALSE)</f>
        <v>0</v>
      </c>
      <c r="AN85" s="12">
        <f>VLOOKUP(Таблица1[[#This Row],[Как руководитель реагирует на ваши инициативы]],Таблица14[],3,FALSE)</f>
        <v>1</v>
      </c>
      <c r="AO85" s="12">
        <f>VLOOKUP(Таблица1[[#This Row],[Оцените уровень комфорта в отношениях с руководителем]],Таблица15[],3,FALSE)</f>
        <v>1</v>
      </c>
      <c r="AP85" s="12">
        <f>VLOOKUP(Таблица1[[#This Row],[Возраст вашего руководителя]],Таблица16[],3,FALSE)</f>
        <v>1</v>
      </c>
      <c r="AQ85" s="12">
        <f>VLOOKUP(Таблица1[[#This Row],[Возраст вашего руководителя]],Таблица16[],4,FALSE)</f>
        <v>0</v>
      </c>
      <c r="AR85" s="12">
        <f>VLOOKUP(Таблица1[[#This Row],[Ваш пол]], Таблица17[], 2, FALSE)</f>
        <v>1</v>
      </c>
      <c r="AS85" s="12">
        <f>VLOOKUP(Таблица1[[#This Row],[Считаете ли вы своего руководителя лидером]], Таблица18[], 2, FALSE)</f>
        <v>0</v>
      </c>
      <c r="AT85" s="12">
        <f>VLOOKUP(Таблица1[[#This Row],[Есть ли в вашем коллективе неформальный лидер]], Таблица20[], 2, FALSE)</f>
        <v>0</v>
      </c>
      <c r="AU8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85" s="12">
        <f>VLOOKUP(Таблица1[[#This Row],[Занимается ли руководитель вашим профессиональным развитием]], Таблица22[], 2, FALSE)</f>
        <v>0</v>
      </c>
      <c r="AW85" s="12">
        <f>VLOOKUP(Таблица1[[#This Row],[Готовы ли вы к работе сверхурочно по просьбе руководителя]], Таблица23[], 2, FALSE)</f>
        <v>1</v>
      </c>
      <c r="AX85" s="12">
        <f>VLOOKUP(Таблица1[[#This Row],[Готовы ли вы перейти на другую работу вслед за руководителем]], Таблица24[], 2, FALSE)</f>
        <v>0</v>
      </c>
      <c r="AY85" s="12">
        <f>VLOOKUP(Таблица1[[#This Row],[Пол вашего руководителя]], Таблица17[], 2, FALSE)</f>
        <v>1</v>
      </c>
    </row>
    <row r="86" spans="1:51" ht="45" x14ac:dyDescent="0.25">
      <c r="A86" s="1">
        <v>85</v>
      </c>
      <c r="B86" s="1" t="s">
        <v>42</v>
      </c>
      <c r="C86" s="1">
        <v>10</v>
      </c>
      <c r="D86" s="1">
        <v>30</v>
      </c>
      <c r="E86" s="1">
        <v>0.5</v>
      </c>
      <c r="F86" s="11">
        <v>3</v>
      </c>
      <c r="G86" s="1" t="s">
        <v>25</v>
      </c>
      <c r="H86" s="1" t="s">
        <v>43</v>
      </c>
      <c r="I86" s="1" t="s">
        <v>60</v>
      </c>
      <c r="J86" s="1" t="s">
        <v>71</v>
      </c>
      <c r="K86" s="1" t="s">
        <v>40</v>
      </c>
      <c r="L86" s="1" t="s">
        <v>35</v>
      </c>
      <c r="M86" s="1" t="s">
        <v>34</v>
      </c>
      <c r="N86" s="1" t="s">
        <v>65</v>
      </c>
      <c r="O86" s="1" t="s">
        <v>31</v>
      </c>
      <c r="P86" s="1" t="s">
        <v>41</v>
      </c>
      <c r="Q86" s="1" t="s">
        <v>31</v>
      </c>
      <c r="R86" s="1" t="s">
        <v>31</v>
      </c>
      <c r="S86" s="1" t="s">
        <v>35</v>
      </c>
      <c r="T86" s="1" t="s">
        <v>68</v>
      </c>
      <c r="U86" s="1" t="s">
        <v>31</v>
      </c>
      <c r="V86" s="1" t="s">
        <v>76</v>
      </c>
      <c r="W86" s="1" t="s">
        <v>55</v>
      </c>
      <c r="X86" s="1" t="s">
        <v>31</v>
      </c>
      <c r="Y86" s="1" t="s">
        <v>31</v>
      </c>
      <c r="Z86" s="1" t="s">
        <v>25</v>
      </c>
      <c r="AA86" s="1" t="s">
        <v>38</v>
      </c>
      <c r="AB86" s="11">
        <v>1</v>
      </c>
      <c r="AC86" s="12">
        <f xml:space="preserve"> VLOOKUP(Таблица1[Ваша должность],Должность[],3,FALSE)</f>
        <v>0</v>
      </c>
      <c r="AD8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8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86" s="12">
        <f>VLOOKUP(Таблица1[[#This Row],[Насколько ваш руководитель делегирует вам полномочия для принятия решений]],Таблица5[],3,FALSE)</f>
        <v>0</v>
      </c>
      <c r="AG86" s="12">
        <f>VLOOKUP(Таблица1[[#This Row],[Дает ли руководитель обратную связь по поводу вашей работы]],Таблица6[],3,FALSE)</f>
        <v>0</v>
      </c>
      <c r="AH8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86" s="12">
        <f>VLOOKUP(Таблица1[[#This Row],[Критикует ли вас руководитель в присутствии коллег]],Таблица9[],3,FALSE)</f>
        <v>1</v>
      </c>
      <c r="AJ86" s="12">
        <f>VLOOKUP(Таблица1[[#This Row],[Насколько часто вы общаетесь с руководителем один-на-один]],Таблица10[],3,FALSE)</f>
        <v>1</v>
      </c>
      <c r="AK8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8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86" s="12">
        <f>VLOOKUP(Таблица1[[#This Row],[Повышает ли руководитель на вас голос]],Таблица13[],3,FALSE)</f>
        <v>0</v>
      </c>
      <c r="AN86" s="12">
        <f>VLOOKUP(Таблица1[[#This Row],[Как руководитель реагирует на ваши инициативы]],Таблица14[],3,FALSE)</f>
        <v>0</v>
      </c>
      <c r="AO86" s="12">
        <f>VLOOKUP(Таблица1[[#This Row],[Оцените уровень комфорта в отношениях с руководителем]],Таблица15[],3,FALSE)</f>
        <v>0</v>
      </c>
      <c r="AP86" s="12">
        <f>VLOOKUP(Таблица1[[#This Row],[Возраст вашего руководителя]],Таблица16[],3,FALSE)</f>
        <v>1</v>
      </c>
      <c r="AQ86" s="12">
        <f>VLOOKUP(Таблица1[[#This Row],[Возраст вашего руководителя]],Таблица16[],4,FALSE)</f>
        <v>0</v>
      </c>
      <c r="AR86" s="12">
        <f>VLOOKUP(Таблица1[[#This Row],[Ваш пол]], Таблица17[], 2, FALSE)</f>
        <v>1</v>
      </c>
      <c r="AS86" s="12">
        <f>VLOOKUP(Таблица1[[#This Row],[Считаете ли вы своего руководителя лидером]], Таблица18[], 2, FALSE)</f>
        <v>0</v>
      </c>
      <c r="AT86" s="12">
        <f>VLOOKUP(Таблица1[[#This Row],[Есть ли в вашем коллективе неформальный лидер]], Таблица20[], 2, FALSE)</f>
        <v>0</v>
      </c>
      <c r="AU8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86" s="12">
        <f>VLOOKUP(Таблица1[[#This Row],[Занимается ли руководитель вашим профессиональным развитием]], Таблица22[], 2, FALSE)</f>
        <v>0</v>
      </c>
      <c r="AW86" s="12">
        <f>VLOOKUP(Таблица1[[#This Row],[Готовы ли вы к работе сверхурочно по просьбе руководителя]], Таблица23[], 2, FALSE)</f>
        <v>0</v>
      </c>
      <c r="AX86" s="12">
        <f>VLOOKUP(Таблица1[[#This Row],[Готовы ли вы перейти на другую работу вслед за руководителем]], Таблица24[], 2, FALSE)</f>
        <v>0</v>
      </c>
      <c r="AY86" s="12">
        <f>VLOOKUP(Таблица1[[#This Row],[Пол вашего руководителя]], Таблица17[], 2, FALSE)</f>
        <v>1</v>
      </c>
    </row>
    <row r="87" spans="1:51" ht="60" x14ac:dyDescent="0.25">
      <c r="A87" s="1">
        <v>86</v>
      </c>
      <c r="B87" s="1" t="s">
        <v>63</v>
      </c>
      <c r="C87" s="1">
        <v>7</v>
      </c>
      <c r="D87" s="1">
        <v>32</v>
      </c>
      <c r="E87" s="1">
        <v>0.5</v>
      </c>
      <c r="F87" s="11">
        <v>1</v>
      </c>
      <c r="G87" s="1" t="s">
        <v>25</v>
      </c>
      <c r="H87" s="1" t="s">
        <v>64</v>
      </c>
      <c r="I87" s="1" t="s">
        <v>30</v>
      </c>
      <c r="J87" s="1" t="s">
        <v>28</v>
      </c>
      <c r="K87" s="1" t="s">
        <v>53</v>
      </c>
      <c r="L87" s="1" t="s">
        <v>59</v>
      </c>
      <c r="M87" s="1" t="s">
        <v>45</v>
      </c>
      <c r="N87" s="1" t="s">
        <v>72</v>
      </c>
      <c r="O87" s="1" t="s">
        <v>30</v>
      </c>
      <c r="P87" s="1" t="s">
        <v>34</v>
      </c>
      <c r="Q87" s="1" t="s">
        <v>34</v>
      </c>
      <c r="R87" s="1" t="s">
        <v>31</v>
      </c>
      <c r="S87" s="1" t="s">
        <v>35</v>
      </c>
      <c r="T87" s="1" t="s">
        <v>68</v>
      </c>
      <c r="U87" s="1" t="s">
        <v>34</v>
      </c>
      <c r="V87" s="1" t="s">
        <v>36</v>
      </c>
      <c r="W87" s="1" t="s">
        <v>37</v>
      </c>
      <c r="X87" s="1" t="s">
        <v>34</v>
      </c>
      <c r="Y87" s="1" t="s">
        <v>34</v>
      </c>
      <c r="Z87" s="1" t="s">
        <v>25</v>
      </c>
      <c r="AA87" s="1" t="s">
        <v>38</v>
      </c>
      <c r="AB87" s="11">
        <v>1</v>
      </c>
      <c r="AC87" s="12">
        <f xml:space="preserve"> VLOOKUP(Таблица1[Ваша должность],Должность[],3,FALSE)</f>
        <v>1</v>
      </c>
      <c r="AD8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87" s="12">
        <f>VLOOKUP(Таблица1[[#This Row],[Насколько ваш руководитель делегирует вам полномочия для принятия решений]],Таблица5[],3,FALSE)</f>
        <v>1</v>
      </c>
      <c r="AG87" s="12">
        <f>VLOOKUP(Таблица1[[#This Row],[Дает ли руководитель обратную связь по поводу вашей работы]],Таблица6[],3,FALSE)</f>
        <v>1</v>
      </c>
      <c r="AH8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7" s="12">
        <f>VLOOKUP(Таблица1[[#This Row],[Критикует ли вас руководитель в присутствии коллег]],Таблица9[],3,FALSE)</f>
        <v>0</v>
      </c>
      <c r="AJ87" s="12">
        <f>VLOOKUP(Таблица1[[#This Row],[Насколько часто вы общаетесь с руководителем один-на-один]],Таблица10[],3,FALSE)</f>
        <v>0</v>
      </c>
      <c r="AK8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87" s="12">
        <f>VLOOKUP(Таблица1[[#This Row],[Повышает ли руководитель на вас голос]],Таблица13[],3,FALSE)</f>
        <v>0</v>
      </c>
      <c r="AN87" s="12">
        <f>VLOOKUP(Таблица1[[#This Row],[Как руководитель реагирует на ваши инициативы]],Таблица14[],3,FALSE)</f>
        <v>1</v>
      </c>
      <c r="AO87" s="12">
        <f>VLOOKUP(Таблица1[[#This Row],[Оцените уровень комфорта в отношениях с руководителем]],Таблица15[],3,FALSE)</f>
        <v>1</v>
      </c>
      <c r="AP87" s="12">
        <f>VLOOKUP(Таблица1[[#This Row],[Возраст вашего руководителя]],Таблица16[],3,FALSE)</f>
        <v>1</v>
      </c>
      <c r="AQ87" s="12">
        <f>VLOOKUP(Таблица1[[#This Row],[Возраст вашего руководителя]],Таблица16[],4,FALSE)</f>
        <v>0</v>
      </c>
      <c r="AR87" s="12">
        <f>VLOOKUP(Таблица1[[#This Row],[Ваш пол]], Таблица17[], 2, FALSE)</f>
        <v>1</v>
      </c>
      <c r="AS87" s="12">
        <f>VLOOKUP(Таблица1[[#This Row],[Считаете ли вы своего руководителя лидером]], Таблица18[], 2, FALSE)</f>
        <v>1</v>
      </c>
      <c r="AT87" s="12">
        <f>VLOOKUP(Таблица1[[#This Row],[Есть ли в вашем коллективе неформальный лидер]], Таблица20[], 2, FALSE)</f>
        <v>0</v>
      </c>
      <c r="AU8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87" s="12">
        <f>VLOOKUP(Таблица1[[#This Row],[Занимается ли руководитель вашим профессиональным развитием]], Таблица22[], 2, FALSE)</f>
        <v>1</v>
      </c>
      <c r="AW87" s="12">
        <f>VLOOKUP(Таблица1[[#This Row],[Готовы ли вы к работе сверхурочно по просьбе руководителя]], Таблица23[], 2, FALSE)</f>
        <v>1</v>
      </c>
      <c r="AX87" s="12">
        <f>VLOOKUP(Таблица1[[#This Row],[Готовы ли вы перейти на другую работу вслед за руководителем]], Таблица24[], 2, FALSE)</f>
        <v>1</v>
      </c>
      <c r="AY87" s="12">
        <f>VLOOKUP(Таблица1[[#This Row],[Пол вашего руководителя]], Таблица17[], 2, FALSE)</f>
        <v>1</v>
      </c>
    </row>
    <row r="88" spans="1:51" ht="45" x14ac:dyDescent="0.25">
      <c r="A88" s="1">
        <v>87</v>
      </c>
      <c r="B88" s="1" t="s">
        <v>42</v>
      </c>
      <c r="C88" s="1">
        <v>16</v>
      </c>
      <c r="D88" s="1">
        <v>36</v>
      </c>
      <c r="E88" s="1">
        <v>15</v>
      </c>
      <c r="F88" s="11">
        <v>0</v>
      </c>
      <c r="G88" s="1" t="s">
        <v>25</v>
      </c>
      <c r="H88" s="1" t="s">
        <v>64</v>
      </c>
      <c r="I88" s="1" t="s">
        <v>60</v>
      </c>
      <c r="J88" s="1" t="s">
        <v>44</v>
      </c>
      <c r="K88" s="1" t="s">
        <v>29</v>
      </c>
      <c r="L88" s="1" t="s">
        <v>30</v>
      </c>
      <c r="M88" s="1" t="s">
        <v>34</v>
      </c>
      <c r="N88" s="1" t="s">
        <v>46</v>
      </c>
      <c r="O88" s="1" t="s">
        <v>30</v>
      </c>
      <c r="P88" s="1" t="s">
        <v>34</v>
      </c>
      <c r="Q88" s="1" t="s">
        <v>34</v>
      </c>
      <c r="R88" s="1" t="s">
        <v>34</v>
      </c>
      <c r="S88" s="1" t="s">
        <v>54</v>
      </c>
      <c r="T88" s="1" t="s">
        <v>68</v>
      </c>
      <c r="U88" s="1" t="s">
        <v>31</v>
      </c>
      <c r="V88" s="1" t="s">
        <v>48</v>
      </c>
      <c r="W88" s="1" t="s">
        <v>37</v>
      </c>
      <c r="X88" s="1" t="s">
        <v>34</v>
      </c>
      <c r="Y88" s="1" t="s">
        <v>34</v>
      </c>
      <c r="Z88" s="1" t="s">
        <v>25</v>
      </c>
      <c r="AA88" s="1" t="s">
        <v>50</v>
      </c>
      <c r="AB88" s="11">
        <v>15</v>
      </c>
      <c r="AC88" s="12">
        <f xml:space="preserve"> VLOOKUP(Таблица1[Ваша должность],Должность[],3,FALSE)</f>
        <v>0</v>
      </c>
      <c r="AD8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88" s="12">
        <f>VLOOKUP(Таблица1[[#This Row],[Насколько ваш руководитель делегирует вам полномочия для принятия решений]],Таблица5[],3,FALSE)</f>
        <v>1</v>
      </c>
      <c r="AG88" s="12">
        <f>VLOOKUP(Таблица1[[#This Row],[Дает ли руководитель обратную связь по поводу вашей работы]],Таблица6[],3,FALSE)</f>
        <v>1</v>
      </c>
      <c r="AH8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88" s="12">
        <f>VLOOKUP(Таблица1[[#This Row],[Критикует ли вас руководитель в присутствии коллег]],Таблица9[],3,FALSE)</f>
        <v>1</v>
      </c>
      <c r="AJ88" s="12">
        <f>VLOOKUP(Таблица1[[#This Row],[Насколько часто вы общаетесь с руководителем один-на-один]],Таблица10[],3,FALSE)</f>
        <v>0</v>
      </c>
      <c r="AK8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8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88" s="12">
        <f>VLOOKUP(Таблица1[[#This Row],[Повышает ли руководитель на вас голос]],Таблица13[],3,FALSE)</f>
        <v>0</v>
      </c>
      <c r="AN88" s="12">
        <f>VLOOKUP(Таблица1[[#This Row],[Как руководитель реагирует на ваши инициативы]],Таблица14[],3,FALSE)</f>
        <v>0</v>
      </c>
      <c r="AO88" s="12">
        <f>VLOOKUP(Таблица1[[#This Row],[Оцените уровень комфорта в отношениях с руководителем]],Таблица15[],3,FALSE)</f>
        <v>1</v>
      </c>
      <c r="AP88" s="12">
        <f>VLOOKUP(Таблица1[[#This Row],[Возраст вашего руководителя]],Таблица16[],3,FALSE)</f>
        <v>0</v>
      </c>
      <c r="AQ88" s="12">
        <f>VLOOKUP(Таблица1[[#This Row],[Возраст вашего руководителя]],Таблица16[],4,FALSE)</f>
        <v>0</v>
      </c>
      <c r="AR88" s="12">
        <f>VLOOKUP(Таблица1[[#This Row],[Ваш пол]], Таблица17[], 2, FALSE)</f>
        <v>1</v>
      </c>
      <c r="AS88" s="12">
        <f>VLOOKUP(Таблица1[[#This Row],[Считаете ли вы своего руководителя лидером]], Таблица18[], 2, FALSE)</f>
        <v>1</v>
      </c>
      <c r="AT88" s="12">
        <f>VLOOKUP(Таблица1[[#This Row],[Есть ли в вашем коллективе неформальный лидер]], Таблица20[], 2, FALSE)</f>
        <v>1</v>
      </c>
      <c r="AU8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88" s="12">
        <f>VLOOKUP(Таблица1[[#This Row],[Занимается ли руководитель вашим профессиональным развитием]], Таблица22[], 2, FALSE)</f>
        <v>0</v>
      </c>
      <c r="AW88" s="12">
        <f>VLOOKUP(Таблица1[[#This Row],[Готовы ли вы к работе сверхурочно по просьбе руководителя]], Таблица23[], 2, FALSE)</f>
        <v>1</v>
      </c>
      <c r="AX88" s="12">
        <f>VLOOKUP(Таблица1[[#This Row],[Готовы ли вы перейти на другую работу вслед за руководителем]], Таблица24[], 2, FALSE)</f>
        <v>1</v>
      </c>
      <c r="AY88" s="12">
        <f>VLOOKUP(Таблица1[[#This Row],[Пол вашего руководителя]], Таблица17[], 2, FALSE)</f>
        <v>1</v>
      </c>
    </row>
    <row r="89" spans="1:51" ht="45" x14ac:dyDescent="0.25">
      <c r="A89" s="1">
        <v>88</v>
      </c>
      <c r="B89" s="1" t="s">
        <v>51</v>
      </c>
      <c r="C89" s="1">
        <v>10</v>
      </c>
      <c r="D89" s="1">
        <v>31</v>
      </c>
      <c r="E89" s="1">
        <v>3</v>
      </c>
      <c r="F89" s="11">
        <v>1</v>
      </c>
      <c r="G89" s="1" t="s">
        <v>25</v>
      </c>
      <c r="H89" s="1" t="s">
        <v>39</v>
      </c>
      <c r="I89" s="1" t="s">
        <v>30</v>
      </c>
      <c r="J89" s="1" t="s">
        <v>44</v>
      </c>
      <c r="K89" s="1" t="s">
        <v>40</v>
      </c>
      <c r="L89" s="1" t="s">
        <v>35</v>
      </c>
      <c r="M89" s="1" t="s">
        <v>31</v>
      </c>
      <c r="N89" s="1" t="s">
        <v>66</v>
      </c>
      <c r="O89" s="1" t="s">
        <v>31</v>
      </c>
      <c r="P89" s="1" t="s">
        <v>41</v>
      </c>
      <c r="Q89" s="1" t="s">
        <v>31</v>
      </c>
      <c r="R89" s="1" t="s">
        <v>31</v>
      </c>
      <c r="S89" s="1" t="s">
        <v>35</v>
      </c>
      <c r="T89" s="1" t="s">
        <v>68</v>
      </c>
      <c r="U89" s="1" t="s">
        <v>31</v>
      </c>
      <c r="V89" s="1" t="s">
        <v>36</v>
      </c>
      <c r="W89" s="1" t="s">
        <v>37</v>
      </c>
      <c r="X89" s="1" t="s">
        <v>34</v>
      </c>
      <c r="Y89" s="1" t="s">
        <v>31</v>
      </c>
      <c r="Z89" s="1" t="s">
        <v>25</v>
      </c>
      <c r="AA89" s="1" t="s">
        <v>38</v>
      </c>
      <c r="AB89" s="11">
        <v>1</v>
      </c>
      <c r="AC89" s="12">
        <f xml:space="preserve"> VLOOKUP(Таблица1[Ваша должность],Должность[],3,FALSE)</f>
        <v>1</v>
      </c>
      <c r="AD8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8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89" s="12">
        <f>VLOOKUP(Таблица1[[#This Row],[Насколько ваш руководитель делегирует вам полномочия для принятия решений]],Таблица5[],3,FALSE)</f>
        <v>1</v>
      </c>
      <c r="AG89" s="12">
        <f>VLOOKUP(Таблица1[[#This Row],[Дает ли руководитель обратную связь по поводу вашей работы]],Таблица6[],3,FALSE)</f>
        <v>0</v>
      </c>
      <c r="AH8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89" s="12">
        <f>VLOOKUP(Таблица1[[#This Row],[Критикует ли вас руководитель в присутствии коллег]],Таблица9[],3,FALSE)</f>
        <v>0</v>
      </c>
      <c r="AJ89" s="12">
        <f>VLOOKUP(Таблица1[[#This Row],[Насколько часто вы общаетесь с руководителем один-на-один]],Таблица10[],3,FALSE)</f>
        <v>0</v>
      </c>
      <c r="AK8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8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89" s="12">
        <f>VLOOKUP(Таблица1[[#This Row],[Повышает ли руководитель на вас голос]],Таблица13[],3,FALSE)</f>
        <v>0</v>
      </c>
      <c r="AN89" s="12">
        <f>VLOOKUP(Таблица1[[#This Row],[Как руководитель реагирует на ваши инициативы]],Таблица14[],3,FALSE)</f>
        <v>1</v>
      </c>
      <c r="AO89" s="12">
        <f>VLOOKUP(Таблица1[[#This Row],[Оцените уровень комфорта в отношениях с руководителем]],Таблица15[],3,FALSE)</f>
        <v>1</v>
      </c>
      <c r="AP89" s="12">
        <f>VLOOKUP(Таблица1[[#This Row],[Возраст вашего руководителя]],Таблица16[],3,FALSE)</f>
        <v>1</v>
      </c>
      <c r="AQ89" s="12">
        <f>VLOOKUP(Таблица1[[#This Row],[Возраст вашего руководителя]],Таблица16[],4,FALSE)</f>
        <v>0</v>
      </c>
      <c r="AR89" s="12">
        <f>VLOOKUP(Таблица1[[#This Row],[Ваш пол]], Таблица17[], 2, FALSE)</f>
        <v>1</v>
      </c>
      <c r="AS89" s="12">
        <f>VLOOKUP(Таблица1[[#This Row],[Считаете ли вы своего руководителя лидером]], Таблица18[], 2, FALSE)</f>
        <v>0</v>
      </c>
      <c r="AT89" s="12">
        <f>VLOOKUP(Таблица1[[#This Row],[Есть ли в вашем коллективе неформальный лидер]], Таблица20[], 2, FALSE)</f>
        <v>0</v>
      </c>
      <c r="AU89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89" s="12">
        <f>VLOOKUP(Таблица1[[#This Row],[Занимается ли руководитель вашим профессиональным развитием]], Таблица22[], 2, FALSE)</f>
        <v>0</v>
      </c>
      <c r="AW89" s="12">
        <f>VLOOKUP(Таблица1[[#This Row],[Готовы ли вы к работе сверхурочно по просьбе руководителя]], Таблица23[], 2, FALSE)</f>
        <v>1</v>
      </c>
      <c r="AX89" s="12">
        <f>VLOOKUP(Таблица1[[#This Row],[Готовы ли вы перейти на другую работу вслед за руководителем]], Таблица24[], 2, FALSE)</f>
        <v>0</v>
      </c>
      <c r="AY89" s="12">
        <f>VLOOKUP(Таблица1[[#This Row],[Пол вашего руководителя]], Таблица17[], 2, FALSE)</f>
        <v>1</v>
      </c>
    </row>
    <row r="90" spans="1:51" ht="45" x14ac:dyDescent="0.25">
      <c r="A90" s="1">
        <v>89</v>
      </c>
      <c r="B90" s="1" t="s">
        <v>73</v>
      </c>
      <c r="C90" s="1">
        <v>6</v>
      </c>
      <c r="D90" s="1">
        <v>27</v>
      </c>
      <c r="E90" s="1">
        <v>4</v>
      </c>
      <c r="F90" s="11">
        <v>1</v>
      </c>
      <c r="G90" s="1" t="s">
        <v>25</v>
      </c>
      <c r="H90" s="1" t="s">
        <v>39</v>
      </c>
      <c r="I90" s="1" t="s">
        <v>30</v>
      </c>
      <c r="J90" s="1" t="s">
        <v>71</v>
      </c>
      <c r="K90" s="1" t="s">
        <v>53</v>
      </c>
      <c r="L90" s="1" t="s">
        <v>30</v>
      </c>
      <c r="M90" s="1" t="s">
        <v>45</v>
      </c>
      <c r="N90" s="1" t="s">
        <v>72</v>
      </c>
      <c r="O90" s="1" t="s">
        <v>31</v>
      </c>
      <c r="P90" s="1" t="s">
        <v>34</v>
      </c>
      <c r="Q90" s="1" t="s">
        <v>34</v>
      </c>
      <c r="R90" s="1" t="s">
        <v>31</v>
      </c>
      <c r="S90" s="1" t="s">
        <v>35</v>
      </c>
      <c r="T90" s="1" t="s">
        <v>68</v>
      </c>
      <c r="U90" s="1" t="s">
        <v>31</v>
      </c>
      <c r="V90" s="1" t="s">
        <v>36</v>
      </c>
      <c r="W90" s="1" t="s">
        <v>37</v>
      </c>
      <c r="X90" s="1" t="s">
        <v>34</v>
      </c>
      <c r="Y90" s="1" t="s">
        <v>31</v>
      </c>
      <c r="Z90" s="1" t="s">
        <v>25</v>
      </c>
      <c r="AA90" s="1" t="s">
        <v>50</v>
      </c>
      <c r="AB90" s="11">
        <v>4</v>
      </c>
      <c r="AC90" s="12">
        <f xml:space="preserve"> VLOOKUP(Таблица1[Ваша должность],Должность[],3,FALSE)</f>
        <v>0</v>
      </c>
      <c r="AD9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0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90" s="12">
        <f>VLOOKUP(Таблица1[[#This Row],[Насколько ваш руководитель делегирует вам полномочия для принятия решений]],Таблица5[],3,FALSE)</f>
        <v>0</v>
      </c>
      <c r="AG90" s="12">
        <f>VLOOKUP(Таблица1[[#This Row],[Дает ли руководитель обратную связь по поводу вашей работы]],Таблица6[],3,FALSE)</f>
        <v>1</v>
      </c>
      <c r="AH9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0" s="12">
        <f>VLOOKUP(Таблица1[[#This Row],[Критикует ли вас руководитель в присутствии коллег]],Таблица9[],3,FALSE)</f>
        <v>0</v>
      </c>
      <c r="AJ90" s="12">
        <f>VLOOKUP(Таблица1[[#This Row],[Насколько часто вы общаетесь с руководителем один-на-один]],Таблица10[],3,FALSE)</f>
        <v>0</v>
      </c>
      <c r="AK9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9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90" s="12">
        <f>VLOOKUP(Таблица1[[#This Row],[Повышает ли руководитель на вас голос]],Таблица13[],3,FALSE)</f>
        <v>0</v>
      </c>
      <c r="AN90" s="12">
        <f>VLOOKUP(Таблица1[[#This Row],[Как руководитель реагирует на ваши инициативы]],Таблица14[],3,FALSE)</f>
        <v>1</v>
      </c>
      <c r="AO90" s="12">
        <f>VLOOKUP(Таблица1[[#This Row],[Оцените уровень комфорта в отношениях с руководителем]],Таблица15[],3,FALSE)</f>
        <v>1</v>
      </c>
      <c r="AP90" s="12">
        <f>VLOOKUP(Таблица1[[#This Row],[Возраст вашего руководителя]],Таблица16[],3,FALSE)</f>
        <v>0</v>
      </c>
      <c r="AQ90" s="12">
        <f>VLOOKUP(Таблица1[[#This Row],[Возраст вашего руководителя]],Таблица16[],4,FALSE)</f>
        <v>0</v>
      </c>
      <c r="AR90" s="12">
        <f>VLOOKUP(Таблица1[[#This Row],[Ваш пол]], Таблица17[], 2, FALSE)</f>
        <v>1</v>
      </c>
      <c r="AS90" s="12">
        <f>VLOOKUP(Таблица1[[#This Row],[Считаете ли вы своего руководителя лидером]], Таблица18[], 2, FALSE)</f>
        <v>1</v>
      </c>
      <c r="AT90" s="12">
        <f>VLOOKUP(Таблица1[[#This Row],[Есть ли в вашем коллективе неформальный лидер]], Таблица20[], 2, FALSE)</f>
        <v>0</v>
      </c>
      <c r="AU9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90" s="12">
        <f>VLOOKUP(Таблица1[[#This Row],[Занимается ли руководитель вашим профессиональным развитием]], Таблица22[], 2, FALSE)</f>
        <v>0</v>
      </c>
      <c r="AW90" s="12">
        <f>VLOOKUP(Таблица1[[#This Row],[Готовы ли вы к работе сверхурочно по просьбе руководителя]], Таблица23[], 2, FALSE)</f>
        <v>1</v>
      </c>
      <c r="AX90" s="12">
        <f>VLOOKUP(Таблица1[[#This Row],[Готовы ли вы перейти на другую работу вслед за руководителем]], Таблица24[], 2, FALSE)</f>
        <v>0</v>
      </c>
      <c r="AY90" s="12">
        <f>VLOOKUP(Таблица1[[#This Row],[Пол вашего руководителя]], Таблица17[], 2, FALSE)</f>
        <v>1</v>
      </c>
    </row>
    <row r="91" spans="1:51" ht="45" x14ac:dyDescent="0.25">
      <c r="A91" s="1">
        <v>90</v>
      </c>
      <c r="B91" s="1" t="s">
        <v>73</v>
      </c>
      <c r="C91" s="1">
        <v>7</v>
      </c>
      <c r="D91" s="1">
        <v>28</v>
      </c>
      <c r="E91" s="1">
        <v>3</v>
      </c>
      <c r="F91" s="11">
        <v>1</v>
      </c>
      <c r="G91" s="1" t="s">
        <v>25</v>
      </c>
      <c r="H91" s="1" t="s">
        <v>43</v>
      </c>
      <c r="I91" s="1" t="s">
        <v>27</v>
      </c>
      <c r="J91" s="1" t="s">
        <v>44</v>
      </c>
      <c r="K91" s="1" t="s">
        <v>40</v>
      </c>
      <c r="L91" s="1" t="s">
        <v>35</v>
      </c>
      <c r="M91" s="1" t="s">
        <v>31</v>
      </c>
      <c r="N91" s="1" t="s">
        <v>65</v>
      </c>
      <c r="O91" s="1" t="s">
        <v>30</v>
      </c>
      <c r="P91" s="1" t="s">
        <v>41</v>
      </c>
      <c r="Q91" s="1" t="s">
        <v>31</v>
      </c>
      <c r="R91" s="1" t="s">
        <v>31</v>
      </c>
      <c r="S91" s="1" t="s">
        <v>35</v>
      </c>
      <c r="T91" s="1" t="s">
        <v>34</v>
      </c>
      <c r="U91" s="1" t="s">
        <v>31</v>
      </c>
      <c r="V91" s="1" t="s">
        <v>36</v>
      </c>
      <c r="W91" s="1" t="s">
        <v>37</v>
      </c>
      <c r="X91" s="1" t="s">
        <v>34</v>
      </c>
      <c r="Y91" s="1" t="s">
        <v>31</v>
      </c>
      <c r="Z91" s="1" t="s">
        <v>25</v>
      </c>
      <c r="AA91" s="1" t="s">
        <v>69</v>
      </c>
      <c r="AB91" s="11">
        <v>3</v>
      </c>
      <c r="AC91" s="12">
        <f xml:space="preserve"> VLOOKUP(Таблица1[Ваша должность],Должность[],3,FALSE)</f>
        <v>0</v>
      </c>
      <c r="AD9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9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1" s="12">
        <f>VLOOKUP(Таблица1[[#This Row],[Насколько ваш руководитель делегирует вам полномочия для принятия решений]],Таблица5[],3,FALSE)</f>
        <v>1</v>
      </c>
      <c r="AG91" s="12">
        <f>VLOOKUP(Таблица1[[#This Row],[Дает ли руководитель обратную связь по поводу вашей работы]],Таблица6[],3,FALSE)</f>
        <v>0</v>
      </c>
      <c r="AH9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91" s="12">
        <f>VLOOKUP(Таблица1[[#This Row],[Критикует ли вас руководитель в присутствии коллег]],Таблица9[],3,FALSE)</f>
        <v>0</v>
      </c>
      <c r="AJ91" s="12">
        <f>VLOOKUP(Таблица1[[#This Row],[Насколько часто вы общаетесь с руководителем один-на-один]],Таблица10[],3,FALSE)</f>
        <v>1</v>
      </c>
      <c r="AK9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1" s="12">
        <f>VLOOKUP(Таблица1[[#This Row],[Повышает ли руководитель на вас голос]],Таблица13[],3,FALSE)</f>
        <v>0</v>
      </c>
      <c r="AN91" s="12">
        <f>VLOOKUP(Таблица1[[#This Row],[Как руководитель реагирует на ваши инициативы]],Таблица14[],3,FALSE)</f>
        <v>1</v>
      </c>
      <c r="AO91" s="12">
        <f>VLOOKUP(Таблица1[[#This Row],[Оцените уровень комфорта в отношениях с руководителем]],Таблица15[],3,FALSE)</f>
        <v>1</v>
      </c>
      <c r="AP91" s="12">
        <f>VLOOKUP(Таблица1[[#This Row],[Возраст вашего руководителя]],Таблица16[],3,FALSE)</f>
        <v>0</v>
      </c>
      <c r="AQ91" s="12">
        <f>VLOOKUP(Таблица1[[#This Row],[Возраст вашего руководителя]],Таблица16[],4,FALSE)</f>
        <v>0</v>
      </c>
      <c r="AR91" s="12">
        <f>VLOOKUP(Таблица1[[#This Row],[Ваш пол]], Таблица17[], 2, FALSE)</f>
        <v>1</v>
      </c>
      <c r="AS91" s="12">
        <f>VLOOKUP(Таблица1[[#This Row],[Считаете ли вы своего руководителя лидером]], Таблица18[], 2, FALSE)</f>
        <v>0</v>
      </c>
      <c r="AT91" s="12">
        <f>VLOOKUP(Таблица1[[#This Row],[Есть ли в вашем коллективе неформальный лидер]], Таблица20[], 2, FALSE)</f>
        <v>0</v>
      </c>
      <c r="AU9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91" s="12">
        <f>VLOOKUP(Таблица1[[#This Row],[Занимается ли руководитель вашим профессиональным развитием]], Таблица22[], 2, FALSE)</f>
        <v>0</v>
      </c>
      <c r="AW91" s="12">
        <f>VLOOKUP(Таблица1[[#This Row],[Готовы ли вы к работе сверхурочно по просьбе руководителя]], Таблица23[], 2, FALSE)</f>
        <v>1</v>
      </c>
      <c r="AX91" s="12">
        <f>VLOOKUP(Таблица1[[#This Row],[Готовы ли вы перейти на другую работу вслед за руководителем]], Таблица24[], 2, FALSE)</f>
        <v>0</v>
      </c>
      <c r="AY91" s="12">
        <f>VLOOKUP(Таблица1[[#This Row],[Пол вашего руководителя]], Таблица17[], 2, FALSE)</f>
        <v>1</v>
      </c>
    </row>
    <row r="92" spans="1:51" ht="45" x14ac:dyDescent="0.25">
      <c r="A92" s="1">
        <v>91</v>
      </c>
      <c r="B92" s="1" t="s">
        <v>74</v>
      </c>
      <c r="C92" s="1">
        <v>7</v>
      </c>
      <c r="D92" s="1">
        <v>29</v>
      </c>
      <c r="E92" s="1">
        <v>3</v>
      </c>
      <c r="F92" s="11">
        <v>1</v>
      </c>
      <c r="G92" s="1" t="s">
        <v>25</v>
      </c>
      <c r="H92" s="1" t="s">
        <v>64</v>
      </c>
      <c r="I92" s="1" t="s">
        <v>30</v>
      </c>
      <c r="J92" s="1" t="s">
        <v>28</v>
      </c>
      <c r="K92" s="1" t="s">
        <v>53</v>
      </c>
      <c r="L92" s="1" t="s">
        <v>30</v>
      </c>
      <c r="M92" s="1" t="s">
        <v>31</v>
      </c>
      <c r="N92" s="1" t="s">
        <v>72</v>
      </c>
      <c r="O92" s="1" t="s">
        <v>30</v>
      </c>
      <c r="P92" s="1" t="s">
        <v>41</v>
      </c>
      <c r="Q92" s="1" t="s">
        <v>34</v>
      </c>
      <c r="R92" s="1" t="s">
        <v>31</v>
      </c>
      <c r="S92" s="1" t="s">
        <v>35</v>
      </c>
      <c r="T92" s="1" t="s">
        <v>31</v>
      </c>
      <c r="U92" s="1" t="s">
        <v>34</v>
      </c>
      <c r="V92" s="1" t="s">
        <v>36</v>
      </c>
      <c r="W92" s="1" t="s">
        <v>37</v>
      </c>
      <c r="X92" s="1" t="s">
        <v>34</v>
      </c>
      <c r="Y92" s="1" t="s">
        <v>34</v>
      </c>
      <c r="Z92" s="1" t="s">
        <v>25</v>
      </c>
      <c r="AA92" s="1" t="s">
        <v>38</v>
      </c>
      <c r="AB92" s="11">
        <v>3</v>
      </c>
      <c r="AC92" s="12">
        <f xml:space="preserve"> VLOOKUP(Таблица1[Ваша должность],Должность[],3,FALSE)</f>
        <v>0</v>
      </c>
      <c r="AD9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92" s="12">
        <f>VLOOKUP(Таблица1[[#This Row],[Насколько ваш руководитель делегирует вам полномочия для принятия решений]],Таблица5[],3,FALSE)</f>
        <v>1</v>
      </c>
      <c r="AG92" s="12">
        <f>VLOOKUP(Таблица1[[#This Row],[Дает ли руководитель обратную связь по поводу вашей работы]],Таблица6[],3,FALSE)</f>
        <v>1</v>
      </c>
      <c r="AH9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2" s="12">
        <f>VLOOKUP(Таблица1[[#This Row],[Критикует ли вас руководитель в присутствии коллег]],Таблица9[],3,FALSE)</f>
        <v>0</v>
      </c>
      <c r="AJ92" s="12">
        <f>VLOOKUP(Таблица1[[#This Row],[Насколько часто вы общаетесь с руководителем один-на-один]],Таблица10[],3,FALSE)</f>
        <v>0</v>
      </c>
      <c r="AK9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2" s="12">
        <f>VLOOKUP(Таблица1[[#This Row],[Повышает ли руководитель на вас голос]],Таблица13[],3,FALSE)</f>
        <v>0</v>
      </c>
      <c r="AN92" s="12">
        <f>VLOOKUP(Таблица1[[#This Row],[Как руководитель реагирует на ваши инициативы]],Таблица14[],3,FALSE)</f>
        <v>1</v>
      </c>
      <c r="AO92" s="12">
        <f>VLOOKUP(Таблица1[[#This Row],[Оцените уровень комфорта в отношениях с руководителем]],Таблица15[],3,FALSE)</f>
        <v>1</v>
      </c>
      <c r="AP92" s="12">
        <f>VLOOKUP(Таблица1[[#This Row],[Возраст вашего руководителя]],Таблица16[],3,FALSE)</f>
        <v>1</v>
      </c>
      <c r="AQ92" s="12">
        <f>VLOOKUP(Таблица1[[#This Row],[Возраст вашего руководителя]],Таблица16[],4,FALSE)</f>
        <v>0</v>
      </c>
      <c r="AR92" s="12">
        <f>VLOOKUP(Таблица1[[#This Row],[Ваш пол]], Таблица17[], 2, FALSE)</f>
        <v>1</v>
      </c>
      <c r="AS92" s="12">
        <f>VLOOKUP(Таблица1[[#This Row],[Считаете ли вы своего руководителя лидером]], Таблица18[], 2, FALSE)</f>
        <v>1</v>
      </c>
      <c r="AT92" s="12">
        <f>VLOOKUP(Таблица1[[#This Row],[Есть ли в вашем коллективе неформальный лидер]], Таблица20[], 2, FALSE)</f>
        <v>0</v>
      </c>
      <c r="AU9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92" s="12">
        <f>VLOOKUP(Таблица1[[#This Row],[Занимается ли руководитель вашим профессиональным развитием]], Таблица22[], 2, FALSE)</f>
        <v>1</v>
      </c>
      <c r="AW92" s="12">
        <f>VLOOKUP(Таблица1[[#This Row],[Готовы ли вы к работе сверхурочно по просьбе руководителя]], Таблица23[], 2, FALSE)</f>
        <v>1</v>
      </c>
      <c r="AX92" s="12">
        <f>VLOOKUP(Таблица1[[#This Row],[Готовы ли вы перейти на другую работу вслед за руководителем]], Таблица24[], 2, FALSE)</f>
        <v>1</v>
      </c>
      <c r="AY92" s="12">
        <f>VLOOKUP(Таблица1[[#This Row],[Пол вашего руководителя]], Таблица17[], 2, FALSE)</f>
        <v>1</v>
      </c>
    </row>
    <row r="93" spans="1:51" ht="45" x14ac:dyDescent="0.25">
      <c r="A93" s="1">
        <v>92</v>
      </c>
      <c r="B93" s="1" t="s">
        <v>42</v>
      </c>
      <c r="C93" s="1">
        <v>17</v>
      </c>
      <c r="D93" s="1">
        <v>39</v>
      </c>
      <c r="E93" s="1">
        <v>0.3</v>
      </c>
      <c r="F93" s="11">
        <v>1</v>
      </c>
      <c r="G93" s="1" t="s">
        <v>25</v>
      </c>
      <c r="H93" s="1" t="s">
        <v>39</v>
      </c>
      <c r="I93" s="1" t="s">
        <v>27</v>
      </c>
      <c r="J93" s="1" t="s">
        <v>44</v>
      </c>
      <c r="K93" s="1" t="s">
        <v>40</v>
      </c>
      <c r="L93" s="1" t="s">
        <v>30</v>
      </c>
      <c r="M93" s="1" t="s">
        <v>45</v>
      </c>
      <c r="N93" s="1" t="s">
        <v>77</v>
      </c>
      <c r="O93" s="1" t="s">
        <v>47</v>
      </c>
      <c r="P93" s="1" t="s">
        <v>33</v>
      </c>
      <c r="Q93" s="1" t="s">
        <v>34</v>
      </c>
      <c r="R93" s="1" t="s">
        <v>31</v>
      </c>
      <c r="S93" s="1" t="s">
        <v>35</v>
      </c>
      <c r="T93" s="1" t="s">
        <v>68</v>
      </c>
      <c r="U93" s="1" t="s">
        <v>31</v>
      </c>
      <c r="V93" s="1" t="s">
        <v>36</v>
      </c>
      <c r="W93" s="1" t="s">
        <v>37</v>
      </c>
      <c r="X93" s="1" t="s">
        <v>34</v>
      </c>
      <c r="Y93" s="1" t="s">
        <v>34</v>
      </c>
      <c r="Z93" s="1" t="s">
        <v>25</v>
      </c>
      <c r="AA93" s="1" t="s">
        <v>56</v>
      </c>
      <c r="AB93" s="11">
        <v>0</v>
      </c>
      <c r="AC93" s="12">
        <f xml:space="preserve"> VLOOKUP(Таблица1[Ваша должность],Должность[],3,FALSE)</f>
        <v>0</v>
      </c>
      <c r="AD9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3" s="12">
        <f>VLOOKUP(Таблица1[[#This Row],[Насколько ваш руководитель делегирует вам полномочия для принятия решений]],Таблица5[],3,FALSE)</f>
        <v>1</v>
      </c>
      <c r="AG93" s="12">
        <f>VLOOKUP(Таблица1[[#This Row],[Дает ли руководитель обратную связь по поводу вашей работы]],Таблица6[],3,FALSE)</f>
        <v>0</v>
      </c>
      <c r="AH9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3" s="12">
        <f>VLOOKUP(Таблица1[[#This Row],[Критикует ли вас руководитель в присутствии коллег]],Таблица9[],3,FALSE)</f>
        <v>0</v>
      </c>
      <c r="AJ93" s="12">
        <f>VLOOKUP(Таблица1[[#This Row],[Насколько часто вы общаетесь с руководителем один-на-один]],Таблица10[],3,FALSE)</f>
        <v>0</v>
      </c>
      <c r="AK9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3" s="12">
        <f>VLOOKUP(Таблица1[[#This Row],[Повышает ли руководитель на вас голос]],Таблица13[],3,FALSE)</f>
        <v>0</v>
      </c>
      <c r="AN93" s="12">
        <f>VLOOKUP(Таблица1[[#This Row],[Как руководитель реагирует на ваши инициативы]],Таблица14[],3,FALSE)</f>
        <v>1</v>
      </c>
      <c r="AO93" s="12">
        <f>VLOOKUP(Таблица1[[#This Row],[Оцените уровень комфорта в отношениях с руководителем]],Таблица15[],3,FALSE)</f>
        <v>1</v>
      </c>
      <c r="AP93" s="12">
        <f>VLOOKUP(Таблица1[[#This Row],[Возраст вашего руководителя]],Таблица16[],3,FALSE)</f>
        <v>0</v>
      </c>
      <c r="AQ93" s="12">
        <f>VLOOKUP(Таблица1[[#This Row],[Возраст вашего руководителя]],Таблица16[],4,FALSE)</f>
        <v>0</v>
      </c>
      <c r="AR93" s="12">
        <f>VLOOKUP(Таблица1[[#This Row],[Ваш пол]], Таблица17[], 2, FALSE)</f>
        <v>1</v>
      </c>
      <c r="AS93" s="12">
        <f>VLOOKUP(Таблица1[[#This Row],[Считаете ли вы своего руководителя лидером]], Таблица18[], 2, FALSE)</f>
        <v>1</v>
      </c>
      <c r="AT93" s="12">
        <f>VLOOKUP(Таблица1[[#This Row],[Есть ли в вашем коллективе неформальный лидер]], Таблица20[], 2, FALSE)</f>
        <v>0</v>
      </c>
      <c r="AU9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93" s="12">
        <f>VLOOKUP(Таблица1[[#This Row],[Занимается ли руководитель вашим профессиональным развитием]], Таблица22[], 2, FALSE)</f>
        <v>0</v>
      </c>
      <c r="AW93" s="12">
        <f>VLOOKUP(Таблица1[[#This Row],[Готовы ли вы к работе сверхурочно по просьбе руководителя]], Таблица23[], 2, FALSE)</f>
        <v>1</v>
      </c>
      <c r="AX93" s="12">
        <f>VLOOKUP(Таблица1[[#This Row],[Готовы ли вы перейти на другую работу вслед за руководителем]], Таблица24[], 2, FALSE)</f>
        <v>1</v>
      </c>
      <c r="AY93" s="12">
        <f>VLOOKUP(Таблица1[[#This Row],[Пол вашего руководителя]], Таблица17[], 2, FALSE)</f>
        <v>1</v>
      </c>
    </row>
    <row r="94" spans="1:51" ht="60" x14ac:dyDescent="0.25">
      <c r="A94" s="1">
        <v>93</v>
      </c>
      <c r="B94" s="1" t="s">
        <v>63</v>
      </c>
      <c r="C94" s="1">
        <v>10</v>
      </c>
      <c r="D94" s="1">
        <v>30</v>
      </c>
      <c r="E94" s="1">
        <v>1</v>
      </c>
      <c r="F94" s="11">
        <v>3</v>
      </c>
      <c r="G94" s="1" t="s">
        <v>25</v>
      </c>
      <c r="H94" s="1" t="s">
        <v>39</v>
      </c>
      <c r="I94" s="1" t="s">
        <v>60</v>
      </c>
      <c r="J94" s="1" t="s">
        <v>44</v>
      </c>
      <c r="K94" s="1" t="s">
        <v>29</v>
      </c>
      <c r="L94" s="1" t="s">
        <v>59</v>
      </c>
      <c r="M94" s="1" t="s">
        <v>31</v>
      </c>
      <c r="N94" s="1" t="s">
        <v>32</v>
      </c>
      <c r="O94" s="1" t="s">
        <v>30</v>
      </c>
      <c r="P94" s="1" t="s">
        <v>41</v>
      </c>
      <c r="Q94" s="1" t="s">
        <v>34</v>
      </c>
      <c r="R94" s="1" t="s">
        <v>31</v>
      </c>
      <c r="S94" s="1" t="s">
        <v>35</v>
      </c>
      <c r="T94" s="1" t="s">
        <v>68</v>
      </c>
      <c r="U94" s="1" t="s">
        <v>31</v>
      </c>
      <c r="V94" s="1" t="s">
        <v>36</v>
      </c>
      <c r="W94" s="1" t="s">
        <v>49</v>
      </c>
      <c r="X94" s="1" t="s">
        <v>34</v>
      </c>
      <c r="Y94" s="1" t="s">
        <v>34</v>
      </c>
      <c r="Z94" s="1" t="s">
        <v>25</v>
      </c>
      <c r="AA94" s="1" t="s">
        <v>38</v>
      </c>
      <c r="AB94" s="11">
        <v>1</v>
      </c>
      <c r="AC94" s="12">
        <f xml:space="preserve"> VLOOKUP(Таблица1[Ваша должность],Должность[],3,FALSE)</f>
        <v>1</v>
      </c>
      <c r="AD9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4" s="12">
        <f>VLOOKUP(Таблица1[[#This Row],[Насколько ваш руководитель делегирует вам полномочия для принятия решений]],Таблица5[],3,FALSE)</f>
        <v>1</v>
      </c>
      <c r="AG94" s="12">
        <f>VLOOKUP(Таблица1[[#This Row],[Дает ли руководитель обратную связь по поводу вашей работы]],Таблица6[],3,FALSE)</f>
        <v>1</v>
      </c>
      <c r="AH9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4" s="12">
        <f>VLOOKUP(Таблица1[[#This Row],[Критикует ли вас руководитель в присутствии коллег]],Таблица9[],3,FALSE)</f>
        <v>0</v>
      </c>
      <c r="AJ94" s="12">
        <f>VLOOKUP(Таблица1[[#This Row],[Насколько часто вы общаетесь с руководителем один-на-один]],Таблица10[],3,FALSE)</f>
        <v>1</v>
      </c>
      <c r="AK9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4" s="12">
        <f>VLOOKUP(Таблица1[[#This Row],[Повышает ли руководитель на вас голос]],Таблица13[],3,FALSE)</f>
        <v>0</v>
      </c>
      <c r="AN94" s="12">
        <f>VLOOKUP(Таблица1[[#This Row],[Как руководитель реагирует на ваши инициативы]],Таблица14[],3,FALSE)</f>
        <v>1</v>
      </c>
      <c r="AO94" s="12">
        <f>VLOOKUP(Таблица1[[#This Row],[Оцените уровень комфорта в отношениях с руководителем]],Таблица15[],3,FALSE)</f>
        <v>1</v>
      </c>
      <c r="AP94" s="12">
        <f>VLOOKUP(Таблица1[[#This Row],[Возраст вашего руководителя]],Таблица16[],3,FALSE)</f>
        <v>1</v>
      </c>
      <c r="AQ94" s="12">
        <f>VLOOKUP(Таблица1[[#This Row],[Возраст вашего руководителя]],Таблица16[],4,FALSE)</f>
        <v>0</v>
      </c>
      <c r="AR94" s="12">
        <f>VLOOKUP(Таблица1[[#This Row],[Ваш пол]], Таблица17[], 2, FALSE)</f>
        <v>1</v>
      </c>
      <c r="AS94" s="12">
        <f>VLOOKUP(Таблица1[[#This Row],[Считаете ли вы своего руководителя лидером]], Таблица18[], 2, FALSE)</f>
        <v>1</v>
      </c>
      <c r="AT94" s="12">
        <f>VLOOKUP(Таблица1[[#This Row],[Есть ли в вашем коллективе неформальный лидер]], Таблица20[], 2, FALSE)</f>
        <v>0</v>
      </c>
      <c r="AU9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94" s="12">
        <f>VLOOKUP(Таблица1[[#This Row],[Занимается ли руководитель вашим профессиональным развитием]], Таблица22[], 2, FALSE)</f>
        <v>0</v>
      </c>
      <c r="AW94" s="12">
        <f>VLOOKUP(Таблица1[[#This Row],[Готовы ли вы к работе сверхурочно по просьбе руководителя]], Таблица23[], 2, FALSE)</f>
        <v>1</v>
      </c>
      <c r="AX94" s="12">
        <f>VLOOKUP(Таблица1[[#This Row],[Готовы ли вы перейти на другую работу вслед за руководителем]], Таблица24[], 2, FALSE)</f>
        <v>1</v>
      </c>
      <c r="AY94" s="12">
        <f>VLOOKUP(Таблица1[[#This Row],[Пол вашего руководителя]], Таблица17[], 2, FALSE)</f>
        <v>1</v>
      </c>
    </row>
    <row r="95" spans="1:51" ht="45" x14ac:dyDescent="0.25">
      <c r="A95" s="1">
        <v>94</v>
      </c>
      <c r="B95" s="1" t="s">
        <v>74</v>
      </c>
      <c r="C95" s="1">
        <v>5</v>
      </c>
      <c r="D95" s="1">
        <v>25</v>
      </c>
      <c r="E95" s="1">
        <v>3</v>
      </c>
      <c r="F95" s="11">
        <v>4</v>
      </c>
      <c r="G95" s="1" t="s">
        <v>61</v>
      </c>
      <c r="H95" s="1" t="s">
        <v>39</v>
      </c>
      <c r="I95" s="1" t="s">
        <v>60</v>
      </c>
      <c r="J95" s="1" t="s">
        <v>44</v>
      </c>
      <c r="K95" s="1" t="s">
        <v>53</v>
      </c>
      <c r="L95" s="1" t="s">
        <v>30</v>
      </c>
      <c r="M95" s="1" t="s">
        <v>31</v>
      </c>
      <c r="N95" s="1" t="s">
        <v>46</v>
      </c>
      <c r="O95" s="1" t="s">
        <v>30</v>
      </c>
      <c r="P95" s="1" t="s">
        <v>41</v>
      </c>
      <c r="Q95" s="1" t="s">
        <v>34</v>
      </c>
      <c r="R95" s="1" t="s">
        <v>31</v>
      </c>
      <c r="S95" s="1" t="s">
        <v>35</v>
      </c>
      <c r="T95" s="1" t="s">
        <v>68</v>
      </c>
      <c r="U95" s="1" t="s">
        <v>31</v>
      </c>
      <c r="V95" s="1" t="s">
        <v>36</v>
      </c>
      <c r="W95" s="1" t="s">
        <v>55</v>
      </c>
      <c r="X95" s="1" t="s">
        <v>34</v>
      </c>
      <c r="Y95" s="1" t="s">
        <v>34</v>
      </c>
      <c r="Z95" s="1" t="s">
        <v>25</v>
      </c>
      <c r="AA95" s="1" t="s">
        <v>38</v>
      </c>
      <c r="AB95" s="11">
        <v>1</v>
      </c>
      <c r="AC95" s="12">
        <f xml:space="preserve"> VLOOKUP(Таблица1[Ваша должность],Должность[],3,FALSE)</f>
        <v>0</v>
      </c>
      <c r="AD9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5" s="12">
        <f>VLOOKUP(Таблица1[[#This Row],[Насколько ваш руководитель делегирует вам полномочия для принятия решений]],Таблица5[],3,FALSE)</f>
        <v>1</v>
      </c>
      <c r="AG95" s="12">
        <f>VLOOKUP(Таблица1[[#This Row],[Дает ли руководитель обратную связь по поводу вашей работы]],Таблица6[],3,FALSE)</f>
        <v>1</v>
      </c>
      <c r="AH9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5" s="12">
        <f>VLOOKUP(Таблица1[[#This Row],[Критикует ли вас руководитель в присутствии коллег]],Таблица9[],3,FALSE)</f>
        <v>0</v>
      </c>
      <c r="AJ95" s="12">
        <f>VLOOKUP(Таблица1[[#This Row],[Насколько часто вы общаетесь с руководителем один-на-один]],Таблица10[],3,FALSE)</f>
        <v>0</v>
      </c>
      <c r="AK9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5" s="12">
        <f>VLOOKUP(Таблица1[[#This Row],[Повышает ли руководитель на вас голос]],Таблица13[],3,FALSE)</f>
        <v>0</v>
      </c>
      <c r="AN95" s="12">
        <f>VLOOKUP(Таблица1[[#This Row],[Как руководитель реагирует на ваши инициативы]],Таблица14[],3,FALSE)</f>
        <v>1</v>
      </c>
      <c r="AO95" s="12">
        <f>VLOOKUP(Таблица1[[#This Row],[Оцените уровень комфорта в отношениях с руководителем]],Таблица15[],3,FALSE)</f>
        <v>0</v>
      </c>
      <c r="AP95" s="12">
        <f>VLOOKUP(Таблица1[[#This Row],[Возраст вашего руководителя]],Таблица16[],3,FALSE)</f>
        <v>1</v>
      </c>
      <c r="AQ95" s="12">
        <f>VLOOKUP(Таблица1[[#This Row],[Возраст вашего руководителя]],Таблица16[],4,FALSE)</f>
        <v>0</v>
      </c>
      <c r="AR95" s="12">
        <f>VLOOKUP(Таблица1[[#This Row],[Ваш пол]], Таблица17[], 2, FALSE)</f>
        <v>0</v>
      </c>
      <c r="AS95" s="12">
        <f>VLOOKUP(Таблица1[[#This Row],[Считаете ли вы своего руководителя лидером]], Таблица18[], 2, FALSE)</f>
        <v>1</v>
      </c>
      <c r="AT95" s="12">
        <f>VLOOKUP(Таблица1[[#This Row],[Есть ли в вашем коллективе неформальный лидер]], Таблица20[], 2, FALSE)</f>
        <v>0</v>
      </c>
      <c r="AU9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95" s="12">
        <f>VLOOKUP(Таблица1[[#This Row],[Занимается ли руководитель вашим профессиональным развитием]], Таблица22[], 2, FALSE)</f>
        <v>0</v>
      </c>
      <c r="AW95" s="12">
        <f>VLOOKUP(Таблица1[[#This Row],[Готовы ли вы к работе сверхурочно по просьбе руководителя]], Таблица23[], 2, FALSE)</f>
        <v>1</v>
      </c>
      <c r="AX95" s="12">
        <f>VLOOKUP(Таблица1[[#This Row],[Готовы ли вы перейти на другую работу вслед за руководителем]], Таблица24[], 2, FALSE)</f>
        <v>1</v>
      </c>
      <c r="AY95" s="12">
        <f>VLOOKUP(Таблица1[[#This Row],[Пол вашего руководителя]], Таблица17[], 2, FALSE)</f>
        <v>1</v>
      </c>
    </row>
    <row r="96" spans="1:51" ht="45" x14ac:dyDescent="0.25">
      <c r="A96" s="1">
        <v>95</v>
      </c>
      <c r="B96" s="1" t="s">
        <v>51</v>
      </c>
      <c r="C96" s="1">
        <v>9</v>
      </c>
      <c r="D96" s="1">
        <v>28</v>
      </c>
      <c r="E96" s="1">
        <v>4</v>
      </c>
      <c r="F96" s="11">
        <v>1</v>
      </c>
      <c r="G96" s="1" t="s">
        <v>61</v>
      </c>
      <c r="H96" s="1" t="s">
        <v>39</v>
      </c>
      <c r="I96" s="1" t="s">
        <v>60</v>
      </c>
      <c r="J96" s="1" t="s">
        <v>44</v>
      </c>
      <c r="K96" s="1" t="s">
        <v>29</v>
      </c>
      <c r="L96" s="1" t="s">
        <v>59</v>
      </c>
      <c r="M96" s="1" t="s">
        <v>31</v>
      </c>
      <c r="N96" s="1" t="s">
        <v>72</v>
      </c>
      <c r="O96" s="1" t="s">
        <v>47</v>
      </c>
      <c r="P96" s="1" t="s">
        <v>34</v>
      </c>
      <c r="Q96" s="1" t="s">
        <v>34</v>
      </c>
      <c r="R96" s="1" t="s">
        <v>34</v>
      </c>
      <c r="S96" s="1" t="s">
        <v>35</v>
      </c>
      <c r="T96" s="1" t="s">
        <v>68</v>
      </c>
      <c r="U96" s="1" t="s">
        <v>34</v>
      </c>
      <c r="V96" s="1" t="s">
        <v>36</v>
      </c>
      <c r="W96" s="1" t="s">
        <v>49</v>
      </c>
      <c r="X96" s="1" t="s">
        <v>34</v>
      </c>
      <c r="Y96" s="1" t="s">
        <v>31</v>
      </c>
      <c r="Z96" s="1" t="s">
        <v>25</v>
      </c>
      <c r="AA96" s="1" t="s">
        <v>50</v>
      </c>
      <c r="AB96" s="11">
        <v>4</v>
      </c>
      <c r="AC96" s="12">
        <f xml:space="preserve"> VLOOKUP(Таблица1[Ваша должность],Должность[],3,FALSE)</f>
        <v>1</v>
      </c>
      <c r="AD9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6" s="12">
        <f>VLOOKUP(Таблица1[[#This Row],[Насколько ваш руководитель делегирует вам полномочия для принятия решений]],Таблица5[],3,FALSE)</f>
        <v>1</v>
      </c>
      <c r="AG96" s="12">
        <f>VLOOKUP(Таблица1[[#This Row],[Дает ли руководитель обратную связь по поводу вашей работы]],Таблица6[],3,FALSE)</f>
        <v>1</v>
      </c>
      <c r="AH9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6" s="12">
        <f>VLOOKUP(Таблица1[[#This Row],[Критикует ли вас руководитель в присутствии коллег]],Таблица9[],3,FALSE)</f>
        <v>0</v>
      </c>
      <c r="AJ96" s="12">
        <f>VLOOKUP(Таблица1[[#This Row],[Насколько часто вы общаетесь с руководителем один-на-один]],Таблица10[],3,FALSE)</f>
        <v>0</v>
      </c>
      <c r="AK9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96" s="12">
        <f>VLOOKUP(Таблица1[[#This Row],[Повышает ли руководитель на вас голос]],Таблица13[],3,FALSE)</f>
        <v>0</v>
      </c>
      <c r="AN96" s="12">
        <f>VLOOKUP(Таблица1[[#This Row],[Как руководитель реагирует на ваши инициативы]],Таблица14[],3,FALSE)</f>
        <v>1</v>
      </c>
      <c r="AO96" s="12">
        <f>VLOOKUP(Таблица1[[#This Row],[Оцените уровень комфорта в отношениях с руководителем]],Таблица15[],3,FALSE)</f>
        <v>1</v>
      </c>
      <c r="AP96" s="12">
        <f>VLOOKUP(Таблица1[[#This Row],[Возраст вашего руководителя]],Таблица16[],3,FALSE)</f>
        <v>0</v>
      </c>
      <c r="AQ96" s="12">
        <f>VLOOKUP(Таблица1[[#This Row],[Возраст вашего руководителя]],Таблица16[],4,FALSE)</f>
        <v>0</v>
      </c>
      <c r="AR96" s="12">
        <f>VLOOKUP(Таблица1[[#This Row],[Ваш пол]], Таблица17[], 2, FALSE)</f>
        <v>0</v>
      </c>
      <c r="AS96" s="12">
        <f>VLOOKUP(Таблица1[[#This Row],[Считаете ли вы своего руководителя лидером]], Таблица18[], 2, FALSE)</f>
        <v>1</v>
      </c>
      <c r="AT96" s="12">
        <f>VLOOKUP(Таблица1[[#This Row],[Есть ли в вашем коллективе неформальный лидер]], Таблица20[], 2, FALSE)</f>
        <v>1</v>
      </c>
      <c r="AU9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96" s="12">
        <f>VLOOKUP(Таблица1[[#This Row],[Занимается ли руководитель вашим профессиональным развитием]], Таблица22[], 2, FALSE)</f>
        <v>1</v>
      </c>
      <c r="AW96" s="12">
        <f>VLOOKUP(Таблица1[[#This Row],[Готовы ли вы к работе сверхурочно по просьбе руководителя]], Таблица23[], 2, FALSE)</f>
        <v>1</v>
      </c>
      <c r="AX96" s="12">
        <f>VLOOKUP(Таблица1[[#This Row],[Готовы ли вы перейти на другую работу вслед за руководителем]], Таблица24[], 2, FALSE)</f>
        <v>0</v>
      </c>
      <c r="AY96" s="12">
        <f>VLOOKUP(Таблица1[[#This Row],[Пол вашего руководителя]], Таблица17[], 2, FALSE)</f>
        <v>1</v>
      </c>
    </row>
    <row r="97" spans="1:51" ht="45" x14ac:dyDescent="0.25">
      <c r="A97" s="1">
        <v>96</v>
      </c>
      <c r="B97" s="1" t="s">
        <v>42</v>
      </c>
      <c r="C97" s="1">
        <v>4</v>
      </c>
      <c r="D97" s="1">
        <v>36</v>
      </c>
      <c r="E97" s="1">
        <v>2</v>
      </c>
      <c r="F97" s="11">
        <v>1</v>
      </c>
      <c r="G97" s="1" t="s">
        <v>25</v>
      </c>
      <c r="H97" s="1" t="s">
        <v>39</v>
      </c>
      <c r="I97" s="1" t="s">
        <v>60</v>
      </c>
      <c r="J97" s="1" t="s">
        <v>28</v>
      </c>
      <c r="K97" s="1" t="s">
        <v>53</v>
      </c>
      <c r="L97" s="1" t="s">
        <v>35</v>
      </c>
      <c r="M97" s="1" t="s">
        <v>31</v>
      </c>
      <c r="N97" s="1" t="s">
        <v>46</v>
      </c>
      <c r="O97" s="1" t="s">
        <v>31</v>
      </c>
      <c r="P97" s="1" t="s">
        <v>41</v>
      </c>
      <c r="Q97" s="1" t="s">
        <v>34</v>
      </c>
      <c r="R97" s="1" t="s">
        <v>31</v>
      </c>
      <c r="S97" s="1" t="s">
        <v>35</v>
      </c>
      <c r="T97" s="1" t="s">
        <v>68</v>
      </c>
      <c r="U97" s="1" t="s">
        <v>31</v>
      </c>
      <c r="V97" s="1" t="s">
        <v>48</v>
      </c>
      <c r="W97" s="1" t="s">
        <v>55</v>
      </c>
      <c r="X97" s="1" t="s">
        <v>31</v>
      </c>
      <c r="Y97" s="1" t="s">
        <v>31</v>
      </c>
      <c r="Z97" s="1" t="s">
        <v>25</v>
      </c>
      <c r="AA97" s="1" t="s">
        <v>56</v>
      </c>
      <c r="AB97" s="11">
        <v>1</v>
      </c>
      <c r="AC97" s="12">
        <f xml:space="preserve"> VLOOKUP(Таблица1[Ваша должность],Должность[],3,FALSE)</f>
        <v>0</v>
      </c>
      <c r="AD9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7" s="12">
        <f>VLOOKUP(Таблица1[[#This Row],[Насколько ваш руководитель делегирует вам полномочия для принятия решений]],Таблица5[],3,FALSE)</f>
        <v>1</v>
      </c>
      <c r="AG97" s="12">
        <f>VLOOKUP(Таблица1[[#This Row],[Дает ли руководитель обратную связь по поводу вашей работы]],Таблица6[],3,FALSE)</f>
        <v>1</v>
      </c>
      <c r="AH9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97" s="12">
        <f>VLOOKUP(Таблица1[[#This Row],[Критикует ли вас руководитель в присутствии коллег]],Таблица9[],3,FALSE)</f>
        <v>0</v>
      </c>
      <c r="AJ97" s="12">
        <f>VLOOKUP(Таблица1[[#This Row],[Насколько часто вы общаетесь с руководителем один-на-один]],Таблица10[],3,FALSE)</f>
        <v>0</v>
      </c>
      <c r="AK9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9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7" s="12">
        <f>VLOOKUP(Таблица1[[#This Row],[Повышает ли руководитель на вас голос]],Таблица13[],3,FALSE)</f>
        <v>0</v>
      </c>
      <c r="AN97" s="12">
        <f>VLOOKUP(Таблица1[[#This Row],[Как руководитель реагирует на ваши инициативы]],Таблица14[],3,FALSE)</f>
        <v>0</v>
      </c>
      <c r="AO97" s="12">
        <f>VLOOKUP(Таблица1[[#This Row],[Оцените уровень комфорта в отношениях с руководителем]],Таблица15[],3,FALSE)</f>
        <v>0</v>
      </c>
      <c r="AP97" s="12">
        <f>VLOOKUP(Таблица1[[#This Row],[Возраст вашего руководителя]],Таблица16[],3,FALSE)</f>
        <v>0</v>
      </c>
      <c r="AQ97" s="12">
        <f>VLOOKUP(Таблица1[[#This Row],[Возраст вашего руководителя]],Таблица16[],4,FALSE)</f>
        <v>0</v>
      </c>
      <c r="AR97" s="12">
        <f>VLOOKUP(Таблица1[[#This Row],[Ваш пол]], Таблица17[], 2, FALSE)</f>
        <v>1</v>
      </c>
      <c r="AS97" s="12">
        <f>VLOOKUP(Таблица1[[#This Row],[Считаете ли вы своего руководителя лидером]], Таблица18[], 2, FALSE)</f>
        <v>1</v>
      </c>
      <c r="AT97" s="12">
        <f>VLOOKUP(Таблица1[[#This Row],[Есть ли в вашем коллективе неформальный лидер]], Таблица20[], 2, FALSE)</f>
        <v>0</v>
      </c>
      <c r="AU9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97" s="12">
        <f>VLOOKUP(Таблица1[[#This Row],[Занимается ли руководитель вашим профессиональным развитием]], Таблица22[], 2, FALSE)</f>
        <v>0</v>
      </c>
      <c r="AW97" s="12">
        <f>VLOOKUP(Таблица1[[#This Row],[Готовы ли вы к работе сверхурочно по просьбе руководителя]], Таблица23[], 2, FALSE)</f>
        <v>0</v>
      </c>
      <c r="AX97" s="12">
        <f>VLOOKUP(Таблица1[[#This Row],[Готовы ли вы перейти на другую работу вслед за руководителем]], Таблица24[], 2, FALSE)</f>
        <v>0</v>
      </c>
      <c r="AY97" s="12">
        <f>VLOOKUP(Таблица1[[#This Row],[Пол вашего руководителя]], Таблица17[], 2, FALSE)</f>
        <v>1</v>
      </c>
    </row>
    <row r="98" spans="1:51" ht="45" x14ac:dyDescent="0.25">
      <c r="A98" s="1">
        <v>97</v>
      </c>
      <c r="B98" s="1" t="s">
        <v>57</v>
      </c>
      <c r="C98" s="1">
        <v>24</v>
      </c>
      <c r="D98" s="1">
        <v>37</v>
      </c>
      <c r="E98" s="1">
        <v>2.5</v>
      </c>
      <c r="F98" s="11">
        <v>1</v>
      </c>
      <c r="G98" s="1" t="s">
        <v>25</v>
      </c>
      <c r="H98" s="1" t="s">
        <v>39</v>
      </c>
      <c r="I98" s="1" t="s">
        <v>30</v>
      </c>
      <c r="J98" s="1" t="s">
        <v>28</v>
      </c>
      <c r="K98" s="1" t="s">
        <v>53</v>
      </c>
      <c r="L98" s="1" t="s">
        <v>30</v>
      </c>
      <c r="M98" s="1" t="s">
        <v>31</v>
      </c>
      <c r="N98" s="1" t="s">
        <v>65</v>
      </c>
      <c r="O98" s="1" t="s">
        <v>31</v>
      </c>
      <c r="P98" s="1" t="s">
        <v>41</v>
      </c>
      <c r="Q98" s="1" t="s">
        <v>34</v>
      </c>
      <c r="R98" s="1" t="s">
        <v>31</v>
      </c>
      <c r="S98" s="1" t="s">
        <v>54</v>
      </c>
      <c r="T98" s="1" t="s">
        <v>31</v>
      </c>
      <c r="U98" s="1" t="s">
        <v>31</v>
      </c>
      <c r="V98" s="1" t="s">
        <v>36</v>
      </c>
      <c r="W98" s="1" t="s">
        <v>55</v>
      </c>
      <c r="X98" s="1" t="s">
        <v>34</v>
      </c>
      <c r="Y98" s="1" t="s">
        <v>31</v>
      </c>
      <c r="Z98" s="1" t="s">
        <v>25</v>
      </c>
      <c r="AA98" s="1" t="s">
        <v>38</v>
      </c>
      <c r="AB98" s="11">
        <v>3</v>
      </c>
      <c r="AC98" s="12">
        <f xml:space="preserve"> VLOOKUP(Таблица1[Ваша должность],Должность[],3,FALSE)</f>
        <v>1</v>
      </c>
      <c r="AD9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8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98" s="12">
        <f>VLOOKUP(Таблица1[[#This Row],[Насколько ваш руководитель делегирует вам полномочия для принятия решений]],Таблица5[],3,FALSE)</f>
        <v>1</v>
      </c>
      <c r="AG98" s="12">
        <f>VLOOKUP(Таблица1[[#This Row],[Дает ли руководитель обратную связь по поводу вашей работы]],Таблица6[],3,FALSE)</f>
        <v>1</v>
      </c>
      <c r="AH9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8" s="12">
        <f>VLOOKUP(Таблица1[[#This Row],[Критикует ли вас руководитель в присутствии коллег]],Таблица9[],3,FALSE)</f>
        <v>0</v>
      </c>
      <c r="AJ98" s="12">
        <f>VLOOKUP(Таблица1[[#This Row],[Насколько часто вы общаетесь с руководителем один-на-один]],Таблица10[],3,FALSE)</f>
        <v>1</v>
      </c>
      <c r="AK9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9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8" s="12">
        <f>VLOOKUP(Таблица1[[#This Row],[Повышает ли руководитель на вас голос]],Таблица13[],3,FALSE)</f>
        <v>0</v>
      </c>
      <c r="AN98" s="12">
        <f>VLOOKUP(Таблица1[[#This Row],[Как руководитель реагирует на ваши инициативы]],Таблица14[],3,FALSE)</f>
        <v>1</v>
      </c>
      <c r="AO98" s="12">
        <f>VLOOKUP(Таблица1[[#This Row],[Оцените уровень комфорта в отношениях с руководителем]],Таблица15[],3,FALSE)</f>
        <v>0</v>
      </c>
      <c r="AP98" s="12">
        <f>VLOOKUP(Таблица1[[#This Row],[Возраст вашего руководителя]],Таблица16[],3,FALSE)</f>
        <v>1</v>
      </c>
      <c r="AQ98" s="12">
        <f>VLOOKUP(Таблица1[[#This Row],[Возраст вашего руководителя]],Таблица16[],4,FALSE)</f>
        <v>0</v>
      </c>
      <c r="AR98" s="12">
        <f>VLOOKUP(Таблица1[[#This Row],[Ваш пол]], Таблица17[], 2, FALSE)</f>
        <v>1</v>
      </c>
      <c r="AS98" s="12">
        <f>VLOOKUP(Таблица1[[#This Row],[Считаете ли вы своего руководителя лидером]], Таблица18[], 2, FALSE)</f>
        <v>1</v>
      </c>
      <c r="AT98" s="12">
        <f>VLOOKUP(Таблица1[[#This Row],[Есть ли в вашем коллективе неформальный лидер]], Таблица20[], 2, FALSE)</f>
        <v>0</v>
      </c>
      <c r="AU9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98" s="12">
        <f>VLOOKUP(Таблица1[[#This Row],[Занимается ли руководитель вашим профессиональным развитием]], Таблица22[], 2, FALSE)</f>
        <v>0</v>
      </c>
      <c r="AW98" s="12">
        <f>VLOOKUP(Таблица1[[#This Row],[Готовы ли вы к работе сверхурочно по просьбе руководителя]], Таблица23[], 2, FALSE)</f>
        <v>1</v>
      </c>
      <c r="AX98" s="12">
        <f>VLOOKUP(Таблица1[[#This Row],[Готовы ли вы перейти на другую работу вслед за руководителем]], Таблица24[], 2, FALSE)</f>
        <v>0</v>
      </c>
      <c r="AY98" s="12">
        <f>VLOOKUP(Таблица1[[#This Row],[Пол вашего руководителя]], Таблица17[], 2, FALSE)</f>
        <v>1</v>
      </c>
    </row>
    <row r="99" spans="1:51" ht="45" x14ac:dyDescent="0.25">
      <c r="A99" s="1">
        <v>98</v>
      </c>
      <c r="B99" s="1" t="s">
        <v>24</v>
      </c>
      <c r="C99" s="1">
        <v>23</v>
      </c>
      <c r="D99" s="1">
        <v>44</v>
      </c>
      <c r="E99" s="1">
        <v>7</v>
      </c>
      <c r="F99" s="11">
        <v>0</v>
      </c>
      <c r="G99" s="1" t="s">
        <v>25</v>
      </c>
      <c r="H99" s="1" t="s">
        <v>39</v>
      </c>
      <c r="I99" s="1" t="s">
        <v>60</v>
      </c>
      <c r="J99" s="1" t="s">
        <v>44</v>
      </c>
      <c r="K99" s="1" t="s">
        <v>40</v>
      </c>
      <c r="L99" s="1" t="s">
        <v>30</v>
      </c>
      <c r="M99" s="1" t="s">
        <v>31</v>
      </c>
      <c r="N99" s="1" t="s">
        <v>32</v>
      </c>
      <c r="O99" s="1" t="s">
        <v>47</v>
      </c>
      <c r="P99" s="1" t="s">
        <v>41</v>
      </c>
      <c r="Q99" s="1" t="s">
        <v>34</v>
      </c>
      <c r="R99" s="1" t="s">
        <v>31</v>
      </c>
      <c r="S99" s="1" t="s">
        <v>35</v>
      </c>
      <c r="T99" s="1" t="s">
        <v>34</v>
      </c>
      <c r="U99" s="1" t="s">
        <v>34</v>
      </c>
      <c r="V99" s="1" t="s">
        <v>36</v>
      </c>
      <c r="W99" s="1" t="s">
        <v>49</v>
      </c>
      <c r="X99" s="1" t="s">
        <v>34</v>
      </c>
      <c r="Y99" s="1" t="s">
        <v>31</v>
      </c>
      <c r="Z99" s="1" t="s">
        <v>25</v>
      </c>
      <c r="AA99" s="1" t="s">
        <v>50</v>
      </c>
      <c r="AB99" s="11">
        <v>7</v>
      </c>
      <c r="AC99" s="12">
        <f xml:space="preserve"> VLOOKUP(Таблица1[Ваша должность],Должность[],3,FALSE)</f>
        <v>1</v>
      </c>
      <c r="AD9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9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99" s="12">
        <f>VLOOKUP(Таблица1[[#This Row],[Насколько ваш руководитель делегирует вам полномочия для принятия решений]],Таблица5[],3,FALSE)</f>
        <v>1</v>
      </c>
      <c r="AG99" s="12">
        <f>VLOOKUP(Таблица1[[#This Row],[Дает ли руководитель обратную связь по поводу вашей работы]],Таблица6[],3,FALSE)</f>
        <v>0</v>
      </c>
      <c r="AH9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99" s="12">
        <f>VLOOKUP(Таблица1[[#This Row],[Критикует ли вас руководитель в присутствии коллег]],Таблица9[],3,FALSE)</f>
        <v>0</v>
      </c>
      <c r="AJ99" s="12">
        <f>VLOOKUP(Таблица1[[#This Row],[Насколько часто вы общаетесь с руководителем один-на-один]],Таблица10[],3,FALSE)</f>
        <v>1</v>
      </c>
      <c r="AK9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9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99" s="12">
        <f>VLOOKUP(Таблица1[[#This Row],[Повышает ли руководитель на вас голос]],Таблица13[],3,FALSE)</f>
        <v>0</v>
      </c>
      <c r="AN99" s="12">
        <f>VLOOKUP(Таблица1[[#This Row],[Как руководитель реагирует на ваши инициативы]],Таблица14[],3,FALSE)</f>
        <v>1</v>
      </c>
      <c r="AO99" s="12">
        <f>VLOOKUP(Таблица1[[#This Row],[Оцените уровень комфорта в отношениях с руководителем]],Таблица15[],3,FALSE)</f>
        <v>1</v>
      </c>
      <c r="AP99" s="12">
        <f>VLOOKUP(Таблица1[[#This Row],[Возраст вашего руководителя]],Таблица16[],3,FALSE)</f>
        <v>0</v>
      </c>
      <c r="AQ99" s="12">
        <f>VLOOKUP(Таблица1[[#This Row],[Возраст вашего руководителя]],Таблица16[],4,FALSE)</f>
        <v>0</v>
      </c>
      <c r="AR99" s="12">
        <f>VLOOKUP(Таблица1[[#This Row],[Ваш пол]], Таблица17[], 2, FALSE)</f>
        <v>1</v>
      </c>
      <c r="AS99" s="12">
        <f>VLOOKUP(Таблица1[[#This Row],[Считаете ли вы своего руководителя лидером]], Таблица18[], 2, FALSE)</f>
        <v>1</v>
      </c>
      <c r="AT99" s="12">
        <f>VLOOKUP(Таблица1[[#This Row],[Есть ли в вашем коллективе неформальный лидер]], Таблица20[], 2, FALSE)</f>
        <v>0</v>
      </c>
      <c r="AU9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99" s="12">
        <f>VLOOKUP(Таблица1[[#This Row],[Занимается ли руководитель вашим профессиональным развитием]], Таблица22[], 2, FALSE)</f>
        <v>1</v>
      </c>
      <c r="AW99" s="12">
        <f>VLOOKUP(Таблица1[[#This Row],[Готовы ли вы к работе сверхурочно по просьбе руководителя]], Таблица23[], 2, FALSE)</f>
        <v>1</v>
      </c>
      <c r="AX99" s="12">
        <f>VLOOKUP(Таблица1[[#This Row],[Готовы ли вы перейти на другую работу вслед за руководителем]], Таблица24[], 2, FALSE)</f>
        <v>0</v>
      </c>
      <c r="AY99" s="12">
        <f>VLOOKUP(Таблица1[[#This Row],[Пол вашего руководителя]], Таблица17[], 2, FALSE)</f>
        <v>1</v>
      </c>
    </row>
    <row r="100" spans="1:51" ht="45" x14ac:dyDescent="0.25">
      <c r="A100" s="1">
        <v>99</v>
      </c>
      <c r="B100" s="1" t="s">
        <v>51</v>
      </c>
      <c r="C100" s="1">
        <v>9</v>
      </c>
      <c r="D100" s="1">
        <v>32</v>
      </c>
      <c r="E100" s="1">
        <v>1.5</v>
      </c>
      <c r="F100" s="11">
        <v>2</v>
      </c>
      <c r="G100" s="1" t="s">
        <v>25</v>
      </c>
      <c r="H100" s="1" t="s">
        <v>39</v>
      </c>
      <c r="I100" s="1" t="s">
        <v>30</v>
      </c>
      <c r="J100" s="1" t="s">
        <v>28</v>
      </c>
      <c r="K100" s="1" t="s">
        <v>53</v>
      </c>
      <c r="L100" s="1" t="s">
        <v>30</v>
      </c>
      <c r="M100" s="1" t="s">
        <v>31</v>
      </c>
      <c r="N100" s="1" t="s">
        <v>32</v>
      </c>
      <c r="O100" s="1" t="s">
        <v>30</v>
      </c>
      <c r="P100" s="1" t="s">
        <v>34</v>
      </c>
      <c r="Q100" s="1" t="s">
        <v>31</v>
      </c>
      <c r="R100" s="1" t="s">
        <v>31</v>
      </c>
      <c r="S100" s="1" t="s">
        <v>35</v>
      </c>
      <c r="T100" s="1" t="s">
        <v>34</v>
      </c>
      <c r="U100" s="1" t="s">
        <v>31</v>
      </c>
      <c r="V100" s="1" t="s">
        <v>75</v>
      </c>
      <c r="W100" s="1" t="s">
        <v>55</v>
      </c>
      <c r="X100" s="1" t="s">
        <v>34</v>
      </c>
      <c r="Y100" s="1" t="s">
        <v>34</v>
      </c>
      <c r="Z100" s="1" t="s">
        <v>25</v>
      </c>
      <c r="AA100" s="1" t="s">
        <v>69</v>
      </c>
      <c r="AB100" s="11">
        <v>2</v>
      </c>
      <c r="AC100" s="12">
        <f xml:space="preserve"> VLOOKUP(Таблица1[Ваша должность],Должность[],3,FALSE)</f>
        <v>1</v>
      </c>
      <c r="AD10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00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00" s="12">
        <f>VLOOKUP(Таблица1[[#This Row],[Насколько ваш руководитель делегирует вам полномочия для принятия решений]],Таблица5[],3,FALSE)</f>
        <v>1</v>
      </c>
      <c r="AG100" s="12">
        <f>VLOOKUP(Таблица1[[#This Row],[Дает ли руководитель обратную связь по поводу вашей работы]],Таблица6[],3,FALSE)</f>
        <v>1</v>
      </c>
      <c r="AH10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0" s="12">
        <f>VLOOKUP(Таблица1[[#This Row],[Критикует ли вас руководитель в присутствии коллег]],Таблица9[],3,FALSE)</f>
        <v>0</v>
      </c>
      <c r="AJ100" s="12">
        <f>VLOOKUP(Таблица1[[#This Row],[Насколько часто вы общаетесь с руководителем один-на-один]],Таблица10[],3,FALSE)</f>
        <v>1</v>
      </c>
      <c r="AK10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00" s="12">
        <f>VLOOKUP(Таблица1[[#This Row],[Повышает ли руководитель на вас голос]],Таблица13[],3,FALSE)</f>
        <v>0</v>
      </c>
      <c r="AN100" s="12">
        <f>VLOOKUP(Таблица1[[#This Row],[Как руководитель реагирует на ваши инициативы]],Таблица14[],3,FALSE)</f>
        <v>0</v>
      </c>
      <c r="AO100" s="12">
        <f>VLOOKUP(Таблица1[[#This Row],[Оцените уровень комфорта в отношениях с руководителем]],Таблица15[],3,FALSE)</f>
        <v>0</v>
      </c>
      <c r="AP100" s="12">
        <f>VLOOKUP(Таблица1[[#This Row],[Возраст вашего руководителя]],Таблица16[],3,FALSE)</f>
        <v>0</v>
      </c>
      <c r="AQ100" s="12">
        <f>VLOOKUP(Таблица1[[#This Row],[Возраст вашего руководителя]],Таблица16[],4,FALSE)</f>
        <v>0</v>
      </c>
      <c r="AR100" s="12">
        <f>VLOOKUP(Таблица1[[#This Row],[Ваш пол]], Таблица17[], 2, FALSE)</f>
        <v>1</v>
      </c>
      <c r="AS100" s="12">
        <f>VLOOKUP(Таблица1[[#This Row],[Считаете ли вы своего руководителя лидером]], Таблица18[], 2, FALSE)</f>
        <v>0</v>
      </c>
      <c r="AT100" s="12">
        <f>VLOOKUP(Таблица1[[#This Row],[Есть ли в вашем коллективе неформальный лидер]], Таблица20[], 2, FALSE)</f>
        <v>0</v>
      </c>
      <c r="AU10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00" s="12">
        <f>VLOOKUP(Таблица1[[#This Row],[Занимается ли руководитель вашим профессиональным развитием]], Таблица22[], 2, FALSE)</f>
        <v>0</v>
      </c>
      <c r="AW100" s="12">
        <f>VLOOKUP(Таблица1[[#This Row],[Готовы ли вы к работе сверхурочно по просьбе руководителя]], Таблица23[], 2, FALSE)</f>
        <v>1</v>
      </c>
      <c r="AX100" s="12">
        <f>VLOOKUP(Таблица1[[#This Row],[Готовы ли вы перейти на другую работу вслед за руководителем]], Таблица24[], 2, FALSE)</f>
        <v>1</v>
      </c>
      <c r="AY100" s="12">
        <f>VLOOKUP(Таблица1[[#This Row],[Пол вашего руководителя]], Таблица17[], 2, FALSE)</f>
        <v>1</v>
      </c>
    </row>
    <row r="101" spans="1:51" ht="45" x14ac:dyDescent="0.25">
      <c r="A101" s="1">
        <v>100</v>
      </c>
      <c r="B101" s="1" t="s">
        <v>78</v>
      </c>
      <c r="C101" s="1">
        <v>3</v>
      </c>
      <c r="D101" s="1">
        <v>28</v>
      </c>
      <c r="E101" s="1">
        <v>1</v>
      </c>
      <c r="F101" s="11">
        <v>2</v>
      </c>
      <c r="G101" s="1" t="s">
        <v>25</v>
      </c>
      <c r="H101" s="1" t="s">
        <v>64</v>
      </c>
      <c r="I101" s="1" t="s">
        <v>30</v>
      </c>
      <c r="J101" s="1" t="s">
        <v>28</v>
      </c>
      <c r="K101" s="1" t="s">
        <v>40</v>
      </c>
      <c r="L101" s="1" t="s">
        <v>30</v>
      </c>
      <c r="M101" s="1" t="s">
        <v>45</v>
      </c>
      <c r="N101" s="1" t="s">
        <v>46</v>
      </c>
      <c r="O101" s="1" t="s">
        <v>30</v>
      </c>
      <c r="P101" s="1" t="s">
        <v>33</v>
      </c>
      <c r="Q101" s="1" t="s">
        <v>34</v>
      </c>
      <c r="R101" s="1" t="s">
        <v>31</v>
      </c>
      <c r="S101" s="1" t="s">
        <v>35</v>
      </c>
      <c r="T101" s="1" t="s">
        <v>68</v>
      </c>
      <c r="U101" s="1" t="s">
        <v>31</v>
      </c>
      <c r="V101" s="1" t="s">
        <v>36</v>
      </c>
      <c r="W101" s="1" t="s">
        <v>49</v>
      </c>
      <c r="X101" s="1" t="s">
        <v>31</v>
      </c>
      <c r="Y101" s="1" t="s">
        <v>34</v>
      </c>
      <c r="Z101" s="1" t="s">
        <v>25</v>
      </c>
      <c r="AA101" s="1" t="s">
        <v>50</v>
      </c>
      <c r="AB101" s="11">
        <v>1</v>
      </c>
      <c r="AC101" s="12">
        <f xml:space="preserve"> VLOOKUP(Таблица1[Ваша должность],Должность[],3,FALSE)</f>
        <v>0</v>
      </c>
      <c r="AD10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0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01" s="12">
        <f>VLOOKUP(Таблица1[[#This Row],[Насколько ваш руководитель делегирует вам полномочия для принятия решений]],Таблица5[],3,FALSE)</f>
        <v>1</v>
      </c>
      <c r="AG101" s="12">
        <f>VLOOKUP(Таблица1[[#This Row],[Дает ли руководитель обратную связь по поводу вашей работы]],Таблица6[],3,FALSE)</f>
        <v>0</v>
      </c>
      <c r="AH10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1" s="12">
        <f>VLOOKUP(Таблица1[[#This Row],[Критикует ли вас руководитель в присутствии коллег]],Таблица9[],3,FALSE)</f>
        <v>0</v>
      </c>
      <c r="AJ101" s="12">
        <f>VLOOKUP(Таблица1[[#This Row],[Насколько часто вы общаетесь с руководителем один-на-один]],Таблица10[],3,FALSE)</f>
        <v>0</v>
      </c>
      <c r="AK10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01" s="12">
        <f>VLOOKUP(Таблица1[[#This Row],[Повышает ли руководитель на вас голос]],Таблица13[],3,FALSE)</f>
        <v>0</v>
      </c>
      <c r="AN101" s="12">
        <f>VLOOKUP(Таблица1[[#This Row],[Как руководитель реагирует на ваши инициативы]],Таблица14[],3,FALSE)</f>
        <v>1</v>
      </c>
      <c r="AO101" s="12">
        <f>VLOOKUP(Таблица1[[#This Row],[Оцените уровень комфорта в отношениях с руководителем]],Таблица15[],3,FALSE)</f>
        <v>1</v>
      </c>
      <c r="AP101" s="12">
        <f>VLOOKUP(Таблица1[[#This Row],[Возраст вашего руководителя]],Таблица16[],3,FALSE)</f>
        <v>0</v>
      </c>
      <c r="AQ101" s="12">
        <f>VLOOKUP(Таблица1[[#This Row],[Возраст вашего руководителя]],Таблица16[],4,FALSE)</f>
        <v>0</v>
      </c>
      <c r="AR101" s="12">
        <f>VLOOKUP(Таблица1[[#This Row],[Ваш пол]], Таблица17[], 2, FALSE)</f>
        <v>1</v>
      </c>
      <c r="AS101" s="12">
        <f>VLOOKUP(Таблица1[[#This Row],[Считаете ли вы своего руководителя лидером]], Таблица18[], 2, FALSE)</f>
        <v>1</v>
      </c>
      <c r="AT101" s="12">
        <f>VLOOKUP(Таблица1[[#This Row],[Есть ли в вашем коллективе неформальный лидер]], Таблица20[], 2, FALSE)</f>
        <v>0</v>
      </c>
      <c r="AU101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01" s="12">
        <f>VLOOKUP(Таблица1[[#This Row],[Занимается ли руководитель вашим профессиональным развитием]], Таблица22[], 2, FALSE)</f>
        <v>0</v>
      </c>
      <c r="AW101" s="12">
        <f>VLOOKUP(Таблица1[[#This Row],[Готовы ли вы к работе сверхурочно по просьбе руководителя]], Таблица23[], 2, FALSE)</f>
        <v>0</v>
      </c>
      <c r="AX101" s="12">
        <f>VLOOKUP(Таблица1[[#This Row],[Готовы ли вы перейти на другую работу вслед за руководителем]], Таблица24[], 2, FALSE)</f>
        <v>1</v>
      </c>
      <c r="AY101" s="12">
        <f>VLOOKUP(Таблица1[[#This Row],[Пол вашего руководителя]], Таблица17[], 2, FALSE)</f>
        <v>1</v>
      </c>
    </row>
    <row r="102" spans="1:51" ht="45" x14ac:dyDescent="0.25">
      <c r="A102" s="1">
        <v>101</v>
      </c>
      <c r="B102" s="1" t="s">
        <v>42</v>
      </c>
      <c r="C102" s="1">
        <v>7</v>
      </c>
      <c r="D102" s="1">
        <v>29</v>
      </c>
      <c r="E102" s="1">
        <v>1</v>
      </c>
      <c r="F102" s="11">
        <v>4</v>
      </c>
      <c r="G102" s="1" t="s">
        <v>61</v>
      </c>
      <c r="H102" s="1" t="s">
        <v>64</v>
      </c>
      <c r="I102" s="1" t="s">
        <v>30</v>
      </c>
      <c r="J102" s="1" t="s">
        <v>28</v>
      </c>
      <c r="K102" s="1" t="s">
        <v>40</v>
      </c>
      <c r="L102" s="1" t="s">
        <v>59</v>
      </c>
      <c r="M102" s="1" t="s">
        <v>31</v>
      </c>
      <c r="N102" s="1" t="s">
        <v>32</v>
      </c>
      <c r="O102" s="1" t="s">
        <v>30</v>
      </c>
      <c r="P102" s="1" t="s">
        <v>34</v>
      </c>
      <c r="Q102" s="1" t="s">
        <v>34</v>
      </c>
      <c r="R102" s="1" t="s">
        <v>31</v>
      </c>
      <c r="S102" s="1" t="s">
        <v>35</v>
      </c>
      <c r="T102" s="1" t="s">
        <v>34</v>
      </c>
      <c r="U102" s="1" t="s">
        <v>34</v>
      </c>
      <c r="V102" s="1" t="s">
        <v>36</v>
      </c>
      <c r="W102" s="1" t="s">
        <v>49</v>
      </c>
      <c r="X102" s="1" t="s">
        <v>34</v>
      </c>
      <c r="Y102" s="1" t="s">
        <v>34</v>
      </c>
      <c r="Z102" s="1" t="s">
        <v>25</v>
      </c>
      <c r="AA102" s="1" t="s">
        <v>38</v>
      </c>
      <c r="AB102" s="11">
        <v>1</v>
      </c>
      <c r="AC102" s="12">
        <f xml:space="preserve"> VLOOKUP(Таблица1[Ваша должность],Должность[],3,FALSE)</f>
        <v>0</v>
      </c>
      <c r="AD10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0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02" s="12">
        <f>VLOOKUP(Таблица1[[#This Row],[Насколько ваш руководитель делегирует вам полномочия для принятия решений]],Таблица5[],3,FALSE)</f>
        <v>1</v>
      </c>
      <c r="AG102" s="12">
        <f>VLOOKUP(Таблица1[[#This Row],[Дает ли руководитель обратную связь по поводу вашей работы]],Таблица6[],3,FALSE)</f>
        <v>0</v>
      </c>
      <c r="AH10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2" s="12">
        <f>VLOOKUP(Таблица1[[#This Row],[Критикует ли вас руководитель в присутствии коллег]],Таблица9[],3,FALSE)</f>
        <v>0</v>
      </c>
      <c r="AJ102" s="12">
        <f>VLOOKUP(Таблица1[[#This Row],[Насколько часто вы общаетесь с руководителем один-на-один]],Таблица10[],3,FALSE)</f>
        <v>1</v>
      </c>
      <c r="AK10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02" s="12">
        <f>VLOOKUP(Таблица1[[#This Row],[Повышает ли руководитель на вас голос]],Таблица13[],3,FALSE)</f>
        <v>0</v>
      </c>
      <c r="AN102" s="12">
        <f>VLOOKUP(Таблица1[[#This Row],[Как руководитель реагирует на ваши инициативы]],Таблица14[],3,FALSE)</f>
        <v>1</v>
      </c>
      <c r="AO102" s="12">
        <f>VLOOKUP(Таблица1[[#This Row],[Оцените уровень комфорта в отношениях с руководителем]],Таблица15[],3,FALSE)</f>
        <v>1</v>
      </c>
      <c r="AP102" s="12">
        <f>VLOOKUP(Таблица1[[#This Row],[Возраст вашего руководителя]],Таблица16[],3,FALSE)</f>
        <v>1</v>
      </c>
      <c r="AQ102" s="12">
        <f>VLOOKUP(Таблица1[[#This Row],[Возраст вашего руководителя]],Таблица16[],4,FALSE)</f>
        <v>0</v>
      </c>
      <c r="AR102" s="12">
        <f>VLOOKUP(Таблица1[[#This Row],[Ваш пол]], Таблица17[], 2, FALSE)</f>
        <v>0</v>
      </c>
      <c r="AS102" s="12">
        <f>VLOOKUP(Таблица1[[#This Row],[Считаете ли вы своего руководителя лидером]], Таблица18[], 2, FALSE)</f>
        <v>1</v>
      </c>
      <c r="AT102" s="12">
        <f>VLOOKUP(Таблица1[[#This Row],[Есть ли в вашем коллективе неформальный лидер]], Таблица20[], 2, FALSE)</f>
        <v>0</v>
      </c>
      <c r="AU10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02" s="12">
        <f>VLOOKUP(Таблица1[[#This Row],[Занимается ли руководитель вашим профессиональным развитием]], Таблица22[], 2, FALSE)</f>
        <v>1</v>
      </c>
      <c r="AW102" s="12">
        <f>VLOOKUP(Таблица1[[#This Row],[Готовы ли вы к работе сверхурочно по просьбе руководителя]], Таблица23[], 2, FALSE)</f>
        <v>1</v>
      </c>
      <c r="AX102" s="12">
        <f>VLOOKUP(Таблица1[[#This Row],[Готовы ли вы перейти на другую работу вслед за руководителем]], Таблица24[], 2, FALSE)</f>
        <v>1</v>
      </c>
      <c r="AY102" s="12">
        <f>VLOOKUP(Таблица1[[#This Row],[Пол вашего руководителя]], Таблица17[], 2, FALSE)</f>
        <v>1</v>
      </c>
    </row>
    <row r="103" spans="1:51" ht="45" x14ac:dyDescent="0.25">
      <c r="A103" s="1">
        <v>102</v>
      </c>
      <c r="B103" s="1" t="s">
        <v>73</v>
      </c>
      <c r="C103" s="1">
        <v>5</v>
      </c>
      <c r="D103" s="1">
        <v>26</v>
      </c>
      <c r="E103" s="1">
        <v>2.5</v>
      </c>
      <c r="F103" s="11">
        <v>3</v>
      </c>
      <c r="G103" s="1" t="s">
        <v>25</v>
      </c>
      <c r="H103" s="1" t="s">
        <v>43</v>
      </c>
      <c r="I103" s="1" t="s">
        <v>60</v>
      </c>
      <c r="J103" s="1" t="s">
        <v>28</v>
      </c>
      <c r="K103" s="1" t="s">
        <v>29</v>
      </c>
      <c r="L103" s="1" t="s">
        <v>59</v>
      </c>
      <c r="M103" s="1" t="s">
        <v>31</v>
      </c>
      <c r="N103" s="1" t="s">
        <v>65</v>
      </c>
      <c r="O103" s="1" t="s">
        <v>30</v>
      </c>
      <c r="P103" s="1" t="s">
        <v>41</v>
      </c>
      <c r="Q103" s="1" t="s">
        <v>31</v>
      </c>
      <c r="R103" s="1" t="s">
        <v>31</v>
      </c>
      <c r="S103" s="1" t="s">
        <v>35</v>
      </c>
      <c r="T103" s="1" t="s">
        <v>34</v>
      </c>
      <c r="U103" s="1" t="s">
        <v>34</v>
      </c>
      <c r="V103" s="1" t="s">
        <v>36</v>
      </c>
      <c r="W103" s="1" t="s">
        <v>49</v>
      </c>
      <c r="X103" s="1" t="s">
        <v>31</v>
      </c>
      <c r="Y103" s="1" t="s">
        <v>31</v>
      </c>
      <c r="Z103" s="1" t="s">
        <v>25</v>
      </c>
      <c r="AA103" s="1" t="s">
        <v>69</v>
      </c>
      <c r="AB103" s="11">
        <v>3</v>
      </c>
      <c r="AC103" s="12">
        <f xml:space="preserve"> VLOOKUP(Таблица1[Ваша должность],Должность[],3,FALSE)</f>
        <v>0</v>
      </c>
      <c r="AD10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0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03" s="12">
        <f>VLOOKUP(Таблица1[[#This Row],[Насколько ваш руководитель делегирует вам полномочия для принятия решений]],Таблица5[],3,FALSE)</f>
        <v>1</v>
      </c>
      <c r="AG103" s="12">
        <f>VLOOKUP(Таблица1[[#This Row],[Дает ли руководитель обратную связь по поводу вашей работы]],Таблица6[],3,FALSE)</f>
        <v>1</v>
      </c>
      <c r="AH10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3" s="12">
        <f>VLOOKUP(Таблица1[[#This Row],[Критикует ли вас руководитель в присутствии коллег]],Таблица9[],3,FALSE)</f>
        <v>0</v>
      </c>
      <c r="AJ103" s="12">
        <f>VLOOKUP(Таблица1[[#This Row],[Насколько часто вы общаетесь с руководителем один-на-один]],Таблица10[],3,FALSE)</f>
        <v>1</v>
      </c>
      <c r="AK10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03" s="12">
        <f>VLOOKUP(Таблица1[[#This Row],[Повышает ли руководитель на вас голос]],Таблица13[],3,FALSE)</f>
        <v>0</v>
      </c>
      <c r="AN103" s="12">
        <f>VLOOKUP(Таблица1[[#This Row],[Как руководитель реагирует на ваши инициативы]],Таблица14[],3,FALSE)</f>
        <v>1</v>
      </c>
      <c r="AO103" s="12">
        <f>VLOOKUP(Таблица1[[#This Row],[Оцените уровень комфорта в отношениях с руководителем]],Таблица15[],3,FALSE)</f>
        <v>1</v>
      </c>
      <c r="AP103" s="12">
        <f>VLOOKUP(Таблица1[[#This Row],[Возраст вашего руководителя]],Таблица16[],3,FALSE)</f>
        <v>0</v>
      </c>
      <c r="AQ103" s="12">
        <f>VLOOKUP(Таблица1[[#This Row],[Возраст вашего руководителя]],Таблица16[],4,FALSE)</f>
        <v>0</v>
      </c>
      <c r="AR103" s="12">
        <f>VLOOKUP(Таблица1[[#This Row],[Ваш пол]], Таблица17[], 2, FALSE)</f>
        <v>1</v>
      </c>
      <c r="AS103" s="12">
        <f>VLOOKUP(Таблица1[[#This Row],[Считаете ли вы своего руководителя лидером]], Таблица18[], 2, FALSE)</f>
        <v>0</v>
      </c>
      <c r="AT103" s="12">
        <f>VLOOKUP(Таблица1[[#This Row],[Есть ли в вашем коллективе неформальный лидер]], Таблица20[], 2, FALSE)</f>
        <v>0</v>
      </c>
      <c r="AU10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03" s="12">
        <f>VLOOKUP(Таблица1[[#This Row],[Занимается ли руководитель вашим профессиональным развитием]], Таблица22[], 2, FALSE)</f>
        <v>1</v>
      </c>
      <c r="AW103" s="12">
        <f>VLOOKUP(Таблица1[[#This Row],[Готовы ли вы к работе сверхурочно по просьбе руководителя]], Таблица23[], 2, FALSE)</f>
        <v>0</v>
      </c>
      <c r="AX103" s="12">
        <f>VLOOKUP(Таблица1[[#This Row],[Готовы ли вы перейти на другую работу вслед за руководителем]], Таблица24[], 2, FALSE)</f>
        <v>0</v>
      </c>
      <c r="AY103" s="12">
        <f>VLOOKUP(Таблица1[[#This Row],[Пол вашего руководителя]], Таблица17[], 2, FALSE)</f>
        <v>1</v>
      </c>
    </row>
    <row r="104" spans="1:51" ht="60" x14ac:dyDescent="0.25">
      <c r="A104" s="1">
        <v>103</v>
      </c>
      <c r="B104" s="1" t="s">
        <v>42</v>
      </c>
      <c r="C104" s="1">
        <v>8</v>
      </c>
      <c r="D104" s="1">
        <v>36</v>
      </c>
      <c r="E104" s="1">
        <v>3</v>
      </c>
      <c r="F104" s="11">
        <v>1</v>
      </c>
      <c r="G104" s="1" t="s">
        <v>25</v>
      </c>
      <c r="H104" s="1" t="s">
        <v>26</v>
      </c>
      <c r="I104" s="1" t="s">
        <v>27</v>
      </c>
      <c r="J104" s="1" t="s">
        <v>44</v>
      </c>
      <c r="K104" s="1" t="s">
        <v>29</v>
      </c>
      <c r="L104" s="1" t="s">
        <v>30</v>
      </c>
      <c r="M104" s="1" t="s">
        <v>34</v>
      </c>
      <c r="N104" s="1" t="s">
        <v>46</v>
      </c>
      <c r="O104" s="1" t="s">
        <v>47</v>
      </c>
      <c r="P104" s="1" t="s">
        <v>33</v>
      </c>
      <c r="Q104" s="1" t="s">
        <v>31</v>
      </c>
      <c r="R104" s="1" t="s">
        <v>31</v>
      </c>
      <c r="S104" s="1" t="s">
        <v>35</v>
      </c>
      <c r="T104" s="1" t="s">
        <v>31</v>
      </c>
      <c r="U104" s="1" t="s">
        <v>31</v>
      </c>
      <c r="V104" s="1" t="s">
        <v>36</v>
      </c>
      <c r="W104" s="1" t="s">
        <v>49</v>
      </c>
      <c r="X104" s="1" t="s">
        <v>34</v>
      </c>
      <c r="Y104" s="1" t="s">
        <v>34</v>
      </c>
      <c r="Z104" s="1" t="s">
        <v>25</v>
      </c>
      <c r="AA104" s="1" t="s">
        <v>69</v>
      </c>
      <c r="AB104" s="11">
        <v>3</v>
      </c>
      <c r="AC104" s="12">
        <f xml:space="preserve"> VLOOKUP(Таблица1[Ваша должность],Должность[],3,FALSE)</f>
        <v>0</v>
      </c>
      <c r="AD10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0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04" s="12">
        <f>VLOOKUP(Таблица1[[#This Row],[Насколько ваш руководитель делегирует вам полномочия для принятия решений]],Таблица5[],3,FALSE)</f>
        <v>1</v>
      </c>
      <c r="AG104" s="12">
        <f>VLOOKUP(Таблица1[[#This Row],[Дает ли руководитель обратную связь по поводу вашей работы]],Таблица6[],3,FALSE)</f>
        <v>1</v>
      </c>
      <c r="AH10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4" s="12">
        <f>VLOOKUP(Таблица1[[#This Row],[Критикует ли вас руководитель в присутствии коллег]],Таблица9[],3,FALSE)</f>
        <v>1</v>
      </c>
      <c r="AJ104" s="12">
        <f>VLOOKUP(Таблица1[[#This Row],[Насколько часто вы общаетесь с руководителем один-на-один]],Таблица10[],3,FALSE)</f>
        <v>0</v>
      </c>
      <c r="AK10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04" s="12">
        <f>VLOOKUP(Таблица1[[#This Row],[Повышает ли руководитель на вас голос]],Таблица13[],3,FALSE)</f>
        <v>0</v>
      </c>
      <c r="AN104" s="12">
        <f>VLOOKUP(Таблица1[[#This Row],[Как руководитель реагирует на ваши инициативы]],Таблица14[],3,FALSE)</f>
        <v>1</v>
      </c>
      <c r="AO104" s="12">
        <f>VLOOKUP(Таблица1[[#This Row],[Оцените уровень комфорта в отношениях с руководителем]],Таблица15[],3,FALSE)</f>
        <v>1</v>
      </c>
      <c r="AP104" s="12">
        <f>VLOOKUP(Таблица1[[#This Row],[Возраст вашего руководителя]],Таблица16[],3,FALSE)</f>
        <v>0</v>
      </c>
      <c r="AQ104" s="12">
        <f>VLOOKUP(Таблица1[[#This Row],[Возраст вашего руководителя]],Таблица16[],4,FALSE)</f>
        <v>0</v>
      </c>
      <c r="AR104" s="12">
        <f>VLOOKUP(Таблица1[[#This Row],[Ваш пол]], Таблица17[], 2, FALSE)</f>
        <v>1</v>
      </c>
      <c r="AS104" s="12">
        <f>VLOOKUP(Таблица1[[#This Row],[Считаете ли вы своего руководителя лидером]], Таблица18[], 2, FALSE)</f>
        <v>0</v>
      </c>
      <c r="AT104" s="12">
        <f>VLOOKUP(Таблица1[[#This Row],[Есть ли в вашем коллективе неформальный лидер]], Таблица20[], 2, FALSE)</f>
        <v>0</v>
      </c>
      <c r="AU10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04" s="12">
        <f>VLOOKUP(Таблица1[[#This Row],[Занимается ли руководитель вашим профессиональным развитием]], Таблица22[], 2, FALSE)</f>
        <v>0</v>
      </c>
      <c r="AW104" s="12">
        <f>VLOOKUP(Таблица1[[#This Row],[Готовы ли вы к работе сверхурочно по просьбе руководителя]], Таблица23[], 2, FALSE)</f>
        <v>1</v>
      </c>
      <c r="AX104" s="12">
        <f>VLOOKUP(Таблица1[[#This Row],[Готовы ли вы перейти на другую работу вслед за руководителем]], Таблица24[], 2, FALSE)</f>
        <v>1</v>
      </c>
      <c r="AY104" s="12">
        <f>VLOOKUP(Таблица1[[#This Row],[Пол вашего руководителя]], Таблица17[], 2, FALSE)</f>
        <v>1</v>
      </c>
    </row>
    <row r="105" spans="1:51" ht="45" x14ac:dyDescent="0.25">
      <c r="A105" s="1">
        <v>104</v>
      </c>
      <c r="B105" s="1" t="s">
        <v>42</v>
      </c>
      <c r="C105" s="1">
        <v>3</v>
      </c>
      <c r="D105" s="1">
        <v>26</v>
      </c>
      <c r="E105" s="1">
        <v>0.8</v>
      </c>
      <c r="F105" s="11">
        <v>4</v>
      </c>
      <c r="G105" s="1" t="s">
        <v>61</v>
      </c>
      <c r="H105" s="1" t="s">
        <v>43</v>
      </c>
      <c r="I105" s="1" t="s">
        <v>58</v>
      </c>
      <c r="J105" s="1" t="s">
        <v>44</v>
      </c>
      <c r="K105" s="1" t="s">
        <v>31</v>
      </c>
      <c r="L105" s="1" t="s">
        <v>30</v>
      </c>
      <c r="M105" s="1" t="s">
        <v>45</v>
      </c>
      <c r="N105" s="1" t="s">
        <v>46</v>
      </c>
      <c r="O105" s="1" t="s">
        <v>30</v>
      </c>
      <c r="P105" s="1" t="s">
        <v>41</v>
      </c>
      <c r="Q105" s="1" t="s">
        <v>31</v>
      </c>
      <c r="R105" s="1" t="s">
        <v>34</v>
      </c>
      <c r="S105" s="1" t="s">
        <v>35</v>
      </c>
      <c r="T105" s="1" t="s">
        <v>31</v>
      </c>
      <c r="U105" s="1" t="s">
        <v>31</v>
      </c>
      <c r="V105" s="1" t="s">
        <v>48</v>
      </c>
      <c r="W105" s="1" t="s">
        <v>55</v>
      </c>
      <c r="X105" s="1" t="s">
        <v>31</v>
      </c>
      <c r="Y105" s="1" t="s">
        <v>31</v>
      </c>
      <c r="Z105" s="1" t="s">
        <v>25</v>
      </c>
      <c r="AA105" s="1" t="s">
        <v>38</v>
      </c>
      <c r="AB105" s="11">
        <v>1</v>
      </c>
      <c r="AC105" s="12">
        <f xml:space="preserve"> VLOOKUP(Таблица1[Ваша должность],Должность[],3,FALSE)</f>
        <v>0</v>
      </c>
      <c r="AD10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0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05" s="12">
        <f>VLOOKUP(Таблица1[[#This Row],[Насколько ваш руководитель делегирует вам полномочия для принятия решений]],Таблица5[],3,FALSE)</f>
        <v>1</v>
      </c>
      <c r="AG105" s="12">
        <f>VLOOKUP(Таблица1[[#This Row],[Дает ли руководитель обратную связь по поводу вашей работы]],Таблица6[],3,FALSE)</f>
        <v>0</v>
      </c>
      <c r="AH10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5" s="12">
        <f>VLOOKUP(Таблица1[[#This Row],[Критикует ли вас руководитель в присутствии коллег]],Таблица9[],3,FALSE)</f>
        <v>0</v>
      </c>
      <c r="AJ105" s="12">
        <f>VLOOKUP(Таблица1[[#This Row],[Насколько часто вы общаетесь с руководителем один-на-один]],Таблица10[],3,FALSE)</f>
        <v>0</v>
      </c>
      <c r="AK10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05" s="12">
        <f>VLOOKUP(Таблица1[[#This Row],[Повышает ли руководитель на вас голос]],Таблица13[],3,FALSE)</f>
        <v>0</v>
      </c>
      <c r="AN105" s="12">
        <f>VLOOKUP(Таблица1[[#This Row],[Как руководитель реагирует на ваши инициативы]],Таблица14[],3,FALSE)</f>
        <v>0</v>
      </c>
      <c r="AO105" s="12">
        <f>VLOOKUP(Таблица1[[#This Row],[Оцените уровень комфорта в отношениях с руководителем]],Таблица15[],3,FALSE)</f>
        <v>0</v>
      </c>
      <c r="AP105" s="12">
        <f>VLOOKUP(Таблица1[[#This Row],[Возраст вашего руководителя]],Таблица16[],3,FALSE)</f>
        <v>1</v>
      </c>
      <c r="AQ105" s="12">
        <f>VLOOKUP(Таблица1[[#This Row],[Возраст вашего руководителя]],Таблица16[],4,FALSE)</f>
        <v>0</v>
      </c>
      <c r="AR105" s="12">
        <f>VLOOKUP(Таблица1[[#This Row],[Ваш пол]], Таблица17[], 2, FALSE)</f>
        <v>0</v>
      </c>
      <c r="AS105" s="12">
        <f>VLOOKUP(Таблица1[[#This Row],[Считаете ли вы своего руководителя лидером]], Таблица18[], 2, FALSE)</f>
        <v>0</v>
      </c>
      <c r="AT105" s="12">
        <f>VLOOKUP(Таблица1[[#This Row],[Есть ли в вашем коллективе неформальный лидер]], Таблица20[], 2, FALSE)</f>
        <v>1</v>
      </c>
      <c r="AU10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05" s="12">
        <f>VLOOKUP(Таблица1[[#This Row],[Занимается ли руководитель вашим профессиональным развитием]], Таблица22[], 2, FALSE)</f>
        <v>0</v>
      </c>
      <c r="AW105" s="12">
        <f>VLOOKUP(Таблица1[[#This Row],[Готовы ли вы к работе сверхурочно по просьбе руководителя]], Таблица23[], 2, FALSE)</f>
        <v>0</v>
      </c>
      <c r="AX105" s="12">
        <f>VLOOKUP(Таблица1[[#This Row],[Готовы ли вы перейти на другую работу вслед за руководителем]], Таблица24[], 2, FALSE)</f>
        <v>0</v>
      </c>
      <c r="AY105" s="12">
        <f>VLOOKUP(Таблица1[[#This Row],[Пол вашего руководителя]], Таблица17[], 2, FALSE)</f>
        <v>1</v>
      </c>
    </row>
    <row r="106" spans="1:51" ht="45" x14ac:dyDescent="0.25">
      <c r="A106" s="1">
        <v>105</v>
      </c>
      <c r="B106" s="1" t="s">
        <v>51</v>
      </c>
      <c r="C106" s="1">
        <v>12</v>
      </c>
      <c r="D106" s="1">
        <v>32</v>
      </c>
      <c r="E106" s="1">
        <v>3</v>
      </c>
      <c r="F106" s="11">
        <v>2</v>
      </c>
      <c r="G106" s="1" t="s">
        <v>25</v>
      </c>
      <c r="H106" s="1" t="s">
        <v>39</v>
      </c>
      <c r="I106" s="1" t="s">
        <v>27</v>
      </c>
      <c r="J106" s="1" t="s">
        <v>44</v>
      </c>
      <c r="K106" s="1" t="s">
        <v>29</v>
      </c>
      <c r="L106" s="1" t="s">
        <v>30</v>
      </c>
      <c r="M106" s="1" t="s">
        <v>31</v>
      </c>
      <c r="N106" s="1" t="s">
        <v>46</v>
      </c>
      <c r="O106" s="1" t="s">
        <v>47</v>
      </c>
      <c r="P106" s="1" t="s">
        <v>34</v>
      </c>
      <c r="Q106" s="1" t="s">
        <v>34</v>
      </c>
      <c r="R106" s="1" t="s">
        <v>31</v>
      </c>
      <c r="S106" s="1" t="s">
        <v>54</v>
      </c>
      <c r="T106" s="1" t="s">
        <v>34</v>
      </c>
      <c r="U106" s="1" t="s">
        <v>31</v>
      </c>
      <c r="V106" s="1" t="s">
        <v>36</v>
      </c>
      <c r="W106" s="1" t="s">
        <v>37</v>
      </c>
      <c r="X106" s="1" t="s">
        <v>31</v>
      </c>
      <c r="Y106" s="1" t="s">
        <v>34</v>
      </c>
      <c r="Z106" s="1" t="s">
        <v>25</v>
      </c>
      <c r="AA106" s="1" t="s">
        <v>38</v>
      </c>
      <c r="AB106" s="11">
        <v>6</v>
      </c>
      <c r="AC106" s="12">
        <f xml:space="preserve"> VLOOKUP(Таблица1[Ваша должность],Должность[],3,FALSE)</f>
        <v>1</v>
      </c>
      <c r="AD10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0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06" s="12">
        <f>VLOOKUP(Таблица1[[#This Row],[Насколько ваш руководитель делегирует вам полномочия для принятия решений]],Таблица5[],3,FALSE)</f>
        <v>1</v>
      </c>
      <c r="AG106" s="12">
        <f>VLOOKUP(Таблица1[[#This Row],[Дает ли руководитель обратную связь по поводу вашей работы]],Таблица6[],3,FALSE)</f>
        <v>1</v>
      </c>
      <c r="AH10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6" s="12">
        <f>VLOOKUP(Таблица1[[#This Row],[Критикует ли вас руководитель в присутствии коллег]],Таблица9[],3,FALSE)</f>
        <v>0</v>
      </c>
      <c r="AJ106" s="12">
        <f>VLOOKUP(Таблица1[[#This Row],[Насколько часто вы общаетесь с руководителем один-на-один]],Таблица10[],3,FALSE)</f>
        <v>0</v>
      </c>
      <c r="AK10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06" s="12">
        <f>VLOOKUP(Таблица1[[#This Row],[Повышает ли руководитель на вас голос]],Таблица13[],3,FALSE)</f>
        <v>0</v>
      </c>
      <c r="AN106" s="12">
        <f>VLOOKUP(Таблица1[[#This Row],[Как руководитель реагирует на ваши инициативы]],Таблица14[],3,FALSE)</f>
        <v>1</v>
      </c>
      <c r="AO106" s="12">
        <f>VLOOKUP(Таблица1[[#This Row],[Оцените уровень комфорта в отношениях с руководителем]],Таблица15[],3,FALSE)</f>
        <v>1</v>
      </c>
      <c r="AP106" s="12">
        <f>VLOOKUP(Таблица1[[#This Row],[Возраст вашего руководителя]],Таблица16[],3,FALSE)</f>
        <v>1</v>
      </c>
      <c r="AQ106" s="12">
        <f>VLOOKUP(Таблица1[[#This Row],[Возраст вашего руководителя]],Таблица16[],4,FALSE)</f>
        <v>0</v>
      </c>
      <c r="AR106" s="12">
        <f>VLOOKUP(Таблица1[[#This Row],[Ваш пол]], Таблица17[], 2, FALSE)</f>
        <v>1</v>
      </c>
      <c r="AS106" s="12">
        <f>VLOOKUP(Таблица1[[#This Row],[Считаете ли вы своего руководителя лидером]], Таблица18[], 2, FALSE)</f>
        <v>1</v>
      </c>
      <c r="AT106" s="12">
        <f>VLOOKUP(Таблица1[[#This Row],[Есть ли в вашем коллективе неформальный лидер]], Таблица20[], 2, FALSE)</f>
        <v>0</v>
      </c>
      <c r="AU10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06" s="12">
        <f>VLOOKUP(Таблица1[[#This Row],[Занимается ли руководитель вашим профессиональным развитием]], Таблица22[], 2, FALSE)</f>
        <v>0</v>
      </c>
      <c r="AW106" s="12">
        <f>VLOOKUP(Таблица1[[#This Row],[Готовы ли вы к работе сверхурочно по просьбе руководителя]], Таблица23[], 2, FALSE)</f>
        <v>0</v>
      </c>
      <c r="AX106" s="12">
        <f>VLOOKUP(Таблица1[[#This Row],[Готовы ли вы перейти на другую работу вслед за руководителем]], Таблица24[], 2, FALSE)</f>
        <v>1</v>
      </c>
      <c r="AY106" s="12">
        <f>VLOOKUP(Таблица1[[#This Row],[Пол вашего руководителя]], Таблица17[], 2, FALSE)</f>
        <v>1</v>
      </c>
    </row>
    <row r="107" spans="1:51" ht="45" x14ac:dyDescent="0.25">
      <c r="A107" s="1">
        <v>106</v>
      </c>
      <c r="B107" s="1" t="s">
        <v>51</v>
      </c>
      <c r="C107" s="1">
        <v>7</v>
      </c>
      <c r="D107" s="1">
        <v>29</v>
      </c>
      <c r="E107" s="1">
        <v>5</v>
      </c>
      <c r="F107" s="11">
        <v>4</v>
      </c>
      <c r="G107" s="1" t="s">
        <v>25</v>
      </c>
      <c r="H107" s="1" t="s">
        <v>64</v>
      </c>
      <c r="I107" s="1" t="s">
        <v>60</v>
      </c>
      <c r="J107" s="1" t="s">
        <v>44</v>
      </c>
      <c r="K107" s="1" t="s">
        <v>29</v>
      </c>
      <c r="L107" s="1" t="s">
        <v>59</v>
      </c>
      <c r="M107" s="1" t="s">
        <v>45</v>
      </c>
      <c r="N107" s="1" t="s">
        <v>46</v>
      </c>
      <c r="O107" s="1" t="s">
        <v>30</v>
      </c>
      <c r="P107" s="1" t="s">
        <v>34</v>
      </c>
      <c r="Q107" s="1" t="s">
        <v>31</v>
      </c>
      <c r="R107" s="1" t="s">
        <v>34</v>
      </c>
      <c r="S107" s="1" t="s">
        <v>35</v>
      </c>
      <c r="T107" s="1" t="s">
        <v>34</v>
      </c>
      <c r="U107" s="1" t="s">
        <v>34</v>
      </c>
      <c r="V107" s="1" t="s">
        <v>36</v>
      </c>
      <c r="W107" s="1" t="s">
        <v>49</v>
      </c>
      <c r="X107" s="1" t="s">
        <v>34</v>
      </c>
      <c r="Y107" s="1" t="s">
        <v>31</v>
      </c>
      <c r="Z107" s="1" t="s">
        <v>25</v>
      </c>
      <c r="AA107" s="1" t="s">
        <v>69</v>
      </c>
      <c r="AB107" s="11">
        <v>5</v>
      </c>
      <c r="AC107" s="12">
        <f xml:space="preserve"> VLOOKUP(Таблица1[Ваша должность],Должность[],3,FALSE)</f>
        <v>1</v>
      </c>
      <c r="AD10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0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07" s="12">
        <f>VLOOKUP(Таблица1[[#This Row],[Насколько ваш руководитель делегирует вам полномочия для принятия решений]],Таблица5[],3,FALSE)</f>
        <v>1</v>
      </c>
      <c r="AG107" s="12">
        <f>VLOOKUP(Таблица1[[#This Row],[Дает ли руководитель обратную связь по поводу вашей работы]],Таблица6[],3,FALSE)</f>
        <v>1</v>
      </c>
      <c r="AH10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7" s="12">
        <f>VLOOKUP(Таблица1[[#This Row],[Критикует ли вас руководитель в присутствии коллег]],Таблица9[],3,FALSE)</f>
        <v>0</v>
      </c>
      <c r="AJ107" s="12">
        <f>VLOOKUP(Таблица1[[#This Row],[Насколько часто вы общаетесь с руководителем один-на-один]],Таблица10[],3,FALSE)</f>
        <v>0</v>
      </c>
      <c r="AK10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07" s="12">
        <f>VLOOKUP(Таблица1[[#This Row],[Повышает ли руководитель на вас голос]],Таблица13[],3,FALSE)</f>
        <v>0</v>
      </c>
      <c r="AN107" s="12">
        <f>VLOOKUP(Таблица1[[#This Row],[Как руководитель реагирует на ваши инициативы]],Таблица14[],3,FALSE)</f>
        <v>1</v>
      </c>
      <c r="AO107" s="12">
        <f>VLOOKUP(Таблица1[[#This Row],[Оцените уровень комфорта в отношениях с руководителем]],Таблица15[],3,FALSE)</f>
        <v>1</v>
      </c>
      <c r="AP107" s="12">
        <f>VLOOKUP(Таблица1[[#This Row],[Возраст вашего руководителя]],Таблица16[],3,FALSE)</f>
        <v>0</v>
      </c>
      <c r="AQ107" s="12">
        <f>VLOOKUP(Таблица1[[#This Row],[Возраст вашего руководителя]],Таблица16[],4,FALSE)</f>
        <v>0</v>
      </c>
      <c r="AR107" s="12">
        <f>VLOOKUP(Таблица1[[#This Row],[Ваш пол]], Таблица17[], 2, FALSE)</f>
        <v>1</v>
      </c>
      <c r="AS107" s="12">
        <f>VLOOKUP(Таблица1[[#This Row],[Считаете ли вы своего руководителя лидером]], Таблица18[], 2, FALSE)</f>
        <v>0</v>
      </c>
      <c r="AT107" s="12">
        <f>VLOOKUP(Таблица1[[#This Row],[Есть ли в вашем коллективе неформальный лидер]], Таблица20[], 2, FALSE)</f>
        <v>1</v>
      </c>
      <c r="AU10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07" s="12">
        <f>VLOOKUP(Таблица1[[#This Row],[Занимается ли руководитель вашим профессиональным развитием]], Таблица22[], 2, FALSE)</f>
        <v>1</v>
      </c>
      <c r="AW107" s="12">
        <f>VLOOKUP(Таблица1[[#This Row],[Готовы ли вы к работе сверхурочно по просьбе руководителя]], Таблица23[], 2, FALSE)</f>
        <v>1</v>
      </c>
      <c r="AX107" s="12">
        <f>VLOOKUP(Таблица1[[#This Row],[Готовы ли вы перейти на другую работу вслед за руководителем]], Таблица24[], 2, FALSE)</f>
        <v>0</v>
      </c>
      <c r="AY107" s="12">
        <f>VLOOKUP(Таблица1[[#This Row],[Пол вашего руководителя]], Таблица17[], 2, FALSE)</f>
        <v>1</v>
      </c>
    </row>
    <row r="108" spans="1:51" ht="45" x14ac:dyDescent="0.25">
      <c r="A108" s="1">
        <v>107</v>
      </c>
      <c r="B108" s="1" t="s">
        <v>42</v>
      </c>
      <c r="C108" s="1">
        <v>10</v>
      </c>
      <c r="D108" s="1">
        <v>30</v>
      </c>
      <c r="E108" s="1">
        <v>2</v>
      </c>
      <c r="F108" s="11">
        <v>3</v>
      </c>
      <c r="G108" s="1" t="s">
        <v>25</v>
      </c>
      <c r="H108" s="1" t="s">
        <v>39</v>
      </c>
      <c r="I108" s="1" t="s">
        <v>27</v>
      </c>
      <c r="J108" s="1" t="s">
        <v>44</v>
      </c>
      <c r="K108" s="1" t="s">
        <v>40</v>
      </c>
      <c r="L108" s="1" t="s">
        <v>59</v>
      </c>
      <c r="M108" s="1" t="s">
        <v>31</v>
      </c>
      <c r="N108" s="1" t="s">
        <v>65</v>
      </c>
      <c r="O108" s="1" t="s">
        <v>47</v>
      </c>
      <c r="P108" s="1" t="s">
        <v>34</v>
      </c>
      <c r="Q108" s="1" t="s">
        <v>34</v>
      </c>
      <c r="R108" s="1" t="s">
        <v>34</v>
      </c>
      <c r="S108" s="1" t="s">
        <v>35</v>
      </c>
      <c r="T108" s="1" t="s">
        <v>34</v>
      </c>
      <c r="U108" s="1" t="s">
        <v>34</v>
      </c>
      <c r="V108" s="1" t="s">
        <v>36</v>
      </c>
      <c r="W108" s="1" t="s">
        <v>49</v>
      </c>
      <c r="X108" s="1" t="s">
        <v>34</v>
      </c>
      <c r="Y108" s="1" t="s">
        <v>31</v>
      </c>
      <c r="Z108" s="1" t="s">
        <v>25</v>
      </c>
      <c r="AA108" s="1" t="s">
        <v>69</v>
      </c>
      <c r="AB108" s="11">
        <v>15</v>
      </c>
      <c r="AC108" s="12">
        <f xml:space="preserve"> VLOOKUP(Таблица1[Ваша должность],Должность[],3,FALSE)</f>
        <v>0</v>
      </c>
      <c r="AD10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0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08" s="12">
        <f>VLOOKUP(Таблица1[[#This Row],[Насколько ваш руководитель делегирует вам полномочия для принятия решений]],Таблица5[],3,FALSE)</f>
        <v>1</v>
      </c>
      <c r="AG108" s="12">
        <f>VLOOKUP(Таблица1[[#This Row],[Дает ли руководитель обратную связь по поводу вашей работы]],Таблица6[],3,FALSE)</f>
        <v>0</v>
      </c>
      <c r="AH10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8" s="12">
        <f>VLOOKUP(Таблица1[[#This Row],[Критикует ли вас руководитель в присутствии коллег]],Таблица9[],3,FALSE)</f>
        <v>0</v>
      </c>
      <c r="AJ108" s="12">
        <f>VLOOKUP(Таблица1[[#This Row],[Насколько часто вы общаетесь с руководителем один-на-один]],Таблица10[],3,FALSE)</f>
        <v>1</v>
      </c>
      <c r="AK10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0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08" s="12">
        <f>VLOOKUP(Таблица1[[#This Row],[Повышает ли руководитель на вас голос]],Таблица13[],3,FALSE)</f>
        <v>0</v>
      </c>
      <c r="AN108" s="12">
        <f>VLOOKUP(Таблица1[[#This Row],[Как руководитель реагирует на ваши инициативы]],Таблица14[],3,FALSE)</f>
        <v>1</v>
      </c>
      <c r="AO108" s="12">
        <f>VLOOKUP(Таблица1[[#This Row],[Оцените уровень комфорта в отношениях с руководителем]],Таблица15[],3,FALSE)</f>
        <v>1</v>
      </c>
      <c r="AP108" s="12">
        <f>VLOOKUP(Таблица1[[#This Row],[Возраст вашего руководителя]],Таблица16[],3,FALSE)</f>
        <v>0</v>
      </c>
      <c r="AQ108" s="12">
        <f>VLOOKUP(Таблица1[[#This Row],[Возраст вашего руководителя]],Таблица16[],4,FALSE)</f>
        <v>0</v>
      </c>
      <c r="AR108" s="12">
        <f>VLOOKUP(Таблица1[[#This Row],[Ваш пол]], Таблица17[], 2, FALSE)</f>
        <v>1</v>
      </c>
      <c r="AS108" s="12">
        <f>VLOOKUP(Таблица1[[#This Row],[Считаете ли вы своего руководителя лидером]], Таблица18[], 2, FALSE)</f>
        <v>1</v>
      </c>
      <c r="AT108" s="12">
        <f>VLOOKUP(Таблица1[[#This Row],[Есть ли в вашем коллективе неформальный лидер]], Таблица20[], 2, FALSE)</f>
        <v>1</v>
      </c>
      <c r="AU10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08" s="12">
        <f>VLOOKUP(Таблица1[[#This Row],[Занимается ли руководитель вашим профессиональным развитием]], Таблица22[], 2, FALSE)</f>
        <v>1</v>
      </c>
      <c r="AW108" s="12">
        <f>VLOOKUP(Таблица1[[#This Row],[Готовы ли вы к работе сверхурочно по просьбе руководителя]], Таблица23[], 2, FALSE)</f>
        <v>1</v>
      </c>
      <c r="AX108" s="12">
        <f>VLOOKUP(Таблица1[[#This Row],[Готовы ли вы перейти на другую работу вслед за руководителем]], Таблица24[], 2, FALSE)</f>
        <v>0</v>
      </c>
      <c r="AY108" s="12">
        <f>VLOOKUP(Таблица1[[#This Row],[Пол вашего руководителя]], Таблица17[], 2, FALSE)</f>
        <v>1</v>
      </c>
    </row>
    <row r="109" spans="1:51" ht="45" x14ac:dyDescent="0.25">
      <c r="A109" s="1">
        <v>108</v>
      </c>
      <c r="B109" s="1" t="s">
        <v>51</v>
      </c>
      <c r="C109" s="1">
        <v>13</v>
      </c>
      <c r="D109" s="1">
        <v>29</v>
      </c>
      <c r="E109" s="1">
        <v>2</v>
      </c>
      <c r="F109" s="11">
        <v>1</v>
      </c>
      <c r="G109" s="1" t="s">
        <v>25</v>
      </c>
      <c r="H109" s="1" t="s">
        <v>43</v>
      </c>
      <c r="I109" s="1" t="s">
        <v>30</v>
      </c>
      <c r="J109" s="1" t="s">
        <v>71</v>
      </c>
      <c r="K109" s="1" t="s">
        <v>53</v>
      </c>
      <c r="L109" s="1" t="s">
        <v>30</v>
      </c>
      <c r="M109" s="1" t="s">
        <v>31</v>
      </c>
      <c r="N109" s="1" t="s">
        <v>46</v>
      </c>
      <c r="O109" s="1" t="s">
        <v>31</v>
      </c>
      <c r="P109" s="1" t="s">
        <v>41</v>
      </c>
      <c r="Q109" s="1" t="s">
        <v>31</v>
      </c>
      <c r="R109" s="1" t="s">
        <v>34</v>
      </c>
      <c r="S109" s="1" t="s">
        <v>35</v>
      </c>
      <c r="T109" s="1" t="s">
        <v>68</v>
      </c>
      <c r="U109" s="1" t="s">
        <v>31</v>
      </c>
      <c r="V109" s="1" t="s">
        <v>36</v>
      </c>
      <c r="W109" s="1" t="s">
        <v>37</v>
      </c>
      <c r="X109" s="1" t="s">
        <v>34</v>
      </c>
      <c r="Y109" s="1" t="s">
        <v>31</v>
      </c>
      <c r="Z109" s="1" t="s">
        <v>25</v>
      </c>
      <c r="AA109" s="1" t="s">
        <v>38</v>
      </c>
      <c r="AB109" s="11">
        <v>2</v>
      </c>
      <c r="AC109" s="12">
        <f xml:space="preserve"> VLOOKUP(Таблица1[Ваша должность],Должность[],3,FALSE)</f>
        <v>1</v>
      </c>
      <c r="AD10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0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09" s="12">
        <f>VLOOKUP(Таблица1[[#This Row],[Насколько ваш руководитель делегирует вам полномочия для принятия решений]],Таблица5[],3,FALSE)</f>
        <v>0</v>
      </c>
      <c r="AG109" s="12">
        <f>VLOOKUP(Таблица1[[#This Row],[Дает ли руководитель обратную связь по поводу вашей работы]],Таблица6[],3,FALSE)</f>
        <v>1</v>
      </c>
      <c r="AH10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09" s="12">
        <f>VLOOKUP(Таблица1[[#This Row],[Критикует ли вас руководитель в присутствии коллег]],Таблица9[],3,FALSE)</f>
        <v>0</v>
      </c>
      <c r="AJ109" s="12">
        <f>VLOOKUP(Таблица1[[#This Row],[Насколько часто вы общаетесь с руководителем один-на-один]],Таблица10[],3,FALSE)</f>
        <v>0</v>
      </c>
      <c r="AK10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0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09" s="12">
        <f>VLOOKUP(Таблица1[[#This Row],[Повышает ли руководитель на вас голос]],Таблица13[],3,FALSE)</f>
        <v>0</v>
      </c>
      <c r="AN109" s="12">
        <f>VLOOKUP(Таблица1[[#This Row],[Как руководитель реагирует на ваши инициативы]],Таблица14[],3,FALSE)</f>
        <v>1</v>
      </c>
      <c r="AO109" s="12">
        <f>VLOOKUP(Таблица1[[#This Row],[Оцените уровень комфорта в отношениях с руководителем]],Таблица15[],3,FALSE)</f>
        <v>1</v>
      </c>
      <c r="AP109" s="12">
        <f>VLOOKUP(Таблица1[[#This Row],[Возраст вашего руководителя]],Таблица16[],3,FALSE)</f>
        <v>1</v>
      </c>
      <c r="AQ109" s="12">
        <f>VLOOKUP(Таблица1[[#This Row],[Возраст вашего руководителя]],Таблица16[],4,FALSE)</f>
        <v>0</v>
      </c>
      <c r="AR109" s="12">
        <f>VLOOKUP(Таблица1[[#This Row],[Ваш пол]], Таблица17[], 2, FALSE)</f>
        <v>1</v>
      </c>
      <c r="AS109" s="12">
        <f>VLOOKUP(Таблица1[[#This Row],[Считаете ли вы своего руководителя лидером]], Таблица18[], 2, FALSE)</f>
        <v>0</v>
      </c>
      <c r="AT109" s="12">
        <f>VLOOKUP(Таблица1[[#This Row],[Есть ли в вашем коллективе неформальный лидер]], Таблица20[], 2, FALSE)</f>
        <v>1</v>
      </c>
      <c r="AU109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09" s="12">
        <f>VLOOKUP(Таблица1[[#This Row],[Занимается ли руководитель вашим профессиональным развитием]], Таблица22[], 2, FALSE)</f>
        <v>0</v>
      </c>
      <c r="AW109" s="12">
        <f>VLOOKUP(Таблица1[[#This Row],[Готовы ли вы к работе сверхурочно по просьбе руководителя]], Таблица23[], 2, FALSE)</f>
        <v>1</v>
      </c>
      <c r="AX109" s="12">
        <f>VLOOKUP(Таблица1[[#This Row],[Готовы ли вы перейти на другую работу вслед за руководителем]], Таблица24[], 2, FALSE)</f>
        <v>0</v>
      </c>
      <c r="AY109" s="12">
        <f>VLOOKUP(Таблица1[[#This Row],[Пол вашего руководителя]], Таблица17[], 2, FALSE)</f>
        <v>1</v>
      </c>
    </row>
    <row r="110" spans="1:51" ht="45" x14ac:dyDescent="0.25">
      <c r="A110" s="1">
        <v>109</v>
      </c>
      <c r="B110" s="1" t="s">
        <v>42</v>
      </c>
      <c r="C110" s="1">
        <v>1</v>
      </c>
      <c r="D110" s="1">
        <v>21</v>
      </c>
      <c r="E110" s="1">
        <v>0.5</v>
      </c>
      <c r="F110" s="11">
        <v>0</v>
      </c>
      <c r="G110" s="1" t="s">
        <v>25</v>
      </c>
      <c r="H110" s="1" t="s">
        <v>64</v>
      </c>
      <c r="I110" s="1" t="s">
        <v>58</v>
      </c>
      <c r="J110" s="1" t="s">
        <v>28</v>
      </c>
      <c r="K110" s="1" t="s">
        <v>53</v>
      </c>
      <c r="L110" s="1" t="s">
        <v>35</v>
      </c>
      <c r="M110" s="1" t="s">
        <v>45</v>
      </c>
      <c r="N110" s="1" t="s">
        <v>77</v>
      </c>
      <c r="O110" s="1" t="s">
        <v>31</v>
      </c>
      <c r="P110" s="1" t="s">
        <v>33</v>
      </c>
      <c r="Q110" s="1" t="s">
        <v>31</v>
      </c>
      <c r="R110" s="1" t="s">
        <v>31</v>
      </c>
      <c r="S110" s="1" t="s">
        <v>35</v>
      </c>
      <c r="T110" s="1" t="s">
        <v>68</v>
      </c>
      <c r="U110" s="1" t="s">
        <v>31</v>
      </c>
      <c r="V110" s="1" t="s">
        <v>75</v>
      </c>
      <c r="W110" s="1" t="s">
        <v>37</v>
      </c>
      <c r="X110" s="1" t="s">
        <v>34</v>
      </c>
      <c r="Y110" s="1" t="s">
        <v>31</v>
      </c>
      <c r="Z110" s="1" t="s">
        <v>25</v>
      </c>
      <c r="AA110" s="1" t="s">
        <v>62</v>
      </c>
      <c r="AB110" s="11">
        <v>1</v>
      </c>
      <c r="AC110" s="12">
        <f xml:space="preserve"> VLOOKUP(Таблица1[Ваша должность],Должность[],3,FALSE)</f>
        <v>0</v>
      </c>
      <c r="AD11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10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10" s="12">
        <f>VLOOKUP(Таблица1[[#This Row],[Насколько ваш руководитель делегирует вам полномочия для принятия решений]],Таблица5[],3,FALSE)</f>
        <v>1</v>
      </c>
      <c r="AG110" s="12">
        <f>VLOOKUP(Таблица1[[#This Row],[Дает ли руководитель обратную связь по поводу вашей работы]],Таблица6[],3,FALSE)</f>
        <v>1</v>
      </c>
      <c r="AH11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10" s="12">
        <f>VLOOKUP(Таблица1[[#This Row],[Критикует ли вас руководитель в присутствии коллег]],Таблица9[],3,FALSE)</f>
        <v>0</v>
      </c>
      <c r="AJ110" s="12">
        <f>VLOOKUP(Таблица1[[#This Row],[Насколько часто вы общаетесь с руководителем один-на-один]],Таблица10[],3,FALSE)</f>
        <v>0</v>
      </c>
      <c r="AK11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1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0" s="12">
        <f>VLOOKUP(Таблица1[[#This Row],[Повышает ли руководитель на вас голос]],Таблица13[],3,FALSE)</f>
        <v>0</v>
      </c>
      <c r="AN110" s="12">
        <f>VLOOKUP(Таблица1[[#This Row],[Как руководитель реагирует на ваши инициативы]],Таблица14[],3,FALSE)</f>
        <v>0</v>
      </c>
      <c r="AO110" s="12">
        <f>VLOOKUP(Таблица1[[#This Row],[Оцените уровень комфорта в отношениях с руководителем]],Таблица15[],3,FALSE)</f>
        <v>1</v>
      </c>
      <c r="AP110" s="12">
        <f>VLOOKUP(Таблица1[[#This Row],[Возраст вашего руководителя]],Таблица16[],3,FALSE)</f>
        <v>1</v>
      </c>
      <c r="AQ110" s="12">
        <f>VLOOKUP(Таблица1[[#This Row],[Возраст вашего руководителя]],Таблица16[],4,FALSE)</f>
        <v>0</v>
      </c>
      <c r="AR110" s="12">
        <f>VLOOKUP(Таблица1[[#This Row],[Ваш пол]], Таблица17[], 2, FALSE)</f>
        <v>1</v>
      </c>
      <c r="AS110" s="12">
        <f>VLOOKUP(Таблица1[[#This Row],[Считаете ли вы своего руководителя лидером]], Таблица18[], 2, FALSE)</f>
        <v>0</v>
      </c>
      <c r="AT110" s="12">
        <f>VLOOKUP(Таблица1[[#This Row],[Есть ли в вашем коллективе неформальный лидер]], Таблица20[], 2, FALSE)</f>
        <v>0</v>
      </c>
      <c r="AU11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10" s="12">
        <f>VLOOKUP(Таблица1[[#This Row],[Занимается ли руководитель вашим профессиональным развитием]], Таблица22[], 2, FALSE)</f>
        <v>0</v>
      </c>
      <c r="AW110" s="12">
        <f>VLOOKUP(Таблица1[[#This Row],[Готовы ли вы к работе сверхурочно по просьбе руководителя]], Таблица23[], 2, FALSE)</f>
        <v>1</v>
      </c>
      <c r="AX110" s="12">
        <f>VLOOKUP(Таблица1[[#This Row],[Готовы ли вы перейти на другую работу вслед за руководителем]], Таблица24[], 2, FALSE)</f>
        <v>0</v>
      </c>
      <c r="AY110" s="12">
        <f>VLOOKUP(Таблица1[[#This Row],[Пол вашего руководителя]], Таблица17[], 2, FALSE)</f>
        <v>1</v>
      </c>
    </row>
    <row r="111" spans="1:51" ht="60" x14ac:dyDescent="0.25">
      <c r="A111" s="1">
        <v>110</v>
      </c>
      <c r="B111" s="1" t="s">
        <v>51</v>
      </c>
      <c r="C111" s="1">
        <v>8</v>
      </c>
      <c r="D111" s="1">
        <v>28</v>
      </c>
      <c r="E111" s="1">
        <v>1</v>
      </c>
      <c r="F111" s="11">
        <v>3</v>
      </c>
      <c r="G111" s="1" t="s">
        <v>25</v>
      </c>
      <c r="H111" s="1" t="s">
        <v>26</v>
      </c>
      <c r="I111" s="1" t="s">
        <v>58</v>
      </c>
      <c r="J111" s="1" t="s">
        <v>44</v>
      </c>
      <c r="K111" s="1" t="s">
        <v>40</v>
      </c>
      <c r="L111" s="1" t="s">
        <v>30</v>
      </c>
      <c r="M111" s="1" t="s">
        <v>45</v>
      </c>
      <c r="N111" s="1" t="s">
        <v>72</v>
      </c>
      <c r="O111" s="1" t="s">
        <v>47</v>
      </c>
      <c r="P111" s="1" t="s">
        <v>41</v>
      </c>
      <c r="Q111" s="1" t="s">
        <v>34</v>
      </c>
      <c r="R111" s="1" t="s">
        <v>31</v>
      </c>
      <c r="S111" s="1" t="s">
        <v>35</v>
      </c>
      <c r="T111" s="1" t="s">
        <v>31</v>
      </c>
      <c r="U111" s="1" t="s">
        <v>31</v>
      </c>
      <c r="V111" s="1" t="s">
        <v>36</v>
      </c>
      <c r="W111" s="1" t="s">
        <v>49</v>
      </c>
      <c r="X111" s="1" t="s">
        <v>34</v>
      </c>
      <c r="Y111" s="1" t="s">
        <v>34</v>
      </c>
      <c r="Z111" s="1" t="s">
        <v>25</v>
      </c>
      <c r="AA111" s="1" t="s">
        <v>62</v>
      </c>
      <c r="AB111" s="11">
        <v>1</v>
      </c>
      <c r="AC111" s="12">
        <f xml:space="preserve"> VLOOKUP(Таблица1[Ваша должность],Должность[],3,FALSE)</f>
        <v>1</v>
      </c>
      <c r="AD11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1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11" s="12">
        <f>VLOOKUP(Таблица1[[#This Row],[Насколько ваш руководитель делегирует вам полномочия для принятия решений]],Таблица5[],3,FALSE)</f>
        <v>1</v>
      </c>
      <c r="AG111" s="12">
        <f>VLOOKUP(Таблица1[[#This Row],[Дает ли руководитель обратную связь по поводу вашей работы]],Таблица6[],3,FALSE)</f>
        <v>0</v>
      </c>
      <c r="AH11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11" s="12">
        <f>VLOOKUP(Таблица1[[#This Row],[Критикует ли вас руководитель в присутствии коллег]],Таблица9[],3,FALSE)</f>
        <v>0</v>
      </c>
      <c r="AJ111" s="12">
        <f>VLOOKUP(Таблица1[[#This Row],[Насколько часто вы общаетесь с руководителем один-на-один]],Таблица10[],3,FALSE)</f>
        <v>0</v>
      </c>
      <c r="AK11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1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1" s="12">
        <f>VLOOKUP(Таблица1[[#This Row],[Повышает ли руководитель на вас голос]],Таблица13[],3,FALSE)</f>
        <v>0</v>
      </c>
      <c r="AN111" s="12">
        <f>VLOOKUP(Таблица1[[#This Row],[Как руководитель реагирует на ваши инициативы]],Таблица14[],3,FALSE)</f>
        <v>1</v>
      </c>
      <c r="AO111" s="12">
        <f>VLOOKUP(Таблица1[[#This Row],[Оцените уровень комфорта в отношениях с руководителем]],Таблица15[],3,FALSE)</f>
        <v>1</v>
      </c>
      <c r="AP111" s="12">
        <f>VLOOKUP(Таблица1[[#This Row],[Возраст вашего руководителя]],Таблица16[],3,FALSE)</f>
        <v>1</v>
      </c>
      <c r="AQ111" s="12">
        <f>VLOOKUP(Таблица1[[#This Row],[Возраст вашего руководителя]],Таблица16[],4,FALSE)</f>
        <v>0</v>
      </c>
      <c r="AR111" s="12">
        <f>VLOOKUP(Таблица1[[#This Row],[Ваш пол]], Таблица17[], 2, FALSE)</f>
        <v>1</v>
      </c>
      <c r="AS111" s="12">
        <f>VLOOKUP(Таблица1[[#This Row],[Считаете ли вы своего руководителя лидером]], Таблица18[], 2, FALSE)</f>
        <v>1</v>
      </c>
      <c r="AT111" s="12">
        <f>VLOOKUP(Таблица1[[#This Row],[Есть ли в вашем коллективе неформальный лидер]], Таблица20[], 2, FALSE)</f>
        <v>0</v>
      </c>
      <c r="AU11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11" s="12">
        <f>VLOOKUP(Таблица1[[#This Row],[Занимается ли руководитель вашим профессиональным развитием]], Таблица22[], 2, FALSE)</f>
        <v>0</v>
      </c>
      <c r="AW111" s="12">
        <f>VLOOKUP(Таблица1[[#This Row],[Готовы ли вы к работе сверхурочно по просьбе руководителя]], Таблица23[], 2, FALSE)</f>
        <v>1</v>
      </c>
      <c r="AX111" s="12">
        <f>VLOOKUP(Таблица1[[#This Row],[Готовы ли вы перейти на другую работу вслед за руководителем]], Таблица24[], 2, FALSE)</f>
        <v>1</v>
      </c>
      <c r="AY111" s="12">
        <f>VLOOKUP(Таблица1[[#This Row],[Пол вашего руководителя]], Таблица17[], 2, FALSE)</f>
        <v>1</v>
      </c>
    </row>
    <row r="112" spans="1:51" ht="45" x14ac:dyDescent="0.25">
      <c r="A112" s="1">
        <v>111</v>
      </c>
      <c r="B112" s="1" t="s">
        <v>42</v>
      </c>
      <c r="C112" s="1">
        <v>5</v>
      </c>
      <c r="D112" s="1">
        <v>27</v>
      </c>
      <c r="E112" s="1">
        <v>2</v>
      </c>
      <c r="F112" s="11">
        <v>2</v>
      </c>
      <c r="G112" s="1" t="s">
        <v>25</v>
      </c>
      <c r="H112" s="1" t="s">
        <v>39</v>
      </c>
      <c r="I112" s="1" t="s">
        <v>58</v>
      </c>
      <c r="J112" s="1" t="s">
        <v>71</v>
      </c>
      <c r="K112" s="1" t="s">
        <v>53</v>
      </c>
      <c r="L112" s="1" t="s">
        <v>35</v>
      </c>
      <c r="M112" s="1" t="s">
        <v>45</v>
      </c>
      <c r="N112" s="1" t="s">
        <v>65</v>
      </c>
      <c r="O112" s="1" t="s">
        <v>31</v>
      </c>
      <c r="P112" s="1" t="s">
        <v>33</v>
      </c>
      <c r="Q112" s="1" t="s">
        <v>31</v>
      </c>
      <c r="R112" s="1" t="s">
        <v>31</v>
      </c>
      <c r="S112" s="1" t="s">
        <v>35</v>
      </c>
      <c r="T112" s="1" t="s">
        <v>68</v>
      </c>
      <c r="U112" s="1" t="s">
        <v>31</v>
      </c>
      <c r="V112" s="1" t="s">
        <v>36</v>
      </c>
      <c r="W112" s="1" t="s">
        <v>37</v>
      </c>
      <c r="X112" s="1" t="s">
        <v>31</v>
      </c>
      <c r="Y112" s="1" t="s">
        <v>31</v>
      </c>
      <c r="Z112" s="1" t="s">
        <v>25</v>
      </c>
      <c r="AA112" s="1" t="s">
        <v>50</v>
      </c>
      <c r="AB112" s="11">
        <v>2</v>
      </c>
      <c r="AC112" s="12">
        <f xml:space="preserve"> VLOOKUP(Таблица1[Ваша должность],Должность[],3,FALSE)</f>
        <v>0</v>
      </c>
      <c r="AD11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1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12" s="12">
        <f>VLOOKUP(Таблица1[[#This Row],[Насколько ваш руководитель делегирует вам полномочия для принятия решений]],Таблица5[],3,FALSE)</f>
        <v>0</v>
      </c>
      <c r="AG112" s="12">
        <f>VLOOKUP(Таблица1[[#This Row],[Дает ли руководитель обратную связь по поводу вашей работы]],Таблица6[],3,FALSE)</f>
        <v>1</v>
      </c>
      <c r="AH11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12" s="12">
        <f>VLOOKUP(Таблица1[[#This Row],[Критикует ли вас руководитель в присутствии коллег]],Таблица9[],3,FALSE)</f>
        <v>0</v>
      </c>
      <c r="AJ112" s="12">
        <f>VLOOKUP(Таблица1[[#This Row],[Насколько часто вы общаетесь с руководителем один-на-один]],Таблица10[],3,FALSE)</f>
        <v>1</v>
      </c>
      <c r="AK11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1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2" s="12">
        <f>VLOOKUP(Таблица1[[#This Row],[Повышает ли руководитель на вас голос]],Таблица13[],3,FALSE)</f>
        <v>0</v>
      </c>
      <c r="AN112" s="12">
        <f>VLOOKUP(Таблица1[[#This Row],[Как руководитель реагирует на ваши инициативы]],Таблица14[],3,FALSE)</f>
        <v>1</v>
      </c>
      <c r="AO112" s="12">
        <f>VLOOKUP(Таблица1[[#This Row],[Оцените уровень комфорта в отношениях с руководителем]],Таблица15[],3,FALSE)</f>
        <v>1</v>
      </c>
      <c r="AP112" s="12">
        <f>VLOOKUP(Таблица1[[#This Row],[Возраст вашего руководителя]],Таблица16[],3,FALSE)</f>
        <v>0</v>
      </c>
      <c r="AQ112" s="12">
        <f>VLOOKUP(Таблица1[[#This Row],[Возраст вашего руководителя]],Таблица16[],4,FALSE)</f>
        <v>0</v>
      </c>
      <c r="AR112" s="12">
        <f>VLOOKUP(Таблица1[[#This Row],[Ваш пол]], Таблица17[], 2, FALSE)</f>
        <v>1</v>
      </c>
      <c r="AS112" s="12">
        <f>VLOOKUP(Таблица1[[#This Row],[Считаете ли вы своего руководителя лидером]], Таблица18[], 2, FALSE)</f>
        <v>0</v>
      </c>
      <c r="AT112" s="12">
        <f>VLOOKUP(Таблица1[[#This Row],[Есть ли в вашем коллективе неформальный лидер]], Таблица20[], 2, FALSE)</f>
        <v>0</v>
      </c>
      <c r="AU11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12" s="12">
        <f>VLOOKUP(Таблица1[[#This Row],[Занимается ли руководитель вашим профессиональным развитием]], Таблица22[], 2, FALSE)</f>
        <v>0</v>
      </c>
      <c r="AW112" s="12">
        <f>VLOOKUP(Таблица1[[#This Row],[Готовы ли вы к работе сверхурочно по просьбе руководителя]], Таблица23[], 2, FALSE)</f>
        <v>0</v>
      </c>
      <c r="AX112" s="12">
        <f>VLOOKUP(Таблица1[[#This Row],[Готовы ли вы перейти на другую работу вслед за руководителем]], Таблица24[], 2, FALSE)</f>
        <v>0</v>
      </c>
      <c r="AY112" s="12">
        <f>VLOOKUP(Таблица1[[#This Row],[Пол вашего руководителя]], Таблица17[], 2, FALSE)</f>
        <v>1</v>
      </c>
    </row>
    <row r="113" spans="1:51" ht="45" x14ac:dyDescent="0.25">
      <c r="A113" s="1">
        <v>112</v>
      </c>
      <c r="B113" s="1" t="s">
        <v>51</v>
      </c>
      <c r="C113" s="1">
        <v>10</v>
      </c>
      <c r="D113" s="1">
        <v>29</v>
      </c>
      <c r="E113" s="1">
        <v>10</v>
      </c>
      <c r="F113" s="11">
        <v>0</v>
      </c>
      <c r="G113" s="1" t="s">
        <v>25</v>
      </c>
      <c r="H113" s="1" t="s">
        <v>39</v>
      </c>
      <c r="I113" s="1" t="s">
        <v>30</v>
      </c>
      <c r="J113" s="1" t="s">
        <v>28</v>
      </c>
      <c r="K113" s="1" t="s">
        <v>40</v>
      </c>
      <c r="L113" s="1" t="s">
        <v>30</v>
      </c>
      <c r="M113" s="1" t="s">
        <v>31</v>
      </c>
      <c r="N113" s="1" t="s">
        <v>32</v>
      </c>
      <c r="O113" s="1" t="s">
        <v>30</v>
      </c>
      <c r="P113" s="1" t="s">
        <v>34</v>
      </c>
      <c r="Q113" s="1" t="s">
        <v>34</v>
      </c>
      <c r="R113" s="1" t="s">
        <v>31</v>
      </c>
      <c r="S113" s="1" t="s">
        <v>35</v>
      </c>
      <c r="T113" s="1" t="s">
        <v>34</v>
      </c>
      <c r="U113" s="1" t="s">
        <v>31</v>
      </c>
      <c r="V113" s="1" t="s">
        <v>36</v>
      </c>
      <c r="W113" s="1" t="s">
        <v>49</v>
      </c>
      <c r="X113" s="1" t="s">
        <v>34</v>
      </c>
      <c r="Y113" s="1" t="s">
        <v>34</v>
      </c>
      <c r="Z113" s="1" t="s">
        <v>25</v>
      </c>
      <c r="AA113" s="1" t="s">
        <v>38</v>
      </c>
      <c r="AB113" s="11">
        <v>5</v>
      </c>
      <c r="AC113" s="12">
        <f xml:space="preserve"> VLOOKUP(Таблица1[Ваша должность],Должность[],3,FALSE)</f>
        <v>1</v>
      </c>
      <c r="AD11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13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13" s="12">
        <f>VLOOKUP(Таблица1[[#This Row],[Насколько ваш руководитель делегирует вам полномочия для принятия решений]],Таблица5[],3,FALSE)</f>
        <v>1</v>
      </c>
      <c r="AG113" s="12">
        <f>VLOOKUP(Таблица1[[#This Row],[Дает ли руководитель обратную связь по поводу вашей работы]],Таблица6[],3,FALSE)</f>
        <v>0</v>
      </c>
      <c r="AH11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13" s="12">
        <f>VLOOKUP(Таблица1[[#This Row],[Критикует ли вас руководитель в присутствии коллег]],Таблица9[],3,FALSE)</f>
        <v>0</v>
      </c>
      <c r="AJ113" s="12">
        <f>VLOOKUP(Таблица1[[#This Row],[Насколько часто вы общаетесь с руководителем один-на-один]],Таблица10[],3,FALSE)</f>
        <v>1</v>
      </c>
      <c r="AK11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1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13" s="12">
        <f>VLOOKUP(Таблица1[[#This Row],[Повышает ли руководитель на вас голос]],Таблица13[],3,FALSE)</f>
        <v>0</v>
      </c>
      <c r="AN113" s="12">
        <f>VLOOKUP(Таблица1[[#This Row],[Как руководитель реагирует на ваши инициативы]],Таблица14[],3,FALSE)</f>
        <v>1</v>
      </c>
      <c r="AO113" s="12">
        <f>VLOOKUP(Таблица1[[#This Row],[Оцените уровень комфорта в отношениях с руководителем]],Таблица15[],3,FALSE)</f>
        <v>1</v>
      </c>
      <c r="AP113" s="12">
        <f>VLOOKUP(Таблица1[[#This Row],[Возраст вашего руководителя]],Таблица16[],3,FALSE)</f>
        <v>1</v>
      </c>
      <c r="AQ113" s="12">
        <f>VLOOKUP(Таблица1[[#This Row],[Возраст вашего руководителя]],Таблица16[],4,FALSE)</f>
        <v>0</v>
      </c>
      <c r="AR113" s="12">
        <f>VLOOKUP(Таблица1[[#This Row],[Ваш пол]], Таблица17[], 2, FALSE)</f>
        <v>1</v>
      </c>
      <c r="AS113" s="12">
        <f>VLOOKUP(Таблица1[[#This Row],[Считаете ли вы своего руководителя лидером]], Таблица18[], 2, FALSE)</f>
        <v>1</v>
      </c>
      <c r="AT113" s="12">
        <f>VLOOKUP(Таблица1[[#This Row],[Есть ли в вашем коллективе неформальный лидер]], Таблица20[], 2, FALSE)</f>
        <v>0</v>
      </c>
      <c r="AU11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13" s="12">
        <f>VLOOKUP(Таблица1[[#This Row],[Занимается ли руководитель вашим профессиональным развитием]], Таблица22[], 2, FALSE)</f>
        <v>0</v>
      </c>
      <c r="AW113" s="12">
        <f>VLOOKUP(Таблица1[[#This Row],[Готовы ли вы к работе сверхурочно по просьбе руководителя]], Таблица23[], 2, FALSE)</f>
        <v>1</v>
      </c>
      <c r="AX113" s="12">
        <f>VLOOKUP(Таблица1[[#This Row],[Готовы ли вы перейти на другую работу вслед за руководителем]], Таблица24[], 2, FALSE)</f>
        <v>1</v>
      </c>
      <c r="AY113" s="12">
        <f>VLOOKUP(Таблица1[[#This Row],[Пол вашего руководителя]], Таблица17[], 2, FALSE)</f>
        <v>1</v>
      </c>
    </row>
    <row r="114" spans="1:51" ht="60" x14ac:dyDescent="0.25">
      <c r="A114" s="1">
        <v>113</v>
      </c>
      <c r="B114" s="1" t="s">
        <v>63</v>
      </c>
      <c r="C114" s="1">
        <v>12</v>
      </c>
      <c r="D114" s="1">
        <v>34</v>
      </c>
      <c r="E114" s="1">
        <v>1</v>
      </c>
      <c r="F114" s="11">
        <v>2</v>
      </c>
      <c r="G114" s="1" t="s">
        <v>25</v>
      </c>
      <c r="H114" s="1" t="s">
        <v>26</v>
      </c>
      <c r="I114" s="1" t="s">
        <v>30</v>
      </c>
      <c r="J114" s="1" t="s">
        <v>44</v>
      </c>
      <c r="K114" s="1" t="s">
        <v>29</v>
      </c>
      <c r="L114" s="1" t="s">
        <v>35</v>
      </c>
      <c r="M114" s="1" t="s">
        <v>34</v>
      </c>
      <c r="N114" s="1" t="s">
        <v>66</v>
      </c>
      <c r="O114" s="1" t="s">
        <v>31</v>
      </c>
      <c r="P114" s="1" t="s">
        <v>41</v>
      </c>
      <c r="Q114" s="1" t="s">
        <v>34</v>
      </c>
      <c r="R114" s="1" t="s">
        <v>31</v>
      </c>
      <c r="S114" s="1" t="s">
        <v>60</v>
      </c>
      <c r="T114" s="1" t="s">
        <v>31</v>
      </c>
      <c r="U114" s="1" t="s">
        <v>31</v>
      </c>
      <c r="V114" s="1" t="s">
        <v>76</v>
      </c>
      <c r="W114" s="1" t="s">
        <v>55</v>
      </c>
      <c r="X114" s="1" t="s">
        <v>34</v>
      </c>
      <c r="Y114" s="1" t="s">
        <v>31</v>
      </c>
      <c r="Z114" s="1" t="s">
        <v>25</v>
      </c>
      <c r="AA114" s="1" t="s">
        <v>69</v>
      </c>
      <c r="AB114" s="11">
        <v>1</v>
      </c>
      <c r="AC114" s="12">
        <f xml:space="preserve"> VLOOKUP(Таблица1[Ваша должность],Должность[],3,FALSE)</f>
        <v>1</v>
      </c>
      <c r="AD11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14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14" s="12">
        <f>VLOOKUP(Таблица1[[#This Row],[Насколько ваш руководитель делегирует вам полномочия для принятия решений]],Таблица5[],3,FALSE)</f>
        <v>1</v>
      </c>
      <c r="AG114" s="12">
        <f>VLOOKUP(Таблица1[[#This Row],[Дает ли руководитель обратную связь по поводу вашей работы]],Таблица6[],3,FALSE)</f>
        <v>1</v>
      </c>
      <c r="AH11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14" s="12">
        <f>VLOOKUP(Таблица1[[#This Row],[Критикует ли вас руководитель в присутствии коллег]],Таблица9[],3,FALSE)</f>
        <v>1</v>
      </c>
      <c r="AJ114" s="12">
        <f>VLOOKUP(Таблица1[[#This Row],[Насколько часто вы общаетесь с руководителем один-на-один]],Таблица10[],3,FALSE)</f>
        <v>0</v>
      </c>
      <c r="AK11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1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4" s="12">
        <f>VLOOKUP(Таблица1[[#This Row],[Повышает ли руководитель на вас голос]],Таблица13[],3,FALSE)</f>
        <v>1</v>
      </c>
      <c r="AN114" s="12">
        <f>VLOOKUP(Таблица1[[#This Row],[Как руководитель реагирует на ваши инициативы]],Таблица14[],3,FALSE)</f>
        <v>0</v>
      </c>
      <c r="AO114" s="12">
        <f>VLOOKUP(Таблица1[[#This Row],[Оцените уровень комфорта в отношениях с руководителем]],Таблица15[],3,FALSE)</f>
        <v>0</v>
      </c>
      <c r="AP114" s="12">
        <f>VLOOKUP(Таблица1[[#This Row],[Возраст вашего руководителя]],Таблица16[],3,FALSE)</f>
        <v>0</v>
      </c>
      <c r="AQ114" s="12">
        <f>VLOOKUP(Таблица1[[#This Row],[Возраст вашего руководителя]],Таблица16[],4,FALSE)</f>
        <v>0</v>
      </c>
      <c r="AR114" s="12">
        <f>VLOOKUP(Таблица1[[#This Row],[Ваш пол]], Таблица17[], 2, FALSE)</f>
        <v>1</v>
      </c>
      <c r="AS114" s="12">
        <f>VLOOKUP(Таблица1[[#This Row],[Считаете ли вы своего руководителя лидером]], Таблица18[], 2, FALSE)</f>
        <v>1</v>
      </c>
      <c r="AT114" s="12">
        <f>VLOOKUP(Таблица1[[#This Row],[Есть ли в вашем коллективе неформальный лидер]], Таблица20[], 2, FALSE)</f>
        <v>0</v>
      </c>
      <c r="AU11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14" s="12">
        <f>VLOOKUP(Таблица1[[#This Row],[Занимается ли руководитель вашим профессиональным развитием]], Таблица22[], 2, FALSE)</f>
        <v>0</v>
      </c>
      <c r="AW114" s="12">
        <f>VLOOKUP(Таблица1[[#This Row],[Готовы ли вы к работе сверхурочно по просьбе руководителя]], Таблица23[], 2, FALSE)</f>
        <v>1</v>
      </c>
      <c r="AX114" s="12">
        <f>VLOOKUP(Таблица1[[#This Row],[Готовы ли вы перейти на другую работу вслед за руководителем]], Таблица24[], 2, FALSE)</f>
        <v>0</v>
      </c>
      <c r="AY114" s="12">
        <f>VLOOKUP(Таблица1[[#This Row],[Пол вашего руководителя]], Таблица17[], 2, FALSE)</f>
        <v>1</v>
      </c>
    </row>
    <row r="115" spans="1:51" ht="45" x14ac:dyDescent="0.25">
      <c r="A115" s="1">
        <v>114</v>
      </c>
      <c r="B115" s="1" t="s">
        <v>42</v>
      </c>
      <c r="C115" s="1">
        <v>7</v>
      </c>
      <c r="D115" s="1">
        <v>26</v>
      </c>
      <c r="E115" s="1">
        <v>2</v>
      </c>
      <c r="F115" s="11">
        <v>1</v>
      </c>
      <c r="G115" s="1" t="s">
        <v>25</v>
      </c>
      <c r="H115" s="1" t="s">
        <v>43</v>
      </c>
      <c r="I115" s="1" t="s">
        <v>60</v>
      </c>
      <c r="J115" s="1" t="s">
        <v>28</v>
      </c>
      <c r="K115" s="1" t="s">
        <v>40</v>
      </c>
      <c r="L115" s="1" t="s">
        <v>30</v>
      </c>
      <c r="M115" s="1" t="s">
        <v>45</v>
      </c>
      <c r="N115" s="1" t="s">
        <v>46</v>
      </c>
      <c r="O115" s="1" t="s">
        <v>30</v>
      </c>
      <c r="P115" s="1" t="s">
        <v>33</v>
      </c>
      <c r="Q115" s="1" t="s">
        <v>31</v>
      </c>
      <c r="R115" s="1" t="s">
        <v>34</v>
      </c>
      <c r="S115" s="1" t="s">
        <v>35</v>
      </c>
      <c r="T115" s="1" t="s">
        <v>68</v>
      </c>
      <c r="U115" s="1" t="s">
        <v>31</v>
      </c>
      <c r="V115" s="1" t="s">
        <v>36</v>
      </c>
      <c r="W115" s="1" t="s">
        <v>37</v>
      </c>
      <c r="X115" s="1" t="s">
        <v>31</v>
      </c>
      <c r="Y115" s="1" t="s">
        <v>31</v>
      </c>
      <c r="Z115" s="1" t="s">
        <v>25</v>
      </c>
      <c r="AA115" s="1" t="s">
        <v>69</v>
      </c>
      <c r="AB115" s="11">
        <v>1</v>
      </c>
      <c r="AC115" s="12">
        <f xml:space="preserve"> VLOOKUP(Таблица1[Ваша должность],Должность[],3,FALSE)</f>
        <v>0</v>
      </c>
      <c r="AD11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1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15" s="12">
        <f>VLOOKUP(Таблица1[[#This Row],[Насколько ваш руководитель делегирует вам полномочия для принятия решений]],Таблица5[],3,FALSE)</f>
        <v>1</v>
      </c>
      <c r="AG115" s="12">
        <f>VLOOKUP(Таблица1[[#This Row],[Дает ли руководитель обратную связь по поводу вашей работы]],Таблица6[],3,FALSE)</f>
        <v>0</v>
      </c>
      <c r="AH11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15" s="12">
        <f>VLOOKUP(Таблица1[[#This Row],[Критикует ли вас руководитель в присутствии коллег]],Таблица9[],3,FALSE)</f>
        <v>0</v>
      </c>
      <c r="AJ115" s="12">
        <f>VLOOKUP(Таблица1[[#This Row],[Насколько часто вы общаетесь с руководителем один-на-один]],Таблица10[],3,FALSE)</f>
        <v>0</v>
      </c>
      <c r="AK11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1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5" s="12">
        <f>VLOOKUP(Таблица1[[#This Row],[Повышает ли руководитель на вас голос]],Таблица13[],3,FALSE)</f>
        <v>0</v>
      </c>
      <c r="AN115" s="12">
        <f>VLOOKUP(Таблица1[[#This Row],[Как руководитель реагирует на ваши инициативы]],Таблица14[],3,FALSE)</f>
        <v>1</v>
      </c>
      <c r="AO115" s="12">
        <f>VLOOKUP(Таблица1[[#This Row],[Оцените уровень комфорта в отношениях с руководителем]],Таблица15[],3,FALSE)</f>
        <v>1</v>
      </c>
      <c r="AP115" s="12">
        <f>VLOOKUP(Таблица1[[#This Row],[Возраст вашего руководителя]],Таблица16[],3,FALSE)</f>
        <v>0</v>
      </c>
      <c r="AQ115" s="12">
        <f>VLOOKUP(Таблица1[[#This Row],[Возраст вашего руководителя]],Таблица16[],4,FALSE)</f>
        <v>0</v>
      </c>
      <c r="AR115" s="12">
        <f>VLOOKUP(Таблица1[[#This Row],[Ваш пол]], Таблица17[], 2, FALSE)</f>
        <v>1</v>
      </c>
      <c r="AS115" s="12">
        <f>VLOOKUP(Таблица1[[#This Row],[Считаете ли вы своего руководителя лидером]], Таблица18[], 2, FALSE)</f>
        <v>0</v>
      </c>
      <c r="AT115" s="12">
        <f>VLOOKUP(Таблица1[[#This Row],[Есть ли в вашем коллективе неформальный лидер]], Таблица20[], 2, FALSE)</f>
        <v>1</v>
      </c>
      <c r="AU11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15" s="12">
        <f>VLOOKUP(Таблица1[[#This Row],[Занимается ли руководитель вашим профессиональным развитием]], Таблица22[], 2, FALSE)</f>
        <v>0</v>
      </c>
      <c r="AW115" s="12">
        <f>VLOOKUP(Таблица1[[#This Row],[Готовы ли вы к работе сверхурочно по просьбе руководителя]], Таблица23[], 2, FALSE)</f>
        <v>0</v>
      </c>
      <c r="AX115" s="12">
        <f>VLOOKUP(Таблица1[[#This Row],[Готовы ли вы перейти на другую работу вслед за руководителем]], Таблица24[], 2, FALSE)</f>
        <v>0</v>
      </c>
      <c r="AY115" s="12">
        <f>VLOOKUP(Таблица1[[#This Row],[Пол вашего руководителя]], Таблица17[], 2, FALSE)</f>
        <v>1</v>
      </c>
    </row>
    <row r="116" spans="1:51" ht="45" x14ac:dyDescent="0.25">
      <c r="A116" s="1">
        <v>115</v>
      </c>
      <c r="B116" s="1" t="s">
        <v>42</v>
      </c>
      <c r="C116" s="1">
        <v>3</v>
      </c>
      <c r="D116" s="1">
        <v>26</v>
      </c>
      <c r="E116" s="1">
        <v>1</v>
      </c>
      <c r="F116" s="11">
        <v>3</v>
      </c>
      <c r="G116" s="1" t="s">
        <v>61</v>
      </c>
      <c r="H116" s="1" t="s">
        <v>39</v>
      </c>
      <c r="I116" s="1" t="s">
        <v>60</v>
      </c>
      <c r="J116" s="1" t="s">
        <v>44</v>
      </c>
      <c r="K116" s="1" t="s">
        <v>53</v>
      </c>
      <c r="L116" s="1" t="s">
        <v>30</v>
      </c>
      <c r="M116" s="1" t="s">
        <v>31</v>
      </c>
      <c r="N116" s="1" t="s">
        <v>46</v>
      </c>
      <c r="O116" s="1" t="s">
        <v>31</v>
      </c>
      <c r="P116" s="1" t="s">
        <v>41</v>
      </c>
      <c r="Q116" s="1" t="s">
        <v>31</v>
      </c>
      <c r="R116" s="1" t="s">
        <v>31</v>
      </c>
      <c r="S116" s="1" t="s">
        <v>35</v>
      </c>
      <c r="T116" s="1" t="s">
        <v>31</v>
      </c>
      <c r="U116" s="1" t="s">
        <v>31</v>
      </c>
      <c r="V116" s="1" t="s">
        <v>36</v>
      </c>
      <c r="W116" s="1" t="s">
        <v>37</v>
      </c>
      <c r="X116" s="1" t="s">
        <v>31</v>
      </c>
      <c r="Y116" s="1" t="s">
        <v>31</v>
      </c>
      <c r="Z116" s="1" t="s">
        <v>25</v>
      </c>
      <c r="AA116" s="1" t="s">
        <v>38</v>
      </c>
      <c r="AB116" s="11">
        <v>1</v>
      </c>
      <c r="AC116" s="12">
        <f xml:space="preserve"> VLOOKUP(Таблица1[Ваша должность],Должность[],3,FALSE)</f>
        <v>0</v>
      </c>
      <c r="AD11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1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16" s="12">
        <f>VLOOKUP(Таблица1[[#This Row],[Насколько ваш руководитель делегирует вам полномочия для принятия решений]],Таблица5[],3,FALSE)</f>
        <v>1</v>
      </c>
      <c r="AG116" s="12">
        <f>VLOOKUP(Таблица1[[#This Row],[Дает ли руководитель обратную связь по поводу вашей работы]],Таблица6[],3,FALSE)</f>
        <v>1</v>
      </c>
      <c r="AH11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16" s="12">
        <f>VLOOKUP(Таблица1[[#This Row],[Критикует ли вас руководитель в присутствии коллег]],Таблица9[],3,FALSE)</f>
        <v>0</v>
      </c>
      <c r="AJ116" s="12">
        <f>VLOOKUP(Таблица1[[#This Row],[Насколько часто вы общаетесь с руководителем один-на-один]],Таблица10[],3,FALSE)</f>
        <v>0</v>
      </c>
      <c r="AK11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1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6" s="12">
        <f>VLOOKUP(Таблица1[[#This Row],[Повышает ли руководитель на вас голос]],Таблица13[],3,FALSE)</f>
        <v>0</v>
      </c>
      <c r="AN116" s="12">
        <f>VLOOKUP(Таблица1[[#This Row],[Как руководитель реагирует на ваши инициативы]],Таблица14[],3,FALSE)</f>
        <v>1</v>
      </c>
      <c r="AO116" s="12">
        <f>VLOOKUP(Таблица1[[#This Row],[Оцените уровень комфорта в отношениях с руководителем]],Таблица15[],3,FALSE)</f>
        <v>1</v>
      </c>
      <c r="AP116" s="12">
        <f>VLOOKUP(Таблица1[[#This Row],[Возраст вашего руководителя]],Таблица16[],3,FALSE)</f>
        <v>1</v>
      </c>
      <c r="AQ116" s="12">
        <f>VLOOKUP(Таблица1[[#This Row],[Возраст вашего руководителя]],Таблица16[],4,FALSE)</f>
        <v>0</v>
      </c>
      <c r="AR116" s="12">
        <f>VLOOKUP(Таблица1[[#This Row],[Ваш пол]], Таблица17[], 2, FALSE)</f>
        <v>0</v>
      </c>
      <c r="AS116" s="12">
        <f>VLOOKUP(Таблица1[[#This Row],[Считаете ли вы своего руководителя лидером]], Таблица18[], 2, FALSE)</f>
        <v>0</v>
      </c>
      <c r="AT116" s="12">
        <f>VLOOKUP(Таблица1[[#This Row],[Есть ли в вашем коллективе неформальный лидер]], Таблица20[], 2, FALSE)</f>
        <v>0</v>
      </c>
      <c r="AU11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16" s="12">
        <f>VLOOKUP(Таблица1[[#This Row],[Занимается ли руководитель вашим профессиональным развитием]], Таблица22[], 2, FALSE)</f>
        <v>0</v>
      </c>
      <c r="AW116" s="12">
        <f>VLOOKUP(Таблица1[[#This Row],[Готовы ли вы к работе сверхурочно по просьбе руководителя]], Таблица23[], 2, FALSE)</f>
        <v>0</v>
      </c>
      <c r="AX116" s="12">
        <f>VLOOKUP(Таблица1[[#This Row],[Готовы ли вы перейти на другую работу вслед за руководителем]], Таблица24[], 2, FALSE)</f>
        <v>0</v>
      </c>
      <c r="AY116" s="12">
        <f>VLOOKUP(Таблица1[[#This Row],[Пол вашего руководителя]], Таблица17[], 2, FALSE)</f>
        <v>1</v>
      </c>
    </row>
    <row r="117" spans="1:51" ht="45" x14ac:dyDescent="0.25">
      <c r="A117" s="1">
        <v>116</v>
      </c>
      <c r="B117" s="1" t="s">
        <v>42</v>
      </c>
      <c r="C117" s="1">
        <v>3</v>
      </c>
      <c r="D117" s="1">
        <v>25</v>
      </c>
      <c r="E117" s="1">
        <v>1</v>
      </c>
      <c r="F117" s="11">
        <v>2</v>
      </c>
      <c r="G117" s="1" t="s">
        <v>25</v>
      </c>
      <c r="H117" s="1" t="s">
        <v>68</v>
      </c>
      <c r="I117" s="1" t="s">
        <v>60</v>
      </c>
      <c r="J117" s="1" t="s">
        <v>44</v>
      </c>
      <c r="K117" s="1" t="s">
        <v>53</v>
      </c>
      <c r="L117" s="1" t="s">
        <v>35</v>
      </c>
      <c r="M117" s="1" t="s">
        <v>45</v>
      </c>
      <c r="N117" s="1" t="s">
        <v>77</v>
      </c>
      <c r="O117" s="1" t="s">
        <v>31</v>
      </c>
      <c r="P117" s="1" t="s">
        <v>41</v>
      </c>
      <c r="Q117" s="1" t="s">
        <v>31</v>
      </c>
      <c r="R117" s="1" t="s">
        <v>34</v>
      </c>
      <c r="S117" s="1" t="s">
        <v>35</v>
      </c>
      <c r="T117" s="1" t="s">
        <v>68</v>
      </c>
      <c r="U117" s="1" t="s">
        <v>31</v>
      </c>
      <c r="V117" s="1" t="s">
        <v>36</v>
      </c>
      <c r="W117" s="1" t="s">
        <v>37</v>
      </c>
      <c r="X117" s="1" t="s">
        <v>31</v>
      </c>
      <c r="Y117" s="1" t="s">
        <v>34</v>
      </c>
      <c r="Z117" s="1" t="s">
        <v>25</v>
      </c>
      <c r="AA117" s="1" t="s">
        <v>38</v>
      </c>
      <c r="AB117" s="11">
        <v>1</v>
      </c>
      <c r="AC117" s="12">
        <f xml:space="preserve"> VLOOKUP(Таблица1[Ваша должность],Должность[],3,FALSE)</f>
        <v>0</v>
      </c>
      <c r="AD117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11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17" s="12">
        <f>VLOOKUP(Таблица1[[#This Row],[Насколько ваш руководитель делегирует вам полномочия для принятия решений]],Таблица5[],3,FALSE)</f>
        <v>1</v>
      </c>
      <c r="AG117" s="12">
        <f>VLOOKUP(Таблица1[[#This Row],[Дает ли руководитель обратную связь по поводу вашей работы]],Таблица6[],3,FALSE)</f>
        <v>1</v>
      </c>
      <c r="AH11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17" s="12">
        <f>VLOOKUP(Таблица1[[#This Row],[Критикует ли вас руководитель в присутствии коллег]],Таблица9[],3,FALSE)</f>
        <v>0</v>
      </c>
      <c r="AJ117" s="12">
        <f>VLOOKUP(Таблица1[[#This Row],[Насколько часто вы общаетесь с руководителем один-на-один]],Таблица10[],3,FALSE)</f>
        <v>0</v>
      </c>
      <c r="AK11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1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7" s="12">
        <f>VLOOKUP(Таблица1[[#This Row],[Повышает ли руководитель на вас голос]],Таблица13[],3,FALSE)</f>
        <v>0</v>
      </c>
      <c r="AN117" s="12">
        <f>VLOOKUP(Таблица1[[#This Row],[Как руководитель реагирует на ваши инициативы]],Таблица14[],3,FALSE)</f>
        <v>1</v>
      </c>
      <c r="AO117" s="12">
        <f>VLOOKUP(Таблица1[[#This Row],[Оцените уровень комфорта в отношениях с руководителем]],Таблица15[],3,FALSE)</f>
        <v>1</v>
      </c>
      <c r="AP117" s="12">
        <f>VLOOKUP(Таблица1[[#This Row],[Возраст вашего руководителя]],Таблица16[],3,FALSE)</f>
        <v>1</v>
      </c>
      <c r="AQ117" s="12">
        <f>VLOOKUP(Таблица1[[#This Row],[Возраст вашего руководителя]],Таблица16[],4,FALSE)</f>
        <v>0</v>
      </c>
      <c r="AR117" s="12">
        <f>VLOOKUP(Таблица1[[#This Row],[Ваш пол]], Таблица17[], 2, FALSE)</f>
        <v>1</v>
      </c>
      <c r="AS117" s="12">
        <f>VLOOKUP(Таблица1[[#This Row],[Считаете ли вы своего руководителя лидером]], Таблица18[], 2, FALSE)</f>
        <v>0</v>
      </c>
      <c r="AT117" s="12">
        <f>VLOOKUP(Таблица1[[#This Row],[Есть ли в вашем коллективе неформальный лидер]], Таблица20[], 2, FALSE)</f>
        <v>1</v>
      </c>
      <c r="AU11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17" s="12">
        <f>VLOOKUP(Таблица1[[#This Row],[Занимается ли руководитель вашим профессиональным развитием]], Таблица22[], 2, FALSE)</f>
        <v>0</v>
      </c>
      <c r="AW117" s="12">
        <f>VLOOKUP(Таблица1[[#This Row],[Готовы ли вы к работе сверхурочно по просьбе руководителя]], Таблица23[], 2, FALSE)</f>
        <v>0</v>
      </c>
      <c r="AX117" s="12">
        <f>VLOOKUP(Таблица1[[#This Row],[Готовы ли вы перейти на другую работу вслед за руководителем]], Таблица24[], 2, FALSE)</f>
        <v>1</v>
      </c>
      <c r="AY117" s="12">
        <f>VLOOKUP(Таблица1[[#This Row],[Пол вашего руководителя]], Таблица17[], 2, FALSE)</f>
        <v>1</v>
      </c>
    </row>
    <row r="118" spans="1:51" ht="45" x14ac:dyDescent="0.25">
      <c r="A118" s="1">
        <v>117</v>
      </c>
      <c r="B118" s="1" t="s">
        <v>42</v>
      </c>
      <c r="C118" s="1">
        <v>7</v>
      </c>
      <c r="D118" s="1">
        <v>27</v>
      </c>
      <c r="E118" s="1">
        <v>3</v>
      </c>
      <c r="F118" s="11">
        <v>1</v>
      </c>
      <c r="G118" s="1" t="s">
        <v>25</v>
      </c>
      <c r="H118" s="1" t="s">
        <v>39</v>
      </c>
      <c r="I118" s="1" t="s">
        <v>60</v>
      </c>
      <c r="J118" s="1" t="s">
        <v>28</v>
      </c>
      <c r="K118" s="1" t="s">
        <v>53</v>
      </c>
      <c r="L118" s="1" t="s">
        <v>30</v>
      </c>
      <c r="M118" s="1" t="s">
        <v>34</v>
      </c>
      <c r="N118" s="1" t="s">
        <v>66</v>
      </c>
      <c r="O118" s="1" t="s">
        <v>47</v>
      </c>
      <c r="P118" s="1" t="s">
        <v>34</v>
      </c>
      <c r="Q118" s="1" t="s">
        <v>31</v>
      </c>
      <c r="R118" s="1" t="s">
        <v>31</v>
      </c>
      <c r="S118" s="1" t="s">
        <v>35</v>
      </c>
      <c r="T118" s="1" t="s">
        <v>34</v>
      </c>
      <c r="U118" s="1" t="s">
        <v>31</v>
      </c>
      <c r="V118" s="1" t="s">
        <v>36</v>
      </c>
      <c r="W118" s="1" t="s">
        <v>55</v>
      </c>
      <c r="X118" s="1" t="s">
        <v>34</v>
      </c>
      <c r="Y118" s="1" t="s">
        <v>34</v>
      </c>
      <c r="Z118" s="1" t="s">
        <v>25</v>
      </c>
      <c r="AA118" s="1" t="s">
        <v>38</v>
      </c>
      <c r="AB118" s="11">
        <v>3</v>
      </c>
      <c r="AC118" s="12">
        <f xml:space="preserve"> VLOOKUP(Таблица1[Ваша должность],Должность[],3,FALSE)</f>
        <v>0</v>
      </c>
      <c r="AD11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1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18" s="12">
        <f>VLOOKUP(Таблица1[[#This Row],[Насколько ваш руководитель делегирует вам полномочия для принятия решений]],Таблица5[],3,FALSE)</f>
        <v>1</v>
      </c>
      <c r="AG118" s="12">
        <f>VLOOKUP(Таблица1[[#This Row],[Дает ли руководитель обратную связь по поводу вашей работы]],Таблица6[],3,FALSE)</f>
        <v>1</v>
      </c>
      <c r="AH11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18" s="12">
        <f>VLOOKUP(Таблица1[[#This Row],[Критикует ли вас руководитель в присутствии коллег]],Таблица9[],3,FALSE)</f>
        <v>1</v>
      </c>
      <c r="AJ118" s="12">
        <f>VLOOKUP(Таблица1[[#This Row],[Насколько часто вы общаетесь с руководителем один-на-один]],Таблица10[],3,FALSE)</f>
        <v>0</v>
      </c>
      <c r="AK11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1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18" s="12">
        <f>VLOOKUP(Таблица1[[#This Row],[Повышает ли руководитель на вас голос]],Таблица13[],3,FALSE)</f>
        <v>0</v>
      </c>
      <c r="AN118" s="12">
        <f>VLOOKUP(Таблица1[[#This Row],[Как руководитель реагирует на ваши инициативы]],Таблица14[],3,FALSE)</f>
        <v>1</v>
      </c>
      <c r="AO118" s="12">
        <f>VLOOKUP(Таблица1[[#This Row],[Оцените уровень комфорта в отношениях с руководителем]],Таблица15[],3,FALSE)</f>
        <v>0</v>
      </c>
      <c r="AP118" s="12">
        <f>VLOOKUP(Таблица1[[#This Row],[Возраст вашего руководителя]],Таблица16[],3,FALSE)</f>
        <v>1</v>
      </c>
      <c r="AQ118" s="12">
        <f>VLOOKUP(Таблица1[[#This Row],[Возраст вашего руководителя]],Таблица16[],4,FALSE)</f>
        <v>0</v>
      </c>
      <c r="AR118" s="12">
        <f>VLOOKUP(Таблица1[[#This Row],[Ваш пол]], Таблица17[], 2, FALSE)</f>
        <v>1</v>
      </c>
      <c r="AS118" s="12">
        <f>VLOOKUP(Таблица1[[#This Row],[Считаете ли вы своего руководителя лидером]], Таблица18[], 2, FALSE)</f>
        <v>0</v>
      </c>
      <c r="AT118" s="12">
        <f>VLOOKUP(Таблица1[[#This Row],[Есть ли в вашем коллективе неформальный лидер]], Таблица20[], 2, FALSE)</f>
        <v>0</v>
      </c>
      <c r="AU11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18" s="12">
        <f>VLOOKUP(Таблица1[[#This Row],[Занимается ли руководитель вашим профессиональным развитием]], Таблица22[], 2, FALSE)</f>
        <v>0</v>
      </c>
      <c r="AW118" s="12">
        <f>VLOOKUP(Таблица1[[#This Row],[Готовы ли вы к работе сверхурочно по просьбе руководителя]], Таблица23[], 2, FALSE)</f>
        <v>1</v>
      </c>
      <c r="AX118" s="12">
        <f>VLOOKUP(Таблица1[[#This Row],[Готовы ли вы перейти на другую работу вслед за руководителем]], Таблица24[], 2, FALSE)</f>
        <v>1</v>
      </c>
      <c r="AY118" s="12">
        <f>VLOOKUP(Таблица1[[#This Row],[Пол вашего руководителя]], Таблица17[], 2, FALSE)</f>
        <v>1</v>
      </c>
    </row>
    <row r="119" spans="1:51" ht="45" x14ac:dyDescent="0.25">
      <c r="A119" s="1">
        <v>118</v>
      </c>
      <c r="B119" s="1" t="s">
        <v>24</v>
      </c>
      <c r="C119" s="1">
        <v>8</v>
      </c>
      <c r="D119" s="1">
        <v>28</v>
      </c>
      <c r="E119" s="1">
        <v>8</v>
      </c>
      <c r="F119" s="11">
        <v>0</v>
      </c>
      <c r="G119" s="1" t="s">
        <v>25</v>
      </c>
      <c r="H119" s="1" t="s">
        <v>39</v>
      </c>
      <c r="I119" s="1" t="s">
        <v>60</v>
      </c>
      <c r="J119" s="1" t="s">
        <v>28</v>
      </c>
      <c r="K119" s="1" t="s">
        <v>53</v>
      </c>
      <c r="L119" s="1" t="s">
        <v>30</v>
      </c>
      <c r="M119" s="1" t="s">
        <v>31</v>
      </c>
      <c r="N119" s="1" t="s">
        <v>32</v>
      </c>
      <c r="O119" s="1" t="s">
        <v>31</v>
      </c>
      <c r="P119" s="1" t="s">
        <v>41</v>
      </c>
      <c r="Q119" s="1" t="s">
        <v>34</v>
      </c>
      <c r="R119" s="1" t="s">
        <v>31</v>
      </c>
      <c r="S119" s="1" t="s">
        <v>35</v>
      </c>
      <c r="T119" s="1" t="s">
        <v>34</v>
      </c>
      <c r="U119" s="1" t="s">
        <v>31</v>
      </c>
      <c r="V119" s="1" t="s">
        <v>36</v>
      </c>
      <c r="W119" s="1" t="s">
        <v>55</v>
      </c>
      <c r="X119" s="1" t="s">
        <v>34</v>
      </c>
      <c r="Y119" s="1" t="s">
        <v>31</v>
      </c>
      <c r="Z119" s="1" t="s">
        <v>61</v>
      </c>
      <c r="AA119" s="1" t="s">
        <v>62</v>
      </c>
      <c r="AB119" s="11">
        <v>1</v>
      </c>
      <c r="AC119" s="12">
        <f xml:space="preserve"> VLOOKUP(Таблица1[Ваша должность],Должность[],3,FALSE)</f>
        <v>1</v>
      </c>
      <c r="AD11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1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19" s="12">
        <f>VLOOKUP(Таблица1[[#This Row],[Насколько ваш руководитель делегирует вам полномочия для принятия решений]],Таблица5[],3,FALSE)</f>
        <v>1</v>
      </c>
      <c r="AG119" s="12">
        <f>VLOOKUP(Таблица1[[#This Row],[Дает ли руководитель обратную связь по поводу вашей работы]],Таблица6[],3,FALSE)</f>
        <v>1</v>
      </c>
      <c r="AH11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19" s="12">
        <f>VLOOKUP(Таблица1[[#This Row],[Критикует ли вас руководитель в присутствии коллег]],Таблица9[],3,FALSE)</f>
        <v>0</v>
      </c>
      <c r="AJ119" s="12">
        <f>VLOOKUP(Таблица1[[#This Row],[Насколько часто вы общаетесь с руководителем один-на-один]],Таблица10[],3,FALSE)</f>
        <v>1</v>
      </c>
      <c r="AK11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1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19" s="12">
        <f>VLOOKUP(Таблица1[[#This Row],[Повышает ли руководитель на вас голос]],Таблица13[],3,FALSE)</f>
        <v>0</v>
      </c>
      <c r="AN119" s="12">
        <f>VLOOKUP(Таблица1[[#This Row],[Как руководитель реагирует на ваши инициативы]],Таблица14[],3,FALSE)</f>
        <v>1</v>
      </c>
      <c r="AO119" s="12">
        <f>VLOOKUP(Таблица1[[#This Row],[Оцените уровень комфорта в отношениях с руководителем]],Таблица15[],3,FALSE)</f>
        <v>0</v>
      </c>
      <c r="AP119" s="12">
        <f>VLOOKUP(Таблица1[[#This Row],[Возраст вашего руководителя]],Таблица16[],3,FALSE)</f>
        <v>1</v>
      </c>
      <c r="AQ119" s="12">
        <f>VLOOKUP(Таблица1[[#This Row],[Возраст вашего руководителя]],Таблица16[],4,FALSE)</f>
        <v>0</v>
      </c>
      <c r="AR119" s="12">
        <f>VLOOKUP(Таблица1[[#This Row],[Ваш пол]], Таблица17[], 2, FALSE)</f>
        <v>1</v>
      </c>
      <c r="AS119" s="12">
        <f>VLOOKUP(Таблица1[[#This Row],[Считаете ли вы своего руководителя лидером]], Таблица18[], 2, FALSE)</f>
        <v>1</v>
      </c>
      <c r="AT119" s="12">
        <f>VLOOKUP(Таблица1[[#This Row],[Есть ли в вашем коллективе неформальный лидер]], Таблица20[], 2, FALSE)</f>
        <v>0</v>
      </c>
      <c r="AU11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19" s="12">
        <f>VLOOKUP(Таблица1[[#This Row],[Занимается ли руководитель вашим профессиональным развитием]], Таблица22[], 2, FALSE)</f>
        <v>0</v>
      </c>
      <c r="AW119" s="12">
        <f>VLOOKUP(Таблица1[[#This Row],[Готовы ли вы к работе сверхурочно по просьбе руководителя]], Таблица23[], 2, FALSE)</f>
        <v>1</v>
      </c>
      <c r="AX119" s="12">
        <f>VLOOKUP(Таблица1[[#This Row],[Готовы ли вы перейти на другую работу вслед за руководителем]], Таблица24[], 2, FALSE)</f>
        <v>0</v>
      </c>
      <c r="AY119" s="12">
        <f>VLOOKUP(Таблица1[[#This Row],[Пол вашего руководителя]], Таблица17[], 2, FALSE)</f>
        <v>0</v>
      </c>
    </row>
    <row r="120" spans="1:51" ht="45" x14ac:dyDescent="0.25">
      <c r="A120" s="1">
        <v>119</v>
      </c>
      <c r="B120" s="1" t="s">
        <v>51</v>
      </c>
      <c r="C120" s="1">
        <v>11</v>
      </c>
      <c r="D120" s="1">
        <v>33</v>
      </c>
      <c r="E120" s="1">
        <v>11</v>
      </c>
      <c r="F120" s="11">
        <v>0</v>
      </c>
      <c r="G120" s="1" t="s">
        <v>25</v>
      </c>
      <c r="H120" s="1" t="s">
        <v>43</v>
      </c>
      <c r="I120" s="1" t="s">
        <v>27</v>
      </c>
      <c r="J120" s="1" t="s">
        <v>44</v>
      </c>
      <c r="K120" s="1" t="s">
        <v>40</v>
      </c>
      <c r="L120" s="1" t="s">
        <v>30</v>
      </c>
      <c r="M120" s="1" t="s">
        <v>34</v>
      </c>
      <c r="N120" s="1" t="s">
        <v>65</v>
      </c>
      <c r="O120" s="1" t="s">
        <v>31</v>
      </c>
      <c r="P120" s="1" t="s">
        <v>33</v>
      </c>
      <c r="Q120" s="1" t="s">
        <v>31</v>
      </c>
      <c r="R120" s="1" t="s">
        <v>34</v>
      </c>
      <c r="S120" s="1" t="s">
        <v>54</v>
      </c>
      <c r="T120" s="1" t="s">
        <v>68</v>
      </c>
      <c r="U120" s="1" t="s">
        <v>34</v>
      </c>
      <c r="V120" s="1" t="s">
        <v>48</v>
      </c>
      <c r="W120" s="1" t="s">
        <v>70</v>
      </c>
      <c r="X120" s="1" t="s">
        <v>31</v>
      </c>
      <c r="Y120" s="1" t="s">
        <v>31</v>
      </c>
      <c r="Z120" s="1" t="s">
        <v>25</v>
      </c>
      <c r="AA120" s="1" t="s">
        <v>38</v>
      </c>
      <c r="AB120" s="11">
        <v>5</v>
      </c>
      <c r="AC120" s="12">
        <f xml:space="preserve"> VLOOKUP(Таблица1[Ваша должность],Должность[],3,FALSE)</f>
        <v>1</v>
      </c>
      <c r="AD12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2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20" s="12">
        <f>VLOOKUP(Таблица1[[#This Row],[Насколько ваш руководитель делегирует вам полномочия для принятия решений]],Таблица5[],3,FALSE)</f>
        <v>1</v>
      </c>
      <c r="AG120" s="12">
        <f>VLOOKUP(Таблица1[[#This Row],[Дает ли руководитель обратную связь по поводу вашей работы]],Таблица6[],3,FALSE)</f>
        <v>0</v>
      </c>
      <c r="AH12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0" s="12">
        <f>VLOOKUP(Таблица1[[#This Row],[Критикует ли вас руководитель в присутствии коллег]],Таблица9[],3,FALSE)</f>
        <v>1</v>
      </c>
      <c r="AJ120" s="12">
        <f>VLOOKUP(Таблица1[[#This Row],[Насколько часто вы общаетесь с руководителем один-на-один]],Таблица10[],3,FALSE)</f>
        <v>1</v>
      </c>
      <c r="AK12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2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0" s="12">
        <f>VLOOKUP(Таблица1[[#This Row],[Повышает ли руководитель на вас голос]],Таблица13[],3,FALSE)</f>
        <v>0</v>
      </c>
      <c r="AN120" s="12">
        <f>VLOOKUP(Таблица1[[#This Row],[Как руководитель реагирует на ваши инициативы]],Таблица14[],3,FALSE)</f>
        <v>0</v>
      </c>
      <c r="AO120" s="12">
        <f>VLOOKUP(Таблица1[[#This Row],[Оцените уровень комфорта в отношениях с руководителем]],Таблица15[],3,FALSE)</f>
        <v>0</v>
      </c>
      <c r="AP120" s="12">
        <f>VLOOKUP(Таблица1[[#This Row],[Возраст вашего руководителя]],Таблица16[],3,FALSE)</f>
        <v>1</v>
      </c>
      <c r="AQ120" s="12">
        <f>VLOOKUP(Таблица1[[#This Row],[Возраст вашего руководителя]],Таблица16[],4,FALSE)</f>
        <v>0</v>
      </c>
      <c r="AR120" s="12">
        <f>VLOOKUP(Таблица1[[#This Row],[Ваш пол]], Таблица17[], 2, FALSE)</f>
        <v>1</v>
      </c>
      <c r="AS120" s="12">
        <f>VLOOKUP(Таблица1[[#This Row],[Считаете ли вы своего руководителя лидером]], Таблица18[], 2, FALSE)</f>
        <v>0</v>
      </c>
      <c r="AT120" s="12">
        <f>VLOOKUP(Таблица1[[#This Row],[Есть ли в вашем коллективе неформальный лидер]], Таблица20[], 2, FALSE)</f>
        <v>1</v>
      </c>
      <c r="AU12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20" s="12">
        <f>VLOOKUP(Таблица1[[#This Row],[Занимается ли руководитель вашим профессиональным развитием]], Таблица22[], 2, FALSE)</f>
        <v>1</v>
      </c>
      <c r="AW120" s="12">
        <f>VLOOKUP(Таблица1[[#This Row],[Готовы ли вы к работе сверхурочно по просьбе руководителя]], Таблица23[], 2, FALSE)</f>
        <v>0</v>
      </c>
      <c r="AX120" s="12">
        <f>VLOOKUP(Таблица1[[#This Row],[Готовы ли вы перейти на другую работу вслед за руководителем]], Таблица24[], 2, FALSE)</f>
        <v>0</v>
      </c>
      <c r="AY120" s="12">
        <f>VLOOKUP(Таблица1[[#This Row],[Пол вашего руководителя]], Таблица17[], 2, FALSE)</f>
        <v>1</v>
      </c>
    </row>
    <row r="121" spans="1:51" ht="45" x14ac:dyDescent="0.25">
      <c r="A121" s="1">
        <v>120</v>
      </c>
      <c r="B121" s="1" t="s">
        <v>42</v>
      </c>
      <c r="C121" s="1">
        <v>17</v>
      </c>
      <c r="D121" s="1">
        <v>42</v>
      </c>
      <c r="E121" s="1">
        <v>0.3</v>
      </c>
      <c r="F121" s="11">
        <v>4</v>
      </c>
      <c r="G121" s="1" t="s">
        <v>25</v>
      </c>
      <c r="H121" s="1" t="s">
        <v>43</v>
      </c>
      <c r="I121" s="1" t="s">
        <v>30</v>
      </c>
      <c r="J121" s="1" t="s">
        <v>71</v>
      </c>
      <c r="K121" s="1" t="s">
        <v>31</v>
      </c>
      <c r="L121" s="1" t="s">
        <v>30</v>
      </c>
      <c r="M121" s="1" t="s">
        <v>31</v>
      </c>
      <c r="N121" s="1" t="s">
        <v>77</v>
      </c>
      <c r="O121" s="1" t="s">
        <v>31</v>
      </c>
      <c r="P121" s="1" t="s">
        <v>41</v>
      </c>
      <c r="Q121" s="1" t="s">
        <v>31</v>
      </c>
      <c r="R121" s="1" t="s">
        <v>31</v>
      </c>
      <c r="S121" s="1" t="s">
        <v>35</v>
      </c>
      <c r="T121" s="1" t="s">
        <v>68</v>
      </c>
      <c r="U121" s="1" t="s">
        <v>31</v>
      </c>
      <c r="V121" s="1" t="s">
        <v>75</v>
      </c>
      <c r="W121" s="1" t="s">
        <v>37</v>
      </c>
      <c r="X121" s="1" t="s">
        <v>34</v>
      </c>
      <c r="Y121" s="1" t="s">
        <v>31</v>
      </c>
      <c r="Z121" s="1" t="s">
        <v>25</v>
      </c>
      <c r="AA121" s="1" t="s">
        <v>79</v>
      </c>
      <c r="AB121" s="11">
        <v>0</v>
      </c>
      <c r="AC121" s="12">
        <f xml:space="preserve"> VLOOKUP(Таблица1[Ваша должность],Должность[],3,FALSE)</f>
        <v>0</v>
      </c>
      <c r="AD12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2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21" s="12">
        <f>VLOOKUP(Таблица1[[#This Row],[Насколько ваш руководитель делегирует вам полномочия для принятия решений]],Таблица5[],3,FALSE)</f>
        <v>0</v>
      </c>
      <c r="AG121" s="12">
        <f>VLOOKUP(Таблица1[[#This Row],[Дает ли руководитель обратную связь по поводу вашей работы]],Таблица6[],3,FALSE)</f>
        <v>0</v>
      </c>
      <c r="AH12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1" s="12">
        <f>VLOOKUP(Таблица1[[#This Row],[Критикует ли вас руководитель в присутствии коллег]],Таблица9[],3,FALSE)</f>
        <v>0</v>
      </c>
      <c r="AJ121" s="12">
        <f>VLOOKUP(Таблица1[[#This Row],[Насколько часто вы общаетесь с руководителем один-на-один]],Таблица10[],3,FALSE)</f>
        <v>0</v>
      </c>
      <c r="AK12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2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1" s="12">
        <f>VLOOKUP(Таблица1[[#This Row],[Повышает ли руководитель на вас голос]],Таблица13[],3,FALSE)</f>
        <v>0</v>
      </c>
      <c r="AN121" s="12">
        <f>VLOOKUP(Таблица1[[#This Row],[Как руководитель реагирует на ваши инициативы]],Таблица14[],3,FALSE)</f>
        <v>0</v>
      </c>
      <c r="AO121" s="12">
        <f>VLOOKUP(Таблица1[[#This Row],[Оцените уровень комфорта в отношениях с руководителем]],Таблица15[],3,FALSE)</f>
        <v>1</v>
      </c>
      <c r="AP121" s="12">
        <f>VLOOKUP(Таблица1[[#This Row],[Возраст вашего руководителя]],Таблица16[],3,FALSE)</f>
        <v>0</v>
      </c>
      <c r="AQ121" s="12">
        <f>VLOOKUP(Таблица1[[#This Row],[Возраст вашего руководителя]],Таблица16[],4,FALSE)</f>
        <v>1</v>
      </c>
      <c r="AR121" s="12">
        <f>VLOOKUP(Таблица1[[#This Row],[Ваш пол]], Таблица17[], 2, FALSE)</f>
        <v>1</v>
      </c>
      <c r="AS121" s="12">
        <f>VLOOKUP(Таблица1[[#This Row],[Считаете ли вы своего руководителя лидером]], Таблица18[], 2, FALSE)</f>
        <v>0</v>
      </c>
      <c r="AT121" s="12">
        <f>VLOOKUP(Таблица1[[#This Row],[Есть ли в вашем коллективе неформальный лидер]], Таблица20[], 2, FALSE)</f>
        <v>0</v>
      </c>
      <c r="AU121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21" s="12">
        <f>VLOOKUP(Таблица1[[#This Row],[Занимается ли руководитель вашим профессиональным развитием]], Таблица22[], 2, FALSE)</f>
        <v>0</v>
      </c>
      <c r="AW121" s="12">
        <f>VLOOKUP(Таблица1[[#This Row],[Готовы ли вы к работе сверхурочно по просьбе руководителя]], Таблица23[], 2, FALSE)</f>
        <v>1</v>
      </c>
      <c r="AX121" s="12">
        <f>VLOOKUP(Таблица1[[#This Row],[Готовы ли вы перейти на другую работу вслед за руководителем]], Таблица24[], 2, FALSE)</f>
        <v>0</v>
      </c>
      <c r="AY121" s="12">
        <f>VLOOKUP(Таблица1[[#This Row],[Пол вашего руководителя]], Таблица17[], 2, FALSE)</f>
        <v>1</v>
      </c>
    </row>
    <row r="122" spans="1:51" ht="45" x14ac:dyDescent="0.25">
      <c r="A122" s="1">
        <v>121</v>
      </c>
      <c r="B122" s="1" t="s">
        <v>42</v>
      </c>
      <c r="C122" s="1">
        <v>10</v>
      </c>
      <c r="D122" s="1">
        <v>28</v>
      </c>
      <c r="E122" s="1">
        <v>5</v>
      </c>
      <c r="F122" s="11">
        <v>0</v>
      </c>
      <c r="G122" s="1" t="s">
        <v>61</v>
      </c>
      <c r="H122" s="1" t="s">
        <v>68</v>
      </c>
      <c r="I122" s="1" t="s">
        <v>30</v>
      </c>
      <c r="J122" s="1" t="s">
        <v>28</v>
      </c>
      <c r="K122" s="1" t="s">
        <v>40</v>
      </c>
      <c r="L122" s="1" t="s">
        <v>35</v>
      </c>
      <c r="M122" s="1" t="s">
        <v>31</v>
      </c>
      <c r="N122" s="1" t="s">
        <v>46</v>
      </c>
      <c r="O122" s="1" t="s">
        <v>31</v>
      </c>
      <c r="P122" s="1" t="s">
        <v>34</v>
      </c>
      <c r="Q122" s="1" t="s">
        <v>31</v>
      </c>
      <c r="R122" s="1" t="s">
        <v>31</v>
      </c>
      <c r="S122" s="1" t="s">
        <v>35</v>
      </c>
      <c r="T122" s="1" t="s">
        <v>68</v>
      </c>
      <c r="U122" s="1" t="s">
        <v>34</v>
      </c>
      <c r="V122" s="1" t="s">
        <v>75</v>
      </c>
      <c r="W122" s="1" t="s">
        <v>37</v>
      </c>
      <c r="X122" s="1" t="s">
        <v>34</v>
      </c>
      <c r="Y122" s="1" t="s">
        <v>31</v>
      </c>
      <c r="Z122" s="1" t="s">
        <v>25</v>
      </c>
      <c r="AA122" s="1" t="s">
        <v>38</v>
      </c>
      <c r="AB122" s="11">
        <v>5</v>
      </c>
      <c r="AC122" s="12">
        <f xml:space="preserve"> VLOOKUP(Таблица1[Ваша должность],Должность[],3,FALSE)</f>
        <v>0</v>
      </c>
      <c r="AD122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12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22" s="12">
        <f>VLOOKUP(Таблица1[[#This Row],[Насколько ваш руководитель делегирует вам полномочия для принятия решений]],Таблица5[],3,FALSE)</f>
        <v>1</v>
      </c>
      <c r="AG122" s="12">
        <f>VLOOKUP(Таблица1[[#This Row],[Дает ли руководитель обратную связь по поводу вашей работы]],Таблица6[],3,FALSE)</f>
        <v>0</v>
      </c>
      <c r="AH12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22" s="12">
        <f>VLOOKUP(Таблица1[[#This Row],[Критикует ли вас руководитель в присутствии коллег]],Таблица9[],3,FALSE)</f>
        <v>0</v>
      </c>
      <c r="AJ122" s="12">
        <f>VLOOKUP(Таблица1[[#This Row],[Насколько часто вы общаетесь с руководителем один-на-один]],Таблица10[],3,FALSE)</f>
        <v>0</v>
      </c>
      <c r="AK12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2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22" s="12">
        <f>VLOOKUP(Таблица1[[#This Row],[Повышает ли руководитель на вас голос]],Таблица13[],3,FALSE)</f>
        <v>0</v>
      </c>
      <c r="AN122" s="12">
        <f>VLOOKUP(Таблица1[[#This Row],[Как руководитель реагирует на ваши инициативы]],Таблица14[],3,FALSE)</f>
        <v>0</v>
      </c>
      <c r="AO122" s="12">
        <f>VLOOKUP(Таблица1[[#This Row],[Оцените уровень комфорта в отношениях с руководителем]],Таблица15[],3,FALSE)</f>
        <v>1</v>
      </c>
      <c r="AP122" s="12">
        <f>VLOOKUP(Таблица1[[#This Row],[Возраст вашего руководителя]],Таблица16[],3,FALSE)</f>
        <v>1</v>
      </c>
      <c r="AQ122" s="12">
        <f>VLOOKUP(Таблица1[[#This Row],[Возраст вашего руководителя]],Таблица16[],4,FALSE)</f>
        <v>0</v>
      </c>
      <c r="AR122" s="12">
        <f>VLOOKUP(Таблица1[[#This Row],[Ваш пол]], Таблица17[], 2, FALSE)</f>
        <v>0</v>
      </c>
      <c r="AS122" s="12">
        <f>VLOOKUP(Таблица1[[#This Row],[Считаете ли вы своего руководителя лидером]], Таблица18[], 2, FALSE)</f>
        <v>0</v>
      </c>
      <c r="AT122" s="12">
        <f>VLOOKUP(Таблица1[[#This Row],[Есть ли в вашем коллективе неформальный лидер]], Таблица20[], 2, FALSE)</f>
        <v>0</v>
      </c>
      <c r="AU12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22" s="12">
        <f>VLOOKUP(Таблица1[[#This Row],[Занимается ли руководитель вашим профессиональным развитием]], Таблица22[], 2, FALSE)</f>
        <v>1</v>
      </c>
      <c r="AW122" s="12">
        <f>VLOOKUP(Таблица1[[#This Row],[Готовы ли вы к работе сверхурочно по просьбе руководителя]], Таблица23[], 2, FALSE)</f>
        <v>1</v>
      </c>
      <c r="AX122" s="12">
        <f>VLOOKUP(Таблица1[[#This Row],[Готовы ли вы перейти на другую работу вслед за руководителем]], Таблица24[], 2, FALSE)</f>
        <v>0</v>
      </c>
      <c r="AY122" s="12">
        <f>VLOOKUP(Таблица1[[#This Row],[Пол вашего руководителя]], Таблица17[], 2, FALSE)</f>
        <v>1</v>
      </c>
    </row>
    <row r="123" spans="1:51" ht="45" x14ac:dyDescent="0.25">
      <c r="A123" s="1">
        <v>122</v>
      </c>
      <c r="B123" s="1" t="s">
        <v>42</v>
      </c>
      <c r="C123" s="1">
        <v>10</v>
      </c>
      <c r="D123" s="1">
        <v>30</v>
      </c>
      <c r="E123" s="1">
        <v>0.5</v>
      </c>
      <c r="F123" s="11">
        <v>4</v>
      </c>
      <c r="G123" s="1" t="s">
        <v>25</v>
      </c>
      <c r="H123" s="1" t="s">
        <v>64</v>
      </c>
      <c r="I123" s="1" t="s">
        <v>60</v>
      </c>
      <c r="J123" s="1" t="s">
        <v>28</v>
      </c>
      <c r="K123" s="1" t="s">
        <v>29</v>
      </c>
      <c r="L123" s="1" t="s">
        <v>59</v>
      </c>
      <c r="M123" s="1" t="s">
        <v>31</v>
      </c>
      <c r="N123" s="1" t="s">
        <v>65</v>
      </c>
      <c r="O123" s="1" t="s">
        <v>47</v>
      </c>
      <c r="P123" s="1" t="s">
        <v>34</v>
      </c>
      <c r="Q123" s="1" t="s">
        <v>34</v>
      </c>
      <c r="R123" s="1" t="s">
        <v>31</v>
      </c>
      <c r="S123" s="1" t="s">
        <v>35</v>
      </c>
      <c r="T123" s="1" t="s">
        <v>34</v>
      </c>
      <c r="U123" s="1" t="s">
        <v>31</v>
      </c>
      <c r="V123" s="1" t="s">
        <v>36</v>
      </c>
      <c r="W123" s="1" t="s">
        <v>49</v>
      </c>
      <c r="X123" s="1" t="s">
        <v>34</v>
      </c>
      <c r="Y123" s="1" t="s">
        <v>34</v>
      </c>
      <c r="Z123" s="1" t="s">
        <v>25</v>
      </c>
      <c r="AA123" s="1" t="s">
        <v>62</v>
      </c>
      <c r="AB123" s="11">
        <v>1</v>
      </c>
      <c r="AC123" s="12">
        <f xml:space="preserve"> VLOOKUP(Таблица1[Ваша должность],Должность[],3,FALSE)</f>
        <v>0</v>
      </c>
      <c r="AD12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2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23" s="12">
        <f>VLOOKUP(Таблица1[[#This Row],[Насколько ваш руководитель делегирует вам полномочия для принятия решений]],Таблица5[],3,FALSE)</f>
        <v>1</v>
      </c>
      <c r="AG123" s="12">
        <f>VLOOKUP(Таблица1[[#This Row],[Дает ли руководитель обратную связь по поводу вашей работы]],Таблица6[],3,FALSE)</f>
        <v>1</v>
      </c>
      <c r="AH12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3" s="12">
        <f>VLOOKUP(Таблица1[[#This Row],[Критикует ли вас руководитель в присутствии коллег]],Таблица9[],3,FALSE)</f>
        <v>0</v>
      </c>
      <c r="AJ123" s="12">
        <f>VLOOKUP(Таблица1[[#This Row],[Насколько часто вы общаетесь с руководителем один-на-один]],Таблица10[],3,FALSE)</f>
        <v>1</v>
      </c>
      <c r="AK12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2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23" s="12">
        <f>VLOOKUP(Таблица1[[#This Row],[Повышает ли руководитель на вас голос]],Таблица13[],3,FALSE)</f>
        <v>0</v>
      </c>
      <c r="AN123" s="12">
        <f>VLOOKUP(Таблица1[[#This Row],[Как руководитель реагирует на ваши инициативы]],Таблица14[],3,FALSE)</f>
        <v>1</v>
      </c>
      <c r="AO123" s="12">
        <f>VLOOKUP(Таблица1[[#This Row],[Оцените уровень комфорта в отношениях с руководителем]],Таблица15[],3,FALSE)</f>
        <v>1</v>
      </c>
      <c r="AP123" s="12">
        <f>VLOOKUP(Таблица1[[#This Row],[Возраст вашего руководителя]],Таблица16[],3,FALSE)</f>
        <v>1</v>
      </c>
      <c r="AQ123" s="12">
        <f>VLOOKUP(Таблица1[[#This Row],[Возраст вашего руководителя]],Таблица16[],4,FALSE)</f>
        <v>0</v>
      </c>
      <c r="AR123" s="12">
        <f>VLOOKUP(Таблица1[[#This Row],[Ваш пол]], Таблица17[], 2, FALSE)</f>
        <v>1</v>
      </c>
      <c r="AS123" s="12">
        <f>VLOOKUP(Таблица1[[#This Row],[Считаете ли вы своего руководителя лидером]], Таблица18[], 2, FALSE)</f>
        <v>1</v>
      </c>
      <c r="AT123" s="12">
        <f>VLOOKUP(Таблица1[[#This Row],[Есть ли в вашем коллективе неформальный лидер]], Таблица20[], 2, FALSE)</f>
        <v>0</v>
      </c>
      <c r="AU12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23" s="12">
        <f>VLOOKUP(Таблица1[[#This Row],[Занимается ли руководитель вашим профессиональным развитием]], Таблица22[], 2, FALSE)</f>
        <v>0</v>
      </c>
      <c r="AW123" s="12">
        <f>VLOOKUP(Таблица1[[#This Row],[Готовы ли вы к работе сверхурочно по просьбе руководителя]], Таблица23[], 2, FALSE)</f>
        <v>1</v>
      </c>
      <c r="AX123" s="12">
        <f>VLOOKUP(Таблица1[[#This Row],[Готовы ли вы перейти на другую работу вслед за руководителем]], Таблица24[], 2, FALSE)</f>
        <v>1</v>
      </c>
      <c r="AY123" s="12">
        <f>VLOOKUP(Таблица1[[#This Row],[Пол вашего руководителя]], Таблица17[], 2, FALSE)</f>
        <v>1</v>
      </c>
    </row>
    <row r="124" spans="1:51" ht="60" x14ac:dyDescent="0.25">
      <c r="A124" s="1">
        <v>123</v>
      </c>
      <c r="B124" s="1" t="s">
        <v>42</v>
      </c>
      <c r="C124" s="1">
        <v>6</v>
      </c>
      <c r="D124" s="1">
        <v>28</v>
      </c>
      <c r="E124" s="1">
        <v>5.5</v>
      </c>
      <c r="F124" s="11">
        <v>0</v>
      </c>
      <c r="G124" s="1" t="s">
        <v>25</v>
      </c>
      <c r="H124" s="1" t="s">
        <v>26</v>
      </c>
      <c r="I124" s="1" t="s">
        <v>27</v>
      </c>
      <c r="J124" s="1" t="s">
        <v>28</v>
      </c>
      <c r="K124" s="1" t="s">
        <v>53</v>
      </c>
      <c r="L124" s="1" t="s">
        <v>35</v>
      </c>
      <c r="M124" s="1" t="s">
        <v>34</v>
      </c>
      <c r="N124" s="1" t="s">
        <v>77</v>
      </c>
      <c r="O124" s="1" t="s">
        <v>30</v>
      </c>
      <c r="P124" s="1" t="s">
        <v>41</v>
      </c>
      <c r="Q124" s="1" t="s">
        <v>34</v>
      </c>
      <c r="R124" s="1" t="s">
        <v>31</v>
      </c>
      <c r="S124" s="1" t="s">
        <v>35</v>
      </c>
      <c r="T124" s="1" t="s">
        <v>68</v>
      </c>
      <c r="U124" s="1" t="s">
        <v>34</v>
      </c>
      <c r="V124" s="1" t="s">
        <v>36</v>
      </c>
      <c r="W124" s="1" t="s">
        <v>37</v>
      </c>
      <c r="X124" s="1" t="s">
        <v>31</v>
      </c>
      <c r="Y124" s="1" t="s">
        <v>31</v>
      </c>
      <c r="Z124" s="1" t="s">
        <v>61</v>
      </c>
      <c r="AA124" s="1" t="s">
        <v>38</v>
      </c>
      <c r="AB124" s="11">
        <v>1</v>
      </c>
      <c r="AC124" s="12">
        <f xml:space="preserve"> VLOOKUP(Таблица1[Ваша должность],Должность[],3,FALSE)</f>
        <v>0</v>
      </c>
      <c r="AD12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2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24" s="12">
        <f>VLOOKUP(Таблица1[[#This Row],[Насколько ваш руководитель делегирует вам полномочия для принятия решений]],Таблица5[],3,FALSE)</f>
        <v>1</v>
      </c>
      <c r="AG124" s="12">
        <f>VLOOKUP(Таблица1[[#This Row],[Дает ли руководитель обратную связь по поводу вашей работы]],Таблица6[],3,FALSE)</f>
        <v>1</v>
      </c>
      <c r="AH12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24" s="12">
        <f>VLOOKUP(Таблица1[[#This Row],[Критикует ли вас руководитель в присутствии коллег]],Таблица9[],3,FALSE)</f>
        <v>1</v>
      </c>
      <c r="AJ124" s="12">
        <f>VLOOKUP(Таблица1[[#This Row],[Насколько часто вы общаетесь с руководителем один-на-один]],Таблица10[],3,FALSE)</f>
        <v>0</v>
      </c>
      <c r="AK12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2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4" s="12">
        <f>VLOOKUP(Таблица1[[#This Row],[Повышает ли руководитель на вас голос]],Таблица13[],3,FALSE)</f>
        <v>0</v>
      </c>
      <c r="AN124" s="12">
        <f>VLOOKUP(Таблица1[[#This Row],[Как руководитель реагирует на ваши инициативы]],Таблица14[],3,FALSE)</f>
        <v>1</v>
      </c>
      <c r="AO124" s="12">
        <f>VLOOKUP(Таблица1[[#This Row],[Оцените уровень комфорта в отношениях с руководителем]],Таблица15[],3,FALSE)</f>
        <v>1</v>
      </c>
      <c r="AP124" s="12">
        <f>VLOOKUP(Таблица1[[#This Row],[Возраст вашего руководителя]],Таблица16[],3,FALSE)</f>
        <v>1</v>
      </c>
      <c r="AQ124" s="12">
        <f>VLOOKUP(Таблица1[[#This Row],[Возраст вашего руководителя]],Таблица16[],4,FALSE)</f>
        <v>0</v>
      </c>
      <c r="AR124" s="12">
        <f>VLOOKUP(Таблица1[[#This Row],[Ваш пол]], Таблица17[], 2, FALSE)</f>
        <v>1</v>
      </c>
      <c r="AS124" s="12">
        <f>VLOOKUP(Таблица1[[#This Row],[Считаете ли вы своего руководителя лидером]], Таблица18[], 2, FALSE)</f>
        <v>1</v>
      </c>
      <c r="AT124" s="12">
        <f>VLOOKUP(Таблица1[[#This Row],[Есть ли в вашем коллективе неформальный лидер]], Таблица20[], 2, FALSE)</f>
        <v>0</v>
      </c>
      <c r="AU12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24" s="12">
        <f>VLOOKUP(Таблица1[[#This Row],[Занимается ли руководитель вашим профессиональным развитием]], Таблица22[], 2, FALSE)</f>
        <v>1</v>
      </c>
      <c r="AW124" s="12">
        <f>VLOOKUP(Таблица1[[#This Row],[Готовы ли вы к работе сверхурочно по просьбе руководителя]], Таблица23[], 2, FALSE)</f>
        <v>0</v>
      </c>
      <c r="AX124" s="12">
        <f>VLOOKUP(Таблица1[[#This Row],[Готовы ли вы перейти на другую работу вслед за руководителем]], Таблица24[], 2, FALSE)</f>
        <v>0</v>
      </c>
      <c r="AY124" s="12">
        <f>VLOOKUP(Таблица1[[#This Row],[Пол вашего руководителя]], Таблица17[], 2, FALSE)</f>
        <v>0</v>
      </c>
    </row>
    <row r="125" spans="1:51" ht="45" x14ac:dyDescent="0.25">
      <c r="A125" s="1">
        <v>124</v>
      </c>
      <c r="B125" s="1" t="s">
        <v>42</v>
      </c>
      <c r="C125" s="1">
        <v>8</v>
      </c>
      <c r="D125" s="1">
        <v>31</v>
      </c>
      <c r="E125" s="1">
        <v>1</v>
      </c>
      <c r="F125" s="11">
        <v>1</v>
      </c>
      <c r="G125" s="1" t="s">
        <v>25</v>
      </c>
      <c r="H125" s="1" t="s">
        <v>39</v>
      </c>
      <c r="I125" s="1" t="s">
        <v>27</v>
      </c>
      <c r="J125" s="1" t="s">
        <v>28</v>
      </c>
      <c r="K125" s="1" t="s">
        <v>29</v>
      </c>
      <c r="L125" s="1" t="s">
        <v>59</v>
      </c>
      <c r="M125" s="1" t="s">
        <v>45</v>
      </c>
      <c r="N125" s="1" t="s">
        <v>46</v>
      </c>
      <c r="O125" s="1" t="s">
        <v>30</v>
      </c>
      <c r="P125" s="1" t="s">
        <v>33</v>
      </c>
      <c r="Q125" s="1" t="s">
        <v>34</v>
      </c>
      <c r="R125" s="1" t="s">
        <v>31</v>
      </c>
      <c r="S125" s="1" t="s">
        <v>35</v>
      </c>
      <c r="T125" s="1" t="s">
        <v>68</v>
      </c>
      <c r="U125" s="1" t="s">
        <v>31</v>
      </c>
      <c r="V125" s="1" t="s">
        <v>36</v>
      </c>
      <c r="W125" s="1" t="s">
        <v>37</v>
      </c>
      <c r="X125" s="1" t="s">
        <v>34</v>
      </c>
      <c r="Y125" s="1" t="s">
        <v>31</v>
      </c>
      <c r="Z125" s="1" t="s">
        <v>25</v>
      </c>
      <c r="AA125" s="1" t="s">
        <v>69</v>
      </c>
      <c r="AB125" s="11">
        <v>1</v>
      </c>
      <c r="AC125" s="12">
        <f xml:space="preserve"> VLOOKUP(Таблица1[Ваша должность],Должность[],3,FALSE)</f>
        <v>0</v>
      </c>
      <c r="AD12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2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25" s="12">
        <f>VLOOKUP(Таблица1[[#This Row],[Насколько ваш руководитель делегирует вам полномочия для принятия решений]],Таблица5[],3,FALSE)</f>
        <v>1</v>
      </c>
      <c r="AG125" s="12">
        <f>VLOOKUP(Таблица1[[#This Row],[Дает ли руководитель обратную связь по поводу вашей работы]],Таблица6[],3,FALSE)</f>
        <v>1</v>
      </c>
      <c r="AH12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5" s="12">
        <f>VLOOKUP(Таблица1[[#This Row],[Критикует ли вас руководитель в присутствии коллег]],Таблица9[],3,FALSE)</f>
        <v>0</v>
      </c>
      <c r="AJ125" s="12">
        <f>VLOOKUP(Таблица1[[#This Row],[Насколько часто вы общаетесь с руководителем один-на-один]],Таблица10[],3,FALSE)</f>
        <v>0</v>
      </c>
      <c r="AK12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2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5" s="12">
        <f>VLOOKUP(Таблица1[[#This Row],[Повышает ли руководитель на вас голос]],Таблица13[],3,FALSE)</f>
        <v>0</v>
      </c>
      <c r="AN125" s="12">
        <f>VLOOKUP(Таблица1[[#This Row],[Как руководитель реагирует на ваши инициативы]],Таблица14[],3,FALSE)</f>
        <v>1</v>
      </c>
      <c r="AO125" s="12">
        <f>VLOOKUP(Таблица1[[#This Row],[Оцените уровень комфорта в отношениях с руководителем]],Таблица15[],3,FALSE)</f>
        <v>1</v>
      </c>
      <c r="AP125" s="12">
        <f>VLOOKUP(Таблица1[[#This Row],[Возраст вашего руководителя]],Таблица16[],3,FALSE)</f>
        <v>0</v>
      </c>
      <c r="AQ125" s="12">
        <f>VLOOKUP(Таблица1[[#This Row],[Возраст вашего руководителя]],Таблица16[],4,FALSE)</f>
        <v>0</v>
      </c>
      <c r="AR125" s="12">
        <f>VLOOKUP(Таблица1[[#This Row],[Ваш пол]], Таблица17[], 2, FALSE)</f>
        <v>1</v>
      </c>
      <c r="AS125" s="12">
        <f>VLOOKUP(Таблица1[[#This Row],[Считаете ли вы своего руководителя лидером]], Таблица18[], 2, FALSE)</f>
        <v>1</v>
      </c>
      <c r="AT125" s="12">
        <f>VLOOKUP(Таблица1[[#This Row],[Есть ли в вашем коллективе неформальный лидер]], Таблица20[], 2, FALSE)</f>
        <v>0</v>
      </c>
      <c r="AU12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25" s="12">
        <f>VLOOKUP(Таблица1[[#This Row],[Занимается ли руководитель вашим профессиональным развитием]], Таблица22[], 2, FALSE)</f>
        <v>0</v>
      </c>
      <c r="AW125" s="12">
        <f>VLOOKUP(Таблица1[[#This Row],[Готовы ли вы к работе сверхурочно по просьбе руководителя]], Таблица23[], 2, FALSE)</f>
        <v>1</v>
      </c>
      <c r="AX125" s="12">
        <f>VLOOKUP(Таблица1[[#This Row],[Готовы ли вы перейти на другую работу вслед за руководителем]], Таблица24[], 2, FALSE)</f>
        <v>0</v>
      </c>
      <c r="AY125" s="12">
        <f>VLOOKUP(Таблица1[[#This Row],[Пол вашего руководителя]], Таблица17[], 2, FALSE)</f>
        <v>1</v>
      </c>
    </row>
    <row r="126" spans="1:51" ht="45" x14ac:dyDescent="0.25">
      <c r="A126" s="1">
        <v>125</v>
      </c>
      <c r="B126" s="1" t="s">
        <v>51</v>
      </c>
      <c r="C126" s="1">
        <v>8</v>
      </c>
      <c r="D126" s="1">
        <v>29</v>
      </c>
      <c r="E126" s="1">
        <v>8</v>
      </c>
      <c r="F126" s="11">
        <v>0</v>
      </c>
      <c r="G126" s="1" t="s">
        <v>25</v>
      </c>
      <c r="H126" s="1" t="s">
        <v>39</v>
      </c>
      <c r="I126" s="1" t="s">
        <v>27</v>
      </c>
      <c r="J126" s="1" t="s">
        <v>44</v>
      </c>
      <c r="K126" s="1" t="s">
        <v>29</v>
      </c>
      <c r="L126" s="1" t="s">
        <v>30</v>
      </c>
      <c r="M126" s="1" t="s">
        <v>31</v>
      </c>
      <c r="N126" s="1" t="s">
        <v>32</v>
      </c>
      <c r="O126" s="1" t="s">
        <v>47</v>
      </c>
      <c r="P126" s="1" t="s">
        <v>33</v>
      </c>
      <c r="Q126" s="1" t="s">
        <v>31</v>
      </c>
      <c r="R126" s="1" t="s">
        <v>31</v>
      </c>
      <c r="S126" s="1" t="s">
        <v>35</v>
      </c>
      <c r="T126" s="1" t="s">
        <v>34</v>
      </c>
      <c r="U126" s="1" t="s">
        <v>34</v>
      </c>
      <c r="V126" s="1" t="s">
        <v>36</v>
      </c>
      <c r="W126" s="1" t="s">
        <v>37</v>
      </c>
      <c r="X126" s="1" t="s">
        <v>34</v>
      </c>
      <c r="Y126" s="1" t="s">
        <v>31</v>
      </c>
      <c r="Z126" s="1" t="s">
        <v>25</v>
      </c>
      <c r="AA126" s="1" t="s">
        <v>38</v>
      </c>
      <c r="AB126" s="11">
        <v>2</v>
      </c>
      <c r="AC126" s="12">
        <f xml:space="preserve"> VLOOKUP(Таблица1[Ваша должность],Должность[],3,FALSE)</f>
        <v>1</v>
      </c>
      <c r="AD12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2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26" s="12">
        <f>VLOOKUP(Таблица1[[#This Row],[Насколько ваш руководитель делегирует вам полномочия для принятия решений]],Таблица5[],3,FALSE)</f>
        <v>1</v>
      </c>
      <c r="AG126" s="12">
        <f>VLOOKUP(Таблица1[[#This Row],[Дает ли руководитель обратную связь по поводу вашей работы]],Таблица6[],3,FALSE)</f>
        <v>1</v>
      </c>
      <c r="AH12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6" s="12">
        <f>VLOOKUP(Таблица1[[#This Row],[Критикует ли вас руководитель в присутствии коллег]],Таблица9[],3,FALSE)</f>
        <v>0</v>
      </c>
      <c r="AJ126" s="12">
        <f>VLOOKUP(Таблица1[[#This Row],[Насколько часто вы общаетесь с руководителем один-на-один]],Таблица10[],3,FALSE)</f>
        <v>1</v>
      </c>
      <c r="AK12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2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6" s="12">
        <f>VLOOKUP(Таблица1[[#This Row],[Повышает ли руководитель на вас голос]],Таблица13[],3,FALSE)</f>
        <v>0</v>
      </c>
      <c r="AN126" s="12">
        <f>VLOOKUP(Таблица1[[#This Row],[Как руководитель реагирует на ваши инициативы]],Таблица14[],3,FALSE)</f>
        <v>1</v>
      </c>
      <c r="AO126" s="12">
        <f>VLOOKUP(Таблица1[[#This Row],[Оцените уровень комфорта в отношениях с руководителем]],Таблица15[],3,FALSE)</f>
        <v>1</v>
      </c>
      <c r="AP126" s="12">
        <f>VLOOKUP(Таблица1[[#This Row],[Возраст вашего руководителя]],Таблица16[],3,FALSE)</f>
        <v>1</v>
      </c>
      <c r="AQ126" s="12">
        <f>VLOOKUP(Таблица1[[#This Row],[Возраст вашего руководителя]],Таблица16[],4,FALSE)</f>
        <v>0</v>
      </c>
      <c r="AR126" s="12">
        <f>VLOOKUP(Таблица1[[#This Row],[Ваш пол]], Таблица17[], 2, FALSE)</f>
        <v>1</v>
      </c>
      <c r="AS126" s="12">
        <f>VLOOKUP(Таблица1[[#This Row],[Считаете ли вы своего руководителя лидером]], Таблица18[], 2, FALSE)</f>
        <v>0</v>
      </c>
      <c r="AT126" s="12">
        <f>VLOOKUP(Таблица1[[#This Row],[Есть ли в вашем коллективе неформальный лидер]], Таблица20[], 2, FALSE)</f>
        <v>0</v>
      </c>
      <c r="AU12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26" s="12">
        <f>VLOOKUP(Таблица1[[#This Row],[Занимается ли руководитель вашим профессиональным развитием]], Таблица22[], 2, FALSE)</f>
        <v>1</v>
      </c>
      <c r="AW126" s="12">
        <f>VLOOKUP(Таблица1[[#This Row],[Готовы ли вы к работе сверхурочно по просьбе руководителя]], Таблица23[], 2, FALSE)</f>
        <v>1</v>
      </c>
      <c r="AX126" s="12">
        <f>VLOOKUP(Таблица1[[#This Row],[Готовы ли вы перейти на другую работу вслед за руководителем]], Таблица24[], 2, FALSE)</f>
        <v>0</v>
      </c>
      <c r="AY126" s="12">
        <f>VLOOKUP(Таблица1[[#This Row],[Пол вашего руководителя]], Таблица17[], 2, FALSE)</f>
        <v>1</v>
      </c>
    </row>
    <row r="127" spans="1:51" ht="45" x14ac:dyDescent="0.25">
      <c r="A127" s="1">
        <v>126</v>
      </c>
      <c r="B127" s="1" t="s">
        <v>42</v>
      </c>
      <c r="C127" s="1">
        <v>5</v>
      </c>
      <c r="D127" s="1">
        <v>26</v>
      </c>
      <c r="E127" s="1">
        <v>0.2</v>
      </c>
      <c r="F127" s="11">
        <v>4</v>
      </c>
      <c r="G127" s="1" t="s">
        <v>25</v>
      </c>
      <c r="H127" s="1" t="s">
        <v>39</v>
      </c>
      <c r="I127" s="1" t="s">
        <v>30</v>
      </c>
      <c r="J127" s="1" t="s">
        <v>28</v>
      </c>
      <c r="K127" s="1" t="s">
        <v>53</v>
      </c>
      <c r="L127" s="1" t="s">
        <v>35</v>
      </c>
      <c r="M127" s="1" t="s">
        <v>31</v>
      </c>
      <c r="N127" s="1" t="s">
        <v>77</v>
      </c>
      <c r="O127" s="1" t="s">
        <v>30</v>
      </c>
      <c r="P127" s="1" t="s">
        <v>41</v>
      </c>
      <c r="Q127" s="1" t="s">
        <v>31</v>
      </c>
      <c r="R127" s="1" t="s">
        <v>31</v>
      </c>
      <c r="S127" s="1" t="s">
        <v>35</v>
      </c>
      <c r="T127" s="1" t="s">
        <v>31</v>
      </c>
      <c r="U127" s="1" t="s">
        <v>31</v>
      </c>
      <c r="V127" s="1" t="s">
        <v>48</v>
      </c>
      <c r="W127" s="1" t="s">
        <v>37</v>
      </c>
      <c r="X127" s="1" t="s">
        <v>31</v>
      </c>
      <c r="Y127" s="1" t="s">
        <v>31</v>
      </c>
      <c r="Z127" s="1" t="s">
        <v>25</v>
      </c>
      <c r="AA127" s="1" t="s">
        <v>62</v>
      </c>
      <c r="AB127" s="11">
        <v>0</v>
      </c>
      <c r="AC127" s="12">
        <f xml:space="preserve"> VLOOKUP(Таблица1[Ваша должность],Должность[],3,FALSE)</f>
        <v>0</v>
      </c>
      <c r="AD12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2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27" s="12">
        <f>VLOOKUP(Таблица1[[#This Row],[Насколько ваш руководитель делегирует вам полномочия для принятия решений]],Таблица5[],3,FALSE)</f>
        <v>1</v>
      </c>
      <c r="AG127" s="12">
        <f>VLOOKUP(Таблица1[[#This Row],[Дает ли руководитель обратную связь по поводу вашей работы]],Таблица6[],3,FALSE)</f>
        <v>1</v>
      </c>
      <c r="AH12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27" s="12">
        <f>VLOOKUP(Таблица1[[#This Row],[Критикует ли вас руководитель в присутствии коллег]],Таблица9[],3,FALSE)</f>
        <v>0</v>
      </c>
      <c r="AJ127" s="12">
        <f>VLOOKUP(Таблица1[[#This Row],[Насколько часто вы общаетесь с руководителем один-на-один]],Таблица10[],3,FALSE)</f>
        <v>0</v>
      </c>
      <c r="AK12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2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7" s="12">
        <f>VLOOKUP(Таблица1[[#This Row],[Повышает ли руководитель на вас голос]],Таблица13[],3,FALSE)</f>
        <v>0</v>
      </c>
      <c r="AN127" s="12">
        <f>VLOOKUP(Таблица1[[#This Row],[Как руководитель реагирует на ваши инициативы]],Таблица14[],3,FALSE)</f>
        <v>0</v>
      </c>
      <c r="AO127" s="12">
        <f>VLOOKUP(Таблица1[[#This Row],[Оцените уровень комфорта в отношениях с руководителем]],Таблица15[],3,FALSE)</f>
        <v>1</v>
      </c>
      <c r="AP127" s="12">
        <f>VLOOKUP(Таблица1[[#This Row],[Возраст вашего руководителя]],Таблица16[],3,FALSE)</f>
        <v>1</v>
      </c>
      <c r="AQ127" s="12">
        <f>VLOOKUP(Таблица1[[#This Row],[Возраст вашего руководителя]],Таблица16[],4,FALSE)</f>
        <v>0</v>
      </c>
      <c r="AR127" s="12">
        <f>VLOOKUP(Таблица1[[#This Row],[Ваш пол]], Таблица17[], 2, FALSE)</f>
        <v>1</v>
      </c>
      <c r="AS127" s="12">
        <f>VLOOKUP(Таблица1[[#This Row],[Считаете ли вы своего руководителя лидером]], Таблица18[], 2, FALSE)</f>
        <v>0</v>
      </c>
      <c r="AT127" s="12">
        <f>VLOOKUP(Таблица1[[#This Row],[Есть ли в вашем коллективе неформальный лидер]], Таблица20[], 2, FALSE)</f>
        <v>0</v>
      </c>
      <c r="AU12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27" s="12">
        <f>VLOOKUP(Таблица1[[#This Row],[Занимается ли руководитель вашим профессиональным развитием]], Таблица22[], 2, FALSE)</f>
        <v>0</v>
      </c>
      <c r="AW127" s="12">
        <f>VLOOKUP(Таблица1[[#This Row],[Готовы ли вы к работе сверхурочно по просьбе руководителя]], Таблица23[], 2, FALSE)</f>
        <v>0</v>
      </c>
      <c r="AX127" s="12">
        <f>VLOOKUP(Таблица1[[#This Row],[Готовы ли вы перейти на другую работу вслед за руководителем]], Таблица24[], 2, FALSE)</f>
        <v>0</v>
      </c>
      <c r="AY127" s="12">
        <f>VLOOKUP(Таблица1[[#This Row],[Пол вашего руководителя]], Таблица17[], 2, FALSE)</f>
        <v>1</v>
      </c>
    </row>
    <row r="128" spans="1:51" ht="60" x14ac:dyDescent="0.25">
      <c r="A128" s="1">
        <v>127</v>
      </c>
      <c r="B128" s="1" t="s">
        <v>51</v>
      </c>
      <c r="C128" s="1">
        <v>9</v>
      </c>
      <c r="D128" s="1">
        <v>30</v>
      </c>
      <c r="E128" s="1">
        <v>9</v>
      </c>
      <c r="F128" s="11">
        <v>0</v>
      </c>
      <c r="G128" s="1" t="s">
        <v>25</v>
      </c>
      <c r="H128" s="1" t="s">
        <v>26</v>
      </c>
      <c r="I128" s="1" t="s">
        <v>27</v>
      </c>
      <c r="J128" s="1" t="s">
        <v>44</v>
      </c>
      <c r="K128" s="1" t="s">
        <v>29</v>
      </c>
      <c r="L128" s="1" t="s">
        <v>30</v>
      </c>
      <c r="M128" s="1" t="s">
        <v>45</v>
      </c>
      <c r="N128" s="1" t="s">
        <v>32</v>
      </c>
      <c r="O128" s="1" t="s">
        <v>30</v>
      </c>
      <c r="P128" s="1" t="s">
        <v>33</v>
      </c>
      <c r="Q128" s="1" t="s">
        <v>31</v>
      </c>
      <c r="R128" s="1" t="s">
        <v>34</v>
      </c>
      <c r="S128" s="1" t="s">
        <v>35</v>
      </c>
      <c r="T128" s="1" t="s">
        <v>68</v>
      </c>
      <c r="U128" s="1" t="s">
        <v>31</v>
      </c>
      <c r="V128" s="1" t="s">
        <v>36</v>
      </c>
      <c r="W128" s="1" t="s">
        <v>49</v>
      </c>
      <c r="X128" s="1" t="s">
        <v>34</v>
      </c>
      <c r="Y128" s="1" t="s">
        <v>34</v>
      </c>
      <c r="Z128" s="1" t="s">
        <v>25</v>
      </c>
      <c r="AA128" s="1" t="s">
        <v>62</v>
      </c>
      <c r="AB128" s="11">
        <v>9</v>
      </c>
      <c r="AC128" s="12">
        <f xml:space="preserve"> VLOOKUP(Таблица1[Ваша должность],Должность[],3,FALSE)</f>
        <v>1</v>
      </c>
      <c r="AD12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2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28" s="12">
        <f>VLOOKUP(Таблица1[[#This Row],[Насколько ваш руководитель делегирует вам полномочия для принятия решений]],Таблица5[],3,FALSE)</f>
        <v>1</v>
      </c>
      <c r="AG128" s="12">
        <f>VLOOKUP(Таблица1[[#This Row],[Дает ли руководитель обратную связь по поводу вашей работы]],Таблица6[],3,FALSE)</f>
        <v>1</v>
      </c>
      <c r="AH12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8" s="12">
        <f>VLOOKUP(Таблица1[[#This Row],[Критикует ли вас руководитель в присутствии коллег]],Таблица9[],3,FALSE)</f>
        <v>0</v>
      </c>
      <c r="AJ128" s="12">
        <f>VLOOKUP(Таблица1[[#This Row],[Насколько часто вы общаетесь с руководителем один-на-один]],Таблица10[],3,FALSE)</f>
        <v>1</v>
      </c>
      <c r="AK12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2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8" s="12">
        <f>VLOOKUP(Таблица1[[#This Row],[Повышает ли руководитель на вас голос]],Таблица13[],3,FALSE)</f>
        <v>0</v>
      </c>
      <c r="AN128" s="12">
        <f>VLOOKUP(Таблица1[[#This Row],[Как руководитель реагирует на ваши инициативы]],Таблица14[],3,FALSE)</f>
        <v>1</v>
      </c>
      <c r="AO128" s="12">
        <f>VLOOKUP(Таблица1[[#This Row],[Оцените уровень комфорта в отношениях с руководителем]],Таблица15[],3,FALSE)</f>
        <v>1</v>
      </c>
      <c r="AP128" s="12">
        <f>VLOOKUP(Таблица1[[#This Row],[Возраст вашего руководителя]],Таблица16[],3,FALSE)</f>
        <v>1</v>
      </c>
      <c r="AQ128" s="12">
        <f>VLOOKUP(Таблица1[[#This Row],[Возраст вашего руководителя]],Таблица16[],4,FALSE)</f>
        <v>0</v>
      </c>
      <c r="AR128" s="12">
        <f>VLOOKUP(Таблица1[[#This Row],[Ваш пол]], Таблица17[], 2, FALSE)</f>
        <v>1</v>
      </c>
      <c r="AS128" s="12">
        <f>VLOOKUP(Таблица1[[#This Row],[Считаете ли вы своего руководителя лидером]], Таблица18[], 2, FALSE)</f>
        <v>0</v>
      </c>
      <c r="AT128" s="12">
        <f>VLOOKUP(Таблица1[[#This Row],[Есть ли в вашем коллективе неформальный лидер]], Таблица20[], 2, FALSE)</f>
        <v>1</v>
      </c>
      <c r="AU12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28" s="12">
        <f>VLOOKUP(Таблица1[[#This Row],[Занимается ли руководитель вашим профессиональным развитием]], Таблица22[], 2, FALSE)</f>
        <v>0</v>
      </c>
      <c r="AW128" s="12">
        <f>VLOOKUP(Таблица1[[#This Row],[Готовы ли вы к работе сверхурочно по просьбе руководителя]], Таблица23[], 2, FALSE)</f>
        <v>1</v>
      </c>
      <c r="AX128" s="12">
        <f>VLOOKUP(Таблица1[[#This Row],[Готовы ли вы перейти на другую работу вслед за руководителем]], Таблица24[], 2, FALSE)</f>
        <v>1</v>
      </c>
      <c r="AY128" s="12">
        <f>VLOOKUP(Таблица1[[#This Row],[Пол вашего руководителя]], Таблица17[], 2, FALSE)</f>
        <v>1</v>
      </c>
    </row>
    <row r="129" spans="1:51" ht="45" x14ac:dyDescent="0.25">
      <c r="A129" s="1">
        <v>128</v>
      </c>
      <c r="B129" s="1" t="s">
        <v>73</v>
      </c>
      <c r="C129" s="1">
        <v>15</v>
      </c>
      <c r="D129" s="1">
        <v>34</v>
      </c>
      <c r="E129" s="1">
        <v>4</v>
      </c>
      <c r="F129" s="11">
        <v>2</v>
      </c>
      <c r="G129" s="1" t="s">
        <v>25</v>
      </c>
      <c r="H129" s="1" t="s">
        <v>43</v>
      </c>
      <c r="I129" s="1" t="s">
        <v>30</v>
      </c>
      <c r="J129" s="1" t="s">
        <v>71</v>
      </c>
      <c r="K129" s="1" t="s">
        <v>53</v>
      </c>
      <c r="L129" s="1" t="s">
        <v>30</v>
      </c>
      <c r="M129" s="1" t="s">
        <v>34</v>
      </c>
      <c r="N129" s="1" t="s">
        <v>46</v>
      </c>
      <c r="O129" s="1" t="s">
        <v>30</v>
      </c>
      <c r="P129" s="1" t="s">
        <v>41</v>
      </c>
      <c r="Q129" s="1" t="s">
        <v>31</v>
      </c>
      <c r="R129" s="1" t="s">
        <v>31</v>
      </c>
      <c r="S129" s="1" t="s">
        <v>54</v>
      </c>
      <c r="T129" s="1" t="s">
        <v>34</v>
      </c>
      <c r="U129" s="1" t="s">
        <v>31</v>
      </c>
      <c r="V129" s="1" t="s">
        <v>36</v>
      </c>
      <c r="W129" s="1" t="s">
        <v>55</v>
      </c>
      <c r="X129" s="1" t="s">
        <v>34</v>
      </c>
      <c r="Y129" s="1" t="s">
        <v>31</v>
      </c>
      <c r="Z129" s="1" t="s">
        <v>25</v>
      </c>
      <c r="AA129" s="1" t="s">
        <v>38</v>
      </c>
      <c r="AB129" s="11">
        <v>4</v>
      </c>
      <c r="AC129" s="12">
        <f xml:space="preserve"> VLOOKUP(Таблица1[Ваша должность],Должность[],3,FALSE)</f>
        <v>0</v>
      </c>
      <c r="AD12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2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29" s="12">
        <f>VLOOKUP(Таблица1[[#This Row],[Насколько ваш руководитель делегирует вам полномочия для принятия решений]],Таблица5[],3,FALSE)</f>
        <v>0</v>
      </c>
      <c r="AG129" s="12">
        <f>VLOOKUP(Таблица1[[#This Row],[Дает ли руководитель обратную связь по поводу вашей работы]],Таблица6[],3,FALSE)</f>
        <v>1</v>
      </c>
      <c r="AH12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29" s="12">
        <f>VLOOKUP(Таблица1[[#This Row],[Критикует ли вас руководитель в присутствии коллег]],Таблица9[],3,FALSE)</f>
        <v>1</v>
      </c>
      <c r="AJ129" s="12">
        <f>VLOOKUP(Таблица1[[#This Row],[Насколько часто вы общаетесь с руководителем один-на-один]],Таблица10[],3,FALSE)</f>
        <v>0</v>
      </c>
      <c r="AK12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2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29" s="12">
        <f>VLOOKUP(Таблица1[[#This Row],[Повышает ли руководитель на вас голос]],Таблица13[],3,FALSE)</f>
        <v>0</v>
      </c>
      <c r="AN129" s="12">
        <f>VLOOKUP(Таблица1[[#This Row],[Как руководитель реагирует на ваши инициативы]],Таблица14[],3,FALSE)</f>
        <v>1</v>
      </c>
      <c r="AO129" s="12">
        <f>VLOOKUP(Таблица1[[#This Row],[Оцените уровень комфорта в отношениях с руководителем]],Таблица15[],3,FALSE)</f>
        <v>0</v>
      </c>
      <c r="AP129" s="12">
        <f>VLOOKUP(Таблица1[[#This Row],[Возраст вашего руководителя]],Таблица16[],3,FALSE)</f>
        <v>1</v>
      </c>
      <c r="AQ129" s="12">
        <f>VLOOKUP(Таблица1[[#This Row],[Возраст вашего руководителя]],Таблица16[],4,FALSE)</f>
        <v>0</v>
      </c>
      <c r="AR129" s="12">
        <f>VLOOKUP(Таблица1[[#This Row],[Ваш пол]], Таблица17[], 2, FALSE)</f>
        <v>1</v>
      </c>
      <c r="AS129" s="12">
        <f>VLOOKUP(Таблица1[[#This Row],[Считаете ли вы своего руководителя лидером]], Таблица18[], 2, FALSE)</f>
        <v>0</v>
      </c>
      <c r="AT129" s="12">
        <f>VLOOKUP(Таблица1[[#This Row],[Есть ли в вашем коллективе неформальный лидер]], Таблица20[], 2, FALSE)</f>
        <v>0</v>
      </c>
      <c r="AU12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29" s="12">
        <f>VLOOKUP(Таблица1[[#This Row],[Занимается ли руководитель вашим профессиональным развитием]], Таблица22[], 2, FALSE)</f>
        <v>0</v>
      </c>
      <c r="AW129" s="12">
        <f>VLOOKUP(Таблица1[[#This Row],[Готовы ли вы к работе сверхурочно по просьбе руководителя]], Таблица23[], 2, FALSE)</f>
        <v>1</v>
      </c>
      <c r="AX129" s="12">
        <f>VLOOKUP(Таблица1[[#This Row],[Готовы ли вы перейти на другую работу вслед за руководителем]], Таблица24[], 2, FALSE)</f>
        <v>0</v>
      </c>
      <c r="AY129" s="12">
        <f>VLOOKUP(Таблица1[[#This Row],[Пол вашего руководителя]], Таблица17[], 2, FALSE)</f>
        <v>1</v>
      </c>
    </row>
    <row r="130" spans="1:51" ht="45" x14ac:dyDescent="0.25">
      <c r="A130" s="1">
        <v>129</v>
      </c>
      <c r="B130" s="1" t="s">
        <v>42</v>
      </c>
      <c r="C130" s="1">
        <v>11</v>
      </c>
      <c r="D130" s="1">
        <v>28</v>
      </c>
      <c r="E130" s="1">
        <v>2.5</v>
      </c>
      <c r="F130" s="11">
        <v>1</v>
      </c>
      <c r="G130" s="1" t="s">
        <v>25</v>
      </c>
      <c r="H130" s="1" t="s">
        <v>43</v>
      </c>
      <c r="I130" s="1" t="s">
        <v>60</v>
      </c>
      <c r="J130" s="1" t="s">
        <v>44</v>
      </c>
      <c r="K130" s="1" t="s">
        <v>40</v>
      </c>
      <c r="L130" s="1" t="s">
        <v>30</v>
      </c>
      <c r="M130" s="1" t="s">
        <v>31</v>
      </c>
      <c r="N130" s="1" t="s">
        <v>46</v>
      </c>
      <c r="O130" s="1" t="s">
        <v>30</v>
      </c>
      <c r="P130" s="1" t="s">
        <v>41</v>
      </c>
      <c r="Q130" s="1" t="s">
        <v>34</v>
      </c>
      <c r="R130" s="1" t="s">
        <v>31</v>
      </c>
      <c r="S130" s="1" t="s">
        <v>35</v>
      </c>
      <c r="T130" s="1" t="s">
        <v>34</v>
      </c>
      <c r="U130" s="1" t="s">
        <v>34</v>
      </c>
      <c r="V130" s="1" t="s">
        <v>75</v>
      </c>
      <c r="W130" s="1" t="s">
        <v>37</v>
      </c>
      <c r="X130" s="1" t="s">
        <v>31</v>
      </c>
      <c r="Y130" s="1" t="s">
        <v>34</v>
      </c>
      <c r="Z130" s="1" t="s">
        <v>25</v>
      </c>
      <c r="AA130" s="1" t="s">
        <v>62</v>
      </c>
      <c r="AB130" s="11">
        <v>3</v>
      </c>
      <c r="AC130" s="12">
        <f xml:space="preserve"> VLOOKUP(Таблица1[Ваша должность],Должность[],3,FALSE)</f>
        <v>0</v>
      </c>
      <c r="AD13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3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30" s="12">
        <f>VLOOKUP(Таблица1[[#This Row],[Насколько ваш руководитель делегирует вам полномочия для принятия решений]],Таблица5[],3,FALSE)</f>
        <v>1</v>
      </c>
      <c r="AG130" s="12">
        <f>VLOOKUP(Таблица1[[#This Row],[Дает ли руководитель обратную связь по поводу вашей работы]],Таблица6[],3,FALSE)</f>
        <v>0</v>
      </c>
      <c r="AH13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0" s="12">
        <f>VLOOKUP(Таблица1[[#This Row],[Критикует ли вас руководитель в присутствии коллег]],Таблица9[],3,FALSE)</f>
        <v>0</v>
      </c>
      <c r="AJ130" s="12">
        <f>VLOOKUP(Таблица1[[#This Row],[Насколько часто вы общаетесь с руководителем один-на-один]],Таблица10[],3,FALSE)</f>
        <v>0</v>
      </c>
      <c r="AK13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0" s="12">
        <f>VLOOKUP(Таблица1[[#This Row],[Повышает ли руководитель на вас голос]],Таблица13[],3,FALSE)</f>
        <v>0</v>
      </c>
      <c r="AN130" s="12">
        <f>VLOOKUP(Таблица1[[#This Row],[Как руководитель реагирует на ваши инициативы]],Таблица14[],3,FALSE)</f>
        <v>0</v>
      </c>
      <c r="AO130" s="12">
        <f>VLOOKUP(Таблица1[[#This Row],[Оцените уровень комфорта в отношениях с руководителем]],Таблица15[],3,FALSE)</f>
        <v>1</v>
      </c>
      <c r="AP130" s="12">
        <f>VLOOKUP(Таблица1[[#This Row],[Возраст вашего руководителя]],Таблица16[],3,FALSE)</f>
        <v>1</v>
      </c>
      <c r="AQ130" s="12">
        <f>VLOOKUP(Таблица1[[#This Row],[Возраст вашего руководителя]],Таблица16[],4,FALSE)</f>
        <v>0</v>
      </c>
      <c r="AR130" s="12">
        <f>VLOOKUP(Таблица1[[#This Row],[Ваш пол]], Таблица17[], 2, FALSE)</f>
        <v>1</v>
      </c>
      <c r="AS130" s="12">
        <f>VLOOKUP(Таблица1[[#This Row],[Считаете ли вы своего руководителя лидером]], Таблица18[], 2, FALSE)</f>
        <v>1</v>
      </c>
      <c r="AT130" s="12">
        <f>VLOOKUP(Таблица1[[#This Row],[Есть ли в вашем коллективе неформальный лидер]], Таблица20[], 2, FALSE)</f>
        <v>0</v>
      </c>
      <c r="AU13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30" s="12">
        <f>VLOOKUP(Таблица1[[#This Row],[Занимается ли руководитель вашим профессиональным развитием]], Таблица22[], 2, FALSE)</f>
        <v>1</v>
      </c>
      <c r="AW130" s="12">
        <f>VLOOKUP(Таблица1[[#This Row],[Готовы ли вы к работе сверхурочно по просьбе руководителя]], Таблица23[], 2, FALSE)</f>
        <v>0</v>
      </c>
      <c r="AX130" s="12">
        <f>VLOOKUP(Таблица1[[#This Row],[Готовы ли вы перейти на другую работу вслед за руководителем]], Таблица24[], 2, FALSE)</f>
        <v>1</v>
      </c>
      <c r="AY130" s="12">
        <f>VLOOKUP(Таблица1[[#This Row],[Пол вашего руководителя]], Таблица17[], 2, FALSE)</f>
        <v>1</v>
      </c>
    </row>
    <row r="131" spans="1:51" ht="45" x14ac:dyDescent="0.25">
      <c r="A131" s="1">
        <v>130</v>
      </c>
      <c r="B131" s="1" t="s">
        <v>57</v>
      </c>
      <c r="C131" s="1">
        <v>6</v>
      </c>
      <c r="D131" s="1">
        <v>29</v>
      </c>
      <c r="E131" s="1">
        <v>2</v>
      </c>
      <c r="F131" s="11">
        <v>3</v>
      </c>
      <c r="G131" s="1" t="s">
        <v>25</v>
      </c>
      <c r="H131" s="1" t="s">
        <v>64</v>
      </c>
      <c r="I131" s="1" t="s">
        <v>30</v>
      </c>
      <c r="J131" s="1" t="s">
        <v>71</v>
      </c>
      <c r="K131" s="1" t="s">
        <v>40</v>
      </c>
      <c r="L131" s="1" t="s">
        <v>30</v>
      </c>
      <c r="M131" s="1" t="s">
        <v>34</v>
      </c>
      <c r="N131" s="1" t="s">
        <v>65</v>
      </c>
      <c r="O131" s="1" t="s">
        <v>30</v>
      </c>
      <c r="P131" s="1" t="s">
        <v>33</v>
      </c>
      <c r="Q131" s="1" t="s">
        <v>34</v>
      </c>
      <c r="R131" s="1" t="s">
        <v>31</v>
      </c>
      <c r="S131" s="1" t="s">
        <v>54</v>
      </c>
      <c r="T131" s="1" t="s">
        <v>31</v>
      </c>
      <c r="U131" s="1" t="s">
        <v>31</v>
      </c>
      <c r="V131" s="1" t="s">
        <v>36</v>
      </c>
      <c r="W131" s="1" t="s">
        <v>37</v>
      </c>
      <c r="X131" s="1" t="s">
        <v>34</v>
      </c>
      <c r="Y131" s="1" t="s">
        <v>34</v>
      </c>
      <c r="Z131" s="1" t="s">
        <v>25</v>
      </c>
      <c r="AA131" s="1" t="s">
        <v>38</v>
      </c>
      <c r="AB131" s="11">
        <v>2</v>
      </c>
      <c r="AC131" s="12">
        <f xml:space="preserve"> VLOOKUP(Таблица1[Ваша должность],Должность[],3,FALSE)</f>
        <v>1</v>
      </c>
      <c r="AD13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31" s="12">
        <f>VLOOKUP(Таблица1[[#This Row],[Насколько ваш руководитель делегирует вам полномочия для принятия решений]],Таблица5[],3,FALSE)</f>
        <v>0</v>
      </c>
      <c r="AG131" s="12">
        <f>VLOOKUP(Таблица1[[#This Row],[Дает ли руководитель обратную связь по поводу вашей работы]],Таблица6[],3,FALSE)</f>
        <v>0</v>
      </c>
      <c r="AH13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1" s="12">
        <f>VLOOKUP(Таблица1[[#This Row],[Критикует ли вас руководитель в присутствии коллег]],Таблица9[],3,FALSE)</f>
        <v>1</v>
      </c>
      <c r="AJ131" s="12">
        <f>VLOOKUP(Таблица1[[#This Row],[Насколько часто вы общаетесь с руководителем один-на-один]],Таблица10[],3,FALSE)</f>
        <v>1</v>
      </c>
      <c r="AK13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1" s="12">
        <f>VLOOKUP(Таблица1[[#This Row],[Повышает ли руководитель на вас голос]],Таблица13[],3,FALSE)</f>
        <v>0</v>
      </c>
      <c r="AN131" s="12">
        <f>VLOOKUP(Таблица1[[#This Row],[Как руководитель реагирует на ваши инициативы]],Таблица14[],3,FALSE)</f>
        <v>1</v>
      </c>
      <c r="AO131" s="12">
        <f>VLOOKUP(Таблица1[[#This Row],[Оцените уровень комфорта в отношениях с руководителем]],Таблица15[],3,FALSE)</f>
        <v>1</v>
      </c>
      <c r="AP131" s="12">
        <f>VLOOKUP(Таблица1[[#This Row],[Возраст вашего руководителя]],Таблица16[],3,FALSE)</f>
        <v>1</v>
      </c>
      <c r="AQ131" s="12">
        <f>VLOOKUP(Таблица1[[#This Row],[Возраст вашего руководителя]],Таблица16[],4,FALSE)</f>
        <v>0</v>
      </c>
      <c r="AR131" s="12">
        <f>VLOOKUP(Таблица1[[#This Row],[Ваш пол]], Таблица17[], 2, FALSE)</f>
        <v>1</v>
      </c>
      <c r="AS131" s="12">
        <f>VLOOKUP(Таблица1[[#This Row],[Считаете ли вы своего руководителя лидером]], Таблица18[], 2, FALSE)</f>
        <v>1</v>
      </c>
      <c r="AT131" s="12">
        <f>VLOOKUP(Таблица1[[#This Row],[Есть ли в вашем коллективе неформальный лидер]], Таблица20[], 2, FALSE)</f>
        <v>0</v>
      </c>
      <c r="AU13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31" s="12">
        <f>VLOOKUP(Таблица1[[#This Row],[Занимается ли руководитель вашим профессиональным развитием]], Таблица22[], 2, FALSE)</f>
        <v>0</v>
      </c>
      <c r="AW131" s="12">
        <f>VLOOKUP(Таблица1[[#This Row],[Готовы ли вы к работе сверхурочно по просьбе руководителя]], Таблица23[], 2, FALSE)</f>
        <v>1</v>
      </c>
      <c r="AX131" s="12">
        <f>VLOOKUP(Таблица1[[#This Row],[Готовы ли вы перейти на другую работу вслед за руководителем]], Таблица24[], 2, FALSE)</f>
        <v>1</v>
      </c>
      <c r="AY131" s="12">
        <f>VLOOKUP(Таблица1[[#This Row],[Пол вашего руководителя]], Таблица17[], 2, FALSE)</f>
        <v>1</v>
      </c>
    </row>
    <row r="132" spans="1:51" ht="45" x14ac:dyDescent="0.25">
      <c r="A132" s="1">
        <v>131</v>
      </c>
      <c r="B132" s="1" t="s">
        <v>74</v>
      </c>
      <c r="C132" s="1">
        <v>8</v>
      </c>
      <c r="D132" s="1">
        <v>28</v>
      </c>
      <c r="E132" s="1">
        <v>0.4</v>
      </c>
      <c r="F132" s="11">
        <v>3</v>
      </c>
      <c r="G132" s="1" t="s">
        <v>25</v>
      </c>
      <c r="H132" s="1" t="s">
        <v>39</v>
      </c>
      <c r="I132" s="1" t="s">
        <v>60</v>
      </c>
      <c r="J132" s="1" t="s">
        <v>28</v>
      </c>
      <c r="K132" s="1" t="s">
        <v>40</v>
      </c>
      <c r="L132" s="1" t="s">
        <v>30</v>
      </c>
      <c r="M132" s="1" t="s">
        <v>31</v>
      </c>
      <c r="N132" s="1" t="s">
        <v>46</v>
      </c>
      <c r="O132" s="1" t="s">
        <v>30</v>
      </c>
      <c r="P132" s="1" t="s">
        <v>41</v>
      </c>
      <c r="Q132" s="1" t="s">
        <v>31</v>
      </c>
      <c r="R132" s="1" t="s">
        <v>31</v>
      </c>
      <c r="S132" s="1" t="s">
        <v>35</v>
      </c>
      <c r="T132" s="1" t="s">
        <v>68</v>
      </c>
      <c r="U132" s="1" t="s">
        <v>31</v>
      </c>
      <c r="V132" s="1" t="s">
        <v>36</v>
      </c>
      <c r="W132" s="1" t="s">
        <v>37</v>
      </c>
      <c r="X132" s="1" t="s">
        <v>31</v>
      </c>
      <c r="Y132" s="1" t="s">
        <v>31</v>
      </c>
      <c r="Z132" s="1" t="s">
        <v>25</v>
      </c>
      <c r="AA132" s="1" t="s">
        <v>38</v>
      </c>
      <c r="AB132" s="11">
        <v>0</v>
      </c>
      <c r="AC132" s="12">
        <f xml:space="preserve"> VLOOKUP(Таблица1[Ваша должность],Должность[],3,FALSE)</f>
        <v>0</v>
      </c>
      <c r="AD13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32" s="12">
        <f>VLOOKUP(Таблица1[[#This Row],[Насколько ваш руководитель делегирует вам полномочия для принятия решений]],Таблица5[],3,FALSE)</f>
        <v>1</v>
      </c>
      <c r="AG132" s="12">
        <f>VLOOKUP(Таблица1[[#This Row],[Дает ли руководитель обратную связь по поводу вашей работы]],Таблица6[],3,FALSE)</f>
        <v>0</v>
      </c>
      <c r="AH13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2" s="12">
        <f>VLOOKUP(Таблица1[[#This Row],[Критикует ли вас руководитель в присутствии коллег]],Таблица9[],3,FALSE)</f>
        <v>0</v>
      </c>
      <c r="AJ132" s="12">
        <f>VLOOKUP(Таблица1[[#This Row],[Насколько часто вы общаетесь с руководителем один-на-один]],Таблица10[],3,FALSE)</f>
        <v>0</v>
      </c>
      <c r="AK13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2" s="12">
        <f>VLOOKUP(Таблица1[[#This Row],[Повышает ли руководитель на вас голос]],Таблица13[],3,FALSE)</f>
        <v>0</v>
      </c>
      <c r="AN132" s="12">
        <f>VLOOKUP(Таблица1[[#This Row],[Как руководитель реагирует на ваши инициативы]],Таблица14[],3,FALSE)</f>
        <v>1</v>
      </c>
      <c r="AO132" s="12">
        <f>VLOOKUP(Таблица1[[#This Row],[Оцените уровень комфорта в отношениях с руководителем]],Таблица15[],3,FALSE)</f>
        <v>1</v>
      </c>
      <c r="AP132" s="12">
        <f>VLOOKUP(Таблица1[[#This Row],[Возраст вашего руководителя]],Таблица16[],3,FALSE)</f>
        <v>1</v>
      </c>
      <c r="AQ132" s="12">
        <f>VLOOKUP(Таблица1[[#This Row],[Возраст вашего руководителя]],Таблица16[],4,FALSE)</f>
        <v>0</v>
      </c>
      <c r="AR132" s="12">
        <f>VLOOKUP(Таблица1[[#This Row],[Ваш пол]], Таблица17[], 2, FALSE)</f>
        <v>1</v>
      </c>
      <c r="AS132" s="12">
        <f>VLOOKUP(Таблица1[[#This Row],[Считаете ли вы своего руководителя лидером]], Таблица18[], 2, FALSE)</f>
        <v>0</v>
      </c>
      <c r="AT132" s="12">
        <f>VLOOKUP(Таблица1[[#This Row],[Есть ли в вашем коллективе неформальный лидер]], Таблица20[], 2, FALSE)</f>
        <v>0</v>
      </c>
      <c r="AU13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32" s="12">
        <f>VLOOKUP(Таблица1[[#This Row],[Занимается ли руководитель вашим профессиональным развитием]], Таблица22[], 2, FALSE)</f>
        <v>0</v>
      </c>
      <c r="AW132" s="12">
        <f>VLOOKUP(Таблица1[[#This Row],[Готовы ли вы к работе сверхурочно по просьбе руководителя]], Таблица23[], 2, FALSE)</f>
        <v>0</v>
      </c>
      <c r="AX132" s="12">
        <f>VLOOKUP(Таблица1[[#This Row],[Готовы ли вы перейти на другую работу вслед за руководителем]], Таблица24[], 2, FALSE)</f>
        <v>0</v>
      </c>
      <c r="AY132" s="12">
        <f>VLOOKUP(Таблица1[[#This Row],[Пол вашего руководителя]], Таблица17[], 2, FALSE)</f>
        <v>1</v>
      </c>
    </row>
    <row r="133" spans="1:51" ht="45" x14ac:dyDescent="0.25">
      <c r="A133" s="1">
        <v>132</v>
      </c>
      <c r="B133" s="1" t="s">
        <v>42</v>
      </c>
      <c r="C133" s="1">
        <v>18</v>
      </c>
      <c r="D133" s="1">
        <v>42</v>
      </c>
      <c r="E133" s="1">
        <v>4</v>
      </c>
      <c r="F133" s="11">
        <v>1</v>
      </c>
      <c r="G133" s="1" t="s">
        <v>25</v>
      </c>
      <c r="H133" s="1" t="s">
        <v>39</v>
      </c>
      <c r="I133" s="1" t="s">
        <v>27</v>
      </c>
      <c r="J133" s="1" t="s">
        <v>71</v>
      </c>
      <c r="K133" s="1" t="s">
        <v>40</v>
      </c>
      <c r="L133" s="1" t="s">
        <v>30</v>
      </c>
      <c r="M133" s="1" t="s">
        <v>34</v>
      </c>
      <c r="N133" s="1" t="s">
        <v>32</v>
      </c>
      <c r="O133" s="1" t="s">
        <v>47</v>
      </c>
      <c r="P133" s="1" t="s">
        <v>41</v>
      </c>
      <c r="Q133" s="1" t="s">
        <v>34</v>
      </c>
      <c r="R133" s="1" t="s">
        <v>31</v>
      </c>
      <c r="S133" s="1" t="s">
        <v>35</v>
      </c>
      <c r="T133" s="1" t="s">
        <v>68</v>
      </c>
      <c r="U133" s="1" t="s">
        <v>31</v>
      </c>
      <c r="V133" s="1" t="s">
        <v>36</v>
      </c>
      <c r="W133" s="1" t="s">
        <v>37</v>
      </c>
      <c r="X133" s="1" t="s">
        <v>34</v>
      </c>
      <c r="Y133" s="1" t="s">
        <v>34</v>
      </c>
      <c r="Z133" s="1" t="s">
        <v>25</v>
      </c>
      <c r="AA133" s="1" t="s">
        <v>69</v>
      </c>
      <c r="AB133" s="11">
        <v>4</v>
      </c>
      <c r="AC133" s="12">
        <f xml:space="preserve"> VLOOKUP(Таблица1[Ваша должность],Должность[],3,FALSE)</f>
        <v>0</v>
      </c>
      <c r="AD13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33" s="12">
        <f>VLOOKUP(Таблица1[[#This Row],[Насколько ваш руководитель делегирует вам полномочия для принятия решений]],Таблица5[],3,FALSE)</f>
        <v>0</v>
      </c>
      <c r="AG133" s="12">
        <f>VLOOKUP(Таблица1[[#This Row],[Дает ли руководитель обратную связь по поводу вашей работы]],Таблица6[],3,FALSE)</f>
        <v>0</v>
      </c>
      <c r="AH13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3" s="12">
        <f>VLOOKUP(Таблица1[[#This Row],[Критикует ли вас руководитель в присутствии коллег]],Таблица9[],3,FALSE)</f>
        <v>1</v>
      </c>
      <c r="AJ133" s="12">
        <f>VLOOKUP(Таблица1[[#This Row],[Насколько часто вы общаетесь с руководителем один-на-один]],Таблица10[],3,FALSE)</f>
        <v>1</v>
      </c>
      <c r="AK13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3" s="12">
        <f>VLOOKUP(Таблица1[[#This Row],[Повышает ли руководитель на вас голос]],Таблица13[],3,FALSE)</f>
        <v>0</v>
      </c>
      <c r="AN133" s="12">
        <f>VLOOKUP(Таблица1[[#This Row],[Как руководитель реагирует на ваши инициативы]],Таблица14[],3,FALSE)</f>
        <v>1</v>
      </c>
      <c r="AO133" s="12">
        <f>VLOOKUP(Таблица1[[#This Row],[Оцените уровень комфорта в отношениях с руководителем]],Таблица15[],3,FALSE)</f>
        <v>1</v>
      </c>
      <c r="AP133" s="12">
        <f>VLOOKUP(Таблица1[[#This Row],[Возраст вашего руководителя]],Таблица16[],3,FALSE)</f>
        <v>0</v>
      </c>
      <c r="AQ133" s="12">
        <f>VLOOKUP(Таблица1[[#This Row],[Возраст вашего руководителя]],Таблица16[],4,FALSE)</f>
        <v>0</v>
      </c>
      <c r="AR133" s="12">
        <f>VLOOKUP(Таблица1[[#This Row],[Ваш пол]], Таблица17[], 2, FALSE)</f>
        <v>1</v>
      </c>
      <c r="AS133" s="12">
        <f>VLOOKUP(Таблица1[[#This Row],[Считаете ли вы своего руководителя лидером]], Таблица18[], 2, FALSE)</f>
        <v>1</v>
      </c>
      <c r="AT133" s="12">
        <f>VLOOKUP(Таблица1[[#This Row],[Есть ли в вашем коллективе неформальный лидер]], Таблица20[], 2, FALSE)</f>
        <v>0</v>
      </c>
      <c r="AU13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33" s="12">
        <f>VLOOKUP(Таблица1[[#This Row],[Занимается ли руководитель вашим профессиональным развитием]], Таблица22[], 2, FALSE)</f>
        <v>0</v>
      </c>
      <c r="AW133" s="12">
        <f>VLOOKUP(Таблица1[[#This Row],[Готовы ли вы к работе сверхурочно по просьбе руководителя]], Таблица23[], 2, FALSE)</f>
        <v>1</v>
      </c>
      <c r="AX133" s="12">
        <f>VLOOKUP(Таблица1[[#This Row],[Готовы ли вы перейти на другую работу вслед за руководителем]], Таблица24[], 2, FALSE)</f>
        <v>1</v>
      </c>
      <c r="AY133" s="12">
        <f>VLOOKUP(Таблица1[[#This Row],[Пол вашего руководителя]], Таблица17[], 2, FALSE)</f>
        <v>1</v>
      </c>
    </row>
    <row r="134" spans="1:51" ht="45" x14ac:dyDescent="0.25">
      <c r="A134" s="1">
        <v>133</v>
      </c>
      <c r="B134" s="1" t="s">
        <v>42</v>
      </c>
      <c r="C134" s="1">
        <v>2</v>
      </c>
      <c r="D134" s="1">
        <v>22</v>
      </c>
      <c r="E134" s="1">
        <v>2</v>
      </c>
      <c r="F134" s="11">
        <v>0</v>
      </c>
      <c r="G134" s="1" t="s">
        <v>25</v>
      </c>
      <c r="H134" s="1" t="s">
        <v>64</v>
      </c>
      <c r="I134" s="1" t="s">
        <v>30</v>
      </c>
      <c r="J134" s="1" t="s">
        <v>28</v>
      </c>
      <c r="K134" s="1" t="s">
        <v>53</v>
      </c>
      <c r="L134" s="1" t="s">
        <v>59</v>
      </c>
      <c r="M134" s="1" t="s">
        <v>34</v>
      </c>
      <c r="N134" s="1" t="s">
        <v>65</v>
      </c>
      <c r="O134" s="1" t="s">
        <v>47</v>
      </c>
      <c r="P134" s="1" t="s">
        <v>33</v>
      </c>
      <c r="Q134" s="1" t="s">
        <v>34</v>
      </c>
      <c r="R134" s="1" t="s">
        <v>31</v>
      </c>
      <c r="S134" s="1" t="s">
        <v>35</v>
      </c>
      <c r="T134" s="1" t="s">
        <v>34</v>
      </c>
      <c r="U134" s="1" t="s">
        <v>34</v>
      </c>
      <c r="V134" s="1" t="s">
        <v>36</v>
      </c>
      <c r="W134" s="1" t="s">
        <v>37</v>
      </c>
      <c r="X134" s="1" t="s">
        <v>34</v>
      </c>
      <c r="Y134" s="1" t="s">
        <v>34</v>
      </c>
      <c r="Z134" s="1" t="s">
        <v>25</v>
      </c>
      <c r="AA134" s="1" t="s">
        <v>69</v>
      </c>
      <c r="AB134" s="11">
        <v>2</v>
      </c>
      <c r="AC134" s="12">
        <f xml:space="preserve"> VLOOKUP(Таблица1[Ваша должность],Должность[],3,FALSE)</f>
        <v>0</v>
      </c>
      <c r="AD13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4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34" s="12">
        <f>VLOOKUP(Таблица1[[#This Row],[Насколько ваш руководитель делегирует вам полномочия для принятия решений]],Таблица5[],3,FALSE)</f>
        <v>1</v>
      </c>
      <c r="AG134" s="12">
        <f>VLOOKUP(Таблица1[[#This Row],[Дает ли руководитель обратную связь по поводу вашей работы]],Таблица6[],3,FALSE)</f>
        <v>1</v>
      </c>
      <c r="AH13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4" s="12">
        <f>VLOOKUP(Таблица1[[#This Row],[Критикует ли вас руководитель в присутствии коллег]],Таблица9[],3,FALSE)</f>
        <v>1</v>
      </c>
      <c r="AJ134" s="12">
        <f>VLOOKUP(Таблица1[[#This Row],[Насколько часто вы общаетесь с руководителем один-на-один]],Таблица10[],3,FALSE)</f>
        <v>1</v>
      </c>
      <c r="AK13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4" s="12">
        <f>VLOOKUP(Таблица1[[#This Row],[Повышает ли руководитель на вас голос]],Таблица13[],3,FALSE)</f>
        <v>0</v>
      </c>
      <c r="AN134" s="12">
        <f>VLOOKUP(Таблица1[[#This Row],[Как руководитель реагирует на ваши инициативы]],Таблица14[],3,FALSE)</f>
        <v>1</v>
      </c>
      <c r="AO134" s="12">
        <f>VLOOKUP(Таблица1[[#This Row],[Оцените уровень комфорта в отношениях с руководителем]],Таблица15[],3,FALSE)</f>
        <v>1</v>
      </c>
      <c r="AP134" s="12">
        <f>VLOOKUP(Таблица1[[#This Row],[Возраст вашего руководителя]],Таблица16[],3,FALSE)</f>
        <v>0</v>
      </c>
      <c r="AQ134" s="12">
        <f>VLOOKUP(Таблица1[[#This Row],[Возраст вашего руководителя]],Таблица16[],4,FALSE)</f>
        <v>0</v>
      </c>
      <c r="AR134" s="12">
        <f>VLOOKUP(Таблица1[[#This Row],[Ваш пол]], Таблица17[], 2, FALSE)</f>
        <v>1</v>
      </c>
      <c r="AS134" s="12">
        <f>VLOOKUP(Таблица1[[#This Row],[Считаете ли вы своего руководителя лидером]], Таблица18[], 2, FALSE)</f>
        <v>1</v>
      </c>
      <c r="AT134" s="12">
        <f>VLOOKUP(Таблица1[[#This Row],[Есть ли в вашем коллективе неформальный лидер]], Таблица20[], 2, FALSE)</f>
        <v>0</v>
      </c>
      <c r="AU13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34" s="12">
        <f>VLOOKUP(Таблица1[[#This Row],[Занимается ли руководитель вашим профессиональным развитием]], Таблица22[], 2, FALSE)</f>
        <v>1</v>
      </c>
      <c r="AW134" s="12">
        <f>VLOOKUP(Таблица1[[#This Row],[Готовы ли вы к работе сверхурочно по просьбе руководителя]], Таблица23[], 2, FALSE)</f>
        <v>1</v>
      </c>
      <c r="AX134" s="12">
        <f>VLOOKUP(Таблица1[[#This Row],[Готовы ли вы перейти на другую работу вслед за руководителем]], Таблица24[], 2, FALSE)</f>
        <v>1</v>
      </c>
      <c r="AY134" s="12">
        <f>VLOOKUP(Таблица1[[#This Row],[Пол вашего руководителя]], Таблица17[], 2, FALSE)</f>
        <v>1</v>
      </c>
    </row>
    <row r="135" spans="1:51" ht="45" x14ac:dyDescent="0.25">
      <c r="A135" s="1">
        <v>134</v>
      </c>
      <c r="B135" s="1" t="s">
        <v>42</v>
      </c>
      <c r="C135" s="1">
        <v>10</v>
      </c>
      <c r="D135" s="1">
        <v>30</v>
      </c>
      <c r="E135" s="1">
        <v>1</v>
      </c>
      <c r="F135" s="11">
        <v>3</v>
      </c>
      <c r="G135" s="1" t="s">
        <v>25</v>
      </c>
      <c r="H135" s="1" t="s">
        <v>64</v>
      </c>
      <c r="I135" s="1" t="s">
        <v>30</v>
      </c>
      <c r="J135" s="1" t="s">
        <v>44</v>
      </c>
      <c r="K135" s="1" t="s">
        <v>53</v>
      </c>
      <c r="L135" s="1" t="s">
        <v>30</v>
      </c>
      <c r="M135" s="1" t="s">
        <v>31</v>
      </c>
      <c r="N135" s="1" t="s">
        <v>66</v>
      </c>
      <c r="O135" s="1" t="s">
        <v>31</v>
      </c>
      <c r="P135" s="1" t="s">
        <v>41</v>
      </c>
      <c r="Q135" s="1" t="s">
        <v>34</v>
      </c>
      <c r="R135" s="1" t="s">
        <v>31</v>
      </c>
      <c r="S135" s="1" t="s">
        <v>35</v>
      </c>
      <c r="T135" s="1" t="s">
        <v>68</v>
      </c>
      <c r="U135" s="1" t="s">
        <v>31</v>
      </c>
      <c r="V135" s="1" t="s">
        <v>36</v>
      </c>
      <c r="W135" s="1" t="s">
        <v>37</v>
      </c>
      <c r="X135" s="1" t="s">
        <v>31</v>
      </c>
      <c r="Y135" s="1" t="s">
        <v>31</v>
      </c>
      <c r="Z135" s="1" t="s">
        <v>25</v>
      </c>
      <c r="AA135" s="1" t="s">
        <v>69</v>
      </c>
      <c r="AB135" s="11">
        <v>1</v>
      </c>
      <c r="AC135" s="12">
        <f xml:space="preserve"> VLOOKUP(Таблица1[Ваша должность],Должность[],3,FALSE)</f>
        <v>0</v>
      </c>
      <c r="AD13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35" s="12">
        <f>VLOOKUP(Таблица1[[#This Row],[Насколько ваш руководитель делегирует вам полномочия для принятия решений]],Таблица5[],3,FALSE)</f>
        <v>1</v>
      </c>
      <c r="AG135" s="12">
        <f>VLOOKUP(Таблица1[[#This Row],[Дает ли руководитель обратную связь по поводу вашей работы]],Таблица6[],3,FALSE)</f>
        <v>1</v>
      </c>
      <c r="AH13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5" s="12">
        <f>VLOOKUP(Таблица1[[#This Row],[Критикует ли вас руководитель в присутствии коллег]],Таблица9[],3,FALSE)</f>
        <v>0</v>
      </c>
      <c r="AJ135" s="12">
        <f>VLOOKUP(Таблица1[[#This Row],[Насколько часто вы общаетесь с руководителем один-на-один]],Таблица10[],3,FALSE)</f>
        <v>0</v>
      </c>
      <c r="AK13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3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5" s="12">
        <f>VLOOKUP(Таблица1[[#This Row],[Повышает ли руководитель на вас голос]],Таблица13[],3,FALSE)</f>
        <v>0</v>
      </c>
      <c r="AN135" s="12">
        <f>VLOOKUP(Таблица1[[#This Row],[Как руководитель реагирует на ваши инициативы]],Таблица14[],3,FALSE)</f>
        <v>1</v>
      </c>
      <c r="AO135" s="12">
        <f>VLOOKUP(Таблица1[[#This Row],[Оцените уровень комфорта в отношениях с руководителем]],Таблица15[],3,FALSE)</f>
        <v>1</v>
      </c>
      <c r="AP135" s="12">
        <f>VLOOKUP(Таблица1[[#This Row],[Возраст вашего руководителя]],Таблица16[],3,FALSE)</f>
        <v>0</v>
      </c>
      <c r="AQ135" s="12">
        <f>VLOOKUP(Таблица1[[#This Row],[Возраст вашего руководителя]],Таблица16[],4,FALSE)</f>
        <v>0</v>
      </c>
      <c r="AR135" s="12">
        <f>VLOOKUP(Таблица1[[#This Row],[Ваш пол]], Таблица17[], 2, FALSE)</f>
        <v>1</v>
      </c>
      <c r="AS135" s="12">
        <f>VLOOKUP(Таблица1[[#This Row],[Считаете ли вы своего руководителя лидером]], Таблица18[], 2, FALSE)</f>
        <v>1</v>
      </c>
      <c r="AT135" s="12">
        <f>VLOOKUP(Таблица1[[#This Row],[Есть ли в вашем коллективе неформальный лидер]], Таблица20[], 2, FALSE)</f>
        <v>0</v>
      </c>
      <c r="AU13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35" s="12">
        <f>VLOOKUP(Таблица1[[#This Row],[Занимается ли руководитель вашим профессиональным развитием]], Таблица22[], 2, FALSE)</f>
        <v>0</v>
      </c>
      <c r="AW135" s="12">
        <f>VLOOKUP(Таблица1[[#This Row],[Готовы ли вы к работе сверхурочно по просьбе руководителя]], Таблица23[], 2, FALSE)</f>
        <v>0</v>
      </c>
      <c r="AX135" s="12">
        <f>VLOOKUP(Таблица1[[#This Row],[Готовы ли вы перейти на другую работу вслед за руководителем]], Таблица24[], 2, FALSE)</f>
        <v>0</v>
      </c>
      <c r="AY135" s="12">
        <f>VLOOKUP(Таблица1[[#This Row],[Пол вашего руководителя]], Таблица17[], 2, FALSE)</f>
        <v>1</v>
      </c>
    </row>
    <row r="136" spans="1:51" ht="45" x14ac:dyDescent="0.25">
      <c r="A136" s="1">
        <v>135</v>
      </c>
      <c r="B136" s="1" t="s">
        <v>42</v>
      </c>
      <c r="C136" s="1">
        <v>10</v>
      </c>
      <c r="D136" s="1">
        <v>33</v>
      </c>
      <c r="E136" s="1">
        <v>3</v>
      </c>
      <c r="F136" s="11">
        <v>2</v>
      </c>
      <c r="G136" s="1" t="s">
        <v>25</v>
      </c>
      <c r="H136" s="1" t="s">
        <v>64</v>
      </c>
      <c r="I136" s="1" t="s">
        <v>60</v>
      </c>
      <c r="J136" s="1" t="s">
        <v>28</v>
      </c>
      <c r="K136" s="1" t="s">
        <v>29</v>
      </c>
      <c r="L136" s="1" t="s">
        <v>35</v>
      </c>
      <c r="M136" s="1" t="s">
        <v>31</v>
      </c>
      <c r="N136" s="1" t="s">
        <v>46</v>
      </c>
      <c r="O136" s="1" t="s">
        <v>30</v>
      </c>
      <c r="P136" s="1" t="s">
        <v>33</v>
      </c>
      <c r="Q136" s="1" t="s">
        <v>34</v>
      </c>
      <c r="R136" s="1" t="s">
        <v>34</v>
      </c>
      <c r="S136" s="1" t="s">
        <v>35</v>
      </c>
      <c r="T136" s="1" t="s">
        <v>34</v>
      </c>
      <c r="U136" s="1" t="s">
        <v>31</v>
      </c>
      <c r="V136" s="1" t="s">
        <v>36</v>
      </c>
      <c r="W136" s="1" t="s">
        <v>37</v>
      </c>
      <c r="X136" s="1" t="s">
        <v>31</v>
      </c>
      <c r="Y136" s="1" t="s">
        <v>31</v>
      </c>
      <c r="Z136" s="1" t="s">
        <v>25</v>
      </c>
      <c r="AA136" s="1" t="s">
        <v>56</v>
      </c>
      <c r="AB136" s="11">
        <v>4</v>
      </c>
      <c r="AC136" s="12">
        <f xml:space="preserve"> VLOOKUP(Таблица1[Ваша должность],Должность[],3,FALSE)</f>
        <v>0</v>
      </c>
      <c r="AD13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36" s="12">
        <f>VLOOKUP(Таблица1[[#This Row],[Насколько ваш руководитель делегирует вам полномочия для принятия решений]],Таблица5[],3,FALSE)</f>
        <v>1</v>
      </c>
      <c r="AG136" s="12">
        <f>VLOOKUP(Таблица1[[#This Row],[Дает ли руководитель обратную связь по поводу вашей работы]],Таблица6[],3,FALSE)</f>
        <v>1</v>
      </c>
      <c r="AH13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36" s="12">
        <f>VLOOKUP(Таблица1[[#This Row],[Критикует ли вас руководитель в присутствии коллег]],Таблица9[],3,FALSE)</f>
        <v>0</v>
      </c>
      <c r="AJ136" s="12">
        <f>VLOOKUP(Таблица1[[#This Row],[Насколько часто вы общаетесь с руководителем один-на-один]],Таблица10[],3,FALSE)</f>
        <v>0</v>
      </c>
      <c r="AK13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6" s="12">
        <f>VLOOKUP(Таблица1[[#This Row],[Повышает ли руководитель на вас голос]],Таблица13[],3,FALSE)</f>
        <v>0</v>
      </c>
      <c r="AN136" s="12">
        <f>VLOOKUP(Таблица1[[#This Row],[Как руководитель реагирует на ваши инициативы]],Таблица14[],3,FALSE)</f>
        <v>1</v>
      </c>
      <c r="AO136" s="12">
        <f>VLOOKUP(Таблица1[[#This Row],[Оцените уровень комфорта в отношениях с руководителем]],Таблица15[],3,FALSE)</f>
        <v>1</v>
      </c>
      <c r="AP136" s="12">
        <f>VLOOKUP(Таблица1[[#This Row],[Возраст вашего руководителя]],Таблица16[],3,FALSE)</f>
        <v>0</v>
      </c>
      <c r="AQ136" s="12">
        <f>VLOOKUP(Таблица1[[#This Row],[Возраст вашего руководителя]],Таблица16[],4,FALSE)</f>
        <v>0</v>
      </c>
      <c r="AR136" s="12">
        <f>VLOOKUP(Таблица1[[#This Row],[Ваш пол]], Таблица17[], 2, FALSE)</f>
        <v>1</v>
      </c>
      <c r="AS136" s="12">
        <f>VLOOKUP(Таблица1[[#This Row],[Считаете ли вы своего руководителя лидером]], Таблица18[], 2, FALSE)</f>
        <v>1</v>
      </c>
      <c r="AT136" s="12">
        <f>VLOOKUP(Таблица1[[#This Row],[Есть ли в вашем коллективе неформальный лидер]], Таблица20[], 2, FALSE)</f>
        <v>1</v>
      </c>
      <c r="AU13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36" s="12">
        <f>VLOOKUP(Таблица1[[#This Row],[Занимается ли руководитель вашим профессиональным развитием]], Таблица22[], 2, FALSE)</f>
        <v>0</v>
      </c>
      <c r="AW136" s="12">
        <f>VLOOKUP(Таблица1[[#This Row],[Готовы ли вы к работе сверхурочно по просьбе руководителя]], Таблица23[], 2, FALSE)</f>
        <v>0</v>
      </c>
      <c r="AX136" s="12">
        <f>VLOOKUP(Таблица1[[#This Row],[Готовы ли вы перейти на другую работу вслед за руководителем]], Таблица24[], 2, FALSE)</f>
        <v>0</v>
      </c>
      <c r="AY136" s="12">
        <f>VLOOKUP(Таблица1[[#This Row],[Пол вашего руководителя]], Таблица17[], 2, FALSE)</f>
        <v>1</v>
      </c>
    </row>
    <row r="137" spans="1:51" ht="60" x14ac:dyDescent="0.25">
      <c r="A137" s="1">
        <v>136</v>
      </c>
      <c r="B137" s="1" t="s">
        <v>63</v>
      </c>
      <c r="C137" s="1">
        <v>10</v>
      </c>
      <c r="D137" s="1">
        <v>29</v>
      </c>
      <c r="E137" s="1">
        <v>4</v>
      </c>
      <c r="F137" s="11">
        <v>1</v>
      </c>
      <c r="G137" s="1" t="s">
        <v>25</v>
      </c>
      <c r="H137" s="1" t="s">
        <v>64</v>
      </c>
      <c r="I137" s="1" t="s">
        <v>60</v>
      </c>
      <c r="J137" s="1" t="s">
        <v>28</v>
      </c>
      <c r="K137" s="1" t="s">
        <v>29</v>
      </c>
      <c r="L137" s="1" t="s">
        <v>30</v>
      </c>
      <c r="M137" s="1" t="s">
        <v>34</v>
      </c>
      <c r="N137" s="1" t="s">
        <v>32</v>
      </c>
      <c r="O137" s="1" t="s">
        <v>30</v>
      </c>
      <c r="P137" s="1" t="s">
        <v>41</v>
      </c>
      <c r="Q137" s="1" t="s">
        <v>31</v>
      </c>
      <c r="R137" s="1" t="s">
        <v>31</v>
      </c>
      <c r="S137" s="1" t="s">
        <v>35</v>
      </c>
      <c r="T137" s="1" t="s">
        <v>68</v>
      </c>
      <c r="U137" s="1" t="s">
        <v>31</v>
      </c>
      <c r="V137" s="1" t="s">
        <v>36</v>
      </c>
      <c r="W137" s="1" t="s">
        <v>37</v>
      </c>
      <c r="X137" s="1" t="s">
        <v>34</v>
      </c>
      <c r="Y137" s="1" t="s">
        <v>31</v>
      </c>
      <c r="Z137" s="1" t="s">
        <v>25</v>
      </c>
      <c r="AA137" s="1" t="s">
        <v>69</v>
      </c>
      <c r="AB137" s="11">
        <v>4</v>
      </c>
      <c r="AC137" s="12">
        <f xml:space="preserve"> VLOOKUP(Таблица1[Ваша должность],Должность[],3,FALSE)</f>
        <v>1</v>
      </c>
      <c r="AD13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37" s="12">
        <f>VLOOKUP(Таблица1[[#This Row],[Насколько ваш руководитель делегирует вам полномочия для принятия решений]],Таблица5[],3,FALSE)</f>
        <v>1</v>
      </c>
      <c r="AG137" s="12">
        <f>VLOOKUP(Таблица1[[#This Row],[Дает ли руководитель обратную связь по поводу вашей работы]],Таблица6[],3,FALSE)</f>
        <v>1</v>
      </c>
      <c r="AH13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7" s="12">
        <f>VLOOKUP(Таблица1[[#This Row],[Критикует ли вас руководитель в присутствии коллег]],Таблица9[],3,FALSE)</f>
        <v>1</v>
      </c>
      <c r="AJ137" s="12">
        <f>VLOOKUP(Таблица1[[#This Row],[Насколько часто вы общаетесь с руководителем один-на-один]],Таблица10[],3,FALSE)</f>
        <v>1</v>
      </c>
      <c r="AK13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3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7" s="12">
        <f>VLOOKUP(Таблица1[[#This Row],[Повышает ли руководитель на вас голос]],Таблица13[],3,FALSE)</f>
        <v>0</v>
      </c>
      <c r="AN137" s="12">
        <f>VLOOKUP(Таблица1[[#This Row],[Как руководитель реагирует на ваши инициативы]],Таблица14[],3,FALSE)</f>
        <v>1</v>
      </c>
      <c r="AO137" s="12">
        <f>VLOOKUP(Таблица1[[#This Row],[Оцените уровень комфорта в отношениях с руководителем]],Таблица15[],3,FALSE)</f>
        <v>1</v>
      </c>
      <c r="AP137" s="12">
        <f>VLOOKUP(Таблица1[[#This Row],[Возраст вашего руководителя]],Таблица16[],3,FALSE)</f>
        <v>0</v>
      </c>
      <c r="AQ137" s="12">
        <f>VLOOKUP(Таблица1[[#This Row],[Возраст вашего руководителя]],Таблица16[],4,FALSE)</f>
        <v>0</v>
      </c>
      <c r="AR137" s="12">
        <f>VLOOKUP(Таблица1[[#This Row],[Ваш пол]], Таблица17[], 2, FALSE)</f>
        <v>1</v>
      </c>
      <c r="AS137" s="12">
        <f>VLOOKUP(Таблица1[[#This Row],[Считаете ли вы своего руководителя лидером]], Таблица18[], 2, FALSE)</f>
        <v>0</v>
      </c>
      <c r="AT137" s="12">
        <f>VLOOKUP(Таблица1[[#This Row],[Есть ли в вашем коллективе неформальный лидер]], Таблица20[], 2, FALSE)</f>
        <v>0</v>
      </c>
      <c r="AU13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37" s="12">
        <f>VLOOKUP(Таблица1[[#This Row],[Занимается ли руководитель вашим профессиональным развитием]], Таблица22[], 2, FALSE)</f>
        <v>0</v>
      </c>
      <c r="AW137" s="12">
        <f>VLOOKUP(Таблица1[[#This Row],[Готовы ли вы к работе сверхурочно по просьбе руководителя]], Таблица23[], 2, FALSE)</f>
        <v>1</v>
      </c>
      <c r="AX137" s="12">
        <f>VLOOKUP(Таблица1[[#This Row],[Готовы ли вы перейти на другую работу вслед за руководителем]], Таблица24[], 2, FALSE)</f>
        <v>0</v>
      </c>
      <c r="AY137" s="12">
        <f>VLOOKUP(Таблица1[[#This Row],[Пол вашего руководителя]], Таблица17[], 2, FALSE)</f>
        <v>1</v>
      </c>
    </row>
    <row r="138" spans="1:51" ht="45" x14ac:dyDescent="0.25">
      <c r="A138" s="1">
        <v>137</v>
      </c>
      <c r="B138" s="1" t="s">
        <v>42</v>
      </c>
      <c r="C138" s="1">
        <v>6</v>
      </c>
      <c r="D138" s="1">
        <v>31</v>
      </c>
      <c r="E138" s="1">
        <v>2.5</v>
      </c>
      <c r="F138" s="11">
        <v>5</v>
      </c>
      <c r="G138" s="1" t="s">
        <v>25</v>
      </c>
      <c r="H138" s="1" t="s">
        <v>39</v>
      </c>
      <c r="I138" s="1" t="s">
        <v>30</v>
      </c>
      <c r="J138" s="1" t="s">
        <v>44</v>
      </c>
      <c r="K138" s="1" t="s">
        <v>40</v>
      </c>
      <c r="L138" s="1" t="s">
        <v>30</v>
      </c>
      <c r="M138" s="1" t="s">
        <v>31</v>
      </c>
      <c r="N138" s="1" t="s">
        <v>46</v>
      </c>
      <c r="O138" s="1" t="s">
        <v>31</v>
      </c>
      <c r="P138" s="1" t="s">
        <v>41</v>
      </c>
      <c r="Q138" s="1" t="s">
        <v>34</v>
      </c>
      <c r="R138" s="1" t="s">
        <v>31</v>
      </c>
      <c r="S138" s="1" t="s">
        <v>35</v>
      </c>
      <c r="T138" s="1" t="s">
        <v>68</v>
      </c>
      <c r="U138" s="1" t="s">
        <v>31</v>
      </c>
      <c r="V138" s="1" t="s">
        <v>36</v>
      </c>
      <c r="W138" s="1" t="s">
        <v>37</v>
      </c>
      <c r="X138" s="1" t="s">
        <v>31</v>
      </c>
      <c r="Y138" s="1" t="s">
        <v>34</v>
      </c>
      <c r="Z138" s="1" t="s">
        <v>25</v>
      </c>
      <c r="AA138" s="1" t="s">
        <v>62</v>
      </c>
      <c r="AB138" s="11">
        <v>3</v>
      </c>
      <c r="AC138" s="12">
        <f xml:space="preserve"> VLOOKUP(Таблица1[Ваша должность],Должность[],3,FALSE)</f>
        <v>0</v>
      </c>
      <c r="AD13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38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38" s="12">
        <f>VLOOKUP(Таблица1[[#This Row],[Насколько ваш руководитель делегирует вам полномочия для принятия решений]],Таблица5[],3,FALSE)</f>
        <v>1</v>
      </c>
      <c r="AG138" s="12">
        <f>VLOOKUP(Таблица1[[#This Row],[Дает ли руководитель обратную связь по поводу вашей работы]],Таблица6[],3,FALSE)</f>
        <v>0</v>
      </c>
      <c r="AH13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38" s="12">
        <f>VLOOKUP(Таблица1[[#This Row],[Критикует ли вас руководитель в присутствии коллег]],Таблица9[],3,FALSE)</f>
        <v>0</v>
      </c>
      <c r="AJ138" s="12">
        <f>VLOOKUP(Таблица1[[#This Row],[Насколько часто вы общаетесь с руководителем один-на-один]],Таблица10[],3,FALSE)</f>
        <v>0</v>
      </c>
      <c r="AK13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3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8" s="12">
        <f>VLOOKUP(Таблица1[[#This Row],[Повышает ли руководитель на вас голос]],Таблица13[],3,FALSE)</f>
        <v>0</v>
      </c>
      <c r="AN138" s="12">
        <f>VLOOKUP(Таблица1[[#This Row],[Как руководитель реагирует на ваши инициативы]],Таблица14[],3,FALSE)</f>
        <v>1</v>
      </c>
      <c r="AO138" s="12">
        <f>VLOOKUP(Таблица1[[#This Row],[Оцените уровень комфорта в отношениях с руководителем]],Таблица15[],3,FALSE)</f>
        <v>1</v>
      </c>
      <c r="AP138" s="12">
        <f>VLOOKUP(Таблица1[[#This Row],[Возраст вашего руководителя]],Таблица16[],3,FALSE)</f>
        <v>1</v>
      </c>
      <c r="AQ138" s="12">
        <f>VLOOKUP(Таблица1[[#This Row],[Возраст вашего руководителя]],Таблица16[],4,FALSE)</f>
        <v>0</v>
      </c>
      <c r="AR138" s="12">
        <f>VLOOKUP(Таблица1[[#This Row],[Ваш пол]], Таблица17[], 2, FALSE)</f>
        <v>1</v>
      </c>
      <c r="AS138" s="12">
        <f>VLOOKUP(Таблица1[[#This Row],[Считаете ли вы своего руководителя лидером]], Таблица18[], 2, FALSE)</f>
        <v>1</v>
      </c>
      <c r="AT138" s="12">
        <f>VLOOKUP(Таблица1[[#This Row],[Есть ли в вашем коллективе неформальный лидер]], Таблица20[], 2, FALSE)</f>
        <v>0</v>
      </c>
      <c r="AU13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38" s="12">
        <f>VLOOKUP(Таблица1[[#This Row],[Занимается ли руководитель вашим профессиональным развитием]], Таблица22[], 2, FALSE)</f>
        <v>0</v>
      </c>
      <c r="AW138" s="12">
        <f>VLOOKUP(Таблица1[[#This Row],[Готовы ли вы к работе сверхурочно по просьбе руководителя]], Таблица23[], 2, FALSE)</f>
        <v>0</v>
      </c>
      <c r="AX138" s="12">
        <f>VLOOKUP(Таблица1[[#This Row],[Готовы ли вы перейти на другую работу вслед за руководителем]], Таблица24[], 2, FALSE)</f>
        <v>1</v>
      </c>
      <c r="AY138" s="12">
        <f>VLOOKUP(Таблица1[[#This Row],[Пол вашего руководителя]], Таблица17[], 2, FALSE)</f>
        <v>1</v>
      </c>
    </row>
    <row r="139" spans="1:51" ht="60" x14ac:dyDescent="0.25">
      <c r="A139" s="1">
        <v>138</v>
      </c>
      <c r="B139" s="1" t="s">
        <v>73</v>
      </c>
      <c r="C139" s="1">
        <v>20</v>
      </c>
      <c r="D139" s="1">
        <v>35</v>
      </c>
      <c r="E139" s="1">
        <v>7</v>
      </c>
      <c r="F139" s="11">
        <v>1</v>
      </c>
      <c r="G139" s="1" t="s">
        <v>25</v>
      </c>
      <c r="H139" s="1" t="s">
        <v>26</v>
      </c>
      <c r="I139" s="1" t="s">
        <v>58</v>
      </c>
      <c r="J139" s="1" t="s">
        <v>44</v>
      </c>
      <c r="K139" s="1" t="s">
        <v>53</v>
      </c>
      <c r="L139" s="1" t="s">
        <v>35</v>
      </c>
      <c r="M139" s="1" t="s">
        <v>31</v>
      </c>
      <c r="N139" s="1" t="s">
        <v>32</v>
      </c>
      <c r="O139" s="1" t="s">
        <v>31</v>
      </c>
      <c r="P139" s="1" t="s">
        <v>33</v>
      </c>
      <c r="Q139" s="1" t="s">
        <v>31</v>
      </c>
      <c r="R139" s="1" t="s">
        <v>31</v>
      </c>
      <c r="S139" s="1" t="s">
        <v>35</v>
      </c>
      <c r="T139" s="1" t="s">
        <v>68</v>
      </c>
      <c r="U139" s="1" t="s">
        <v>31</v>
      </c>
      <c r="V139" s="1" t="s">
        <v>48</v>
      </c>
      <c r="W139" s="1" t="s">
        <v>55</v>
      </c>
      <c r="X139" s="1" t="s">
        <v>31</v>
      </c>
      <c r="Y139" s="1" t="s">
        <v>31</v>
      </c>
      <c r="Z139" s="1" t="s">
        <v>25</v>
      </c>
      <c r="AA139" s="1" t="s">
        <v>62</v>
      </c>
      <c r="AB139" s="11">
        <v>3</v>
      </c>
      <c r="AC139" s="12">
        <f xml:space="preserve"> VLOOKUP(Таблица1[Ваша должность],Должность[],3,FALSE)</f>
        <v>0</v>
      </c>
      <c r="AD13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3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39" s="12">
        <f>VLOOKUP(Таблица1[[#This Row],[Насколько ваш руководитель делегирует вам полномочия для принятия решений]],Таблица5[],3,FALSE)</f>
        <v>1</v>
      </c>
      <c r="AG139" s="12">
        <f>VLOOKUP(Таблица1[[#This Row],[Дает ли руководитель обратную связь по поводу вашей работы]],Таблица6[],3,FALSE)</f>
        <v>1</v>
      </c>
      <c r="AH13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39" s="12">
        <f>VLOOKUP(Таблица1[[#This Row],[Критикует ли вас руководитель в присутствии коллег]],Таблица9[],3,FALSE)</f>
        <v>0</v>
      </c>
      <c r="AJ139" s="12">
        <f>VLOOKUP(Таблица1[[#This Row],[Насколько часто вы общаетесь с руководителем один-на-один]],Таблица10[],3,FALSE)</f>
        <v>1</v>
      </c>
      <c r="AK13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3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39" s="12">
        <f>VLOOKUP(Таблица1[[#This Row],[Повышает ли руководитель на вас голос]],Таблица13[],3,FALSE)</f>
        <v>0</v>
      </c>
      <c r="AN139" s="12">
        <f>VLOOKUP(Таблица1[[#This Row],[Как руководитель реагирует на ваши инициативы]],Таблица14[],3,FALSE)</f>
        <v>0</v>
      </c>
      <c r="AO139" s="12">
        <f>VLOOKUP(Таблица1[[#This Row],[Оцените уровень комфорта в отношениях с руководителем]],Таблица15[],3,FALSE)</f>
        <v>0</v>
      </c>
      <c r="AP139" s="12">
        <f>VLOOKUP(Таблица1[[#This Row],[Возраст вашего руководителя]],Таблица16[],3,FALSE)</f>
        <v>1</v>
      </c>
      <c r="AQ139" s="12">
        <f>VLOOKUP(Таблица1[[#This Row],[Возраст вашего руководителя]],Таблица16[],4,FALSE)</f>
        <v>0</v>
      </c>
      <c r="AR139" s="12">
        <f>VLOOKUP(Таблица1[[#This Row],[Ваш пол]], Таблица17[], 2, FALSE)</f>
        <v>1</v>
      </c>
      <c r="AS139" s="12">
        <f>VLOOKUP(Таблица1[[#This Row],[Считаете ли вы своего руководителя лидером]], Таблица18[], 2, FALSE)</f>
        <v>0</v>
      </c>
      <c r="AT139" s="12">
        <f>VLOOKUP(Таблица1[[#This Row],[Есть ли в вашем коллективе неформальный лидер]], Таблица20[], 2, FALSE)</f>
        <v>0</v>
      </c>
      <c r="AU139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39" s="12">
        <f>VLOOKUP(Таблица1[[#This Row],[Занимается ли руководитель вашим профессиональным развитием]], Таблица22[], 2, FALSE)</f>
        <v>0</v>
      </c>
      <c r="AW139" s="12">
        <f>VLOOKUP(Таблица1[[#This Row],[Готовы ли вы к работе сверхурочно по просьбе руководителя]], Таблица23[], 2, FALSE)</f>
        <v>0</v>
      </c>
      <c r="AX139" s="12">
        <f>VLOOKUP(Таблица1[[#This Row],[Готовы ли вы перейти на другую работу вслед за руководителем]], Таблица24[], 2, FALSE)</f>
        <v>0</v>
      </c>
      <c r="AY139" s="12">
        <f>VLOOKUP(Таблица1[[#This Row],[Пол вашего руководителя]], Таблица17[], 2, FALSE)</f>
        <v>1</v>
      </c>
    </row>
    <row r="140" spans="1:51" ht="60" x14ac:dyDescent="0.25">
      <c r="A140" s="1">
        <v>139</v>
      </c>
      <c r="B140" s="1" t="s">
        <v>63</v>
      </c>
      <c r="C140" s="1">
        <v>12</v>
      </c>
      <c r="D140" s="1">
        <v>33</v>
      </c>
      <c r="E140" s="1">
        <v>2</v>
      </c>
      <c r="F140" s="11">
        <v>2</v>
      </c>
      <c r="G140" s="1" t="s">
        <v>61</v>
      </c>
      <c r="H140" s="1" t="s">
        <v>39</v>
      </c>
      <c r="I140" s="1" t="s">
        <v>27</v>
      </c>
      <c r="J140" s="1" t="s">
        <v>44</v>
      </c>
      <c r="K140" s="1" t="s">
        <v>29</v>
      </c>
      <c r="L140" s="1" t="s">
        <v>30</v>
      </c>
      <c r="M140" s="1" t="s">
        <v>31</v>
      </c>
      <c r="N140" s="1" t="s">
        <v>32</v>
      </c>
      <c r="O140" s="1" t="s">
        <v>30</v>
      </c>
      <c r="P140" s="1" t="s">
        <v>34</v>
      </c>
      <c r="Q140" s="1" t="s">
        <v>31</v>
      </c>
      <c r="R140" s="1" t="s">
        <v>34</v>
      </c>
      <c r="S140" s="1" t="s">
        <v>35</v>
      </c>
      <c r="T140" s="1" t="s">
        <v>34</v>
      </c>
      <c r="U140" s="1" t="s">
        <v>34</v>
      </c>
      <c r="V140" s="1" t="s">
        <v>36</v>
      </c>
      <c r="W140" s="1" t="s">
        <v>37</v>
      </c>
      <c r="X140" s="1" t="s">
        <v>34</v>
      </c>
      <c r="Y140" s="1" t="s">
        <v>31</v>
      </c>
      <c r="Z140" s="1" t="s">
        <v>25</v>
      </c>
      <c r="AA140" s="1" t="s">
        <v>50</v>
      </c>
      <c r="AB140" s="11">
        <v>1</v>
      </c>
      <c r="AC140" s="12">
        <f xml:space="preserve"> VLOOKUP(Таблица1[Ваша должность],Должность[],3,FALSE)</f>
        <v>1</v>
      </c>
      <c r="AD14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0" s="12">
        <f>VLOOKUP(Таблица1[[#This Row],[Насколько ваш руководитель делегирует вам полномочия для принятия решений]],Таблица5[],3,FALSE)</f>
        <v>1</v>
      </c>
      <c r="AG140" s="12">
        <f>VLOOKUP(Таблица1[[#This Row],[Дает ли руководитель обратную связь по поводу вашей работы]],Таблица6[],3,FALSE)</f>
        <v>1</v>
      </c>
      <c r="AH14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0" s="12">
        <f>VLOOKUP(Таблица1[[#This Row],[Критикует ли вас руководитель в присутствии коллег]],Таблица9[],3,FALSE)</f>
        <v>0</v>
      </c>
      <c r="AJ140" s="12">
        <f>VLOOKUP(Таблица1[[#This Row],[Насколько часто вы общаетесь с руководителем один-на-один]],Таблица10[],3,FALSE)</f>
        <v>1</v>
      </c>
      <c r="AK14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40" s="12">
        <f>VLOOKUP(Таблица1[[#This Row],[Повышает ли руководитель на вас голос]],Таблица13[],3,FALSE)</f>
        <v>0</v>
      </c>
      <c r="AN140" s="12">
        <f>VLOOKUP(Таблица1[[#This Row],[Как руководитель реагирует на ваши инициативы]],Таблица14[],3,FALSE)</f>
        <v>1</v>
      </c>
      <c r="AO140" s="12">
        <f>VLOOKUP(Таблица1[[#This Row],[Оцените уровень комфорта в отношениях с руководителем]],Таблица15[],3,FALSE)</f>
        <v>1</v>
      </c>
      <c r="AP140" s="12">
        <f>VLOOKUP(Таблица1[[#This Row],[Возраст вашего руководителя]],Таблица16[],3,FALSE)</f>
        <v>0</v>
      </c>
      <c r="AQ140" s="12">
        <f>VLOOKUP(Таблица1[[#This Row],[Возраст вашего руководителя]],Таблица16[],4,FALSE)</f>
        <v>0</v>
      </c>
      <c r="AR140" s="12">
        <f>VLOOKUP(Таблица1[[#This Row],[Ваш пол]], Таблица17[], 2, FALSE)</f>
        <v>0</v>
      </c>
      <c r="AS140" s="12">
        <f>VLOOKUP(Таблица1[[#This Row],[Считаете ли вы своего руководителя лидером]], Таблица18[], 2, FALSE)</f>
        <v>0</v>
      </c>
      <c r="AT140" s="12">
        <f>VLOOKUP(Таблица1[[#This Row],[Есть ли в вашем коллективе неформальный лидер]], Таблица20[], 2, FALSE)</f>
        <v>1</v>
      </c>
      <c r="AU14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40" s="12">
        <f>VLOOKUP(Таблица1[[#This Row],[Занимается ли руководитель вашим профессиональным развитием]], Таблица22[], 2, FALSE)</f>
        <v>1</v>
      </c>
      <c r="AW140" s="12">
        <f>VLOOKUP(Таблица1[[#This Row],[Готовы ли вы к работе сверхурочно по просьбе руководителя]], Таблица23[], 2, FALSE)</f>
        <v>1</v>
      </c>
      <c r="AX140" s="12">
        <f>VLOOKUP(Таблица1[[#This Row],[Готовы ли вы перейти на другую работу вслед за руководителем]], Таблица24[], 2, FALSE)</f>
        <v>0</v>
      </c>
      <c r="AY140" s="12">
        <f>VLOOKUP(Таблица1[[#This Row],[Пол вашего руководителя]], Таблица17[], 2, FALSE)</f>
        <v>1</v>
      </c>
    </row>
    <row r="141" spans="1:51" ht="45" x14ac:dyDescent="0.25">
      <c r="A141" s="1">
        <v>140</v>
      </c>
      <c r="B141" s="1" t="s">
        <v>57</v>
      </c>
      <c r="C141" s="1">
        <v>14</v>
      </c>
      <c r="D141" s="1">
        <v>37</v>
      </c>
      <c r="E141" s="1">
        <v>6</v>
      </c>
      <c r="F141" s="11">
        <v>0</v>
      </c>
      <c r="G141" s="1" t="s">
        <v>25</v>
      </c>
      <c r="H141" s="1" t="s">
        <v>39</v>
      </c>
      <c r="I141" s="1" t="s">
        <v>27</v>
      </c>
      <c r="J141" s="1" t="s">
        <v>28</v>
      </c>
      <c r="K141" s="1" t="s">
        <v>29</v>
      </c>
      <c r="L141" s="1" t="s">
        <v>59</v>
      </c>
      <c r="M141" s="1" t="s">
        <v>34</v>
      </c>
      <c r="N141" s="1" t="s">
        <v>65</v>
      </c>
      <c r="O141" s="1" t="s">
        <v>47</v>
      </c>
      <c r="P141" s="1" t="s">
        <v>34</v>
      </c>
      <c r="Q141" s="1" t="s">
        <v>31</v>
      </c>
      <c r="R141" s="1" t="s">
        <v>31</v>
      </c>
      <c r="S141" s="1" t="s">
        <v>60</v>
      </c>
      <c r="T141" s="1" t="s">
        <v>34</v>
      </c>
      <c r="U141" s="1" t="s">
        <v>34</v>
      </c>
      <c r="V141" s="1" t="s">
        <v>36</v>
      </c>
      <c r="W141" s="1" t="s">
        <v>37</v>
      </c>
      <c r="X141" s="1" t="s">
        <v>34</v>
      </c>
      <c r="Y141" s="1" t="s">
        <v>34</v>
      </c>
      <c r="Z141" s="1" t="s">
        <v>25</v>
      </c>
      <c r="AA141" s="1" t="s">
        <v>50</v>
      </c>
      <c r="AB141" s="11">
        <v>6</v>
      </c>
      <c r="AC141" s="12">
        <f xml:space="preserve"> VLOOKUP(Таблица1[Ваша должность],Должность[],3,FALSE)</f>
        <v>1</v>
      </c>
      <c r="AD14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1" s="12">
        <f>VLOOKUP(Таблица1[[#This Row],[Насколько ваш руководитель делегирует вам полномочия для принятия решений]],Таблица5[],3,FALSE)</f>
        <v>1</v>
      </c>
      <c r="AG141" s="12">
        <f>VLOOKUP(Таблица1[[#This Row],[Дает ли руководитель обратную связь по поводу вашей работы]],Таблица6[],3,FALSE)</f>
        <v>1</v>
      </c>
      <c r="AH14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1" s="12">
        <f>VLOOKUP(Таблица1[[#This Row],[Критикует ли вас руководитель в присутствии коллег]],Таблица9[],3,FALSE)</f>
        <v>1</v>
      </c>
      <c r="AJ141" s="12">
        <f>VLOOKUP(Таблица1[[#This Row],[Насколько часто вы общаетесь с руководителем один-на-один]],Таблица10[],3,FALSE)</f>
        <v>1</v>
      </c>
      <c r="AK14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41" s="12">
        <f>VLOOKUP(Таблица1[[#This Row],[Повышает ли руководитель на вас голос]],Таблица13[],3,FALSE)</f>
        <v>1</v>
      </c>
      <c r="AN141" s="12">
        <f>VLOOKUP(Таблица1[[#This Row],[Как руководитель реагирует на ваши инициативы]],Таблица14[],3,FALSE)</f>
        <v>1</v>
      </c>
      <c r="AO141" s="12">
        <f>VLOOKUP(Таблица1[[#This Row],[Оцените уровень комфорта в отношениях с руководителем]],Таблица15[],3,FALSE)</f>
        <v>1</v>
      </c>
      <c r="AP141" s="12">
        <f>VLOOKUP(Таблица1[[#This Row],[Возраст вашего руководителя]],Таблица16[],3,FALSE)</f>
        <v>0</v>
      </c>
      <c r="AQ141" s="12">
        <f>VLOOKUP(Таблица1[[#This Row],[Возраст вашего руководителя]],Таблица16[],4,FALSE)</f>
        <v>0</v>
      </c>
      <c r="AR141" s="12">
        <f>VLOOKUP(Таблица1[[#This Row],[Ваш пол]], Таблица17[], 2, FALSE)</f>
        <v>1</v>
      </c>
      <c r="AS141" s="12">
        <f>VLOOKUP(Таблица1[[#This Row],[Считаете ли вы своего руководителя лидером]], Таблица18[], 2, FALSE)</f>
        <v>0</v>
      </c>
      <c r="AT141" s="12">
        <f>VLOOKUP(Таблица1[[#This Row],[Есть ли в вашем коллективе неформальный лидер]], Таблица20[], 2, FALSE)</f>
        <v>0</v>
      </c>
      <c r="AU14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41" s="12">
        <f>VLOOKUP(Таблица1[[#This Row],[Занимается ли руководитель вашим профессиональным развитием]], Таблица22[], 2, FALSE)</f>
        <v>1</v>
      </c>
      <c r="AW141" s="12">
        <f>VLOOKUP(Таблица1[[#This Row],[Готовы ли вы к работе сверхурочно по просьбе руководителя]], Таблица23[], 2, FALSE)</f>
        <v>1</v>
      </c>
      <c r="AX141" s="12">
        <f>VLOOKUP(Таблица1[[#This Row],[Готовы ли вы перейти на другую работу вслед за руководителем]], Таблица24[], 2, FALSE)</f>
        <v>1</v>
      </c>
      <c r="AY141" s="12">
        <f>VLOOKUP(Таблица1[[#This Row],[Пол вашего руководителя]], Таблица17[], 2, FALSE)</f>
        <v>1</v>
      </c>
    </row>
    <row r="142" spans="1:51" ht="60" x14ac:dyDescent="0.25">
      <c r="A142" s="1">
        <v>141</v>
      </c>
      <c r="B142" s="1" t="s">
        <v>63</v>
      </c>
      <c r="C142" s="1">
        <v>12</v>
      </c>
      <c r="D142" s="1">
        <v>32</v>
      </c>
      <c r="E142" s="1">
        <v>2</v>
      </c>
      <c r="F142" s="11">
        <v>3</v>
      </c>
      <c r="G142" s="1" t="s">
        <v>25</v>
      </c>
      <c r="H142" s="1" t="s">
        <v>39</v>
      </c>
      <c r="I142" s="1" t="s">
        <v>27</v>
      </c>
      <c r="J142" s="1" t="s">
        <v>44</v>
      </c>
      <c r="K142" s="1" t="s">
        <v>40</v>
      </c>
      <c r="L142" s="1" t="s">
        <v>30</v>
      </c>
      <c r="M142" s="1" t="s">
        <v>45</v>
      </c>
      <c r="N142" s="1" t="s">
        <v>32</v>
      </c>
      <c r="O142" s="1" t="s">
        <v>47</v>
      </c>
      <c r="P142" s="1" t="s">
        <v>41</v>
      </c>
      <c r="Q142" s="1" t="s">
        <v>31</v>
      </c>
      <c r="R142" s="1" t="s">
        <v>34</v>
      </c>
      <c r="S142" s="1" t="s">
        <v>54</v>
      </c>
      <c r="T142" s="1" t="s">
        <v>68</v>
      </c>
      <c r="U142" s="1" t="s">
        <v>31</v>
      </c>
      <c r="V142" s="1" t="s">
        <v>36</v>
      </c>
      <c r="W142" s="1" t="s">
        <v>37</v>
      </c>
      <c r="X142" s="1" t="s">
        <v>34</v>
      </c>
      <c r="Y142" s="1" t="s">
        <v>34</v>
      </c>
      <c r="Z142" s="1" t="s">
        <v>25</v>
      </c>
      <c r="AA142" s="1" t="s">
        <v>38</v>
      </c>
      <c r="AB142" s="11">
        <v>5</v>
      </c>
      <c r="AC142" s="12">
        <f xml:space="preserve"> VLOOKUP(Таблица1[Ваша должность],Должность[],3,FALSE)</f>
        <v>1</v>
      </c>
      <c r="AD14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2" s="12">
        <f>VLOOKUP(Таблица1[[#This Row],[Насколько ваш руководитель делегирует вам полномочия для принятия решений]],Таблица5[],3,FALSE)</f>
        <v>1</v>
      </c>
      <c r="AG142" s="12">
        <f>VLOOKUP(Таблица1[[#This Row],[Дает ли руководитель обратную связь по поводу вашей работы]],Таблица6[],3,FALSE)</f>
        <v>0</v>
      </c>
      <c r="AH14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2" s="12">
        <f>VLOOKUP(Таблица1[[#This Row],[Критикует ли вас руководитель в присутствии коллег]],Таблица9[],3,FALSE)</f>
        <v>0</v>
      </c>
      <c r="AJ142" s="12">
        <f>VLOOKUP(Таблица1[[#This Row],[Насколько часто вы общаетесь с руководителем один-на-один]],Таблица10[],3,FALSE)</f>
        <v>1</v>
      </c>
      <c r="AK14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42" s="12">
        <f>VLOOKUP(Таблица1[[#This Row],[Повышает ли руководитель на вас голос]],Таблица13[],3,FALSE)</f>
        <v>0</v>
      </c>
      <c r="AN142" s="12">
        <f>VLOOKUP(Таблица1[[#This Row],[Как руководитель реагирует на ваши инициативы]],Таблица14[],3,FALSE)</f>
        <v>1</v>
      </c>
      <c r="AO142" s="12">
        <f>VLOOKUP(Таблица1[[#This Row],[Оцените уровень комфорта в отношениях с руководителем]],Таблица15[],3,FALSE)</f>
        <v>1</v>
      </c>
      <c r="AP142" s="12">
        <f>VLOOKUP(Таблица1[[#This Row],[Возраст вашего руководителя]],Таблица16[],3,FALSE)</f>
        <v>1</v>
      </c>
      <c r="AQ142" s="12">
        <f>VLOOKUP(Таблица1[[#This Row],[Возраст вашего руководителя]],Таблица16[],4,FALSE)</f>
        <v>0</v>
      </c>
      <c r="AR142" s="12">
        <f>VLOOKUP(Таблица1[[#This Row],[Ваш пол]], Таблица17[], 2, FALSE)</f>
        <v>1</v>
      </c>
      <c r="AS142" s="12">
        <f>VLOOKUP(Таблица1[[#This Row],[Считаете ли вы своего руководителя лидером]], Таблица18[], 2, FALSE)</f>
        <v>0</v>
      </c>
      <c r="AT142" s="12">
        <f>VLOOKUP(Таблица1[[#This Row],[Есть ли в вашем коллективе неформальный лидер]], Таблица20[], 2, FALSE)</f>
        <v>1</v>
      </c>
      <c r="AU14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42" s="12">
        <f>VLOOKUP(Таблица1[[#This Row],[Занимается ли руководитель вашим профессиональным развитием]], Таблица22[], 2, FALSE)</f>
        <v>0</v>
      </c>
      <c r="AW142" s="12">
        <f>VLOOKUP(Таблица1[[#This Row],[Готовы ли вы к работе сверхурочно по просьбе руководителя]], Таблица23[], 2, FALSE)</f>
        <v>1</v>
      </c>
      <c r="AX142" s="12">
        <f>VLOOKUP(Таблица1[[#This Row],[Готовы ли вы перейти на другую работу вслед за руководителем]], Таблица24[], 2, FALSE)</f>
        <v>1</v>
      </c>
      <c r="AY142" s="12">
        <f>VLOOKUP(Таблица1[[#This Row],[Пол вашего руководителя]], Таблица17[], 2, FALSE)</f>
        <v>1</v>
      </c>
    </row>
    <row r="143" spans="1:51" ht="45" x14ac:dyDescent="0.25">
      <c r="A143" s="1">
        <v>142</v>
      </c>
      <c r="B143" s="1" t="s">
        <v>42</v>
      </c>
      <c r="C143" s="1">
        <v>31</v>
      </c>
      <c r="D143" s="1">
        <v>54</v>
      </c>
      <c r="E143" s="1">
        <v>7</v>
      </c>
      <c r="F143" s="11">
        <v>0</v>
      </c>
      <c r="G143" s="1" t="s">
        <v>25</v>
      </c>
      <c r="H143" s="1" t="s">
        <v>39</v>
      </c>
      <c r="I143" s="1" t="s">
        <v>30</v>
      </c>
      <c r="J143" s="1" t="s">
        <v>44</v>
      </c>
      <c r="K143" s="1" t="s">
        <v>40</v>
      </c>
      <c r="L143" s="1" t="s">
        <v>30</v>
      </c>
      <c r="M143" s="1" t="s">
        <v>31</v>
      </c>
      <c r="N143" s="1" t="s">
        <v>46</v>
      </c>
      <c r="O143" s="1" t="s">
        <v>30</v>
      </c>
      <c r="P143" s="1" t="s">
        <v>34</v>
      </c>
      <c r="Q143" s="1" t="s">
        <v>34</v>
      </c>
      <c r="R143" s="1" t="s">
        <v>31</v>
      </c>
      <c r="S143" s="1" t="s">
        <v>35</v>
      </c>
      <c r="T143" s="1" t="s">
        <v>68</v>
      </c>
      <c r="U143" s="1" t="s">
        <v>31</v>
      </c>
      <c r="V143" s="1" t="s">
        <v>36</v>
      </c>
      <c r="W143" s="1" t="s">
        <v>37</v>
      </c>
      <c r="X143" s="1" t="s">
        <v>31</v>
      </c>
      <c r="Y143" s="1" t="s">
        <v>34</v>
      </c>
      <c r="Z143" s="1" t="s">
        <v>25</v>
      </c>
      <c r="AA143" s="1" t="s">
        <v>38</v>
      </c>
      <c r="AB143" s="11">
        <v>7</v>
      </c>
      <c r="AC143" s="12">
        <f xml:space="preserve"> VLOOKUP(Таблица1[Ваша должность],Должность[],3,FALSE)</f>
        <v>0</v>
      </c>
      <c r="AD14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3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43" s="12">
        <f>VLOOKUP(Таблица1[[#This Row],[Насколько ваш руководитель делегирует вам полномочия для принятия решений]],Таблица5[],3,FALSE)</f>
        <v>1</v>
      </c>
      <c r="AG143" s="12">
        <f>VLOOKUP(Таблица1[[#This Row],[Дает ли руководитель обратную связь по поводу вашей работы]],Таблица6[],3,FALSE)</f>
        <v>0</v>
      </c>
      <c r="AH14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3" s="12">
        <f>VLOOKUP(Таблица1[[#This Row],[Критикует ли вас руководитель в присутствии коллег]],Таблица9[],3,FALSE)</f>
        <v>0</v>
      </c>
      <c r="AJ143" s="12">
        <f>VLOOKUP(Таблица1[[#This Row],[Насколько часто вы общаетесь с руководителем один-на-один]],Таблица10[],3,FALSE)</f>
        <v>0</v>
      </c>
      <c r="AK14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43" s="12">
        <f>VLOOKUP(Таблица1[[#This Row],[Повышает ли руководитель на вас голос]],Таблица13[],3,FALSE)</f>
        <v>0</v>
      </c>
      <c r="AN143" s="12">
        <f>VLOOKUP(Таблица1[[#This Row],[Как руководитель реагирует на ваши инициативы]],Таблица14[],3,FALSE)</f>
        <v>1</v>
      </c>
      <c r="AO143" s="12">
        <f>VLOOKUP(Таблица1[[#This Row],[Оцените уровень комфорта в отношениях с руководителем]],Таблица15[],3,FALSE)</f>
        <v>1</v>
      </c>
      <c r="AP143" s="12">
        <f>VLOOKUP(Таблица1[[#This Row],[Возраст вашего руководителя]],Таблица16[],3,FALSE)</f>
        <v>1</v>
      </c>
      <c r="AQ143" s="12">
        <f>VLOOKUP(Таблица1[[#This Row],[Возраст вашего руководителя]],Таблица16[],4,FALSE)</f>
        <v>0</v>
      </c>
      <c r="AR143" s="12">
        <f>VLOOKUP(Таблица1[[#This Row],[Ваш пол]], Таблица17[], 2, FALSE)</f>
        <v>1</v>
      </c>
      <c r="AS143" s="12">
        <f>VLOOKUP(Таблица1[[#This Row],[Считаете ли вы своего руководителя лидером]], Таблица18[], 2, FALSE)</f>
        <v>1</v>
      </c>
      <c r="AT143" s="12">
        <f>VLOOKUP(Таблица1[[#This Row],[Есть ли в вашем коллективе неформальный лидер]], Таблица20[], 2, FALSE)</f>
        <v>0</v>
      </c>
      <c r="AU14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43" s="12">
        <f>VLOOKUP(Таблица1[[#This Row],[Занимается ли руководитель вашим профессиональным развитием]], Таблица22[], 2, FALSE)</f>
        <v>0</v>
      </c>
      <c r="AW143" s="12">
        <f>VLOOKUP(Таблица1[[#This Row],[Готовы ли вы к работе сверхурочно по просьбе руководителя]], Таблица23[], 2, FALSE)</f>
        <v>0</v>
      </c>
      <c r="AX143" s="12">
        <f>VLOOKUP(Таблица1[[#This Row],[Готовы ли вы перейти на другую работу вслед за руководителем]], Таблица24[], 2, FALSE)</f>
        <v>1</v>
      </c>
      <c r="AY143" s="12">
        <f>VLOOKUP(Таблица1[[#This Row],[Пол вашего руководителя]], Таблица17[], 2, FALSE)</f>
        <v>1</v>
      </c>
    </row>
    <row r="144" spans="1:51" ht="60" x14ac:dyDescent="0.25">
      <c r="A144" s="1">
        <v>143</v>
      </c>
      <c r="B144" s="1" t="s">
        <v>42</v>
      </c>
      <c r="C144" s="1">
        <v>16</v>
      </c>
      <c r="D144" s="1">
        <v>35</v>
      </c>
      <c r="E144" s="1">
        <v>2</v>
      </c>
      <c r="F144" s="11">
        <v>2</v>
      </c>
      <c r="G144" s="1" t="s">
        <v>25</v>
      </c>
      <c r="H144" s="1" t="s">
        <v>26</v>
      </c>
      <c r="I144" s="1" t="s">
        <v>60</v>
      </c>
      <c r="J144" s="1" t="s">
        <v>44</v>
      </c>
      <c r="K144" s="1" t="s">
        <v>29</v>
      </c>
      <c r="L144" s="1" t="s">
        <v>59</v>
      </c>
      <c r="M144" s="1" t="s">
        <v>45</v>
      </c>
      <c r="N144" s="1" t="s">
        <v>32</v>
      </c>
      <c r="O144" s="1" t="s">
        <v>47</v>
      </c>
      <c r="P144" s="1" t="s">
        <v>34</v>
      </c>
      <c r="Q144" s="1" t="s">
        <v>34</v>
      </c>
      <c r="R144" s="1" t="s">
        <v>31</v>
      </c>
      <c r="S144" s="1" t="s">
        <v>35</v>
      </c>
      <c r="T144" s="1" t="s">
        <v>34</v>
      </c>
      <c r="U144" s="1" t="s">
        <v>31</v>
      </c>
      <c r="V144" s="1" t="s">
        <v>36</v>
      </c>
      <c r="W144" s="1" t="s">
        <v>49</v>
      </c>
      <c r="X144" s="1" t="s">
        <v>34</v>
      </c>
      <c r="Y144" s="1" t="s">
        <v>34</v>
      </c>
      <c r="Z144" s="1" t="s">
        <v>61</v>
      </c>
      <c r="AA144" s="1" t="s">
        <v>50</v>
      </c>
      <c r="AB144" s="11">
        <v>2</v>
      </c>
      <c r="AC144" s="12">
        <f xml:space="preserve"> VLOOKUP(Таблица1[Ваша должность],Должность[],3,FALSE)</f>
        <v>0</v>
      </c>
      <c r="AD14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4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4" s="12">
        <f>VLOOKUP(Таблица1[[#This Row],[Насколько ваш руководитель делегирует вам полномочия для принятия решений]],Таблица5[],3,FALSE)</f>
        <v>1</v>
      </c>
      <c r="AG144" s="12">
        <f>VLOOKUP(Таблица1[[#This Row],[Дает ли руководитель обратную связь по поводу вашей работы]],Таблица6[],3,FALSE)</f>
        <v>1</v>
      </c>
      <c r="AH14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4" s="12">
        <f>VLOOKUP(Таблица1[[#This Row],[Критикует ли вас руководитель в присутствии коллег]],Таблица9[],3,FALSE)</f>
        <v>0</v>
      </c>
      <c r="AJ144" s="12">
        <f>VLOOKUP(Таблица1[[#This Row],[Насколько часто вы общаетесь с руководителем один-на-один]],Таблица10[],3,FALSE)</f>
        <v>1</v>
      </c>
      <c r="AK14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44" s="12">
        <f>VLOOKUP(Таблица1[[#This Row],[Повышает ли руководитель на вас голос]],Таблица13[],3,FALSE)</f>
        <v>0</v>
      </c>
      <c r="AN144" s="12">
        <f>VLOOKUP(Таблица1[[#This Row],[Как руководитель реагирует на ваши инициативы]],Таблица14[],3,FALSE)</f>
        <v>1</v>
      </c>
      <c r="AO144" s="12">
        <f>VLOOKUP(Таблица1[[#This Row],[Оцените уровень комфорта в отношениях с руководителем]],Таблица15[],3,FALSE)</f>
        <v>1</v>
      </c>
      <c r="AP144" s="12">
        <f>VLOOKUP(Таблица1[[#This Row],[Возраст вашего руководителя]],Таблица16[],3,FALSE)</f>
        <v>0</v>
      </c>
      <c r="AQ144" s="12">
        <f>VLOOKUP(Таблица1[[#This Row],[Возраст вашего руководителя]],Таблица16[],4,FALSE)</f>
        <v>0</v>
      </c>
      <c r="AR144" s="12">
        <f>VLOOKUP(Таблица1[[#This Row],[Ваш пол]], Таблица17[], 2, FALSE)</f>
        <v>1</v>
      </c>
      <c r="AS144" s="12">
        <f>VLOOKUP(Таблица1[[#This Row],[Считаете ли вы своего руководителя лидером]], Таблица18[], 2, FALSE)</f>
        <v>1</v>
      </c>
      <c r="AT144" s="12">
        <f>VLOOKUP(Таблица1[[#This Row],[Есть ли в вашем коллективе неформальный лидер]], Таблица20[], 2, FALSE)</f>
        <v>0</v>
      </c>
      <c r="AU14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44" s="12">
        <f>VLOOKUP(Таблица1[[#This Row],[Занимается ли руководитель вашим профессиональным развитием]], Таблица22[], 2, FALSE)</f>
        <v>0</v>
      </c>
      <c r="AW144" s="12">
        <f>VLOOKUP(Таблица1[[#This Row],[Готовы ли вы к работе сверхурочно по просьбе руководителя]], Таблица23[], 2, FALSE)</f>
        <v>1</v>
      </c>
      <c r="AX144" s="12">
        <f>VLOOKUP(Таблица1[[#This Row],[Готовы ли вы перейти на другую работу вслед за руководителем]], Таблица24[], 2, FALSE)</f>
        <v>1</v>
      </c>
      <c r="AY144" s="12">
        <f>VLOOKUP(Таблица1[[#This Row],[Пол вашего руководителя]], Таблица17[], 2, FALSE)</f>
        <v>0</v>
      </c>
    </row>
    <row r="145" spans="1:51" ht="45" x14ac:dyDescent="0.25">
      <c r="A145" s="1">
        <v>144</v>
      </c>
      <c r="B145" s="1" t="s">
        <v>24</v>
      </c>
      <c r="C145" s="1">
        <v>14</v>
      </c>
      <c r="D145" s="1">
        <v>32</v>
      </c>
      <c r="E145" s="1">
        <v>4</v>
      </c>
      <c r="F145" s="11">
        <v>0</v>
      </c>
      <c r="G145" s="1" t="s">
        <v>25</v>
      </c>
      <c r="H145" s="1" t="s">
        <v>39</v>
      </c>
      <c r="I145" s="1" t="s">
        <v>27</v>
      </c>
      <c r="J145" s="1" t="s">
        <v>44</v>
      </c>
      <c r="K145" s="1" t="s">
        <v>40</v>
      </c>
      <c r="L145" s="1" t="s">
        <v>59</v>
      </c>
      <c r="M145" s="1" t="s">
        <v>31</v>
      </c>
      <c r="N145" s="1" t="s">
        <v>46</v>
      </c>
      <c r="O145" s="1" t="s">
        <v>30</v>
      </c>
      <c r="P145" s="1" t="s">
        <v>41</v>
      </c>
      <c r="Q145" s="1" t="s">
        <v>34</v>
      </c>
      <c r="R145" s="1" t="s">
        <v>31</v>
      </c>
      <c r="S145" s="1" t="s">
        <v>35</v>
      </c>
      <c r="T145" s="1" t="s">
        <v>34</v>
      </c>
      <c r="U145" s="1" t="s">
        <v>31</v>
      </c>
      <c r="V145" s="1" t="s">
        <v>36</v>
      </c>
      <c r="W145" s="1" t="s">
        <v>49</v>
      </c>
      <c r="X145" s="1" t="s">
        <v>34</v>
      </c>
      <c r="Y145" s="1" t="s">
        <v>31</v>
      </c>
      <c r="Z145" s="1" t="s">
        <v>25</v>
      </c>
      <c r="AA145" s="1" t="s">
        <v>69</v>
      </c>
      <c r="AB145" s="11">
        <v>4</v>
      </c>
      <c r="AC145" s="12">
        <f xml:space="preserve"> VLOOKUP(Таблица1[Ваша должность],Должность[],3,FALSE)</f>
        <v>1</v>
      </c>
      <c r="AD14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5" s="12">
        <f>VLOOKUP(Таблица1[[#This Row],[Насколько ваш руководитель делегирует вам полномочия для принятия решений]],Таблица5[],3,FALSE)</f>
        <v>1</v>
      </c>
      <c r="AG145" s="12">
        <f>VLOOKUP(Таблица1[[#This Row],[Дает ли руководитель обратную связь по поводу вашей работы]],Таблица6[],3,FALSE)</f>
        <v>0</v>
      </c>
      <c r="AH14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5" s="12">
        <f>VLOOKUP(Таблица1[[#This Row],[Критикует ли вас руководитель в присутствии коллег]],Таблица9[],3,FALSE)</f>
        <v>0</v>
      </c>
      <c r="AJ145" s="12">
        <f>VLOOKUP(Таблица1[[#This Row],[Насколько часто вы общаетесь с руководителем один-на-один]],Таблица10[],3,FALSE)</f>
        <v>0</v>
      </c>
      <c r="AK14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45" s="12">
        <f>VLOOKUP(Таблица1[[#This Row],[Повышает ли руководитель на вас голос]],Таблица13[],3,FALSE)</f>
        <v>0</v>
      </c>
      <c r="AN145" s="12">
        <f>VLOOKUP(Таблица1[[#This Row],[Как руководитель реагирует на ваши инициативы]],Таблица14[],3,FALSE)</f>
        <v>1</v>
      </c>
      <c r="AO145" s="12">
        <f>VLOOKUP(Таблица1[[#This Row],[Оцените уровень комфорта в отношениях с руководителем]],Таблица15[],3,FALSE)</f>
        <v>1</v>
      </c>
      <c r="AP145" s="12">
        <f>VLOOKUP(Таблица1[[#This Row],[Возраст вашего руководителя]],Таблица16[],3,FALSE)</f>
        <v>0</v>
      </c>
      <c r="AQ145" s="12">
        <f>VLOOKUP(Таблица1[[#This Row],[Возраст вашего руководителя]],Таблица16[],4,FALSE)</f>
        <v>0</v>
      </c>
      <c r="AR145" s="12">
        <f>VLOOKUP(Таблица1[[#This Row],[Ваш пол]], Таблица17[], 2, FALSE)</f>
        <v>1</v>
      </c>
      <c r="AS145" s="12">
        <f>VLOOKUP(Таблица1[[#This Row],[Считаете ли вы своего руководителя лидером]], Таблица18[], 2, FALSE)</f>
        <v>1</v>
      </c>
      <c r="AT145" s="12">
        <f>VLOOKUP(Таблица1[[#This Row],[Есть ли в вашем коллективе неформальный лидер]], Таблица20[], 2, FALSE)</f>
        <v>0</v>
      </c>
      <c r="AU14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45" s="12">
        <f>VLOOKUP(Таблица1[[#This Row],[Занимается ли руководитель вашим профессиональным развитием]], Таблица22[], 2, FALSE)</f>
        <v>0</v>
      </c>
      <c r="AW145" s="12">
        <f>VLOOKUP(Таблица1[[#This Row],[Готовы ли вы к работе сверхурочно по просьбе руководителя]], Таблица23[], 2, FALSE)</f>
        <v>1</v>
      </c>
      <c r="AX145" s="12">
        <f>VLOOKUP(Таблица1[[#This Row],[Готовы ли вы перейти на другую работу вслед за руководителем]], Таблица24[], 2, FALSE)</f>
        <v>0</v>
      </c>
      <c r="AY145" s="12">
        <f>VLOOKUP(Таблица1[[#This Row],[Пол вашего руководителя]], Таблица17[], 2, FALSE)</f>
        <v>1</v>
      </c>
    </row>
    <row r="146" spans="1:51" ht="60" x14ac:dyDescent="0.25">
      <c r="A146" s="1">
        <v>145</v>
      </c>
      <c r="B146" s="1" t="s">
        <v>63</v>
      </c>
      <c r="C146" s="1">
        <v>4</v>
      </c>
      <c r="D146" s="1">
        <v>25</v>
      </c>
      <c r="E146" s="1">
        <v>4</v>
      </c>
      <c r="F146" s="11">
        <v>0</v>
      </c>
      <c r="G146" s="1" t="s">
        <v>25</v>
      </c>
      <c r="H146" s="1" t="s">
        <v>39</v>
      </c>
      <c r="I146" s="1" t="s">
        <v>27</v>
      </c>
      <c r="J146" s="1" t="s">
        <v>28</v>
      </c>
      <c r="K146" s="1" t="s">
        <v>29</v>
      </c>
      <c r="L146" s="1" t="s">
        <v>30</v>
      </c>
      <c r="M146" s="1" t="s">
        <v>31</v>
      </c>
      <c r="N146" s="1" t="s">
        <v>65</v>
      </c>
      <c r="O146" s="1" t="s">
        <v>47</v>
      </c>
      <c r="P146" s="1" t="s">
        <v>34</v>
      </c>
      <c r="Q146" s="1" t="s">
        <v>34</v>
      </c>
      <c r="R146" s="1" t="s">
        <v>34</v>
      </c>
      <c r="S146" s="1" t="s">
        <v>35</v>
      </c>
      <c r="T146" s="1" t="s">
        <v>34</v>
      </c>
      <c r="U146" s="1" t="s">
        <v>34</v>
      </c>
      <c r="V146" s="1" t="s">
        <v>36</v>
      </c>
      <c r="W146" s="1" t="s">
        <v>55</v>
      </c>
      <c r="X146" s="1" t="s">
        <v>34</v>
      </c>
      <c r="Y146" s="1" t="s">
        <v>34</v>
      </c>
      <c r="Z146" s="1" t="s">
        <v>25</v>
      </c>
      <c r="AA146" s="1" t="s">
        <v>69</v>
      </c>
      <c r="AB146" s="11">
        <v>3</v>
      </c>
      <c r="AC146" s="12">
        <f xml:space="preserve"> VLOOKUP(Таблица1[Ваша должность],Должность[],3,FALSE)</f>
        <v>1</v>
      </c>
      <c r="AD14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6" s="12">
        <f>VLOOKUP(Таблица1[[#This Row],[Насколько ваш руководитель делегирует вам полномочия для принятия решений]],Таблица5[],3,FALSE)</f>
        <v>1</v>
      </c>
      <c r="AG146" s="12">
        <f>VLOOKUP(Таблица1[[#This Row],[Дает ли руководитель обратную связь по поводу вашей работы]],Таблица6[],3,FALSE)</f>
        <v>1</v>
      </c>
      <c r="AH14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6" s="12">
        <f>VLOOKUP(Таблица1[[#This Row],[Критикует ли вас руководитель в присутствии коллег]],Таблица9[],3,FALSE)</f>
        <v>0</v>
      </c>
      <c r="AJ146" s="12">
        <f>VLOOKUP(Таблица1[[#This Row],[Насколько часто вы общаетесь с руководителем один-на-один]],Таблица10[],3,FALSE)</f>
        <v>1</v>
      </c>
      <c r="AK14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46" s="12">
        <f>VLOOKUP(Таблица1[[#This Row],[Повышает ли руководитель на вас голос]],Таблица13[],3,FALSE)</f>
        <v>0</v>
      </c>
      <c r="AN146" s="12">
        <f>VLOOKUP(Таблица1[[#This Row],[Как руководитель реагирует на ваши инициативы]],Таблица14[],3,FALSE)</f>
        <v>1</v>
      </c>
      <c r="AO146" s="12">
        <f>VLOOKUP(Таблица1[[#This Row],[Оцените уровень комфорта в отношениях с руководителем]],Таблица15[],3,FALSE)</f>
        <v>0</v>
      </c>
      <c r="AP146" s="12">
        <f>VLOOKUP(Таблица1[[#This Row],[Возраст вашего руководителя]],Таблица16[],3,FALSE)</f>
        <v>0</v>
      </c>
      <c r="AQ146" s="12">
        <f>VLOOKUP(Таблица1[[#This Row],[Возраст вашего руководителя]],Таблица16[],4,FALSE)</f>
        <v>0</v>
      </c>
      <c r="AR146" s="12">
        <f>VLOOKUP(Таблица1[[#This Row],[Ваш пол]], Таблица17[], 2, FALSE)</f>
        <v>1</v>
      </c>
      <c r="AS146" s="12">
        <f>VLOOKUP(Таблица1[[#This Row],[Считаете ли вы своего руководителя лидером]], Таблица18[], 2, FALSE)</f>
        <v>1</v>
      </c>
      <c r="AT146" s="12">
        <f>VLOOKUP(Таблица1[[#This Row],[Есть ли в вашем коллективе неформальный лидер]], Таблица20[], 2, FALSE)</f>
        <v>1</v>
      </c>
      <c r="AU14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46" s="12">
        <f>VLOOKUP(Таблица1[[#This Row],[Занимается ли руководитель вашим профессиональным развитием]], Таблица22[], 2, FALSE)</f>
        <v>1</v>
      </c>
      <c r="AW146" s="12">
        <f>VLOOKUP(Таблица1[[#This Row],[Готовы ли вы к работе сверхурочно по просьбе руководителя]], Таблица23[], 2, FALSE)</f>
        <v>1</v>
      </c>
      <c r="AX146" s="12">
        <f>VLOOKUP(Таблица1[[#This Row],[Готовы ли вы перейти на другую работу вслед за руководителем]], Таблица24[], 2, FALSE)</f>
        <v>1</v>
      </c>
      <c r="AY146" s="12">
        <f>VLOOKUP(Таблица1[[#This Row],[Пол вашего руководителя]], Таблица17[], 2, FALSE)</f>
        <v>1</v>
      </c>
    </row>
    <row r="147" spans="1:51" ht="45" x14ac:dyDescent="0.25">
      <c r="A147" s="1">
        <v>146</v>
      </c>
      <c r="B147" s="1" t="s">
        <v>24</v>
      </c>
      <c r="C147" s="1">
        <v>25</v>
      </c>
      <c r="D147" s="1">
        <v>47</v>
      </c>
      <c r="E147" s="1">
        <v>6.5</v>
      </c>
      <c r="F147" s="11">
        <v>0</v>
      </c>
      <c r="G147" s="1" t="s">
        <v>25</v>
      </c>
      <c r="H147" s="1" t="s">
        <v>68</v>
      </c>
      <c r="I147" s="1" t="s">
        <v>30</v>
      </c>
      <c r="J147" s="1" t="s">
        <v>44</v>
      </c>
      <c r="K147" s="1" t="s">
        <v>31</v>
      </c>
      <c r="L147" s="1" t="s">
        <v>30</v>
      </c>
      <c r="M147" s="1" t="s">
        <v>31</v>
      </c>
      <c r="N147" s="1" t="s">
        <v>66</v>
      </c>
      <c r="O147" s="1" t="s">
        <v>31</v>
      </c>
      <c r="P147" s="1" t="s">
        <v>41</v>
      </c>
      <c r="Q147" s="1" t="s">
        <v>31</v>
      </c>
      <c r="R147" s="1" t="s">
        <v>31</v>
      </c>
      <c r="S147" s="1" t="s">
        <v>35</v>
      </c>
      <c r="T147" s="1" t="s">
        <v>34</v>
      </c>
      <c r="U147" s="1" t="s">
        <v>34</v>
      </c>
      <c r="V147" s="1" t="s">
        <v>36</v>
      </c>
      <c r="W147" s="1" t="s">
        <v>55</v>
      </c>
      <c r="X147" s="1" t="s">
        <v>34</v>
      </c>
      <c r="Y147" s="1" t="s">
        <v>34</v>
      </c>
      <c r="Z147" s="1" t="s">
        <v>25</v>
      </c>
      <c r="AA147" s="1" t="s">
        <v>67</v>
      </c>
      <c r="AB147" s="11">
        <v>1</v>
      </c>
      <c r="AC147" s="12">
        <f xml:space="preserve"> VLOOKUP(Таблица1[Ваша должность],Должность[],3,FALSE)</f>
        <v>1</v>
      </c>
      <c r="AD147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14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47" s="12">
        <f>VLOOKUP(Таблица1[[#This Row],[Насколько ваш руководитель делегирует вам полномочия для принятия решений]],Таблица5[],3,FALSE)</f>
        <v>1</v>
      </c>
      <c r="AG147" s="12">
        <f>VLOOKUP(Таблица1[[#This Row],[Дает ли руководитель обратную связь по поводу вашей работы]],Таблица6[],3,FALSE)</f>
        <v>0</v>
      </c>
      <c r="AH14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7" s="12">
        <f>VLOOKUP(Таблица1[[#This Row],[Критикует ли вас руководитель в присутствии коллег]],Таблица9[],3,FALSE)</f>
        <v>0</v>
      </c>
      <c r="AJ147" s="12">
        <f>VLOOKUP(Таблица1[[#This Row],[Насколько часто вы общаетесь с руководителем один-на-один]],Таблица10[],3,FALSE)</f>
        <v>0</v>
      </c>
      <c r="AK14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4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47" s="12">
        <f>VLOOKUP(Таблица1[[#This Row],[Повышает ли руководитель на вас голос]],Таблица13[],3,FALSE)</f>
        <v>0</v>
      </c>
      <c r="AN147" s="12">
        <f>VLOOKUP(Таблица1[[#This Row],[Как руководитель реагирует на ваши инициативы]],Таблица14[],3,FALSE)</f>
        <v>1</v>
      </c>
      <c r="AO147" s="12">
        <f>VLOOKUP(Таблица1[[#This Row],[Оцените уровень комфорта в отношениях с руководителем]],Таблица15[],3,FALSE)</f>
        <v>0</v>
      </c>
      <c r="AP147" s="12">
        <f>VLOOKUP(Таблица1[[#This Row],[Возраст вашего руководителя]],Таблица16[],3,FALSE)</f>
        <v>0</v>
      </c>
      <c r="AQ147" s="12">
        <f>VLOOKUP(Таблица1[[#This Row],[Возраст вашего руководителя]],Таблица16[],4,FALSE)</f>
        <v>1</v>
      </c>
      <c r="AR147" s="12">
        <f>VLOOKUP(Таблица1[[#This Row],[Ваш пол]], Таблица17[], 2, FALSE)</f>
        <v>1</v>
      </c>
      <c r="AS147" s="12">
        <f>VLOOKUP(Таблица1[[#This Row],[Считаете ли вы своего руководителя лидером]], Таблица18[], 2, FALSE)</f>
        <v>0</v>
      </c>
      <c r="AT147" s="12">
        <f>VLOOKUP(Таблица1[[#This Row],[Есть ли в вашем коллективе неформальный лидер]], Таблица20[], 2, FALSE)</f>
        <v>0</v>
      </c>
      <c r="AU14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47" s="12">
        <f>VLOOKUP(Таблица1[[#This Row],[Занимается ли руководитель вашим профессиональным развитием]], Таблица22[], 2, FALSE)</f>
        <v>1</v>
      </c>
      <c r="AW147" s="12">
        <f>VLOOKUP(Таблица1[[#This Row],[Готовы ли вы к работе сверхурочно по просьбе руководителя]], Таблица23[], 2, FALSE)</f>
        <v>1</v>
      </c>
      <c r="AX147" s="12">
        <f>VLOOKUP(Таблица1[[#This Row],[Готовы ли вы перейти на другую работу вслед за руководителем]], Таблица24[], 2, FALSE)</f>
        <v>1</v>
      </c>
      <c r="AY147" s="12">
        <f>VLOOKUP(Таблица1[[#This Row],[Пол вашего руководителя]], Таблица17[], 2, FALSE)</f>
        <v>1</v>
      </c>
    </row>
    <row r="148" spans="1:51" ht="45" x14ac:dyDescent="0.25">
      <c r="A148" s="1">
        <v>147</v>
      </c>
      <c r="B148" s="1" t="s">
        <v>42</v>
      </c>
      <c r="C148" s="1">
        <v>12</v>
      </c>
      <c r="D148" s="1">
        <v>39</v>
      </c>
      <c r="E148" s="1">
        <v>1.4</v>
      </c>
      <c r="F148" s="11">
        <v>2</v>
      </c>
      <c r="G148" s="1" t="s">
        <v>25</v>
      </c>
      <c r="H148" s="1" t="s">
        <v>39</v>
      </c>
      <c r="I148" s="1" t="s">
        <v>27</v>
      </c>
      <c r="J148" s="1" t="s">
        <v>44</v>
      </c>
      <c r="K148" s="1" t="s">
        <v>40</v>
      </c>
      <c r="L148" s="1" t="s">
        <v>30</v>
      </c>
      <c r="M148" s="1" t="s">
        <v>31</v>
      </c>
      <c r="N148" s="1" t="s">
        <v>32</v>
      </c>
      <c r="O148" s="1" t="s">
        <v>30</v>
      </c>
      <c r="P148" s="1" t="s">
        <v>33</v>
      </c>
      <c r="Q148" s="1" t="s">
        <v>31</v>
      </c>
      <c r="R148" s="1" t="s">
        <v>31</v>
      </c>
      <c r="S148" s="1" t="s">
        <v>35</v>
      </c>
      <c r="T148" s="1" t="s">
        <v>68</v>
      </c>
      <c r="U148" s="1" t="s">
        <v>31</v>
      </c>
      <c r="V148" s="1" t="s">
        <v>36</v>
      </c>
      <c r="W148" s="1" t="s">
        <v>49</v>
      </c>
      <c r="X148" s="1" t="s">
        <v>31</v>
      </c>
      <c r="Y148" s="1" t="s">
        <v>31</v>
      </c>
      <c r="Z148" s="1" t="s">
        <v>25</v>
      </c>
      <c r="AA148" s="1" t="s">
        <v>62</v>
      </c>
      <c r="AB148" s="11">
        <v>1</v>
      </c>
      <c r="AC148" s="12">
        <f xml:space="preserve"> VLOOKUP(Таблица1[Ваша должность],Должность[],3,FALSE)</f>
        <v>0</v>
      </c>
      <c r="AD14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4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8" s="12">
        <f>VLOOKUP(Таблица1[[#This Row],[Насколько ваш руководитель делегирует вам полномочия для принятия решений]],Таблица5[],3,FALSE)</f>
        <v>1</v>
      </c>
      <c r="AG148" s="12">
        <f>VLOOKUP(Таблица1[[#This Row],[Дает ли руководитель обратную связь по поводу вашей работы]],Таблица6[],3,FALSE)</f>
        <v>0</v>
      </c>
      <c r="AH14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8" s="12">
        <f>VLOOKUP(Таблица1[[#This Row],[Критикует ли вас руководитель в присутствии коллег]],Таблица9[],3,FALSE)</f>
        <v>0</v>
      </c>
      <c r="AJ148" s="12">
        <f>VLOOKUP(Таблица1[[#This Row],[Насколько часто вы общаетесь с руководителем один-на-один]],Таблица10[],3,FALSE)</f>
        <v>1</v>
      </c>
      <c r="AK14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48" s="12">
        <f>VLOOKUP(Таблица1[[#This Row],[Повышает ли руководитель на вас голос]],Таблица13[],3,FALSE)</f>
        <v>0</v>
      </c>
      <c r="AN148" s="12">
        <f>VLOOKUP(Таблица1[[#This Row],[Как руководитель реагирует на ваши инициативы]],Таблица14[],3,FALSE)</f>
        <v>1</v>
      </c>
      <c r="AO148" s="12">
        <f>VLOOKUP(Таблица1[[#This Row],[Оцените уровень комфорта в отношениях с руководителем]],Таблица15[],3,FALSE)</f>
        <v>1</v>
      </c>
      <c r="AP148" s="12">
        <f>VLOOKUP(Таблица1[[#This Row],[Возраст вашего руководителя]],Таблица16[],3,FALSE)</f>
        <v>1</v>
      </c>
      <c r="AQ148" s="12">
        <f>VLOOKUP(Таблица1[[#This Row],[Возраст вашего руководителя]],Таблица16[],4,FALSE)</f>
        <v>0</v>
      </c>
      <c r="AR148" s="12">
        <f>VLOOKUP(Таблица1[[#This Row],[Ваш пол]], Таблица17[], 2, FALSE)</f>
        <v>1</v>
      </c>
      <c r="AS148" s="12">
        <f>VLOOKUP(Таблица1[[#This Row],[Считаете ли вы своего руководителя лидером]], Таблица18[], 2, FALSE)</f>
        <v>0</v>
      </c>
      <c r="AT148" s="12">
        <f>VLOOKUP(Таблица1[[#This Row],[Есть ли в вашем коллективе неформальный лидер]], Таблица20[], 2, FALSE)</f>
        <v>0</v>
      </c>
      <c r="AU14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48" s="12">
        <f>VLOOKUP(Таблица1[[#This Row],[Занимается ли руководитель вашим профессиональным развитием]], Таблица22[], 2, FALSE)</f>
        <v>0</v>
      </c>
      <c r="AW148" s="12">
        <f>VLOOKUP(Таблица1[[#This Row],[Готовы ли вы к работе сверхурочно по просьбе руководителя]], Таблица23[], 2, FALSE)</f>
        <v>0</v>
      </c>
      <c r="AX148" s="12">
        <f>VLOOKUP(Таблица1[[#This Row],[Готовы ли вы перейти на другую работу вслед за руководителем]], Таблица24[], 2, FALSE)</f>
        <v>0</v>
      </c>
      <c r="AY148" s="12">
        <f>VLOOKUP(Таблица1[[#This Row],[Пол вашего руководителя]], Таблица17[], 2, FALSE)</f>
        <v>1</v>
      </c>
    </row>
    <row r="149" spans="1:51" ht="45" x14ac:dyDescent="0.25">
      <c r="A149" s="1">
        <v>148</v>
      </c>
      <c r="B149" s="1" t="s">
        <v>24</v>
      </c>
      <c r="C149" s="1">
        <v>10</v>
      </c>
      <c r="D149" s="1">
        <v>31</v>
      </c>
      <c r="E149" s="1">
        <v>5</v>
      </c>
      <c r="F149" s="11">
        <v>0</v>
      </c>
      <c r="G149" s="1" t="s">
        <v>25</v>
      </c>
      <c r="H149" s="1" t="s">
        <v>43</v>
      </c>
      <c r="I149" s="1" t="s">
        <v>27</v>
      </c>
      <c r="J149" s="1" t="s">
        <v>44</v>
      </c>
      <c r="K149" s="1" t="s">
        <v>53</v>
      </c>
      <c r="L149" s="1" t="s">
        <v>30</v>
      </c>
      <c r="M149" s="1" t="s">
        <v>31</v>
      </c>
      <c r="N149" s="1" t="s">
        <v>65</v>
      </c>
      <c r="O149" s="1" t="s">
        <v>30</v>
      </c>
      <c r="P149" s="1" t="s">
        <v>34</v>
      </c>
      <c r="Q149" s="1" t="s">
        <v>31</v>
      </c>
      <c r="R149" s="1" t="s">
        <v>34</v>
      </c>
      <c r="S149" s="1" t="s">
        <v>35</v>
      </c>
      <c r="T149" s="1" t="s">
        <v>31</v>
      </c>
      <c r="U149" s="1" t="s">
        <v>31</v>
      </c>
      <c r="V149" s="1" t="s">
        <v>36</v>
      </c>
      <c r="W149" s="1" t="s">
        <v>37</v>
      </c>
      <c r="X149" s="1" t="s">
        <v>34</v>
      </c>
      <c r="Y149" s="1" t="s">
        <v>31</v>
      </c>
      <c r="Z149" s="1" t="s">
        <v>25</v>
      </c>
      <c r="AA149" s="1" t="s">
        <v>62</v>
      </c>
      <c r="AB149" s="11">
        <v>5</v>
      </c>
      <c r="AC149" s="12">
        <f xml:space="preserve"> VLOOKUP(Таблица1[Ваша должность],Должность[],3,FALSE)</f>
        <v>1</v>
      </c>
      <c r="AD14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4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49" s="12">
        <f>VLOOKUP(Таблица1[[#This Row],[Насколько ваш руководитель делегирует вам полномочия для принятия решений]],Таблица5[],3,FALSE)</f>
        <v>1</v>
      </c>
      <c r="AG149" s="12">
        <f>VLOOKUP(Таблица1[[#This Row],[Дает ли руководитель обратную связь по поводу вашей работы]],Таблица6[],3,FALSE)</f>
        <v>1</v>
      </c>
      <c r="AH14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49" s="12">
        <f>VLOOKUP(Таблица1[[#This Row],[Критикует ли вас руководитель в присутствии коллег]],Таблица9[],3,FALSE)</f>
        <v>0</v>
      </c>
      <c r="AJ149" s="12">
        <f>VLOOKUP(Таблица1[[#This Row],[Насколько часто вы общаетесь с руководителем один-на-один]],Таблица10[],3,FALSE)</f>
        <v>1</v>
      </c>
      <c r="AK14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4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49" s="12">
        <f>VLOOKUP(Таблица1[[#This Row],[Повышает ли руководитель на вас голос]],Таблица13[],3,FALSE)</f>
        <v>0</v>
      </c>
      <c r="AN149" s="12">
        <f>VLOOKUP(Таблица1[[#This Row],[Как руководитель реагирует на ваши инициативы]],Таблица14[],3,FALSE)</f>
        <v>1</v>
      </c>
      <c r="AO149" s="12">
        <f>VLOOKUP(Таблица1[[#This Row],[Оцените уровень комфорта в отношениях с руководителем]],Таблица15[],3,FALSE)</f>
        <v>1</v>
      </c>
      <c r="AP149" s="12">
        <f>VLOOKUP(Таблица1[[#This Row],[Возраст вашего руководителя]],Таблица16[],3,FALSE)</f>
        <v>1</v>
      </c>
      <c r="AQ149" s="12">
        <f>VLOOKUP(Таблица1[[#This Row],[Возраст вашего руководителя]],Таблица16[],4,FALSE)</f>
        <v>0</v>
      </c>
      <c r="AR149" s="12">
        <f>VLOOKUP(Таблица1[[#This Row],[Ваш пол]], Таблица17[], 2, FALSE)</f>
        <v>1</v>
      </c>
      <c r="AS149" s="12">
        <f>VLOOKUP(Таблица1[[#This Row],[Считаете ли вы своего руководителя лидером]], Таблица18[], 2, FALSE)</f>
        <v>0</v>
      </c>
      <c r="AT149" s="12">
        <f>VLOOKUP(Таблица1[[#This Row],[Есть ли в вашем коллективе неформальный лидер]], Таблица20[], 2, FALSE)</f>
        <v>1</v>
      </c>
      <c r="AU14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49" s="12">
        <f>VLOOKUP(Таблица1[[#This Row],[Занимается ли руководитель вашим профессиональным развитием]], Таблица22[], 2, FALSE)</f>
        <v>0</v>
      </c>
      <c r="AW149" s="12">
        <f>VLOOKUP(Таблица1[[#This Row],[Готовы ли вы к работе сверхурочно по просьбе руководителя]], Таблица23[], 2, FALSE)</f>
        <v>1</v>
      </c>
      <c r="AX149" s="12">
        <f>VLOOKUP(Таблица1[[#This Row],[Готовы ли вы перейти на другую работу вслед за руководителем]], Таблица24[], 2, FALSE)</f>
        <v>0</v>
      </c>
      <c r="AY149" s="12">
        <f>VLOOKUP(Таблица1[[#This Row],[Пол вашего руководителя]], Таблица17[], 2, FALSE)</f>
        <v>1</v>
      </c>
    </row>
    <row r="150" spans="1:51" ht="45" x14ac:dyDescent="0.25">
      <c r="A150" s="1">
        <v>149</v>
      </c>
      <c r="B150" s="1" t="s">
        <v>42</v>
      </c>
      <c r="C150" s="1">
        <v>5</v>
      </c>
      <c r="D150" s="1">
        <v>30</v>
      </c>
      <c r="E150" s="1">
        <v>2.5</v>
      </c>
      <c r="F150" s="11">
        <v>1</v>
      </c>
      <c r="G150" s="1" t="s">
        <v>25</v>
      </c>
      <c r="H150" s="1" t="s">
        <v>43</v>
      </c>
      <c r="I150" s="1" t="s">
        <v>27</v>
      </c>
      <c r="J150" s="1" t="s">
        <v>28</v>
      </c>
      <c r="K150" s="1" t="s">
        <v>29</v>
      </c>
      <c r="L150" s="1" t="s">
        <v>30</v>
      </c>
      <c r="M150" s="1" t="s">
        <v>45</v>
      </c>
      <c r="N150" s="1" t="s">
        <v>46</v>
      </c>
      <c r="O150" s="1" t="s">
        <v>31</v>
      </c>
      <c r="P150" s="1" t="s">
        <v>33</v>
      </c>
      <c r="Q150" s="1" t="s">
        <v>31</v>
      </c>
      <c r="R150" s="1" t="s">
        <v>31</v>
      </c>
      <c r="S150" s="1" t="s">
        <v>35</v>
      </c>
      <c r="T150" s="1" t="s">
        <v>34</v>
      </c>
      <c r="U150" s="1" t="s">
        <v>31</v>
      </c>
      <c r="V150" s="1" t="s">
        <v>36</v>
      </c>
      <c r="W150" s="1" t="s">
        <v>55</v>
      </c>
      <c r="X150" s="1" t="s">
        <v>31</v>
      </c>
      <c r="Y150" s="1" t="s">
        <v>31</v>
      </c>
      <c r="Z150" s="1" t="s">
        <v>61</v>
      </c>
      <c r="AA150" s="1" t="s">
        <v>56</v>
      </c>
      <c r="AB150" s="11">
        <v>1</v>
      </c>
      <c r="AC150" s="12">
        <f xml:space="preserve"> VLOOKUP(Таблица1[Ваша должность],Должность[],3,FALSE)</f>
        <v>0</v>
      </c>
      <c r="AD15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5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50" s="12">
        <f>VLOOKUP(Таблица1[[#This Row],[Насколько ваш руководитель делегирует вам полномочия для принятия решений]],Таблица5[],3,FALSE)</f>
        <v>1</v>
      </c>
      <c r="AG150" s="12">
        <f>VLOOKUP(Таблица1[[#This Row],[Дает ли руководитель обратную связь по поводу вашей работы]],Таблица6[],3,FALSE)</f>
        <v>1</v>
      </c>
      <c r="AH15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0" s="12">
        <f>VLOOKUP(Таблица1[[#This Row],[Критикует ли вас руководитель в присутствии коллег]],Таблица9[],3,FALSE)</f>
        <v>0</v>
      </c>
      <c r="AJ150" s="12">
        <f>VLOOKUP(Таблица1[[#This Row],[Насколько часто вы общаетесь с руководителем один-на-один]],Таблица10[],3,FALSE)</f>
        <v>0</v>
      </c>
      <c r="AK15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5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0" s="12">
        <f>VLOOKUP(Таблица1[[#This Row],[Повышает ли руководитель на вас голос]],Таблица13[],3,FALSE)</f>
        <v>0</v>
      </c>
      <c r="AN150" s="12">
        <f>VLOOKUP(Таблица1[[#This Row],[Как руководитель реагирует на ваши инициативы]],Таблица14[],3,FALSE)</f>
        <v>1</v>
      </c>
      <c r="AO150" s="12">
        <f>VLOOKUP(Таблица1[[#This Row],[Оцените уровень комфорта в отношениях с руководителем]],Таблица15[],3,FALSE)</f>
        <v>0</v>
      </c>
      <c r="AP150" s="12">
        <f>VLOOKUP(Таблица1[[#This Row],[Возраст вашего руководителя]],Таблица16[],3,FALSE)</f>
        <v>0</v>
      </c>
      <c r="AQ150" s="12">
        <f>VLOOKUP(Таблица1[[#This Row],[Возраст вашего руководителя]],Таблица16[],4,FALSE)</f>
        <v>0</v>
      </c>
      <c r="AR150" s="12">
        <f>VLOOKUP(Таблица1[[#This Row],[Ваш пол]], Таблица17[], 2, FALSE)</f>
        <v>1</v>
      </c>
      <c r="AS150" s="12">
        <f>VLOOKUP(Таблица1[[#This Row],[Считаете ли вы своего руководителя лидером]], Таблица18[], 2, FALSE)</f>
        <v>0</v>
      </c>
      <c r="AT150" s="12">
        <f>VLOOKUP(Таблица1[[#This Row],[Есть ли в вашем коллективе неформальный лидер]], Таблица20[], 2, FALSE)</f>
        <v>0</v>
      </c>
      <c r="AU15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50" s="12">
        <f>VLOOKUP(Таблица1[[#This Row],[Занимается ли руководитель вашим профессиональным развитием]], Таблица22[], 2, FALSE)</f>
        <v>0</v>
      </c>
      <c r="AW150" s="12">
        <f>VLOOKUP(Таблица1[[#This Row],[Готовы ли вы к работе сверхурочно по просьбе руководителя]], Таблица23[], 2, FALSE)</f>
        <v>0</v>
      </c>
      <c r="AX150" s="12">
        <f>VLOOKUP(Таблица1[[#This Row],[Готовы ли вы перейти на другую работу вслед за руководителем]], Таблица24[], 2, FALSE)</f>
        <v>0</v>
      </c>
      <c r="AY150" s="12">
        <f>VLOOKUP(Таблица1[[#This Row],[Пол вашего руководителя]], Таблица17[], 2, FALSE)</f>
        <v>0</v>
      </c>
    </row>
    <row r="151" spans="1:51" ht="45" x14ac:dyDescent="0.25">
      <c r="A151" s="1">
        <v>150</v>
      </c>
      <c r="B151" s="1" t="s">
        <v>51</v>
      </c>
      <c r="C151" s="1">
        <v>11</v>
      </c>
      <c r="D151" s="1">
        <v>39</v>
      </c>
      <c r="E151" s="1">
        <v>1</v>
      </c>
      <c r="F151" s="11">
        <v>4</v>
      </c>
      <c r="G151" s="1" t="s">
        <v>25</v>
      </c>
      <c r="H151" s="1" t="s">
        <v>39</v>
      </c>
      <c r="I151" s="1" t="s">
        <v>30</v>
      </c>
      <c r="J151" s="1" t="s">
        <v>28</v>
      </c>
      <c r="K151" s="1" t="s">
        <v>53</v>
      </c>
      <c r="L151" s="1" t="s">
        <v>30</v>
      </c>
      <c r="M151" s="1" t="s">
        <v>31</v>
      </c>
      <c r="N151" s="1" t="s">
        <v>32</v>
      </c>
      <c r="O151" s="1" t="s">
        <v>31</v>
      </c>
      <c r="P151" s="1" t="s">
        <v>41</v>
      </c>
      <c r="Q151" s="1" t="s">
        <v>31</v>
      </c>
      <c r="R151" s="1" t="s">
        <v>31</v>
      </c>
      <c r="S151" s="1" t="s">
        <v>35</v>
      </c>
      <c r="T151" s="1" t="s">
        <v>68</v>
      </c>
      <c r="U151" s="1" t="s">
        <v>31</v>
      </c>
      <c r="V151" s="1" t="s">
        <v>48</v>
      </c>
      <c r="W151" s="1" t="s">
        <v>37</v>
      </c>
      <c r="X151" s="1" t="s">
        <v>31</v>
      </c>
      <c r="Y151" s="1" t="s">
        <v>31</v>
      </c>
      <c r="Z151" s="1" t="s">
        <v>25</v>
      </c>
      <c r="AA151" s="1" t="s">
        <v>56</v>
      </c>
      <c r="AB151" s="11">
        <v>1</v>
      </c>
      <c r="AC151" s="12">
        <f xml:space="preserve"> VLOOKUP(Таблица1[Ваша должность],Должность[],3,FALSE)</f>
        <v>1</v>
      </c>
      <c r="AD15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5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51" s="12">
        <f>VLOOKUP(Таблица1[[#This Row],[Насколько ваш руководитель делегирует вам полномочия для принятия решений]],Таблица5[],3,FALSE)</f>
        <v>1</v>
      </c>
      <c r="AG151" s="12">
        <f>VLOOKUP(Таблица1[[#This Row],[Дает ли руководитель обратную связь по поводу вашей работы]],Таблица6[],3,FALSE)</f>
        <v>1</v>
      </c>
      <c r="AH15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1" s="12">
        <f>VLOOKUP(Таблица1[[#This Row],[Критикует ли вас руководитель в присутствии коллег]],Таблица9[],3,FALSE)</f>
        <v>0</v>
      </c>
      <c r="AJ151" s="12">
        <f>VLOOKUP(Таблица1[[#This Row],[Насколько часто вы общаетесь с руководителем один-на-один]],Таблица10[],3,FALSE)</f>
        <v>1</v>
      </c>
      <c r="AK15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5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1" s="12">
        <f>VLOOKUP(Таблица1[[#This Row],[Повышает ли руководитель на вас голос]],Таблица13[],3,FALSE)</f>
        <v>0</v>
      </c>
      <c r="AN151" s="12">
        <f>VLOOKUP(Таблица1[[#This Row],[Как руководитель реагирует на ваши инициативы]],Таблица14[],3,FALSE)</f>
        <v>0</v>
      </c>
      <c r="AO151" s="12">
        <f>VLOOKUP(Таблица1[[#This Row],[Оцените уровень комфорта в отношениях с руководителем]],Таблица15[],3,FALSE)</f>
        <v>1</v>
      </c>
      <c r="AP151" s="12">
        <f>VLOOKUP(Таблица1[[#This Row],[Возраст вашего руководителя]],Таблица16[],3,FALSE)</f>
        <v>0</v>
      </c>
      <c r="AQ151" s="12">
        <f>VLOOKUP(Таблица1[[#This Row],[Возраст вашего руководителя]],Таблица16[],4,FALSE)</f>
        <v>0</v>
      </c>
      <c r="AR151" s="12">
        <f>VLOOKUP(Таблица1[[#This Row],[Ваш пол]], Таблица17[], 2, FALSE)</f>
        <v>1</v>
      </c>
      <c r="AS151" s="12">
        <f>VLOOKUP(Таблица1[[#This Row],[Считаете ли вы своего руководителя лидером]], Таблица18[], 2, FALSE)</f>
        <v>0</v>
      </c>
      <c r="AT151" s="12">
        <f>VLOOKUP(Таблица1[[#This Row],[Есть ли в вашем коллективе неформальный лидер]], Таблица20[], 2, FALSE)</f>
        <v>0</v>
      </c>
      <c r="AU151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51" s="12">
        <f>VLOOKUP(Таблица1[[#This Row],[Занимается ли руководитель вашим профессиональным развитием]], Таблица22[], 2, FALSE)</f>
        <v>0</v>
      </c>
      <c r="AW151" s="12">
        <f>VLOOKUP(Таблица1[[#This Row],[Готовы ли вы к работе сверхурочно по просьбе руководителя]], Таблица23[], 2, FALSE)</f>
        <v>0</v>
      </c>
      <c r="AX151" s="12">
        <f>VLOOKUP(Таблица1[[#This Row],[Готовы ли вы перейти на другую работу вслед за руководителем]], Таблица24[], 2, FALSE)</f>
        <v>0</v>
      </c>
      <c r="AY151" s="12">
        <f>VLOOKUP(Таблица1[[#This Row],[Пол вашего руководителя]], Таблица17[], 2, FALSE)</f>
        <v>1</v>
      </c>
    </row>
    <row r="152" spans="1:51" ht="60" x14ac:dyDescent="0.25">
      <c r="A152" s="1">
        <v>151</v>
      </c>
      <c r="B152" s="1" t="s">
        <v>42</v>
      </c>
      <c r="C152" s="1">
        <v>13</v>
      </c>
      <c r="D152" s="1">
        <v>34</v>
      </c>
      <c r="E152" s="1">
        <v>10.5</v>
      </c>
      <c r="F152" s="11">
        <v>0</v>
      </c>
      <c r="G152" s="1" t="s">
        <v>25</v>
      </c>
      <c r="H152" s="1" t="s">
        <v>26</v>
      </c>
      <c r="I152" s="1" t="s">
        <v>27</v>
      </c>
      <c r="J152" s="1" t="s">
        <v>44</v>
      </c>
      <c r="K152" s="1" t="s">
        <v>29</v>
      </c>
      <c r="L152" s="1" t="s">
        <v>30</v>
      </c>
      <c r="M152" s="1" t="s">
        <v>34</v>
      </c>
      <c r="N152" s="1" t="s">
        <v>66</v>
      </c>
      <c r="O152" s="1" t="s">
        <v>47</v>
      </c>
      <c r="P152" s="1" t="s">
        <v>33</v>
      </c>
      <c r="Q152" s="1" t="s">
        <v>31</v>
      </c>
      <c r="R152" s="1" t="s">
        <v>34</v>
      </c>
      <c r="S152" s="1" t="s">
        <v>54</v>
      </c>
      <c r="T152" s="1" t="s">
        <v>68</v>
      </c>
      <c r="U152" s="1" t="s">
        <v>31</v>
      </c>
      <c r="V152" s="1" t="s">
        <v>36</v>
      </c>
      <c r="W152" s="1" t="s">
        <v>37</v>
      </c>
      <c r="X152" s="1" t="s">
        <v>34</v>
      </c>
      <c r="Y152" s="1" t="s">
        <v>31</v>
      </c>
      <c r="Z152" s="1" t="s">
        <v>61</v>
      </c>
      <c r="AA152" s="1" t="s">
        <v>62</v>
      </c>
      <c r="AB152" s="11">
        <v>11</v>
      </c>
      <c r="AC152" s="12">
        <f xml:space="preserve"> VLOOKUP(Таблица1[Ваша должность],Должность[],3,FALSE)</f>
        <v>0</v>
      </c>
      <c r="AD15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5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52" s="12">
        <f>VLOOKUP(Таблица1[[#This Row],[Насколько ваш руководитель делегирует вам полномочия для принятия решений]],Таблица5[],3,FALSE)</f>
        <v>1</v>
      </c>
      <c r="AG152" s="12">
        <f>VLOOKUP(Таблица1[[#This Row],[Дает ли руководитель обратную связь по поводу вашей работы]],Таблица6[],3,FALSE)</f>
        <v>1</v>
      </c>
      <c r="AH15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2" s="12">
        <f>VLOOKUP(Таблица1[[#This Row],[Критикует ли вас руководитель в присутствии коллег]],Таблица9[],3,FALSE)</f>
        <v>1</v>
      </c>
      <c r="AJ152" s="12">
        <f>VLOOKUP(Таблица1[[#This Row],[Насколько часто вы общаетесь с руководителем один-на-один]],Таблица10[],3,FALSE)</f>
        <v>0</v>
      </c>
      <c r="AK15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2" s="12">
        <f>VLOOKUP(Таблица1[[#This Row],[Повышает ли руководитель на вас голос]],Таблица13[],3,FALSE)</f>
        <v>0</v>
      </c>
      <c r="AN152" s="12">
        <f>VLOOKUP(Таблица1[[#This Row],[Как руководитель реагирует на ваши инициативы]],Таблица14[],3,FALSE)</f>
        <v>1</v>
      </c>
      <c r="AO152" s="12">
        <f>VLOOKUP(Таблица1[[#This Row],[Оцените уровень комфорта в отношениях с руководителем]],Таблица15[],3,FALSE)</f>
        <v>1</v>
      </c>
      <c r="AP152" s="12">
        <f>VLOOKUP(Таблица1[[#This Row],[Возраст вашего руководителя]],Таблица16[],3,FALSE)</f>
        <v>1</v>
      </c>
      <c r="AQ152" s="12">
        <f>VLOOKUP(Таблица1[[#This Row],[Возраст вашего руководителя]],Таблица16[],4,FALSE)</f>
        <v>0</v>
      </c>
      <c r="AR152" s="12">
        <f>VLOOKUP(Таблица1[[#This Row],[Ваш пол]], Таблица17[], 2, FALSE)</f>
        <v>1</v>
      </c>
      <c r="AS152" s="12">
        <f>VLOOKUP(Таблица1[[#This Row],[Считаете ли вы своего руководителя лидером]], Таблица18[], 2, FALSE)</f>
        <v>0</v>
      </c>
      <c r="AT152" s="12">
        <f>VLOOKUP(Таблица1[[#This Row],[Есть ли в вашем коллективе неформальный лидер]], Таблица20[], 2, FALSE)</f>
        <v>1</v>
      </c>
      <c r="AU15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52" s="12">
        <f>VLOOKUP(Таблица1[[#This Row],[Занимается ли руководитель вашим профессиональным развитием]], Таблица22[], 2, FALSE)</f>
        <v>0</v>
      </c>
      <c r="AW152" s="12">
        <f>VLOOKUP(Таблица1[[#This Row],[Готовы ли вы к работе сверхурочно по просьбе руководителя]], Таблица23[], 2, FALSE)</f>
        <v>1</v>
      </c>
      <c r="AX152" s="12">
        <f>VLOOKUP(Таблица1[[#This Row],[Готовы ли вы перейти на другую работу вслед за руководителем]], Таблица24[], 2, FALSE)</f>
        <v>0</v>
      </c>
      <c r="AY152" s="12">
        <f>VLOOKUP(Таблица1[[#This Row],[Пол вашего руководителя]], Таблица17[], 2, FALSE)</f>
        <v>0</v>
      </c>
    </row>
    <row r="153" spans="1:51" ht="60" x14ac:dyDescent="0.25">
      <c r="A153" s="1">
        <v>152</v>
      </c>
      <c r="B153" s="1" t="s">
        <v>63</v>
      </c>
      <c r="C153" s="1">
        <v>15</v>
      </c>
      <c r="D153" s="1">
        <v>37</v>
      </c>
      <c r="E153" s="1">
        <v>2</v>
      </c>
      <c r="F153" s="11">
        <v>2</v>
      </c>
      <c r="G153" s="1" t="s">
        <v>25</v>
      </c>
      <c r="H153" s="1" t="s">
        <v>39</v>
      </c>
      <c r="I153" s="1" t="s">
        <v>27</v>
      </c>
      <c r="J153" s="1" t="s">
        <v>44</v>
      </c>
      <c r="K153" s="1" t="s">
        <v>40</v>
      </c>
      <c r="L153" s="1" t="s">
        <v>35</v>
      </c>
      <c r="M153" s="1" t="s">
        <v>34</v>
      </c>
      <c r="N153" s="1" t="s">
        <v>46</v>
      </c>
      <c r="O153" s="1" t="s">
        <v>47</v>
      </c>
      <c r="P153" s="1" t="s">
        <v>34</v>
      </c>
      <c r="Q153" s="1" t="s">
        <v>31</v>
      </c>
      <c r="R153" s="1" t="s">
        <v>31</v>
      </c>
      <c r="S153" s="1" t="s">
        <v>35</v>
      </c>
      <c r="T153" s="1" t="s">
        <v>34</v>
      </c>
      <c r="U153" s="1" t="s">
        <v>34</v>
      </c>
      <c r="V153" s="1" t="s">
        <v>36</v>
      </c>
      <c r="W153" s="1" t="s">
        <v>37</v>
      </c>
      <c r="X153" s="1" t="s">
        <v>34</v>
      </c>
      <c r="Y153" s="1" t="s">
        <v>31</v>
      </c>
      <c r="Z153" s="1" t="s">
        <v>61</v>
      </c>
      <c r="AA153" s="1" t="s">
        <v>67</v>
      </c>
      <c r="AB153" s="11">
        <v>2</v>
      </c>
      <c r="AC153" s="12">
        <f xml:space="preserve"> VLOOKUP(Таблица1[Ваша должность],Должность[],3,FALSE)</f>
        <v>1</v>
      </c>
      <c r="AD15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5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53" s="12">
        <f>VLOOKUP(Таблица1[[#This Row],[Насколько ваш руководитель делегирует вам полномочия для принятия решений]],Таблица5[],3,FALSE)</f>
        <v>1</v>
      </c>
      <c r="AG153" s="12">
        <f>VLOOKUP(Таблица1[[#This Row],[Дает ли руководитель обратную связь по поводу вашей работы]],Таблица6[],3,FALSE)</f>
        <v>0</v>
      </c>
      <c r="AH15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53" s="12">
        <f>VLOOKUP(Таблица1[[#This Row],[Критикует ли вас руководитель в присутствии коллег]],Таблица9[],3,FALSE)</f>
        <v>1</v>
      </c>
      <c r="AJ153" s="12">
        <f>VLOOKUP(Таблица1[[#This Row],[Насколько часто вы общаетесь с руководителем один-на-один]],Таблица10[],3,FALSE)</f>
        <v>0</v>
      </c>
      <c r="AK15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53" s="12">
        <f>VLOOKUP(Таблица1[[#This Row],[Повышает ли руководитель на вас голос]],Таблица13[],3,FALSE)</f>
        <v>0</v>
      </c>
      <c r="AN153" s="12">
        <f>VLOOKUP(Таблица1[[#This Row],[Как руководитель реагирует на ваши инициативы]],Таблица14[],3,FALSE)</f>
        <v>1</v>
      </c>
      <c r="AO153" s="12">
        <f>VLOOKUP(Таблица1[[#This Row],[Оцените уровень комфорта в отношениях с руководителем]],Таблица15[],3,FALSE)</f>
        <v>1</v>
      </c>
      <c r="AP153" s="12">
        <f>VLOOKUP(Таблица1[[#This Row],[Возраст вашего руководителя]],Таблица16[],3,FALSE)</f>
        <v>0</v>
      </c>
      <c r="AQ153" s="12">
        <f>VLOOKUP(Таблица1[[#This Row],[Возраст вашего руководителя]],Таблица16[],4,FALSE)</f>
        <v>1</v>
      </c>
      <c r="AR153" s="12">
        <f>VLOOKUP(Таблица1[[#This Row],[Ваш пол]], Таблица17[], 2, FALSE)</f>
        <v>1</v>
      </c>
      <c r="AS153" s="12">
        <f>VLOOKUP(Таблица1[[#This Row],[Считаете ли вы своего руководителя лидером]], Таблица18[], 2, FALSE)</f>
        <v>0</v>
      </c>
      <c r="AT153" s="12">
        <f>VLOOKUP(Таблица1[[#This Row],[Есть ли в вашем коллективе неформальный лидер]], Таблица20[], 2, FALSE)</f>
        <v>0</v>
      </c>
      <c r="AU15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53" s="12">
        <f>VLOOKUP(Таблица1[[#This Row],[Занимается ли руководитель вашим профессиональным развитием]], Таблица22[], 2, FALSE)</f>
        <v>1</v>
      </c>
      <c r="AW153" s="12">
        <f>VLOOKUP(Таблица1[[#This Row],[Готовы ли вы к работе сверхурочно по просьбе руководителя]], Таблица23[], 2, FALSE)</f>
        <v>1</v>
      </c>
      <c r="AX153" s="12">
        <f>VLOOKUP(Таблица1[[#This Row],[Готовы ли вы перейти на другую работу вслед за руководителем]], Таблица24[], 2, FALSE)</f>
        <v>0</v>
      </c>
      <c r="AY153" s="12">
        <f>VLOOKUP(Таблица1[[#This Row],[Пол вашего руководителя]], Таблица17[], 2, FALSE)</f>
        <v>0</v>
      </c>
    </row>
    <row r="154" spans="1:51" ht="60" x14ac:dyDescent="0.25">
      <c r="A154" s="1">
        <v>153</v>
      </c>
      <c r="B154" s="1" t="s">
        <v>73</v>
      </c>
      <c r="C154" s="1">
        <v>14</v>
      </c>
      <c r="D154" s="1">
        <v>36</v>
      </c>
      <c r="E154" s="1">
        <v>7</v>
      </c>
      <c r="F154" s="11">
        <v>0</v>
      </c>
      <c r="G154" s="1" t="s">
        <v>25</v>
      </c>
      <c r="H154" s="1" t="s">
        <v>26</v>
      </c>
      <c r="I154" s="1" t="s">
        <v>27</v>
      </c>
      <c r="J154" s="1" t="s">
        <v>44</v>
      </c>
      <c r="K154" s="1" t="s">
        <v>53</v>
      </c>
      <c r="L154" s="1" t="s">
        <v>35</v>
      </c>
      <c r="M154" s="1" t="s">
        <v>45</v>
      </c>
      <c r="N154" s="1" t="s">
        <v>77</v>
      </c>
      <c r="O154" s="1" t="s">
        <v>30</v>
      </c>
      <c r="P154" s="1" t="s">
        <v>34</v>
      </c>
      <c r="Q154" s="1" t="s">
        <v>31</v>
      </c>
      <c r="R154" s="1" t="s">
        <v>34</v>
      </c>
      <c r="S154" s="1" t="s">
        <v>35</v>
      </c>
      <c r="T154" s="1" t="s">
        <v>34</v>
      </c>
      <c r="U154" s="1" t="s">
        <v>34</v>
      </c>
      <c r="V154" s="1" t="s">
        <v>36</v>
      </c>
      <c r="W154" s="1" t="s">
        <v>37</v>
      </c>
      <c r="X154" s="1" t="s">
        <v>34</v>
      </c>
      <c r="Y154" s="1" t="s">
        <v>31</v>
      </c>
      <c r="Z154" s="1" t="s">
        <v>25</v>
      </c>
      <c r="AA154" s="1" t="s">
        <v>56</v>
      </c>
      <c r="AB154" s="11">
        <v>5</v>
      </c>
      <c r="AC154" s="12">
        <f xml:space="preserve"> VLOOKUP(Таблица1[Ваша должность],Должность[],3,FALSE)</f>
        <v>0</v>
      </c>
      <c r="AD15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5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54" s="12">
        <f>VLOOKUP(Таблица1[[#This Row],[Насколько ваш руководитель делегирует вам полномочия для принятия решений]],Таблица5[],3,FALSE)</f>
        <v>1</v>
      </c>
      <c r="AG154" s="12">
        <f>VLOOKUP(Таблица1[[#This Row],[Дает ли руководитель обратную связь по поводу вашей работы]],Таблица6[],3,FALSE)</f>
        <v>1</v>
      </c>
      <c r="AH15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54" s="12">
        <f>VLOOKUP(Таблица1[[#This Row],[Критикует ли вас руководитель в присутствии коллег]],Таблица9[],3,FALSE)</f>
        <v>0</v>
      </c>
      <c r="AJ154" s="12">
        <f>VLOOKUP(Таблица1[[#This Row],[Насколько часто вы общаетесь с руководителем один-на-один]],Таблица10[],3,FALSE)</f>
        <v>0</v>
      </c>
      <c r="AK15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54" s="12">
        <f>VLOOKUP(Таблица1[[#This Row],[Повышает ли руководитель на вас голос]],Таблица13[],3,FALSE)</f>
        <v>0</v>
      </c>
      <c r="AN154" s="12">
        <f>VLOOKUP(Таблица1[[#This Row],[Как руководитель реагирует на ваши инициативы]],Таблица14[],3,FALSE)</f>
        <v>1</v>
      </c>
      <c r="AO154" s="12">
        <f>VLOOKUP(Таблица1[[#This Row],[Оцените уровень комфорта в отношениях с руководителем]],Таблица15[],3,FALSE)</f>
        <v>1</v>
      </c>
      <c r="AP154" s="12">
        <f>VLOOKUP(Таблица1[[#This Row],[Возраст вашего руководителя]],Таблица16[],3,FALSE)</f>
        <v>0</v>
      </c>
      <c r="AQ154" s="12">
        <f>VLOOKUP(Таблица1[[#This Row],[Возраст вашего руководителя]],Таблица16[],4,FALSE)</f>
        <v>0</v>
      </c>
      <c r="AR154" s="12">
        <f>VLOOKUP(Таблица1[[#This Row],[Ваш пол]], Таблица17[], 2, FALSE)</f>
        <v>1</v>
      </c>
      <c r="AS154" s="12">
        <f>VLOOKUP(Таблица1[[#This Row],[Считаете ли вы своего руководителя лидером]], Таблица18[], 2, FALSE)</f>
        <v>0</v>
      </c>
      <c r="AT154" s="12">
        <f>VLOOKUP(Таблица1[[#This Row],[Есть ли в вашем коллективе неформальный лидер]], Таблица20[], 2, FALSE)</f>
        <v>1</v>
      </c>
      <c r="AU15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54" s="12">
        <f>VLOOKUP(Таблица1[[#This Row],[Занимается ли руководитель вашим профессиональным развитием]], Таблица22[], 2, FALSE)</f>
        <v>1</v>
      </c>
      <c r="AW154" s="12">
        <f>VLOOKUP(Таблица1[[#This Row],[Готовы ли вы к работе сверхурочно по просьбе руководителя]], Таблица23[], 2, FALSE)</f>
        <v>1</v>
      </c>
      <c r="AX154" s="12">
        <f>VLOOKUP(Таблица1[[#This Row],[Готовы ли вы перейти на другую работу вслед за руководителем]], Таблица24[], 2, FALSE)</f>
        <v>0</v>
      </c>
      <c r="AY154" s="12">
        <f>VLOOKUP(Таблица1[[#This Row],[Пол вашего руководителя]], Таблица17[], 2, FALSE)</f>
        <v>1</v>
      </c>
    </row>
    <row r="155" spans="1:51" ht="45" x14ac:dyDescent="0.25">
      <c r="A155" s="1">
        <v>154</v>
      </c>
      <c r="B155" s="1" t="s">
        <v>42</v>
      </c>
      <c r="C155" s="1">
        <v>10</v>
      </c>
      <c r="D155" s="1">
        <v>34</v>
      </c>
      <c r="E155" s="1">
        <v>7</v>
      </c>
      <c r="F155" s="11">
        <v>0</v>
      </c>
      <c r="G155" s="1" t="s">
        <v>25</v>
      </c>
      <c r="H155" s="1" t="s">
        <v>64</v>
      </c>
      <c r="I155" s="1" t="s">
        <v>30</v>
      </c>
      <c r="J155" s="1" t="s">
        <v>28</v>
      </c>
      <c r="K155" s="1" t="s">
        <v>29</v>
      </c>
      <c r="L155" s="1" t="s">
        <v>59</v>
      </c>
      <c r="M155" s="1" t="s">
        <v>34</v>
      </c>
      <c r="N155" s="1" t="s">
        <v>46</v>
      </c>
      <c r="O155" s="1" t="s">
        <v>30</v>
      </c>
      <c r="P155" s="1" t="s">
        <v>41</v>
      </c>
      <c r="Q155" s="1" t="s">
        <v>34</v>
      </c>
      <c r="R155" s="1" t="s">
        <v>31</v>
      </c>
      <c r="S155" s="1" t="s">
        <v>35</v>
      </c>
      <c r="T155" s="1" t="s">
        <v>34</v>
      </c>
      <c r="U155" s="1" t="s">
        <v>31</v>
      </c>
      <c r="V155" s="1" t="s">
        <v>36</v>
      </c>
      <c r="W155" s="1" t="s">
        <v>49</v>
      </c>
      <c r="X155" s="1" t="s">
        <v>34</v>
      </c>
      <c r="Y155" s="1" t="s">
        <v>34</v>
      </c>
      <c r="Z155" s="1" t="s">
        <v>25</v>
      </c>
      <c r="AA155" s="1" t="s">
        <v>38</v>
      </c>
      <c r="AB155" s="11">
        <v>7</v>
      </c>
      <c r="AC155" s="12">
        <f xml:space="preserve"> VLOOKUP(Таблица1[Ваша должность],Должность[],3,FALSE)</f>
        <v>0</v>
      </c>
      <c r="AD15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5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55" s="12">
        <f>VLOOKUP(Таблица1[[#This Row],[Насколько ваш руководитель делегирует вам полномочия для принятия решений]],Таблица5[],3,FALSE)</f>
        <v>1</v>
      </c>
      <c r="AG155" s="12">
        <f>VLOOKUP(Таблица1[[#This Row],[Дает ли руководитель обратную связь по поводу вашей работы]],Таблица6[],3,FALSE)</f>
        <v>1</v>
      </c>
      <c r="AH15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5" s="12">
        <f>VLOOKUP(Таблица1[[#This Row],[Критикует ли вас руководитель в присутствии коллег]],Таблица9[],3,FALSE)</f>
        <v>1</v>
      </c>
      <c r="AJ155" s="12">
        <f>VLOOKUP(Таблица1[[#This Row],[Насколько часто вы общаетесь с руководителем один-на-один]],Таблица10[],3,FALSE)</f>
        <v>0</v>
      </c>
      <c r="AK15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5" s="12">
        <f>VLOOKUP(Таблица1[[#This Row],[Повышает ли руководитель на вас голос]],Таблица13[],3,FALSE)</f>
        <v>0</v>
      </c>
      <c r="AN155" s="12">
        <f>VLOOKUP(Таблица1[[#This Row],[Как руководитель реагирует на ваши инициативы]],Таблица14[],3,FALSE)</f>
        <v>1</v>
      </c>
      <c r="AO155" s="12">
        <f>VLOOKUP(Таблица1[[#This Row],[Оцените уровень комфорта в отношениях с руководителем]],Таблица15[],3,FALSE)</f>
        <v>1</v>
      </c>
      <c r="AP155" s="12">
        <f>VLOOKUP(Таблица1[[#This Row],[Возраст вашего руководителя]],Таблица16[],3,FALSE)</f>
        <v>1</v>
      </c>
      <c r="AQ155" s="12">
        <f>VLOOKUP(Таблица1[[#This Row],[Возраст вашего руководителя]],Таблица16[],4,FALSE)</f>
        <v>0</v>
      </c>
      <c r="AR155" s="12">
        <f>VLOOKUP(Таблица1[[#This Row],[Ваш пол]], Таблица17[], 2, FALSE)</f>
        <v>1</v>
      </c>
      <c r="AS155" s="12">
        <f>VLOOKUP(Таблица1[[#This Row],[Считаете ли вы своего руководителя лидером]], Таблица18[], 2, FALSE)</f>
        <v>1</v>
      </c>
      <c r="AT155" s="12">
        <f>VLOOKUP(Таблица1[[#This Row],[Есть ли в вашем коллективе неформальный лидер]], Таблица20[], 2, FALSE)</f>
        <v>0</v>
      </c>
      <c r="AU15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55" s="12">
        <f>VLOOKUP(Таблица1[[#This Row],[Занимается ли руководитель вашим профессиональным развитием]], Таблица22[], 2, FALSE)</f>
        <v>0</v>
      </c>
      <c r="AW155" s="12">
        <f>VLOOKUP(Таблица1[[#This Row],[Готовы ли вы к работе сверхурочно по просьбе руководителя]], Таблица23[], 2, FALSE)</f>
        <v>1</v>
      </c>
      <c r="AX155" s="12">
        <f>VLOOKUP(Таблица1[[#This Row],[Готовы ли вы перейти на другую работу вслед за руководителем]], Таблица24[], 2, FALSE)</f>
        <v>1</v>
      </c>
      <c r="AY155" s="12">
        <f>VLOOKUP(Таблица1[[#This Row],[Пол вашего руководителя]], Таблица17[], 2, FALSE)</f>
        <v>1</v>
      </c>
    </row>
    <row r="156" spans="1:51" ht="45" x14ac:dyDescent="0.25">
      <c r="A156" s="1">
        <v>155</v>
      </c>
      <c r="B156" s="1" t="s">
        <v>42</v>
      </c>
      <c r="C156" s="1">
        <v>5</v>
      </c>
      <c r="D156" s="1">
        <v>22</v>
      </c>
      <c r="E156" s="1">
        <v>1.5</v>
      </c>
      <c r="F156" s="11">
        <v>3</v>
      </c>
      <c r="G156" s="1" t="s">
        <v>25</v>
      </c>
      <c r="H156" s="1" t="s">
        <v>39</v>
      </c>
      <c r="I156" s="1" t="s">
        <v>27</v>
      </c>
      <c r="J156" s="1" t="s">
        <v>44</v>
      </c>
      <c r="K156" s="1" t="s">
        <v>29</v>
      </c>
      <c r="L156" s="1" t="s">
        <v>30</v>
      </c>
      <c r="M156" s="1" t="s">
        <v>31</v>
      </c>
      <c r="N156" s="1" t="s">
        <v>65</v>
      </c>
      <c r="O156" s="1" t="s">
        <v>47</v>
      </c>
      <c r="P156" s="1" t="s">
        <v>41</v>
      </c>
      <c r="Q156" s="1" t="s">
        <v>34</v>
      </c>
      <c r="R156" s="1" t="s">
        <v>31</v>
      </c>
      <c r="S156" s="1" t="s">
        <v>35</v>
      </c>
      <c r="T156" s="1" t="s">
        <v>31</v>
      </c>
      <c r="U156" s="1" t="s">
        <v>31</v>
      </c>
      <c r="V156" s="1" t="s">
        <v>36</v>
      </c>
      <c r="W156" s="1" t="s">
        <v>49</v>
      </c>
      <c r="X156" s="1" t="s">
        <v>31</v>
      </c>
      <c r="Y156" s="1" t="s">
        <v>31</v>
      </c>
      <c r="Z156" s="1" t="s">
        <v>25</v>
      </c>
      <c r="AA156" s="1" t="s">
        <v>62</v>
      </c>
      <c r="AB156" s="11">
        <v>2</v>
      </c>
      <c r="AC156" s="12">
        <f xml:space="preserve"> VLOOKUP(Таблица1[Ваша должность],Должность[],3,FALSE)</f>
        <v>0</v>
      </c>
      <c r="AD15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5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56" s="12">
        <f>VLOOKUP(Таблица1[[#This Row],[Насколько ваш руководитель делегирует вам полномочия для принятия решений]],Таблица5[],3,FALSE)</f>
        <v>1</v>
      </c>
      <c r="AG156" s="12">
        <f>VLOOKUP(Таблица1[[#This Row],[Дает ли руководитель обратную связь по поводу вашей работы]],Таблица6[],3,FALSE)</f>
        <v>1</v>
      </c>
      <c r="AH15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6" s="12">
        <f>VLOOKUP(Таблица1[[#This Row],[Критикует ли вас руководитель в присутствии коллег]],Таблица9[],3,FALSE)</f>
        <v>0</v>
      </c>
      <c r="AJ156" s="12">
        <f>VLOOKUP(Таблица1[[#This Row],[Насколько часто вы общаетесь с руководителем один-на-один]],Таблица10[],3,FALSE)</f>
        <v>1</v>
      </c>
      <c r="AK15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6" s="12">
        <f>VLOOKUP(Таблица1[[#This Row],[Повышает ли руководитель на вас голос]],Таблица13[],3,FALSE)</f>
        <v>0</v>
      </c>
      <c r="AN156" s="12">
        <f>VLOOKUP(Таблица1[[#This Row],[Как руководитель реагирует на ваши инициативы]],Таблица14[],3,FALSE)</f>
        <v>1</v>
      </c>
      <c r="AO156" s="12">
        <f>VLOOKUP(Таблица1[[#This Row],[Оцените уровень комфорта в отношениях с руководителем]],Таблица15[],3,FALSE)</f>
        <v>1</v>
      </c>
      <c r="AP156" s="12">
        <f>VLOOKUP(Таблица1[[#This Row],[Возраст вашего руководителя]],Таблица16[],3,FALSE)</f>
        <v>1</v>
      </c>
      <c r="AQ156" s="12">
        <f>VLOOKUP(Таблица1[[#This Row],[Возраст вашего руководителя]],Таблица16[],4,FALSE)</f>
        <v>0</v>
      </c>
      <c r="AR156" s="12">
        <f>VLOOKUP(Таблица1[[#This Row],[Ваш пол]], Таблица17[], 2, FALSE)</f>
        <v>1</v>
      </c>
      <c r="AS156" s="12">
        <f>VLOOKUP(Таблица1[[#This Row],[Считаете ли вы своего руководителя лидером]], Таблица18[], 2, FALSE)</f>
        <v>1</v>
      </c>
      <c r="AT156" s="12">
        <f>VLOOKUP(Таблица1[[#This Row],[Есть ли в вашем коллективе неформальный лидер]], Таблица20[], 2, FALSE)</f>
        <v>0</v>
      </c>
      <c r="AU15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56" s="12">
        <f>VLOOKUP(Таблица1[[#This Row],[Занимается ли руководитель вашим профессиональным развитием]], Таблица22[], 2, FALSE)</f>
        <v>0</v>
      </c>
      <c r="AW156" s="12">
        <f>VLOOKUP(Таблица1[[#This Row],[Готовы ли вы к работе сверхурочно по просьбе руководителя]], Таблица23[], 2, FALSE)</f>
        <v>0</v>
      </c>
      <c r="AX156" s="12">
        <f>VLOOKUP(Таблица1[[#This Row],[Готовы ли вы перейти на другую работу вслед за руководителем]], Таблица24[], 2, FALSE)</f>
        <v>0</v>
      </c>
      <c r="AY156" s="12">
        <f>VLOOKUP(Таблица1[[#This Row],[Пол вашего руководителя]], Таблица17[], 2, FALSE)</f>
        <v>1</v>
      </c>
    </row>
    <row r="157" spans="1:51" ht="45" x14ac:dyDescent="0.25">
      <c r="A157" s="1">
        <v>156</v>
      </c>
      <c r="B157" s="1" t="s">
        <v>51</v>
      </c>
      <c r="C157" s="1">
        <v>7</v>
      </c>
      <c r="D157" s="1">
        <v>29</v>
      </c>
      <c r="E157" s="1">
        <v>2</v>
      </c>
      <c r="F157" s="11">
        <v>3</v>
      </c>
      <c r="G157" s="1" t="s">
        <v>25</v>
      </c>
      <c r="H157" s="1" t="s">
        <v>39</v>
      </c>
      <c r="I157" s="1" t="s">
        <v>60</v>
      </c>
      <c r="J157" s="1" t="s">
        <v>28</v>
      </c>
      <c r="K157" s="1" t="s">
        <v>40</v>
      </c>
      <c r="L157" s="1" t="s">
        <v>30</v>
      </c>
      <c r="M157" s="1" t="s">
        <v>34</v>
      </c>
      <c r="N157" s="1" t="s">
        <v>32</v>
      </c>
      <c r="O157" s="1" t="s">
        <v>30</v>
      </c>
      <c r="P157" s="1" t="s">
        <v>34</v>
      </c>
      <c r="Q157" s="1" t="s">
        <v>34</v>
      </c>
      <c r="R157" s="1" t="s">
        <v>34</v>
      </c>
      <c r="S157" s="1" t="s">
        <v>60</v>
      </c>
      <c r="T157" s="1" t="s">
        <v>34</v>
      </c>
      <c r="U157" s="1" t="s">
        <v>34</v>
      </c>
      <c r="V157" s="1" t="s">
        <v>36</v>
      </c>
      <c r="W157" s="1" t="s">
        <v>55</v>
      </c>
      <c r="X157" s="1" t="s">
        <v>34</v>
      </c>
      <c r="Y157" s="1" t="s">
        <v>34</v>
      </c>
      <c r="Z157" s="1" t="s">
        <v>25</v>
      </c>
      <c r="AA157" s="1" t="s">
        <v>38</v>
      </c>
      <c r="AB157" s="11">
        <v>2</v>
      </c>
      <c r="AC157" s="12">
        <f xml:space="preserve"> VLOOKUP(Таблица1[Ваша должность],Должность[],3,FALSE)</f>
        <v>1</v>
      </c>
      <c r="AD15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5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57" s="12">
        <f>VLOOKUP(Таблица1[[#This Row],[Насколько ваш руководитель делегирует вам полномочия для принятия решений]],Таблица5[],3,FALSE)</f>
        <v>1</v>
      </c>
      <c r="AG157" s="12">
        <f>VLOOKUP(Таблица1[[#This Row],[Дает ли руководитель обратную связь по поводу вашей работы]],Таблица6[],3,FALSE)</f>
        <v>0</v>
      </c>
      <c r="AH15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7" s="12">
        <f>VLOOKUP(Таблица1[[#This Row],[Критикует ли вас руководитель в присутствии коллег]],Таблица9[],3,FALSE)</f>
        <v>1</v>
      </c>
      <c r="AJ157" s="12">
        <f>VLOOKUP(Таблица1[[#This Row],[Насколько часто вы общаетесь с руководителем один-на-один]],Таблица10[],3,FALSE)</f>
        <v>1</v>
      </c>
      <c r="AK15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57" s="12">
        <f>VLOOKUP(Таблица1[[#This Row],[Повышает ли руководитель на вас голос]],Таблица13[],3,FALSE)</f>
        <v>1</v>
      </c>
      <c r="AN157" s="12">
        <f>VLOOKUP(Таблица1[[#This Row],[Как руководитель реагирует на ваши инициативы]],Таблица14[],3,FALSE)</f>
        <v>1</v>
      </c>
      <c r="AO157" s="12">
        <f>VLOOKUP(Таблица1[[#This Row],[Оцените уровень комфорта в отношениях с руководителем]],Таблица15[],3,FALSE)</f>
        <v>0</v>
      </c>
      <c r="AP157" s="12">
        <f>VLOOKUP(Таблица1[[#This Row],[Возраст вашего руководителя]],Таблица16[],3,FALSE)</f>
        <v>1</v>
      </c>
      <c r="AQ157" s="12">
        <f>VLOOKUP(Таблица1[[#This Row],[Возраст вашего руководителя]],Таблица16[],4,FALSE)</f>
        <v>0</v>
      </c>
      <c r="AR157" s="12">
        <f>VLOOKUP(Таблица1[[#This Row],[Ваш пол]], Таблица17[], 2, FALSE)</f>
        <v>1</v>
      </c>
      <c r="AS157" s="12">
        <f>VLOOKUP(Таблица1[[#This Row],[Считаете ли вы своего руководителя лидером]], Таблица18[], 2, FALSE)</f>
        <v>1</v>
      </c>
      <c r="AT157" s="12">
        <f>VLOOKUP(Таблица1[[#This Row],[Есть ли в вашем коллективе неформальный лидер]], Таблица20[], 2, FALSE)</f>
        <v>1</v>
      </c>
      <c r="AU15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57" s="12">
        <f>VLOOKUP(Таблица1[[#This Row],[Занимается ли руководитель вашим профессиональным развитием]], Таблица22[], 2, FALSE)</f>
        <v>1</v>
      </c>
      <c r="AW157" s="12">
        <f>VLOOKUP(Таблица1[[#This Row],[Готовы ли вы к работе сверхурочно по просьбе руководителя]], Таблица23[], 2, FALSE)</f>
        <v>1</v>
      </c>
      <c r="AX157" s="12">
        <f>VLOOKUP(Таблица1[[#This Row],[Готовы ли вы перейти на другую работу вслед за руководителем]], Таблица24[], 2, FALSE)</f>
        <v>1</v>
      </c>
      <c r="AY157" s="12">
        <f>VLOOKUP(Таблица1[[#This Row],[Пол вашего руководителя]], Таблица17[], 2, FALSE)</f>
        <v>1</v>
      </c>
    </row>
    <row r="158" spans="1:51" ht="60" x14ac:dyDescent="0.25">
      <c r="A158" s="1">
        <v>157</v>
      </c>
      <c r="B158" s="1" t="s">
        <v>73</v>
      </c>
      <c r="C158" s="1">
        <v>15</v>
      </c>
      <c r="D158" s="1">
        <v>32</v>
      </c>
      <c r="E158" s="1">
        <v>1</v>
      </c>
      <c r="F158" s="11">
        <v>1</v>
      </c>
      <c r="G158" s="1" t="s">
        <v>25</v>
      </c>
      <c r="H158" s="1" t="s">
        <v>26</v>
      </c>
      <c r="I158" s="1" t="s">
        <v>58</v>
      </c>
      <c r="J158" s="1" t="s">
        <v>44</v>
      </c>
      <c r="K158" s="1" t="s">
        <v>53</v>
      </c>
      <c r="L158" s="1" t="s">
        <v>30</v>
      </c>
      <c r="M158" s="1" t="s">
        <v>45</v>
      </c>
      <c r="N158" s="1" t="s">
        <v>77</v>
      </c>
      <c r="O158" s="1" t="s">
        <v>30</v>
      </c>
      <c r="P158" s="1" t="s">
        <v>41</v>
      </c>
      <c r="Q158" s="1" t="s">
        <v>31</v>
      </c>
      <c r="R158" s="1" t="s">
        <v>34</v>
      </c>
      <c r="S158" s="1" t="s">
        <v>35</v>
      </c>
      <c r="T158" s="1" t="s">
        <v>31</v>
      </c>
      <c r="U158" s="1" t="s">
        <v>31</v>
      </c>
      <c r="V158" s="1" t="s">
        <v>75</v>
      </c>
      <c r="W158" s="1" t="s">
        <v>55</v>
      </c>
      <c r="X158" s="1" t="s">
        <v>34</v>
      </c>
      <c r="Y158" s="1" t="s">
        <v>31</v>
      </c>
      <c r="Z158" s="1" t="s">
        <v>25</v>
      </c>
      <c r="AA158" s="1" t="s">
        <v>38</v>
      </c>
      <c r="AB158" s="11">
        <v>1</v>
      </c>
      <c r="AC158" s="12">
        <f xml:space="preserve"> VLOOKUP(Таблица1[Ваша должность],Должность[],3,FALSE)</f>
        <v>0</v>
      </c>
      <c r="AD15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58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58" s="12">
        <f>VLOOKUP(Таблица1[[#This Row],[Насколько ваш руководитель делегирует вам полномочия для принятия решений]],Таблица5[],3,FALSE)</f>
        <v>1</v>
      </c>
      <c r="AG158" s="12">
        <f>VLOOKUP(Таблица1[[#This Row],[Дает ли руководитель обратную связь по поводу вашей работы]],Таблица6[],3,FALSE)</f>
        <v>1</v>
      </c>
      <c r="AH15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58" s="12">
        <f>VLOOKUP(Таблица1[[#This Row],[Критикует ли вас руководитель в присутствии коллег]],Таблица9[],3,FALSE)</f>
        <v>0</v>
      </c>
      <c r="AJ158" s="12">
        <f>VLOOKUP(Таблица1[[#This Row],[Насколько часто вы общаетесь с руководителем один-на-один]],Таблица10[],3,FALSE)</f>
        <v>0</v>
      </c>
      <c r="AK15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8" s="12">
        <f>VLOOKUP(Таблица1[[#This Row],[Повышает ли руководитель на вас голос]],Таблица13[],3,FALSE)</f>
        <v>0</v>
      </c>
      <c r="AN158" s="12">
        <f>VLOOKUP(Таблица1[[#This Row],[Как руководитель реагирует на ваши инициативы]],Таблица14[],3,FALSE)</f>
        <v>0</v>
      </c>
      <c r="AO158" s="12">
        <f>VLOOKUP(Таблица1[[#This Row],[Оцените уровень комфорта в отношениях с руководителем]],Таблица15[],3,FALSE)</f>
        <v>0</v>
      </c>
      <c r="AP158" s="12">
        <f>VLOOKUP(Таблица1[[#This Row],[Возраст вашего руководителя]],Таблица16[],3,FALSE)</f>
        <v>1</v>
      </c>
      <c r="AQ158" s="12">
        <f>VLOOKUP(Таблица1[[#This Row],[Возраст вашего руководителя]],Таблица16[],4,FALSE)</f>
        <v>0</v>
      </c>
      <c r="AR158" s="12">
        <f>VLOOKUP(Таблица1[[#This Row],[Ваш пол]], Таблица17[], 2, FALSE)</f>
        <v>1</v>
      </c>
      <c r="AS158" s="12">
        <f>VLOOKUP(Таблица1[[#This Row],[Считаете ли вы своего руководителя лидером]], Таблица18[], 2, FALSE)</f>
        <v>0</v>
      </c>
      <c r="AT158" s="12">
        <f>VLOOKUP(Таблица1[[#This Row],[Есть ли в вашем коллективе неформальный лидер]], Таблица20[], 2, FALSE)</f>
        <v>1</v>
      </c>
      <c r="AU15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58" s="12">
        <f>VLOOKUP(Таблица1[[#This Row],[Занимается ли руководитель вашим профессиональным развитием]], Таблица22[], 2, FALSE)</f>
        <v>0</v>
      </c>
      <c r="AW158" s="12">
        <f>VLOOKUP(Таблица1[[#This Row],[Готовы ли вы к работе сверхурочно по просьбе руководителя]], Таблица23[], 2, FALSE)</f>
        <v>1</v>
      </c>
      <c r="AX158" s="12">
        <f>VLOOKUP(Таблица1[[#This Row],[Готовы ли вы перейти на другую работу вслед за руководителем]], Таблица24[], 2, FALSE)</f>
        <v>0</v>
      </c>
      <c r="AY158" s="12">
        <f>VLOOKUP(Таблица1[[#This Row],[Пол вашего руководителя]], Таблица17[], 2, FALSE)</f>
        <v>1</v>
      </c>
    </row>
    <row r="159" spans="1:51" ht="45" x14ac:dyDescent="0.25">
      <c r="A159" s="1">
        <v>158</v>
      </c>
      <c r="B159" s="1" t="s">
        <v>42</v>
      </c>
      <c r="C159" s="1">
        <v>14</v>
      </c>
      <c r="D159" s="1">
        <v>32</v>
      </c>
      <c r="E159" s="1">
        <v>3.5</v>
      </c>
      <c r="F159" s="11">
        <v>2</v>
      </c>
      <c r="G159" s="1" t="s">
        <v>25</v>
      </c>
      <c r="H159" s="1" t="s">
        <v>64</v>
      </c>
      <c r="I159" s="1" t="s">
        <v>30</v>
      </c>
      <c r="J159" s="1" t="s">
        <v>28</v>
      </c>
      <c r="K159" s="1" t="s">
        <v>53</v>
      </c>
      <c r="L159" s="1" t="s">
        <v>35</v>
      </c>
      <c r="M159" s="1" t="s">
        <v>34</v>
      </c>
      <c r="N159" s="1" t="s">
        <v>65</v>
      </c>
      <c r="O159" s="1" t="s">
        <v>47</v>
      </c>
      <c r="P159" s="1" t="s">
        <v>33</v>
      </c>
      <c r="Q159" s="1" t="s">
        <v>34</v>
      </c>
      <c r="R159" s="1" t="s">
        <v>31</v>
      </c>
      <c r="S159" s="1" t="s">
        <v>54</v>
      </c>
      <c r="T159" s="1" t="s">
        <v>34</v>
      </c>
      <c r="U159" s="1" t="s">
        <v>31</v>
      </c>
      <c r="V159" s="1" t="s">
        <v>36</v>
      </c>
      <c r="W159" s="1" t="s">
        <v>37</v>
      </c>
      <c r="X159" s="1" t="s">
        <v>34</v>
      </c>
      <c r="Y159" s="1" t="s">
        <v>31</v>
      </c>
      <c r="Z159" s="1" t="s">
        <v>25</v>
      </c>
      <c r="AA159" s="1" t="s">
        <v>69</v>
      </c>
      <c r="AB159" s="11">
        <v>4</v>
      </c>
      <c r="AC159" s="12">
        <f xml:space="preserve"> VLOOKUP(Таблица1[Ваша должность],Должность[],3,FALSE)</f>
        <v>0</v>
      </c>
      <c r="AD15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5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59" s="12">
        <f>VLOOKUP(Таблица1[[#This Row],[Насколько ваш руководитель делегирует вам полномочия для принятия решений]],Таблица5[],3,FALSE)</f>
        <v>1</v>
      </c>
      <c r="AG159" s="12">
        <f>VLOOKUP(Таблица1[[#This Row],[Дает ли руководитель обратную связь по поводу вашей работы]],Таблица6[],3,FALSE)</f>
        <v>1</v>
      </c>
      <c r="AH15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59" s="12">
        <f>VLOOKUP(Таблица1[[#This Row],[Критикует ли вас руководитель в присутствии коллег]],Таблица9[],3,FALSE)</f>
        <v>1</v>
      </c>
      <c r="AJ159" s="12">
        <f>VLOOKUP(Таблица1[[#This Row],[Насколько часто вы общаетесь с руководителем один-на-один]],Таблица10[],3,FALSE)</f>
        <v>1</v>
      </c>
      <c r="AK15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5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59" s="12">
        <f>VLOOKUP(Таблица1[[#This Row],[Повышает ли руководитель на вас голос]],Таблица13[],3,FALSE)</f>
        <v>0</v>
      </c>
      <c r="AN159" s="12">
        <f>VLOOKUP(Таблица1[[#This Row],[Как руководитель реагирует на ваши инициативы]],Таблица14[],3,FALSE)</f>
        <v>1</v>
      </c>
      <c r="AO159" s="12">
        <f>VLOOKUP(Таблица1[[#This Row],[Оцените уровень комфорта в отношениях с руководителем]],Таблица15[],3,FALSE)</f>
        <v>1</v>
      </c>
      <c r="AP159" s="12">
        <f>VLOOKUP(Таблица1[[#This Row],[Возраст вашего руководителя]],Таблица16[],3,FALSE)</f>
        <v>0</v>
      </c>
      <c r="AQ159" s="12">
        <f>VLOOKUP(Таблица1[[#This Row],[Возраст вашего руководителя]],Таблица16[],4,FALSE)</f>
        <v>0</v>
      </c>
      <c r="AR159" s="12">
        <f>VLOOKUP(Таблица1[[#This Row],[Ваш пол]], Таблица17[], 2, FALSE)</f>
        <v>1</v>
      </c>
      <c r="AS159" s="12">
        <f>VLOOKUP(Таблица1[[#This Row],[Считаете ли вы своего руководителя лидером]], Таблица18[], 2, FALSE)</f>
        <v>1</v>
      </c>
      <c r="AT159" s="12">
        <f>VLOOKUP(Таблица1[[#This Row],[Есть ли в вашем коллективе неформальный лидер]], Таблица20[], 2, FALSE)</f>
        <v>0</v>
      </c>
      <c r="AU15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59" s="12">
        <f>VLOOKUP(Таблица1[[#This Row],[Занимается ли руководитель вашим профессиональным развитием]], Таблица22[], 2, FALSE)</f>
        <v>0</v>
      </c>
      <c r="AW159" s="12">
        <f>VLOOKUP(Таблица1[[#This Row],[Готовы ли вы к работе сверхурочно по просьбе руководителя]], Таблица23[], 2, FALSE)</f>
        <v>1</v>
      </c>
      <c r="AX159" s="12">
        <f>VLOOKUP(Таблица1[[#This Row],[Готовы ли вы перейти на другую работу вслед за руководителем]], Таблица24[], 2, FALSE)</f>
        <v>0</v>
      </c>
      <c r="AY159" s="12">
        <f>VLOOKUP(Таблица1[[#This Row],[Пол вашего руководителя]], Таблица17[], 2, FALSE)</f>
        <v>1</v>
      </c>
    </row>
    <row r="160" spans="1:51" ht="45" x14ac:dyDescent="0.25">
      <c r="A160" s="1">
        <v>159</v>
      </c>
      <c r="B160" s="1" t="s">
        <v>42</v>
      </c>
      <c r="C160" s="1">
        <v>3</v>
      </c>
      <c r="D160" s="1">
        <v>22</v>
      </c>
      <c r="E160" s="1">
        <v>1</v>
      </c>
      <c r="F160" s="11">
        <v>1</v>
      </c>
      <c r="G160" s="1" t="s">
        <v>61</v>
      </c>
      <c r="H160" s="1" t="s">
        <v>43</v>
      </c>
      <c r="I160" s="1" t="s">
        <v>60</v>
      </c>
      <c r="J160" s="1" t="s">
        <v>28</v>
      </c>
      <c r="K160" s="1" t="s">
        <v>40</v>
      </c>
      <c r="L160" s="1" t="s">
        <v>30</v>
      </c>
      <c r="M160" s="1" t="s">
        <v>45</v>
      </c>
      <c r="N160" s="1" t="s">
        <v>46</v>
      </c>
      <c r="O160" s="1" t="s">
        <v>30</v>
      </c>
      <c r="P160" s="1" t="s">
        <v>41</v>
      </c>
      <c r="Q160" s="1" t="s">
        <v>31</v>
      </c>
      <c r="R160" s="1" t="s">
        <v>31</v>
      </c>
      <c r="S160" s="1" t="s">
        <v>35</v>
      </c>
      <c r="T160" s="1" t="s">
        <v>68</v>
      </c>
      <c r="U160" s="1" t="s">
        <v>31</v>
      </c>
      <c r="V160" s="1" t="s">
        <v>36</v>
      </c>
      <c r="W160" s="1" t="s">
        <v>37</v>
      </c>
      <c r="X160" s="1" t="s">
        <v>34</v>
      </c>
      <c r="Y160" s="1" t="s">
        <v>31</v>
      </c>
      <c r="Z160" s="1" t="s">
        <v>25</v>
      </c>
      <c r="AA160" s="1" t="s">
        <v>62</v>
      </c>
      <c r="AB160" s="11">
        <v>1</v>
      </c>
      <c r="AC160" s="12">
        <f xml:space="preserve"> VLOOKUP(Таблица1[Ваша должность],Должность[],3,FALSE)</f>
        <v>0</v>
      </c>
      <c r="AD16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6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0" s="12">
        <f>VLOOKUP(Таблица1[[#This Row],[Насколько ваш руководитель делегирует вам полномочия для принятия решений]],Таблица5[],3,FALSE)</f>
        <v>1</v>
      </c>
      <c r="AG160" s="12">
        <f>VLOOKUP(Таблица1[[#This Row],[Дает ли руководитель обратную связь по поводу вашей работы]],Таблица6[],3,FALSE)</f>
        <v>0</v>
      </c>
      <c r="AH16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0" s="12">
        <f>VLOOKUP(Таблица1[[#This Row],[Критикует ли вас руководитель в присутствии коллег]],Таблица9[],3,FALSE)</f>
        <v>0</v>
      </c>
      <c r="AJ160" s="12">
        <f>VLOOKUP(Таблица1[[#This Row],[Насколько часто вы общаетесь с руководителем один-на-один]],Таблица10[],3,FALSE)</f>
        <v>0</v>
      </c>
      <c r="AK16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0" s="12">
        <f>VLOOKUP(Таблица1[[#This Row],[Повышает ли руководитель на вас голос]],Таблица13[],3,FALSE)</f>
        <v>0</v>
      </c>
      <c r="AN160" s="12">
        <f>VLOOKUP(Таблица1[[#This Row],[Как руководитель реагирует на ваши инициативы]],Таблица14[],3,FALSE)</f>
        <v>1</v>
      </c>
      <c r="AO160" s="12">
        <f>VLOOKUP(Таблица1[[#This Row],[Оцените уровень комфорта в отношениях с руководителем]],Таблица15[],3,FALSE)</f>
        <v>1</v>
      </c>
      <c r="AP160" s="12">
        <f>VLOOKUP(Таблица1[[#This Row],[Возраст вашего руководителя]],Таблица16[],3,FALSE)</f>
        <v>1</v>
      </c>
      <c r="AQ160" s="12">
        <f>VLOOKUP(Таблица1[[#This Row],[Возраст вашего руководителя]],Таблица16[],4,FALSE)</f>
        <v>0</v>
      </c>
      <c r="AR160" s="12">
        <f>VLOOKUP(Таблица1[[#This Row],[Ваш пол]], Таблица17[], 2, FALSE)</f>
        <v>0</v>
      </c>
      <c r="AS160" s="12">
        <f>VLOOKUP(Таблица1[[#This Row],[Считаете ли вы своего руководителя лидером]], Таблица18[], 2, FALSE)</f>
        <v>0</v>
      </c>
      <c r="AT160" s="12">
        <f>VLOOKUP(Таблица1[[#This Row],[Есть ли в вашем коллективе неформальный лидер]], Таблица20[], 2, FALSE)</f>
        <v>0</v>
      </c>
      <c r="AU16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60" s="12">
        <f>VLOOKUP(Таблица1[[#This Row],[Занимается ли руководитель вашим профессиональным развитием]], Таблица22[], 2, FALSE)</f>
        <v>0</v>
      </c>
      <c r="AW160" s="12">
        <f>VLOOKUP(Таблица1[[#This Row],[Готовы ли вы к работе сверхурочно по просьбе руководителя]], Таблица23[], 2, FALSE)</f>
        <v>1</v>
      </c>
      <c r="AX160" s="12">
        <f>VLOOKUP(Таблица1[[#This Row],[Готовы ли вы перейти на другую работу вслед за руководителем]], Таблица24[], 2, FALSE)</f>
        <v>0</v>
      </c>
      <c r="AY160" s="12">
        <f>VLOOKUP(Таблица1[[#This Row],[Пол вашего руководителя]], Таблица17[], 2, FALSE)</f>
        <v>1</v>
      </c>
    </row>
    <row r="161" spans="1:51" ht="45" x14ac:dyDescent="0.25">
      <c r="A161" s="1">
        <v>160</v>
      </c>
      <c r="B161" s="1" t="s">
        <v>51</v>
      </c>
      <c r="C161" s="1">
        <v>15</v>
      </c>
      <c r="D161" s="1">
        <v>35</v>
      </c>
      <c r="E161" s="1">
        <v>9</v>
      </c>
      <c r="F161" s="11">
        <v>0</v>
      </c>
      <c r="G161" s="1" t="s">
        <v>25</v>
      </c>
      <c r="H161" s="1" t="s">
        <v>43</v>
      </c>
      <c r="I161" s="1" t="s">
        <v>60</v>
      </c>
      <c r="J161" s="1" t="s">
        <v>44</v>
      </c>
      <c r="K161" s="1" t="s">
        <v>53</v>
      </c>
      <c r="L161" s="1" t="s">
        <v>30</v>
      </c>
      <c r="M161" s="1" t="s">
        <v>31</v>
      </c>
      <c r="N161" s="1" t="s">
        <v>32</v>
      </c>
      <c r="O161" s="1" t="s">
        <v>31</v>
      </c>
      <c r="P161" s="1" t="s">
        <v>33</v>
      </c>
      <c r="Q161" s="1" t="s">
        <v>31</v>
      </c>
      <c r="R161" s="1" t="s">
        <v>31</v>
      </c>
      <c r="S161" s="1" t="s">
        <v>35</v>
      </c>
      <c r="T161" s="1" t="s">
        <v>31</v>
      </c>
      <c r="U161" s="1" t="s">
        <v>31</v>
      </c>
      <c r="V161" s="1" t="s">
        <v>48</v>
      </c>
      <c r="W161" s="1" t="s">
        <v>55</v>
      </c>
      <c r="X161" s="1" t="s">
        <v>31</v>
      </c>
      <c r="Y161" s="1" t="s">
        <v>31</v>
      </c>
      <c r="Z161" s="1" t="s">
        <v>25</v>
      </c>
      <c r="AA161" s="1" t="s">
        <v>69</v>
      </c>
      <c r="AB161" s="11">
        <v>9</v>
      </c>
      <c r="AC161" s="12">
        <f xml:space="preserve"> VLOOKUP(Таблица1[Ваша должность],Должность[],3,FALSE)</f>
        <v>1</v>
      </c>
      <c r="AD16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6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1" s="12">
        <f>VLOOKUP(Таблица1[[#This Row],[Насколько ваш руководитель делегирует вам полномочия для принятия решений]],Таблица5[],3,FALSE)</f>
        <v>1</v>
      </c>
      <c r="AG161" s="12">
        <f>VLOOKUP(Таблица1[[#This Row],[Дает ли руководитель обратную связь по поводу вашей работы]],Таблица6[],3,FALSE)</f>
        <v>1</v>
      </c>
      <c r="AH16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1" s="12">
        <f>VLOOKUP(Таблица1[[#This Row],[Критикует ли вас руководитель в присутствии коллег]],Таблица9[],3,FALSE)</f>
        <v>0</v>
      </c>
      <c r="AJ161" s="12">
        <f>VLOOKUP(Таблица1[[#This Row],[Насколько часто вы общаетесь с руководителем один-на-один]],Таблица10[],3,FALSE)</f>
        <v>1</v>
      </c>
      <c r="AK16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6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1" s="12">
        <f>VLOOKUP(Таблица1[[#This Row],[Повышает ли руководитель на вас голос]],Таблица13[],3,FALSE)</f>
        <v>0</v>
      </c>
      <c r="AN161" s="12">
        <f>VLOOKUP(Таблица1[[#This Row],[Как руководитель реагирует на ваши инициативы]],Таблица14[],3,FALSE)</f>
        <v>0</v>
      </c>
      <c r="AO161" s="12">
        <f>VLOOKUP(Таблица1[[#This Row],[Оцените уровень комфорта в отношениях с руководителем]],Таблица15[],3,FALSE)</f>
        <v>0</v>
      </c>
      <c r="AP161" s="12">
        <f>VLOOKUP(Таблица1[[#This Row],[Возраст вашего руководителя]],Таблица16[],3,FALSE)</f>
        <v>0</v>
      </c>
      <c r="AQ161" s="12">
        <f>VLOOKUP(Таблица1[[#This Row],[Возраст вашего руководителя]],Таблица16[],4,FALSE)</f>
        <v>0</v>
      </c>
      <c r="AR161" s="12">
        <f>VLOOKUP(Таблица1[[#This Row],[Ваш пол]], Таблица17[], 2, FALSE)</f>
        <v>1</v>
      </c>
      <c r="AS161" s="12">
        <f>VLOOKUP(Таблица1[[#This Row],[Считаете ли вы своего руководителя лидером]], Таблица18[], 2, FALSE)</f>
        <v>0</v>
      </c>
      <c r="AT161" s="12">
        <f>VLOOKUP(Таблица1[[#This Row],[Есть ли в вашем коллективе неформальный лидер]], Таблица20[], 2, FALSE)</f>
        <v>0</v>
      </c>
      <c r="AU16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61" s="12">
        <f>VLOOKUP(Таблица1[[#This Row],[Занимается ли руководитель вашим профессиональным развитием]], Таблица22[], 2, FALSE)</f>
        <v>0</v>
      </c>
      <c r="AW161" s="12">
        <f>VLOOKUP(Таблица1[[#This Row],[Готовы ли вы к работе сверхурочно по просьбе руководителя]], Таблица23[], 2, FALSE)</f>
        <v>0</v>
      </c>
      <c r="AX161" s="12">
        <f>VLOOKUP(Таблица1[[#This Row],[Готовы ли вы перейти на другую работу вслед за руководителем]], Таблица24[], 2, FALSE)</f>
        <v>0</v>
      </c>
      <c r="AY161" s="12">
        <f>VLOOKUP(Таблица1[[#This Row],[Пол вашего руководителя]], Таблица17[], 2, FALSE)</f>
        <v>1</v>
      </c>
    </row>
    <row r="162" spans="1:51" ht="45" x14ac:dyDescent="0.25">
      <c r="A162" s="1">
        <v>161</v>
      </c>
      <c r="B162" s="1" t="s">
        <v>42</v>
      </c>
      <c r="C162" s="1">
        <v>15</v>
      </c>
      <c r="D162" s="1">
        <v>38</v>
      </c>
      <c r="E162" s="1">
        <v>3.3</v>
      </c>
      <c r="F162" s="11">
        <v>1</v>
      </c>
      <c r="G162" s="1" t="s">
        <v>25</v>
      </c>
      <c r="H162" s="1" t="s">
        <v>39</v>
      </c>
      <c r="I162" s="1" t="s">
        <v>60</v>
      </c>
      <c r="J162" s="1" t="s">
        <v>71</v>
      </c>
      <c r="K162" s="1" t="s">
        <v>29</v>
      </c>
      <c r="L162" s="1" t="s">
        <v>35</v>
      </c>
      <c r="M162" s="1" t="s">
        <v>31</v>
      </c>
      <c r="N162" s="1" t="s">
        <v>32</v>
      </c>
      <c r="O162" s="1" t="s">
        <v>30</v>
      </c>
      <c r="P162" s="1" t="s">
        <v>33</v>
      </c>
      <c r="Q162" s="1" t="s">
        <v>31</v>
      </c>
      <c r="R162" s="1" t="s">
        <v>31</v>
      </c>
      <c r="S162" s="1" t="s">
        <v>35</v>
      </c>
      <c r="T162" s="1" t="s">
        <v>34</v>
      </c>
      <c r="U162" s="1" t="s">
        <v>31</v>
      </c>
      <c r="V162" s="1" t="s">
        <v>76</v>
      </c>
      <c r="W162" s="1" t="s">
        <v>55</v>
      </c>
      <c r="X162" s="1" t="s">
        <v>31</v>
      </c>
      <c r="Y162" s="1" t="s">
        <v>31</v>
      </c>
      <c r="Z162" s="1" t="s">
        <v>25</v>
      </c>
      <c r="AA162" s="1" t="s">
        <v>79</v>
      </c>
      <c r="AB162" s="11">
        <v>3</v>
      </c>
      <c r="AC162" s="12">
        <f xml:space="preserve"> VLOOKUP(Таблица1[Ваша должность],Должность[],3,FALSE)</f>
        <v>0</v>
      </c>
      <c r="AD16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2" s="12">
        <f>VLOOKUP(Таблица1[[#This Row],[Насколько ваш руководитель делегирует вам полномочия для принятия решений]],Таблица5[],3,FALSE)</f>
        <v>0</v>
      </c>
      <c r="AG162" s="12">
        <f>VLOOKUP(Таблица1[[#This Row],[Дает ли руководитель обратную связь по поводу вашей работы]],Таблица6[],3,FALSE)</f>
        <v>1</v>
      </c>
      <c r="AH16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62" s="12">
        <f>VLOOKUP(Таблица1[[#This Row],[Критикует ли вас руководитель в присутствии коллег]],Таблица9[],3,FALSE)</f>
        <v>0</v>
      </c>
      <c r="AJ162" s="12">
        <f>VLOOKUP(Таблица1[[#This Row],[Насколько часто вы общаетесь с руководителем один-на-один]],Таблица10[],3,FALSE)</f>
        <v>1</v>
      </c>
      <c r="AK16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2" s="12">
        <f>VLOOKUP(Таблица1[[#This Row],[Повышает ли руководитель на вас голос]],Таблица13[],3,FALSE)</f>
        <v>0</v>
      </c>
      <c r="AN162" s="12">
        <f>VLOOKUP(Таблица1[[#This Row],[Как руководитель реагирует на ваши инициативы]],Таблица14[],3,FALSE)</f>
        <v>0</v>
      </c>
      <c r="AO162" s="12">
        <f>VLOOKUP(Таблица1[[#This Row],[Оцените уровень комфорта в отношениях с руководителем]],Таблица15[],3,FALSE)</f>
        <v>0</v>
      </c>
      <c r="AP162" s="12">
        <f>VLOOKUP(Таблица1[[#This Row],[Возраст вашего руководителя]],Таблица16[],3,FALSE)</f>
        <v>0</v>
      </c>
      <c r="AQ162" s="12">
        <f>VLOOKUP(Таблица1[[#This Row],[Возраст вашего руководителя]],Таблица16[],4,FALSE)</f>
        <v>1</v>
      </c>
      <c r="AR162" s="12">
        <f>VLOOKUP(Таблица1[[#This Row],[Ваш пол]], Таблица17[], 2, FALSE)</f>
        <v>1</v>
      </c>
      <c r="AS162" s="12">
        <f>VLOOKUP(Таблица1[[#This Row],[Считаете ли вы своего руководителя лидером]], Таблица18[], 2, FALSE)</f>
        <v>0</v>
      </c>
      <c r="AT162" s="12">
        <f>VLOOKUP(Таблица1[[#This Row],[Есть ли в вашем коллективе неформальный лидер]], Таблица20[], 2, FALSE)</f>
        <v>0</v>
      </c>
      <c r="AU16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62" s="12">
        <f>VLOOKUP(Таблица1[[#This Row],[Занимается ли руководитель вашим профессиональным развитием]], Таблица22[], 2, FALSE)</f>
        <v>0</v>
      </c>
      <c r="AW162" s="12">
        <f>VLOOKUP(Таблица1[[#This Row],[Готовы ли вы к работе сверхурочно по просьбе руководителя]], Таблица23[], 2, FALSE)</f>
        <v>0</v>
      </c>
      <c r="AX162" s="12">
        <f>VLOOKUP(Таблица1[[#This Row],[Готовы ли вы перейти на другую работу вслед за руководителем]], Таблица24[], 2, FALSE)</f>
        <v>0</v>
      </c>
      <c r="AY162" s="12">
        <f>VLOOKUP(Таблица1[[#This Row],[Пол вашего руководителя]], Таблица17[], 2, FALSE)</f>
        <v>1</v>
      </c>
    </row>
    <row r="163" spans="1:51" ht="45" x14ac:dyDescent="0.25">
      <c r="A163" s="1">
        <v>162</v>
      </c>
      <c r="B163" s="1" t="s">
        <v>42</v>
      </c>
      <c r="C163" s="1">
        <v>10</v>
      </c>
      <c r="D163" s="1">
        <v>33</v>
      </c>
      <c r="E163" s="1">
        <v>4</v>
      </c>
      <c r="F163" s="11">
        <v>1</v>
      </c>
      <c r="G163" s="1" t="s">
        <v>25</v>
      </c>
      <c r="H163" s="1" t="s">
        <v>43</v>
      </c>
      <c r="I163" s="1" t="s">
        <v>60</v>
      </c>
      <c r="J163" s="1" t="s">
        <v>28</v>
      </c>
      <c r="K163" s="1" t="s">
        <v>40</v>
      </c>
      <c r="L163" s="1" t="s">
        <v>30</v>
      </c>
      <c r="M163" s="1" t="s">
        <v>31</v>
      </c>
      <c r="N163" s="1" t="s">
        <v>46</v>
      </c>
      <c r="O163" s="1" t="s">
        <v>30</v>
      </c>
      <c r="P163" s="1" t="s">
        <v>33</v>
      </c>
      <c r="Q163" s="1" t="s">
        <v>31</v>
      </c>
      <c r="R163" s="1" t="s">
        <v>31</v>
      </c>
      <c r="S163" s="1" t="s">
        <v>35</v>
      </c>
      <c r="T163" s="1" t="s">
        <v>34</v>
      </c>
      <c r="U163" s="1" t="s">
        <v>34</v>
      </c>
      <c r="V163" s="1" t="s">
        <v>36</v>
      </c>
      <c r="W163" s="1" t="s">
        <v>37</v>
      </c>
      <c r="X163" s="1" t="s">
        <v>34</v>
      </c>
      <c r="Y163" s="1" t="s">
        <v>31</v>
      </c>
      <c r="Z163" s="1" t="s">
        <v>25</v>
      </c>
      <c r="AA163" s="1" t="s">
        <v>56</v>
      </c>
      <c r="AB163" s="11">
        <v>3</v>
      </c>
      <c r="AC163" s="12">
        <f xml:space="preserve"> VLOOKUP(Таблица1[Ваша должность],Должность[],3,FALSE)</f>
        <v>0</v>
      </c>
      <c r="AD16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6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3" s="12">
        <f>VLOOKUP(Таблица1[[#This Row],[Насколько ваш руководитель делегирует вам полномочия для принятия решений]],Таблица5[],3,FALSE)</f>
        <v>1</v>
      </c>
      <c r="AG163" s="12">
        <f>VLOOKUP(Таблица1[[#This Row],[Дает ли руководитель обратную связь по поводу вашей работы]],Таблица6[],3,FALSE)</f>
        <v>0</v>
      </c>
      <c r="AH16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3" s="12">
        <f>VLOOKUP(Таблица1[[#This Row],[Критикует ли вас руководитель в присутствии коллег]],Таблица9[],3,FALSE)</f>
        <v>0</v>
      </c>
      <c r="AJ163" s="12">
        <f>VLOOKUP(Таблица1[[#This Row],[Насколько часто вы общаетесь с руководителем один-на-один]],Таблица10[],3,FALSE)</f>
        <v>0</v>
      </c>
      <c r="AK16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3" s="12">
        <f>VLOOKUP(Таблица1[[#This Row],[Повышает ли руководитель на вас голос]],Таблица13[],3,FALSE)</f>
        <v>0</v>
      </c>
      <c r="AN163" s="12">
        <f>VLOOKUP(Таблица1[[#This Row],[Как руководитель реагирует на ваши инициативы]],Таблица14[],3,FALSE)</f>
        <v>1</v>
      </c>
      <c r="AO163" s="12">
        <f>VLOOKUP(Таблица1[[#This Row],[Оцените уровень комфорта в отношениях с руководителем]],Таблица15[],3,FALSE)</f>
        <v>1</v>
      </c>
      <c r="AP163" s="12">
        <f>VLOOKUP(Таблица1[[#This Row],[Возраст вашего руководителя]],Таблица16[],3,FALSE)</f>
        <v>0</v>
      </c>
      <c r="AQ163" s="12">
        <f>VLOOKUP(Таблица1[[#This Row],[Возраст вашего руководителя]],Таблица16[],4,FALSE)</f>
        <v>0</v>
      </c>
      <c r="AR163" s="12">
        <f>VLOOKUP(Таблица1[[#This Row],[Ваш пол]], Таблица17[], 2, FALSE)</f>
        <v>1</v>
      </c>
      <c r="AS163" s="12">
        <f>VLOOKUP(Таблица1[[#This Row],[Считаете ли вы своего руководителя лидером]], Таблица18[], 2, FALSE)</f>
        <v>0</v>
      </c>
      <c r="AT163" s="12">
        <f>VLOOKUP(Таблица1[[#This Row],[Есть ли в вашем коллективе неформальный лидер]], Таблица20[], 2, FALSE)</f>
        <v>0</v>
      </c>
      <c r="AU16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63" s="12">
        <f>VLOOKUP(Таблица1[[#This Row],[Занимается ли руководитель вашим профессиональным развитием]], Таблица22[], 2, FALSE)</f>
        <v>1</v>
      </c>
      <c r="AW163" s="12">
        <f>VLOOKUP(Таблица1[[#This Row],[Готовы ли вы к работе сверхурочно по просьбе руководителя]], Таблица23[], 2, FALSE)</f>
        <v>1</v>
      </c>
      <c r="AX163" s="12">
        <f>VLOOKUP(Таблица1[[#This Row],[Готовы ли вы перейти на другую работу вслед за руководителем]], Таблица24[], 2, FALSE)</f>
        <v>0</v>
      </c>
      <c r="AY163" s="12">
        <f>VLOOKUP(Таблица1[[#This Row],[Пол вашего руководителя]], Таблица17[], 2, FALSE)</f>
        <v>1</v>
      </c>
    </row>
    <row r="164" spans="1:51" ht="45" x14ac:dyDescent="0.25">
      <c r="A164" s="1">
        <v>163</v>
      </c>
      <c r="B164" s="1" t="s">
        <v>51</v>
      </c>
      <c r="C164" s="1">
        <v>16</v>
      </c>
      <c r="D164" s="1">
        <v>36</v>
      </c>
      <c r="E164" s="1">
        <v>1</v>
      </c>
      <c r="F164" s="11">
        <v>4</v>
      </c>
      <c r="G164" s="1" t="s">
        <v>25</v>
      </c>
      <c r="H164" s="1" t="s">
        <v>39</v>
      </c>
      <c r="I164" s="1" t="s">
        <v>60</v>
      </c>
      <c r="J164" s="1" t="s">
        <v>28</v>
      </c>
      <c r="K164" s="1" t="s">
        <v>29</v>
      </c>
      <c r="L164" s="1" t="s">
        <v>59</v>
      </c>
      <c r="M164" s="1" t="s">
        <v>31</v>
      </c>
      <c r="N164" s="1" t="s">
        <v>65</v>
      </c>
      <c r="O164" s="1" t="s">
        <v>47</v>
      </c>
      <c r="P164" s="1" t="s">
        <v>34</v>
      </c>
      <c r="Q164" s="1" t="s">
        <v>34</v>
      </c>
      <c r="R164" s="1" t="s">
        <v>31</v>
      </c>
      <c r="S164" s="1" t="s">
        <v>54</v>
      </c>
      <c r="T164" s="1" t="s">
        <v>68</v>
      </c>
      <c r="U164" s="1" t="s">
        <v>31</v>
      </c>
      <c r="V164" s="1" t="s">
        <v>36</v>
      </c>
      <c r="W164" s="1" t="s">
        <v>49</v>
      </c>
      <c r="X164" s="1" t="s">
        <v>34</v>
      </c>
      <c r="Y164" s="1" t="s">
        <v>34</v>
      </c>
      <c r="Z164" s="1" t="s">
        <v>25</v>
      </c>
      <c r="AA164" s="1" t="s">
        <v>38</v>
      </c>
      <c r="AB164" s="11">
        <v>1</v>
      </c>
      <c r="AC164" s="12">
        <f xml:space="preserve"> VLOOKUP(Таблица1[Ваша должность],Должность[],3,FALSE)</f>
        <v>1</v>
      </c>
      <c r="AD16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4" s="12">
        <f>VLOOKUP(Таблица1[[#This Row],[Насколько ваш руководитель делегирует вам полномочия для принятия решений]],Таблица5[],3,FALSE)</f>
        <v>1</v>
      </c>
      <c r="AG164" s="12">
        <f>VLOOKUP(Таблица1[[#This Row],[Дает ли руководитель обратную связь по поводу вашей работы]],Таблица6[],3,FALSE)</f>
        <v>1</v>
      </c>
      <c r="AH16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4" s="12">
        <f>VLOOKUP(Таблица1[[#This Row],[Критикует ли вас руководитель в присутствии коллег]],Таблица9[],3,FALSE)</f>
        <v>0</v>
      </c>
      <c r="AJ164" s="12">
        <f>VLOOKUP(Таблица1[[#This Row],[Насколько часто вы общаетесь с руководителем один-на-один]],Таблица10[],3,FALSE)</f>
        <v>1</v>
      </c>
      <c r="AK16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64" s="12">
        <f>VLOOKUP(Таблица1[[#This Row],[Повышает ли руководитель на вас голос]],Таблица13[],3,FALSE)</f>
        <v>0</v>
      </c>
      <c r="AN164" s="12">
        <f>VLOOKUP(Таблица1[[#This Row],[Как руководитель реагирует на ваши инициативы]],Таблица14[],3,FALSE)</f>
        <v>1</v>
      </c>
      <c r="AO164" s="12">
        <f>VLOOKUP(Таблица1[[#This Row],[Оцените уровень комфорта в отношениях с руководителем]],Таблица15[],3,FALSE)</f>
        <v>1</v>
      </c>
      <c r="AP164" s="12">
        <f>VLOOKUP(Таблица1[[#This Row],[Возраст вашего руководителя]],Таблица16[],3,FALSE)</f>
        <v>1</v>
      </c>
      <c r="AQ164" s="12">
        <f>VLOOKUP(Таблица1[[#This Row],[Возраст вашего руководителя]],Таблица16[],4,FALSE)</f>
        <v>0</v>
      </c>
      <c r="AR164" s="12">
        <f>VLOOKUP(Таблица1[[#This Row],[Ваш пол]], Таблица17[], 2, FALSE)</f>
        <v>1</v>
      </c>
      <c r="AS164" s="12">
        <f>VLOOKUP(Таблица1[[#This Row],[Считаете ли вы своего руководителя лидером]], Таблица18[], 2, FALSE)</f>
        <v>1</v>
      </c>
      <c r="AT164" s="12">
        <f>VLOOKUP(Таблица1[[#This Row],[Есть ли в вашем коллективе неформальный лидер]], Таблица20[], 2, FALSE)</f>
        <v>0</v>
      </c>
      <c r="AU16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64" s="12">
        <f>VLOOKUP(Таблица1[[#This Row],[Занимается ли руководитель вашим профессиональным развитием]], Таблица22[], 2, FALSE)</f>
        <v>0</v>
      </c>
      <c r="AW164" s="12">
        <f>VLOOKUP(Таблица1[[#This Row],[Готовы ли вы к работе сверхурочно по просьбе руководителя]], Таблица23[], 2, FALSE)</f>
        <v>1</v>
      </c>
      <c r="AX164" s="12">
        <f>VLOOKUP(Таблица1[[#This Row],[Готовы ли вы перейти на другую работу вслед за руководителем]], Таблица24[], 2, FALSE)</f>
        <v>1</v>
      </c>
      <c r="AY164" s="12">
        <f>VLOOKUP(Таблица1[[#This Row],[Пол вашего руководителя]], Таблица17[], 2, FALSE)</f>
        <v>1</v>
      </c>
    </row>
    <row r="165" spans="1:51" ht="45" x14ac:dyDescent="0.25">
      <c r="A165" s="1">
        <v>164</v>
      </c>
      <c r="B165" s="1" t="s">
        <v>42</v>
      </c>
      <c r="C165" s="1">
        <v>8</v>
      </c>
      <c r="D165" s="1">
        <v>29</v>
      </c>
      <c r="E165" s="1">
        <v>4</v>
      </c>
      <c r="F165" s="11">
        <v>2</v>
      </c>
      <c r="G165" s="1" t="s">
        <v>25</v>
      </c>
      <c r="H165" s="1" t="s">
        <v>64</v>
      </c>
      <c r="I165" s="1" t="s">
        <v>58</v>
      </c>
      <c r="J165" s="1" t="s">
        <v>44</v>
      </c>
      <c r="K165" s="1" t="s">
        <v>40</v>
      </c>
      <c r="L165" s="1" t="s">
        <v>35</v>
      </c>
      <c r="M165" s="1" t="s">
        <v>31</v>
      </c>
      <c r="N165" s="1" t="s">
        <v>77</v>
      </c>
      <c r="O165" s="1" t="s">
        <v>30</v>
      </c>
      <c r="P165" s="1" t="s">
        <v>41</v>
      </c>
      <c r="Q165" s="1" t="s">
        <v>34</v>
      </c>
      <c r="R165" s="1" t="s">
        <v>31</v>
      </c>
      <c r="S165" s="1" t="s">
        <v>35</v>
      </c>
      <c r="T165" s="1" t="s">
        <v>68</v>
      </c>
      <c r="U165" s="1" t="s">
        <v>31</v>
      </c>
      <c r="V165" s="1" t="s">
        <v>36</v>
      </c>
      <c r="W165" s="1" t="s">
        <v>55</v>
      </c>
      <c r="X165" s="1" t="s">
        <v>31</v>
      </c>
      <c r="Y165" s="1" t="s">
        <v>34</v>
      </c>
      <c r="Z165" s="1" t="s">
        <v>25</v>
      </c>
      <c r="AA165" s="1" t="s">
        <v>69</v>
      </c>
      <c r="AB165" s="11">
        <v>4</v>
      </c>
      <c r="AC165" s="12">
        <f xml:space="preserve"> VLOOKUP(Таблица1[Ваша должность],Должность[],3,FALSE)</f>
        <v>0</v>
      </c>
      <c r="AD16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65" s="12">
        <f>VLOOKUP(Таблица1[[#This Row],[Насколько ваш руководитель делегирует вам полномочия для принятия решений]],Таблица5[],3,FALSE)</f>
        <v>1</v>
      </c>
      <c r="AG165" s="12">
        <f>VLOOKUP(Таблица1[[#This Row],[Дает ли руководитель обратную связь по поводу вашей работы]],Таблица6[],3,FALSE)</f>
        <v>0</v>
      </c>
      <c r="AH16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65" s="12">
        <f>VLOOKUP(Таблица1[[#This Row],[Критикует ли вас руководитель в присутствии коллег]],Таблица9[],3,FALSE)</f>
        <v>0</v>
      </c>
      <c r="AJ165" s="12">
        <f>VLOOKUP(Таблица1[[#This Row],[Насколько часто вы общаетесь с руководителем один-на-один]],Таблица10[],3,FALSE)</f>
        <v>0</v>
      </c>
      <c r="AK16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5" s="12">
        <f>VLOOKUP(Таблица1[[#This Row],[Повышает ли руководитель на вас голос]],Таблица13[],3,FALSE)</f>
        <v>0</v>
      </c>
      <c r="AN165" s="12">
        <f>VLOOKUP(Таблица1[[#This Row],[Как руководитель реагирует на ваши инициативы]],Таблица14[],3,FALSE)</f>
        <v>1</v>
      </c>
      <c r="AO165" s="12">
        <f>VLOOKUP(Таблица1[[#This Row],[Оцените уровень комфорта в отношениях с руководителем]],Таблица15[],3,FALSE)</f>
        <v>0</v>
      </c>
      <c r="AP165" s="12">
        <f>VLOOKUP(Таблица1[[#This Row],[Возраст вашего руководителя]],Таблица16[],3,FALSE)</f>
        <v>0</v>
      </c>
      <c r="AQ165" s="12">
        <f>VLOOKUP(Таблица1[[#This Row],[Возраст вашего руководителя]],Таблица16[],4,FALSE)</f>
        <v>0</v>
      </c>
      <c r="AR165" s="12">
        <f>VLOOKUP(Таблица1[[#This Row],[Ваш пол]], Таблица17[], 2, FALSE)</f>
        <v>1</v>
      </c>
      <c r="AS165" s="12">
        <f>VLOOKUP(Таблица1[[#This Row],[Считаете ли вы своего руководителя лидером]], Таблица18[], 2, FALSE)</f>
        <v>1</v>
      </c>
      <c r="AT165" s="12">
        <f>VLOOKUP(Таблица1[[#This Row],[Есть ли в вашем коллективе неформальный лидер]], Таблица20[], 2, FALSE)</f>
        <v>0</v>
      </c>
      <c r="AU16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65" s="12">
        <f>VLOOKUP(Таблица1[[#This Row],[Занимается ли руководитель вашим профессиональным развитием]], Таблица22[], 2, FALSE)</f>
        <v>0</v>
      </c>
      <c r="AW165" s="12">
        <f>VLOOKUP(Таблица1[[#This Row],[Готовы ли вы к работе сверхурочно по просьбе руководителя]], Таблица23[], 2, FALSE)</f>
        <v>0</v>
      </c>
      <c r="AX165" s="12">
        <f>VLOOKUP(Таблица1[[#This Row],[Готовы ли вы перейти на другую работу вслед за руководителем]], Таблица24[], 2, FALSE)</f>
        <v>1</v>
      </c>
      <c r="AY165" s="12">
        <f>VLOOKUP(Таблица1[[#This Row],[Пол вашего руководителя]], Таблица17[], 2, FALSE)</f>
        <v>1</v>
      </c>
    </row>
    <row r="166" spans="1:51" ht="60" x14ac:dyDescent="0.25">
      <c r="A166" s="1">
        <v>165</v>
      </c>
      <c r="B166" s="1" t="s">
        <v>63</v>
      </c>
      <c r="C166" s="1">
        <v>21</v>
      </c>
      <c r="D166" s="1">
        <v>43</v>
      </c>
      <c r="E166" s="1">
        <v>5</v>
      </c>
      <c r="F166" s="11">
        <v>1</v>
      </c>
      <c r="G166" s="1" t="s">
        <v>25</v>
      </c>
      <c r="H166" s="1" t="s">
        <v>39</v>
      </c>
      <c r="I166" s="1" t="s">
        <v>30</v>
      </c>
      <c r="J166" s="1" t="s">
        <v>28</v>
      </c>
      <c r="K166" s="1" t="s">
        <v>40</v>
      </c>
      <c r="L166" s="1" t="s">
        <v>30</v>
      </c>
      <c r="M166" s="1" t="s">
        <v>45</v>
      </c>
      <c r="N166" s="1" t="s">
        <v>65</v>
      </c>
      <c r="O166" s="1" t="s">
        <v>30</v>
      </c>
      <c r="P166" s="1" t="s">
        <v>33</v>
      </c>
      <c r="Q166" s="1" t="s">
        <v>34</v>
      </c>
      <c r="R166" s="1" t="s">
        <v>31</v>
      </c>
      <c r="S166" s="1" t="s">
        <v>35</v>
      </c>
      <c r="T166" s="1" t="s">
        <v>68</v>
      </c>
      <c r="U166" s="1" t="s">
        <v>31</v>
      </c>
      <c r="V166" s="1" t="s">
        <v>36</v>
      </c>
      <c r="W166" s="1" t="s">
        <v>37</v>
      </c>
      <c r="X166" s="1" t="s">
        <v>34</v>
      </c>
      <c r="Y166" s="1" t="s">
        <v>31</v>
      </c>
      <c r="Z166" s="1" t="s">
        <v>25</v>
      </c>
      <c r="AA166" s="1" t="s">
        <v>50</v>
      </c>
      <c r="AB166" s="11">
        <v>5</v>
      </c>
      <c r="AC166" s="12">
        <f xml:space="preserve"> VLOOKUP(Таблица1[Ваша должность],Должность[],3,FALSE)</f>
        <v>1</v>
      </c>
      <c r="AD16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66" s="12">
        <f>VLOOKUP(Таблица1[[#This Row],[Насколько ваш руководитель делегирует вам полномочия для принятия решений]],Таблица5[],3,FALSE)</f>
        <v>1</v>
      </c>
      <c r="AG166" s="12">
        <f>VLOOKUP(Таблица1[[#This Row],[Дает ли руководитель обратную связь по поводу вашей работы]],Таблица6[],3,FALSE)</f>
        <v>0</v>
      </c>
      <c r="AH16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6" s="12">
        <f>VLOOKUP(Таблица1[[#This Row],[Критикует ли вас руководитель в присутствии коллег]],Таблица9[],3,FALSE)</f>
        <v>0</v>
      </c>
      <c r="AJ166" s="12">
        <f>VLOOKUP(Таблица1[[#This Row],[Насколько часто вы общаетесь с руководителем один-на-один]],Таблица10[],3,FALSE)</f>
        <v>1</v>
      </c>
      <c r="AK16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6" s="12">
        <f>VLOOKUP(Таблица1[[#This Row],[Повышает ли руководитель на вас голос]],Таблица13[],3,FALSE)</f>
        <v>0</v>
      </c>
      <c r="AN166" s="12">
        <f>VLOOKUP(Таблица1[[#This Row],[Как руководитель реагирует на ваши инициативы]],Таблица14[],3,FALSE)</f>
        <v>1</v>
      </c>
      <c r="AO166" s="12">
        <f>VLOOKUP(Таблица1[[#This Row],[Оцените уровень комфорта в отношениях с руководителем]],Таблица15[],3,FALSE)</f>
        <v>1</v>
      </c>
      <c r="AP166" s="12">
        <f>VLOOKUP(Таблица1[[#This Row],[Возраст вашего руководителя]],Таблица16[],3,FALSE)</f>
        <v>0</v>
      </c>
      <c r="AQ166" s="12">
        <f>VLOOKUP(Таблица1[[#This Row],[Возраст вашего руководителя]],Таблица16[],4,FALSE)</f>
        <v>0</v>
      </c>
      <c r="AR166" s="12">
        <f>VLOOKUP(Таблица1[[#This Row],[Ваш пол]], Таблица17[], 2, FALSE)</f>
        <v>1</v>
      </c>
      <c r="AS166" s="12">
        <f>VLOOKUP(Таблица1[[#This Row],[Считаете ли вы своего руководителя лидером]], Таблица18[], 2, FALSE)</f>
        <v>1</v>
      </c>
      <c r="AT166" s="12">
        <f>VLOOKUP(Таблица1[[#This Row],[Есть ли в вашем коллективе неформальный лидер]], Таблица20[], 2, FALSE)</f>
        <v>0</v>
      </c>
      <c r="AU16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66" s="12">
        <f>VLOOKUP(Таблица1[[#This Row],[Занимается ли руководитель вашим профессиональным развитием]], Таблица22[], 2, FALSE)</f>
        <v>0</v>
      </c>
      <c r="AW166" s="12">
        <f>VLOOKUP(Таблица1[[#This Row],[Готовы ли вы к работе сверхурочно по просьбе руководителя]], Таблица23[], 2, FALSE)</f>
        <v>1</v>
      </c>
      <c r="AX166" s="12">
        <f>VLOOKUP(Таблица1[[#This Row],[Готовы ли вы перейти на другую работу вслед за руководителем]], Таблица24[], 2, FALSE)</f>
        <v>0</v>
      </c>
      <c r="AY166" s="12">
        <f>VLOOKUP(Таблица1[[#This Row],[Пол вашего руководителя]], Таблица17[], 2, FALSE)</f>
        <v>1</v>
      </c>
    </row>
    <row r="167" spans="1:51" ht="45" x14ac:dyDescent="0.25">
      <c r="A167" s="1">
        <v>166</v>
      </c>
      <c r="B167" s="1" t="s">
        <v>74</v>
      </c>
      <c r="C167" s="1">
        <v>15</v>
      </c>
      <c r="D167" s="1">
        <v>37</v>
      </c>
      <c r="E167" s="1">
        <v>9</v>
      </c>
      <c r="F167" s="11">
        <v>0</v>
      </c>
      <c r="G167" s="1" t="s">
        <v>25</v>
      </c>
      <c r="H167" s="1" t="s">
        <v>39</v>
      </c>
      <c r="I167" s="1" t="s">
        <v>60</v>
      </c>
      <c r="J167" s="1" t="s">
        <v>44</v>
      </c>
      <c r="K167" s="1" t="s">
        <v>29</v>
      </c>
      <c r="L167" s="1" t="s">
        <v>30</v>
      </c>
      <c r="M167" s="1" t="s">
        <v>45</v>
      </c>
      <c r="N167" s="1" t="s">
        <v>32</v>
      </c>
      <c r="O167" s="1" t="s">
        <v>30</v>
      </c>
      <c r="P167" s="1" t="s">
        <v>34</v>
      </c>
      <c r="Q167" s="1" t="s">
        <v>34</v>
      </c>
      <c r="R167" s="1" t="s">
        <v>31</v>
      </c>
      <c r="S167" s="1" t="s">
        <v>35</v>
      </c>
      <c r="T167" s="1" t="s">
        <v>34</v>
      </c>
      <c r="U167" s="1" t="s">
        <v>34</v>
      </c>
      <c r="V167" s="1" t="s">
        <v>36</v>
      </c>
      <c r="W167" s="1" t="s">
        <v>49</v>
      </c>
      <c r="X167" s="1" t="s">
        <v>31</v>
      </c>
      <c r="Y167" s="1" t="s">
        <v>34</v>
      </c>
      <c r="Z167" s="1" t="s">
        <v>25</v>
      </c>
      <c r="AA167" s="1" t="s">
        <v>56</v>
      </c>
      <c r="AB167" s="11">
        <v>4</v>
      </c>
      <c r="AC167" s="12">
        <f xml:space="preserve"> VLOOKUP(Таблица1[Ваша должность],Должность[],3,FALSE)</f>
        <v>0</v>
      </c>
      <c r="AD16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7" s="12">
        <f>VLOOKUP(Таблица1[[#This Row],[Насколько ваш руководитель делегирует вам полномочия для принятия решений]],Таблица5[],3,FALSE)</f>
        <v>1</v>
      </c>
      <c r="AG167" s="12">
        <f>VLOOKUP(Таблица1[[#This Row],[Дает ли руководитель обратную связь по поводу вашей работы]],Таблица6[],3,FALSE)</f>
        <v>1</v>
      </c>
      <c r="AH16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7" s="12">
        <f>VLOOKUP(Таблица1[[#This Row],[Критикует ли вас руководитель в присутствии коллег]],Таблица9[],3,FALSE)</f>
        <v>0</v>
      </c>
      <c r="AJ167" s="12">
        <f>VLOOKUP(Таблица1[[#This Row],[Насколько часто вы общаетесь с руководителем один-на-один]],Таблица10[],3,FALSE)</f>
        <v>1</v>
      </c>
      <c r="AK16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67" s="12">
        <f>VLOOKUP(Таблица1[[#This Row],[Повышает ли руководитель на вас голос]],Таблица13[],3,FALSE)</f>
        <v>0</v>
      </c>
      <c r="AN167" s="12">
        <f>VLOOKUP(Таблица1[[#This Row],[Как руководитель реагирует на ваши инициативы]],Таблица14[],3,FALSE)</f>
        <v>1</v>
      </c>
      <c r="AO167" s="12">
        <f>VLOOKUP(Таблица1[[#This Row],[Оцените уровень комфорта в отношениях с руководителем]],Таблица15[],3,FALSE)</f>
        <v>1</v>
      </c>
      <c r="AP167" s="12">
        <f>VLOOKUP(Таблица1[[#This Row],[Возраст вашего руководителя]],Таблица16[],3,FALSE)</f>
        <v>0</v>
      </c>
      <c r="AQ167" s="12">
        <f>VLOOKUP(Таблица1[[#This Row],[Возраст вашего руководителя]],Таблица16[],4,FALSE)</f>
        <v>0</v>
      </c>
      <c r="AR167" s="12">
        <f>VLOOKUP(Таблица1[[#This Row],[Ваш пол]], Таблица17[], 2, FALSE)</f>
        <v>1</v>
      </c>
      <c r="AS167" s="12">
        <f>VLOOKUP(Таблица1[[#This Row],[Считаете ли вы своего руководителя лидером]], Таблица18[], 2, FALSE)</f>
        <v>1</v>
      </c>
      <c r="AT167" s="12">
        <f>VLOOKUP(Таблица1[[#This Row],[Есть ли в вашем коллективе неформальный лидер]], Таблица20[], 2, FALSE)</f>
        <v>0</v>
      </c>
      <c r="AU16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67" s="12">
        <f>VLOOKUP(Таблица1[[#This Row],[Занимается ли руководитель вашим профессиональным развитием]], Таблица22[], 2, FALSE)</f>
        <v>1</v>
      </c>
      <c r="AW167" s="12">
        <f>VLOOKUP(Таблица1[[#This Row],[Готовы ли вы к работе сверхурочно по просьбе руководителя]], Таблица23[], 2, FALSE)</f>
        <v>0</v>
      </c>
      <c r="AX167" s="12">
        <f>VLOOKUP(Таблица1[[#This Row],[Готовы ли вы перейти на другую работу вслед за руководителем]], Таблица24[], 2, FALSE)</f>
        <v>1</v>
      </c>
      <c r="AY167" s="12">
        <f>VLOOKUP(Таблица1[[#This Row],[Пол вашего руководителя]], Таблица17[], 2, FALSE)</f>
        <v>1</v>
      </c>
    </row>
    <row r="168" spans="1:51" ht="45" x14ac:dyDescent="0.25">
      <c r="A168" s="1">
        <v>167</v>
      </c>
      <c r="B168" s="1" t="s">
        <v>51</v>
      </c>
      <c r="C168" s="1">
        <v>10</v>
      </c>
      <c r="D168" s="1">
        <v>32</v>
      </c>
      <c r="E168" s="1">
        <v>2</v>
      </c>
      <c r="F168" s="11">
        <v>2</v>
      </c>
      <c r="G168" s="1" t="s">
        <v>25</v>
      </c>
      <c r="H168" s="1" t="s">
        <v>39</v>
      </c>
      <c r="I168" s="1" t="s">
        <v>27</v>
      </c>
      <c r="J168" s="1" t="s">
        <v>44</v>
      </c>
      <c r="K168" s="1" t="s">
        <v>53</v>
      </c>
      <c r="L168" s="1" t="s">
        <v>30</v>
      </c>
      <c r="M168" s="1" t="s">
        <v>31</v>
      </c>
      <c r="N168" s="1" t="s">
        <v>65</v>
      </c>
      <c r="O168" s="1" t="s">
        <v>30</v>
      </c>
      <c r="P168" s="1" t="s">
        <v>41</v>
      </c>
      <c r="Q168" s="1" t="s">
        <v>34</v>
      </c>
      <c r="R168" s="1" t="s">
        <v>31</v>
      </c>
      <c r="S168" s="1" t="s">
        <v>35</v>
      </c>
      <c r="T168" s="1" t="s">
        <v>34</v>
      </c>
      <c r="U168" s="1" t="s">
        <v>31</v>
      </c>
      <c r="V168" s="1" t="s">
        <v>36</v>
      </c>
      <c r="W168" s="1" t="s">
        <v>37</v>
      </c>
      <c r="X168" s="1" t="s">
        <v>31</v>
      </c>
      <c r="Y168" s="1" t="s">
        <v>31</v>
      </c>
      <c r="Z168" s="1" t="s">
        <v>25</v>
      </c>
      <c r="AA168" s="1" t="s">
        <v>38</v>
      </c>
      <c r="AB168" s="11">
        <v>2</v>
      </c>
      <c r="AC168" s="12">
        <f xml:space="preserve"> VLOOKUP(Таблица1[Ваша должность],Должность[],3,FALSE)</f>
        <v>1</v>
      </c>
      <c r="AD16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8" s="12">
        <f>VLOOKUP(Таблица1[[#This Row],[Насколько ваш руководитель делегирует вам полномочия для принятия решений]],Таблица5[],3,FALSE)</f>
        <v>1</v>
      </c>
      <c r="AG168" s="12">
        <f>VLOOKUP(Таблица1[[#This Row],[Дает ли руководитель обратную связь по поводу вашей работы]],Таблица6[],3,FALSE)</f>
        <v>1</v>
      </c>
      <c r="AH16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8" s="12">
        <f>VLOOKUP(Таблица1[[#This Row],[Критикует ли вас руководитель в присутствии коллег]],Таблица9[],3,FALSE)</f>
        <v>0</v>
      </c>
      <c r="AJ168" s="12">
        <f>VLOOKUP(Таблица1[[#This Row],[Насколько часто вы общаетесь с руководителем один-на-один]],Таблица10[],3,FALSE)</f>
        <v>1</v>
      </c>
      <c r="AK16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8" s="12">
        <f>VLOOKUP(Таблица1[[#This Row],[Повышает ли руководитель на вас голос]],Таблица13[],3,FALSE)</f>
        <v>0</v>
      </c>
      <c r="AN168" s="12">
        <f>VLOOKUP(Таблица1[[#This Row],[Как руководитель реагирует на ваши инициативы]],Таблица14[],3,FALSE)</f>
        <v>1</v>
      </c>
      <c r="AO168" s="12">
        <f>VLOOKUP(Таблица1[[#This Row],[Оцените уровень комфорта в отношениях с руководителем]],Таблица15[],3,FALSE)</f>
        <v>1</v>
      </c>
      <c r="AP168" s="12">
        <f>VLOOKUP(Таблица1[[#This Row],[Возраст вашего руководителя]],Таблица16[],3,FALSE)</f>
        <v>1</v>
      </c>
      <c r="AQ168" s="12">
        <f>VLOOKUP(Таблица1[[#This Row],[Возраст вашего руководителя]],Таблица16[],4,FALSE)</f>
        <v>0</v>
      </c>
      <c r="AR168" s="12">
        <f>VLOOKUP(Таблица1[[#This Row],[Ваш пол]], Таблица17[], 2, FALSE)</f>
        <v>1</v>
      </c>
      <c r="AS168" s="12">
        <f>VLOOKUP(Таблица1[[#This Row],[Считаете ли вы своего руководителя лидером]], Таблица18[], 2, FALSE)</f>
        <v>1</v>
      </c>
      <c r="AT168" s="12">
        <f>VLOOKUP(Таблица1[[#This Row],[Есть ли в вашем коллективе неформальный лидер]], Таблица20[], 2, FALSE)</f>
        <v>0</v>
      </c>
      <c r="AU16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68" s="12">
        <f>VLOOKUP(Таблица1[[#This Row],[Занимается ли руководитель вашим профессиональным развитием]], Таблица22[], 2, FALSE)</f>
        <v>0</v>
      </c>
      <c r="AW168" s="12">
        <f>VLOOKUP(Таблица1[[#This Row],[Готовы ли вы к работе сверхурочно по просьбе руководителя]], Таблица23[], 2, FALSE)</f>
        <v>0</v>
      </c>
      <c r="AX168" s="12">
        <f>VLOOKUP(Таблица1[[#This Row],[Готовы ли вы перейти на другую работу вслед за руководителем]], Таблица24[], 2, FALSE)</f>
        <v>0</v>
      </c>
      <c r="AY168" s="12">
        <f>VLOOKUP(Таблица1[[#This Row],[Пол вашего руководителя]], Таблица17[], 2, FALSE)</f>
        <v>1</v>
      </c>
    </row>
    <row r="169" spans="1:51" ht="45" x14ac:dyDescent="0.25">
      <c r="A169" s="1">
        <v>168</v>
      </c>
      <c r="B169" s="1" t="s">
        <v>42</v>
      </c>
      <c r="C169" s="1">
        <v>12</v>
      </c>
      <c r="D169" s="1">
        <v>33</v>
      </c>
      <c r="E169" s="1">
        <v>5</v>
      </c>
      <c r="F169" s="11">
        <v>1</v>
      </c>
      <c r="G169" s="1" t="s">
        <v>25</v>
      </c>
      <c r="H169" s="1" t="s">
        <v>39</v>
      </c>
      <c r="I169" s="1" t="s">
        <v>60</v>
      </c>
      <c r="J169" s="1" t="s">
        <v>44</v>
      </c>
      <c r="K169" s="1" t="s">
        <v>29</v>
      </c>
      <c r="L169" s="1" t="s">
        <v>30</v>
      </c>
      <c r="M169" s="1" t="s">
        <v>34</v>
      </c>
      <c r="N169" s="1" t="s">
        <v>32</v>
      </c>
      <c r="O169" s="1" t="s">
        <v>30</v>
      </c>
      <c r="P169" s="1" t="s">
        <v>33</v>
      </c>
      <c r="Q169" s="1" t="s">
        <v>34</v>
      </c>
      <c r="R169" s="1" t="s">
        <v>31</v>
      </c>
      <c r="S169" s="1" t="s">
        <v>35</v>
      </c>
      <c r="T169" s="1" t="s">
        <v>68</v>
      </c>
      <c r="U169" s="1" t="s">
        <v>34</v>
      </c>
      <c r="V169" s="1" t="s">
        <v>36</v>
      </c>
      <c r="W169" s="1" t="s">
        <v>37</v>
      </c>
      <c r="X169" s="1" t="s">
        <v>34</v>
      </c>
      <c r="Y169" s="1" t="s">
        <v>34</v>
      </c>
      <c r="Z169" s="1" t="s">
        <v>25</v>
      </c>
      <c r="AA169" s="1" t="s">
        <v>62</v>
      </c>
      <c r="AB169" s="11">
        <v>5</v>
      </c>
      <c r="AC169" s="12">
        <f xml:space="preserve"> VLOOKUP(Таблица1[Ваша должность],Должность[],3,FALSE)</f>
        <v>0</v>
      </c>
      <c r="AD16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6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69" s="12">
        <f>VLOOKUP(Таблица1[[#This Row],[Насколько ваш руководитель делегирует вам полномочия для принятия решений]],Таблица5[],3,FALSE)</f>
        <v>1</v>
      </c>
      <c r="AG169" s="12">
        <f>VLOOKUP(Таблица1[[#This Row],[Дает ли руководитель обратную связь по поводу вашей работы]],Таблица6[],3,FALSE)</f>
        <v>1</v>
      </c>
      <c r="AH16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69" s="12">
        <f>VLOOKUP(Таблица1[[#This Row],[Критикует ли вас руководитель в присутствии коллег]],Таблица9[],3,FALSE)</f>
        <v>1</v>
      </c>
      <c r="AJ169" s="12">
        <f>VLOOKUP(Таблица1[[#This Row],[Насколько часто вы общаетесь с руководителем один-на-один]],Таблица10[],3,FALSE)</f>
        <v>1</v>
      </c>
      <c r="AK16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6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69" s="12">
        <f>VLOOKUP(Таблица1[[#This Row],[Повышает ли руководитель на вас голос]],Таблица13[],3,FALSE)</f>
        <v>0</v>
      </c>
      <c r="AN169" s="12">
        <f>VLOOKUP(Таблица1[[#This Row],[Как руководитель реагирует на ваши инициативы]],Таблица14[],3,FALSE)</f>
        <v>1</v>
      </c>
      <c r="AO169" s="12">
        <f>VLOOKUP(Таблица1[[#This Row],[Оцените уровень комфорта в отношениях с руководителем]],Таблица15[],3,FALSE)</f>
        <v>1</v>
      </c>
      <c r="AP169" s="12">
        <f>VLOOKUP(Таблица1[[#This Row],[Возраст вашего руководителя]],Таблица16[],3,FALSE)</f>
        <v>1</v>
      </c>
      <c r="AQ169" s="12">
        <f>VLOOKUP(Таблица1[[#This Row],[Возраст вашего руководителя]],Таблица16[],4,FALSE)</f>
        <v>0</v>
      </c>
      <c r="AR169" s="12">
        <f>VLOOKUP(Таблица1[[#This Row],[Ваш пол]], Таблица17[], 2, FALSE)</f>
        <v>1</v>
      </c>
      <c r="AS169" s="12">
        <f>VLOOKUP(Таблица1[[#This Row],[Считаете ли вы своего руководителя лидером]], Таблица18[], 2, FALSE)</f>
        <v>1</v>
      </c>
      <c r="AT169" s="12">
        <f>VLOOKUP(Таблица1[[#This Row],[Есть ли в вашем коллективе неформальный лидер]], Таблица20[], 2, FALSE)</f>
        <v>0</v>
      </c>
      <c r="AU169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69" s="12">
        <f>VLOOKUP(Таблица1[[#This Row],[Занимается ли руководитель вашим профессиональным развитием]], Таблица22[], 2, FALSE)</f>
        <v>1</v>
      </c>
      <c r="AW169" s="12">
        <f>VLOOKUP(Таблица1[[#This Row],[Готовы ли вы к работе сверхурочно по просьбе руководителя]], Таблица23[], 2, FALSE)</f>
        <v>1</v>
      </c>
      <c r="AX169" s="12">
        <f>VLOOKUP(Таблица1[[#This Row],[Готовы ли вы перейти на другую работу вслед за руководителем]], Таблица24[], 2, FALSE)</f>
        <v>1</v>
      </c>
      <c r="AY169" s="12">
        <f>VLOOKUP(Таблица1[[#This Row],[Пол вашего руководителя]], Таблица17[], 2, FALSE)</f>
        <v>1</v>
      </c>
    </row>
    <row r="170" spans="1:51" ht="45" x14ac:dyDescent="0.25">
      <c r="A170" s="1">
        <v>169</v>
      </c>
      <c r="B170" s="1" t="s">
        <v>57</v>
      </c>
      <c r="C170" s="1">
        <v>20</v>
      </c>
      <c r="D170" s="1">
        <v>38</v>
      </c>
      <c r="E170" s="1">
        <v>5</v>
      </c>
      <c r="F170" s="11">
        <v>1</v>
      </c>
      <c r="G170" s="1" t="s">
        <v>25</v>
      </c>
      <c r="H170" s="1" t="s">
        <v>39</v>
      </c>
      <c r="I170" s="1" t="s">
        <v>60</v>
      </c>
      <c r="J170" s="1" t="s">
        <v>44</v>
      </c>
      <c r="K170" s="1" t="s">
        <v>40</v>
      </c>
      <c r="L170" s="1" t="s">
        <v>30</v>
      </c>
      <c r="M170" s="1" t="s">
        <v>31</v>
      </c>
      <c r="N170" s="1" t="s">
        <v>65</v>
      </c>
      <c r="O170" s="1" t="s">
        <v>30</v>
      </c>
      <c r="P170" s="1" t="s">
        <v>41</v>
      </c>
      <c r="Q170" s="1" t="s">
        <v>31</v>
      </c>
      <c r="R170" s="1" t="s">
        <v>31</v>
      </c>
      <c r="S170" s="1" t="s">
        <v>35</v>
      </c>
      <c r="T170" s="1" t="s">
        <v>34</v>
      </c>
      <c r="U170" s="1" t="s">
        <v>31</v>
      </c>
      <c r="V170" s="1" t="s">
        <v>36</v>
      </c>
      <c r="W170" s="1" t="s">
        <v>37</v>
      </c>
      <c r="X170" s="1" t="s">
        <v>34</v>
      </c>
      <c r="Y170" s="1" t="s">
        <v>31</v>
      </c>
      <c r="Z170" s="1" t="s">
        <v>25</v>
      </c>
      <c r="AA170" s="1" t="s">
        <v>69</v>
      </c>
      <c r="AB170" s="11">
        <v>5</v>
      </c>
      <c r="AC170" s="12">
        <f xml:space="preserve"> VLOOKUP(Таблица1[Ваша должность],Должность[],3,FALSE)</f>
        <v>1</v>
      </c>
      <c r="AD17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0" s="12">
        <f>VLOOKUP(Таблица1[[#This Row],[Насколько ваш руководитель делегирует вам полномочия для принятия решений]],Таблица5[],3,FALSE)</f>
        <v>1</v>
      </c>
      <c r="AG170" s="12">
        <f>VLOOKUP(Таблица1[[#This Row],[Дает ли руководитель обратную связь по поводу вашей работы]],Таблица6[],3,FALSE)</f>
        <v>0</v>
      </c>
      <c r="AH17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70" s="12">
        <f>VLOOKUP(Таблица1[[#This Row],[Критикует ли вас руководитель в присутствии коллег]],Таблица9[],3,FALSE)</f>
        <v>0</v>
      </c>
      <c r="AJ170" s="12">
        <f>VLOOKUP(Таблица1[[#This Row],[Насколько часто вы общаетесь с руководителем один-на-один]],Таблица10[],3,FALSE)</f>
        <v>1</v>
      </c>
      <c r="AK17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7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0" s="12">
        <f>VLOOKUP(Таблица1[[#This Row],[Повышает ли руководитель на вас голос]],Таблица13[],3,FALSE)</f>
        <v>0</v>
      </c>
      <c r="AN170" s="12">
        <f>VLOOKUP(Таблица1[[#This Row],[Как руководитель реагирует на ваши инициативы]],Таблица14[],3,FALSE)</f>
        <v>1</v>
      </c>
      <c r="AO170" s="12">
        <f>VLOOKUP(Таблица1[[#This Row],[Оцените уровень комфорта в отношениях с руководителем]],Таблица15[],3,FALSE)</f>
        <v>1</v>
      </c>
      <c r="AP170" s="12">
        <f>VLOOKUP(Таблица1[[#This Row],[Возраст вашего руководителя]],Таблица16[],3,FALSE)</f>
        <v>0</v>
      </c>
      <c r="AQ170" s="12">
        <f>VLOOKUP(Таблица1[[#This Row],[Возраст вашего руководителя]],Таблица16[],4,FALSE)</f>
        <v>0</v>
      </c>
      <c r="AR170" s="12">
        <f>VLOOKUP(Таблица1[[#This Row],[Ваш пол]], Таблица17[], 2, FALSE)</f>
        <v>1</v>
      </c>
      <c r="AS170" s="12">
        <f>VLOOKUP(Таблица1[[#This Row],[Считаете ли вы своего руководителя лидером]], Таблица18[], 2, FALSE)</f>
        <v>0</v>
      </c>
      <c r="AT170" s="12">
        <f>VLOOKUP(Таблица1[[#This Row],[Есть ли в вашем коллективе неформальный лидер]], Таблица20[], 2, FALSE)</f>
        <v>0</v>
      </c>
      <c r="AU17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70" s="12">
        <f>VLOOKUP(Таблица1[[#This Row],[Занимается ли руководитель вашим профессиональным развитием]], Таблица22[], 2, FALSE)</f>
        <v>0</v>
      </c>
      <c r="AW170" s="12">
        <f>VLOOKUP(Таблица1[[#This Row],[Готовы ли вы к работе сверхурочно по просьбе руководителя]], Таблица23[], 2, FALSE)</f>
        <v>1</v>
      </c>
      <c r="AX170" s="12">
        <f>VLOOKUP(Таблица1[[#This Row],[Готовы ли вы перейти на другую работу вслед за руководителем]], Таблица24[], 2, FALSE)</f>
        <v>0</v>
      </c>
      <c r="AY170" s="12">
        <f>VLOOKUP(Таблица1[[#This Row],[Пол вашего руководителя]], Таблица17[], 2, FALSE)</f>
        <v>1</v>
      </c>
    </row>
    <row r="171" spans="1:51" ht="45" x14ac:dyDescent="0.25">
      <c r="A171" s="1">
        <v>170</v>
      </c>
      <c r="B171" s="1" t="s">
        <v>51</v>
      </c>
      <c r="C171" s="1">
        <v>28</v>
      </c>
      <c r="D171" s="1">
        <v>51</v>
      </c>
      <c r="E171" s="1">
        <v>2</v>
      </c>
      <c r="F171" s="11">
        <v>1</v>
      </c>
      <c r="G171" s="1" t="s">
        <v>25</v>
      </c>
      <c r="H171" s="1" t="s">
        <v>39</v>
      </c>
      <c r="I171" s="1" t="s">
        <v>30</v>
      </c>
      <c r="J171" s="1" t="s">
        <v>71</v>
      </c>
      <c r="K171" s="1" t="s">
        <v>53</v>
      </c>
      <c r="L171" s="1" t="s">
        <v>30</v>
      </c>
      <c r="M171" s="1" t="s">
        <v>31</v>
      </c>
      <c r="N171" s="1" t="s">
        <v>32</v>
      </c>
      <c r="O171" s="1" t="s">
        <v>31</v>
      </c>
      <c r="P171" s="1" t="s">
        <v>41</v>
      </c>
      <c r="Q171" s="1" t="s">
        <v>31</v>
      </c>
      <c r="R171" s="1" t="s">
        <v>31</v>
      </c>
      <c r="S171" s="1" t="s">
        <v>35</v>
      </c>
      <c r="T171" s="1" t="s">
        <v>31</v>
      </c>
      <c r="U171" s="1" t="s">
        <v>31</v>
      </c>
      <c r="V171" s="1" t="s">
        <v>36</v>
      </c>
      <c r="W171" s="1" t="s">
        <v>55</v>
      </c>
      <c r="X171" s="1" t="s">
        <v>31</v>
      </c>
      <c r="Y171" s="1" t="s">
        <v>31</v>
      </c>
      <c r="Z171" s="1" t="s">
        <v>25</v>
      </c>
      <c r="AA171" s="1" t="s">
        <v>67</v>
      </c>
      <c r="AB171" s="11">
        <v>2</v>
      </c>
      <c r="AC171" s="12">
        <f xml:space="preserve"> VLOOKUP(Таблица1[Ваша должность],Должность[],3,FALSE)</f>
        <v>1</v>
      </c>
      <c r="AD17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71" s="12">
        <f>VLOOKUP(Таблица1[[#This Row],[Насколько ваш руководитель делегирует вам полномочия для принятия решений]],Таблица5[],3,FALSE)</f>
        <v>0</v>
      </c>
      <c r="AG171" s="12">
        <f>VLOOKUP(Таблица1[[#This Row],[Дает ли руководитель обратную связь по поводу вашей работы]],Таблица6[],3,FALSE)</f>
        <v>1</v>
      </c>
      <c r="AH17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71" s="12">
        <f>VLOOKUP(Таблица1[[#This Row],[Критикует ли вас руководитель в присутствии коллег]],Таблица9[],3,FALSE)</f>
        <v>0</v>
      </c>
      <c r="AJ171" s="12">
        <f>VLOOKUP(Таблица1[[#This Row],[Насколько часто вы общаетесь с руководителем один-на-один]],Таблица10[],3,FALSE)</f>
        <v>1</v>
      </c>
      <c r="AK17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7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1" s="12">
        <f>VLOOKUP(Таблица1[[#This Row],[Повышает ли руководитель на вас голос]],Таблица13[],3,FALSE)</f>
        <v>0</v>
      </c>
      <c r="AN171" s="12">
        <f>VLOOKUP(Таблица1[[#This Row],[Как руководитель реагирует на ваши инициативы]],Таблица14[],3,FALSE)</f>
        <v>1</v>
      </c>
      <c r="AO171" s="12">
        <f>VLOOKUP(Таблица1[[#This Row],[Оцените уровень комфорта в отношениях с руководителем]],Таблица15[],3,FALSE)</f>
        <v>0</v>
      </c>
      <c r="AP171" s="12">
        <f>VLOOKUP(Таблица1[[#This Row],[Возраст вашего руководителя]],Таблица16[],3,FALSE)</f>
        <v>0</v>
      </c>
      <c r="AQ171" s="12">
        <f>VLOOKUP(Таблица1[[#This Row],[Возраст вашего руководителя]],Таблица16[],4,FALSE)</f>
        <v>1</v>
      </c>
      <c r="AR171" s="12">
        <f>VLOOKUP(Таблица1[[#This Row],[Ваш пол]], Таблица17[], 2, FALSE)</f>
        <v>1</v>
      </c>
      <c r="AS171" s="12">
        <f>VLOOKUP(Таблица1[[#This Row],[Считаете ли вы своего руководителя лидером]], Таблица18[], 2, FALSE)</f>
        <v>0</v>
      </c>
      <c r="AT171" s="12">
        <f>VLOOKUP(Таблица1[[#This Row],[Есть ли в вашем коллективе неформальный лидер]], Таблица20[], 2, FALSE)</f>
        <v>0</v>
      </c>
      <c r="AU17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71" s="12">
        <f>VLOOKUP(Таблица1[[#This Row],[Занимается ли руководитель вашим профессиональным развитием]], Таблица22[], 2, FALSE)</f>
        <v>0</v>
      </c>
      <c r="AW171" s="12">
        <f>VLOOKUP(Таблица1[[#This Row],[Готовы ли вы к работе сверхурочно по просьбе руководителя]], Таблица23[], 2, FALSE)</f>
        <v>0</v>
      </c>
      <c r="AX171" s="12">
        <f>VLOOKUP(Таблица1[[#This Row],[Готовы ли вы перейти на другую работу вслед за руководителем]], Таблица24[], 2, FALSE)</f>
        <v>0</v>
      </c>
      <c r="AY171" s="12">
        <f>VLOOKUP(Таблица1[[#This Row],[Пол вашего руководителя]], Таблица17[], 2, FALSE)</f>
        <v>1</v>
      </c>
    </row>
    <row r="172" spans="1:51" ht="45" x14ac:dyDescent="0.25">
      <c r="A172" s="1">
        <v>171</v>
      </c>
      <c r="B172" s="1" t="s">
        <v>42</v>
      </c>
      <c r="C172" s="1">
        <v>5</v>
      </c>
      <c r="D172" s="1">
        <v>36</v>
      </c>
      <c r="E172" s="1">
        <v>2</v>
      </c>
      <c r="F172" s="11">
        <v>3</v>
      </c>
      <c r="G172" s="1" t="s">
        <v>25</v>
      </c>
      <c r="H172" s="1" t="s">
        <v>39</v>
      </c>
      <c r="I172" s="1" t="s">
        <v>60</v>
      </c>
      <c r="J172" s="1" t="s">
        <v>28</v>
      </c>
      <c r="K172" s="1" t="s">
        <v>40</v>
      </c>
      <c r="L172" s="1" t="s">
        <v>30</v>
      </c>
      <c r="M172" s="1" t="s">
        <v>31</v>
      </c>
      <c r="N172" s="1" t="s">
        <v>32</v>
      </c>
      <c r="O172" s="1" t="s">
        <v>30</v>
      </c>
      <c r="P172" s="1" t="s">
        <v>41</v>
      </c>
      <c r="Q172" s="1" t="s">
        <v>34</v>
      </c>
      <c r="R172" s="1" t="s">
        <v>31</v>
      </c>
      <c r="S172" s="1" t="s">
        <v>35</v>
      </c>
      <c r="T172" s="1" t="s">
        <v>34</v>
      </c>
      <c r="U172" s="1" t="s">
        <v>34</v>
      </c>
      <c r="V172" s="1" t="s">
        <v>36</v>
      </c>
      <c r="W172" s="1" t="s">
        <v>49</v>
      </c>
      <c r="X172" s="1" t="s">
        <v>34</v>
      </c>
      <c r="Y172" s="1" t="s">
        <v>31</v>
      </c>
      <c r="Z172" s="1" t="s">
        <v>25</v>
      </c>
      <c r="AA172" s="1" t="s">
        <v>38</v>
      </c>
      <c r="AB172" s="11">
        <v>1</v>
      </c>
      <c r="AC172" s="12">
        <f xml:space="preserve"> VLOOKUP(Таблица1[Ваша должность],Должность[],3,FALSE)</f>
        <v>0</v>
      </c>
      <c r="AD17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2" s="12">
        <f>VLOOKUP(Таблица1[[#This Row],[Насколько ваш руководитель делегирует вам полномочия для принятия решений]],Таблица5[],3,FALSE)</f>
        <v>1</v>
      </c>
      <c r="AG172" s="12">
        <f>VLOOKUP(Таблица1[[#This Row],[Дает ли руководитель обратную связь по поводу вашей работы]],Таблица6[],3,FALSE)</f>
        <v>0</v>
      </c>
      <c r="AH17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72" s="12">
        <f>VLOOKUP(Таблица1[[#This Row],[Критикует ли вас руководитель в присутствии коллег]],Таблица9[],3,FALSE)</f>
        <v>0</v>
      </c>
      <c r="AJ172" s="12">
        <f>VLOOKUP(Таблица1[[#This Row],[Насколько часто вы общаетесь с руководителем один-на-один]],Таблица10[],3,FALSE)</f>
        <v>1</v>
      </c>
      <c r="AK17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7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2" s="12">
        <f>VLOOKUP(Таблица1[[#This Row],[Повышает ли руководитель на вас голос]],Таблица13[],3,FALSE)</f>
        <v>0</v>
      </c>
      <c r="AN172" s="12">
        <f>VLOOKUP(Таблица1[[#This Row],[Как руководитель реагирует на ваши инициативы]],Таблица14[],3,FALSE)</f>
        <v>1</v>
      </c>
      <c r="AO172" s="12">
        <f>VLOOKUP(Таблица1[[#This Row],[Оцените уровень комфорта в отношениях с руководителем]],Таблица15[],3,FALSE)</f>
        <v>1</v>
      </c>
      <c r="AP172" s="12">
        <f>VLOOKUP(Таблица1[[#This Row],[Возраст вашего руководителя]],Таблица16[],3,FALSE)</f>
        <v>1</v>
      </c>
      <c r="AQ172" s="12">
        <f>VLOOKUP(Таблица1[[#This Row],[Возраст вашего руководителя]],Таблица16[],4,FALSE)</f>
        <v>0</v>
      </c>
      <c r="AR172" s="12">
        <f>VLOOKUP(Таблица1[[#This Row],[Ваш пол]], Таблица17[], 2, FALSE)</f>
        <v>1</v>
      </c>
      <c r="AS172" s="12">
        <f>VLOOKUP(Таблица1[[#This Row],[Считаете ли вы своего руководителя лидером]], Таблица18[], 2, FALSE)</f>
        <v>1</v>
      </c>
      <c r="AT172" s="12">
        <f>VLOOKUP(Таблица1[[#This Row],[Есть ли в вашем коллективе неформальный лидер]], Таблица20[], 2, FALSE)</f>
        <v>0</v>
      </c>
      <c r="AU17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72" s="12">
        <f>VLOOKUP(Таблица1[[#This Row],[Занимается ли руководитель вашим профессиональным развитием]], Таблица22[], 2, FALSE)</f>
        <v>1</v>
      </c>
      <c r="AW172" s="12">
        <f>VLOOKUP(Таблица1[[#This Row],[Готовы ли вы к работе сверхурочно по просьбе руководителя]], Таблица23[], 2, FALSE)</f>
        <v>1</v>
      </c>
      <c r="AX172" s="12">
        <f>VLOOKUP(Таблица1[[#This Row],[Готовы ли вы перейти на другую работу вслед за руководителем]], Таблица24[], 2, FALSE)</f>
        <v>0</v>
      </c>
      <c r="AY172" s="12">
        <f>VLOOKUP(Таблица1[[#This Row],[Пол вашего руководителя]], Таблица17[], 2, FALSE)</f>
        <v>1</v>
      </c>
    </row>
    <row r="173" spans="1:51" ht="45" x14ac:dyDescent="0.25">
      <c r="A173" s="1">
        <v>172</v>
      </c>
      <c r="B173" s="1" t="s">
        <v>42</v>
      </c>
      <c r="C173" s="1">
        <v>8</v>
      </c>
      <c r="D173" s="1">
        <v>28</v>
      </c>
      <c r="E173" s="1">
        <v>0.8</v>
      </c>
      <c r="F173" s="11">
        <v>3</v>
      </c>
      <c r="G173" s="1" t="s">
        <v>25</v>
      </c>
      <c r="H173" s="1" t="s">
        <v>39</v>
      </c>
      <c r="I173" s="1" t="s">
        <v>27</v>
      </c>
      <c r="J173" s="1" t="s">
        <v>28</v>
      </c>
      <c r="K173" s="1" t="s">
        <v>29</v>
      </c>
      <c r="L173" s="1" t="s">
        <v>35</v>
      </c>
      <c r="M173" s="1" t="s">
        <v>45</v>
      </c>
      <c r="N173" s="1" t="s">
        <v>72</v>
      </c>
      <c r="O173" s="1" t="s">
        <v>30</v>
      </c>
      <c r="P173" s="1" t="s">
        <v>33</v>
      </c>
      <c r="Q173" s="1" t="s">
        <v>31</v>
      </c>
      <c r="R173" s="1" t="s">
        <v>31</v>
      </c>
      <c r="S173" s="1" t="s">
        <v>35</v>
      </c>
      <c r="T173" s="1" t="s">
        <v>68</v>
      </c>
      <c r="U173" s="1" t="s">
        <v>34</v>
      </c>
      <c r="V173" s="1" t="s">
        <v>48</v>
      </c>
      <c r="W173" s="1" t="s">
        <v>37</v>
      </c>
      <c r="X173" s="1" t="s">
        <v>34</v>
      </c>
      <c r="Y173" s="1" t="s">
        <v>31</v>
      </c>
      <c r="Z173" s="1" t="s">
        <v>25</v>
      </c>
      <c r="AA173" s="1" t="s">
        <v>50</v>
      </c>
      <c r="AB173" s="11">
        <v>1</v>
      </c>
      <c r="AC173" s="12">
        <f xml:space="preserve"> VLOOKUP(Таблица1[Ваша должность],Должность[],3,FALSE)</f>
        <v>0</v>
      </c>
      <c r="AD17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3" s="12">
        <f>VLOOKUP(Таблица1[[#This Row],[Насколько ваш руководитель делегирует вам полномочия для принятия решений]],Таблица5[],3,FALSE)</f>
        <v>1</v>
      </c>
      <c r="AG173" s="12">
        <f>VLOOKUP(Таблица1[[#This Row],[Дает ли руководитель обратную связь по поводу вашей работы]],Таблица6[],3,FALSE)</f>
        <v>1</v>
      </c>
      <c r="AH17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73" s="12">
        <f>VLOOKUP(Таблица1[[#This Row],[Критикует ли вас руководитель в присутствии коллег]],Таблица9[],3,FALSE)</f>
        <v>0</v>
      </c>
      <c r="AJ173" s="12">
        <f>VLOOKUP(Таблица1[[#This Row],[Насколько часто вы общаетесь с руководителем один-на-один]],Таблица10[],3,FALSE)</f>
        <v>0</v>
      </c>
      <c r="AK17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7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3" s="12">
        <f>VLOOKUP(Таблица1[[#This Row],[Повышает ли руководитель на вас голос]],Таблица13[],3,FALSE)</f>
        <v>0</v>
      </c>
      <c r="AN173" s="12">
        <f>VLOOKUP(Таблица1[[#This Row],[Как руководитель реагирует на ваши инициативы]],Таблица14[],3,FALSE)</f>
        <v>0</v>
      </c>
      <c r="AO173" s="12">
        <f>VLOOKUP(Таблица1[[#This Row],[Оцените уровень комфорта в отношениях с руководителем]],Таблица15[],3,FALSE)</f>
        <v>1</v>
      </c>
      <c r="AP173" s="12">
        <f>VLOOKUP(Таблица1[[#This Row],[Возраст вашего руководителя]],Таблица16[],3,FALSE)</f>
        <v>0</v>
      </c>
      <c r="AQ173" s="12">
        <f>VLOOKUP(Таблица1[[#This Row],[Возраст вашего руководителя]],Таблица16[],4,FALSE)</f>
        <v>0</v>
      </c>
      <c r="AR173" s="12">
        <f>VLOOKUP(Таблица1[[#This Row],[Ваш пол]], Таблица17[], 2, FALSE)</f>
        <v>1</v>
      </c>
      <c r="AS173" s="12">
        <f>VLOOKUP(Таблица1[[#This Row],[Считаете ли вы своего руководителя лидером]], Таблица18[], 2, FALSE)</f>
        <v>0</v>
      </c>
      <c r="AT173" s="12">
        <f>VLOOKUP(Таблица1[[#This Row],[Есть ли в вашем коллективе неформальный лидер]], Таблица20[], 2, FALSE)</f>
        <v>0</v>
      </c>
      <c r="AU17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73" s="12">
        <f>VLOOKUP(Таблица1[[#This Row],[Занимается ли руководитель вашим профессиональным развитием]], Таблица22[], 2, FALSE)</f>
        <v>1</v>
      </c>
      <c r="AW173" s="12">
        <f>VLOOKUP(Таблица1[[#This Row],[Готовы ли вы к работе сверхурочно по просьбе руководителя]], Таблица23[], 2, FALSE)</f>
        <v>1</v>
      </c>
      <c r="AX173" s="12">
        <f>VLOOKUP(Таблица1[[#This Row],[Готовы ли вы перейти на другую работу вслед за руководителем]], Таблица24[], 2, FALSE)</f>
        <v>0</v>
      </c>
      <c r="AY173" s="12">
        <f>VLOOKUP(Таблица1[[#This Row],[Пол вашего руководителя]], Таблица17[], 2, FALSE)</f>
        <v>1</v>
      </c>
    </row>
    <row r="174" spans="1:51" ht="45" x14ac:dyDescent="0.25">
      <c r="A174" s="1">
        <v>173</v>
      </c>
      <c r="B174" s="1" t="s">
        <v>24</v>
      </c>
      <c r="C174" s="1">
        <v>4</v>
      </c>
      <c r="D174" s="1">
        <v>33</v>
      </c>
      <c r="E174" s="1">
        <v>4</v>
      </c>
      <c r="F174" s="11">
        <v>2</v>
      </c>
      <c r="G174" s="1" t="s">
        <v>25</v>
      </c>
      <c r="H174" s="1" t="s">
        <v>68</v>
      </c>
      <c r="I174" s="1" t="s">
        <v>27</v>
      </c>
      <c r="J174" s="1" t="s">
        <v>28</v>
      </c>
      <c r="K174" s="1" t="s">
        <v>53</v>
      </c>
      <c r="L174" s="1" t="s">
        <v>30</v>
      </c>
      <c r="M174" s="1" t="s">
        <v>34</v>
      </c>
      <c r="N174" s="1" t="s">
        <v>32</v>
      </c>
      <c r="O174" s="1" t="s">
        <v>31</v>
      </c>
      <c r="P174" s="1" t="s">
        <v>41</v>
      </c>
      <c r="Q174" s="1" t="s">
        <v>31</v>
      </c>
      <c r="R174" s="1" t="s">
        <v>31</v>
      </c>
      <c r="S174" s="1" t="s">
        <v>54</v>
      </c>
      <c r="T174" s="1" t="s">
        <v>68</v>
      </c>
      <c r="U174" s="1" t="s">
        <v>31</v>
      </c>
      <c r="V174" s="1" t="s">
        <v>75</v>
      </c>
      <c r="W174" s="1" t="s">
        <v>55</v>
      </c>
      <c r="X174" s="1" t="s">
        <v>31</v>
      </c>
      <c r="Y174" s="1" t="s">
        <v>34</v>
      </c>
      <c r="Z174" s="1" t="s">
        <v>25</v>
      </c>
      <c r="AA174" s="1" t="s">
        <v>38</v>
      </c>
      <c r="AB174" s="11">
        <v>4</v>
      </c>
      <c r="AC174" s="12">
        <f xml:space="preserve"> VLOOKUP(Таблица1[Ваша должность],Должность[],3,FALSE)</f>
        <v>1</v>
      </c>
      <c r="AD174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17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4" s="12">
        <f>VLOOKUP(Таблица1[[#This Row],[Насколько ваш руководитель делегирует вам полномочия для принятия решений]],Таблица5[],3,FALSE)</f>
        <v>1</v>
      </c>
      <c r="AG174" s="12">
        <f>VLOOKUP(Таблица1[[#This Row],[Дает ли руководитель обратную связь по поводу вашей работы]],Таблица6[],3,FALSE)</f>
        <v>1</v>
      </c>
      <c r="AH17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74" s="12">
        <f>VLOOKUP(Таблица1[[#This Row],[Критикует ли вас руководитель в присутствии коллег]],Таблица9[],3,FALSE)</f>
        <v>1</v>
      </c>
      <c r="AJ174" s="12">
        <f>VLOOKUP(Таблица1[[#This Row],[Насколько часто вы общаетесь с руководителем один-на-один]],Таблица10[],3,FALSE)</f>
        <v>1</v>
      </c>
      <c r="AK17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7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4" s="12">
        <f>VLOOKUP(Таблица1[[#This Row],[Повышает ли руководитель на вас голос]],Таблица13[],3,FALSE)</f>
        <v>0</v>
      </c>
      <c r="AN174" s="12">
        <f>VLOOKUP(Таблица1[[#This Row],[Как руководитель реагирует на ваши инициативы]],Таблица14[],3,FALSE)</f>
        <v>0</v>
      </c>
      <c r="AO174" s="12">
        <f>VLOOKUP(Таблица1[[#This Row],[Оцените уровень комфорта в отношениях с руководителем]],Таблица15[],3,FALSE)</f>
        <v>0</v>
      </c>
      <c r="AP174" s="12">
        <f>VLOOKUP(Таблица1[[#This Row],[Возраст вашего руководителя]],Таблица16[],3,FALSE)</f>
        <v>1</v>
      </c>
      <c r="AQ174" s="12">
        <f>VLOOKUP(Таблица1[[#This Row],[Возраст вашего руководителя]],Таблица16[],4,FALSE)</f>
        <v>0</v>
      </c>
      <c r="AR174" s="12">
        <f>VLOOKUP(Таблица1[[#This Row],[Ваш пол]], Таблица17[], 2, FALSE)</f>
        <v>1</v>
      </c>
      <c r="AS174" s="12">
        <f>VLOOKUP(Таблица1[[#This Row],[Считаете ли вы своего руководителя лидером]], Таблица18[], 2, FALSE)</f>
        <v>0</v>
      </c>
      <c r="AT174" s="12">
        <f>VLOOKUP(Таблица1[[#This Row],[Есть ли в вашем коллективе неформальный лидер]], Таблица20[], 2, FALSE)</f>
        <v>0</v>
      </c>
      <c r="AU17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74" s="12">
        <f>VLOOKUP(Таблица1[[#This Row],[Занимается ли руководитель вашим профессиональным развитием]], Таблица22[], 2, FALSE)</f>
        <v>0</v>
      </c>
      <c r="AW174" s="12">
        <f>VLOOKUP(Таблица1[[#This Row],[Готовы ли вы к работе сверхурочно по просьбе руководителя]], Таблица23[], 2, FALSE)</f>
        <v>0</v>
      </c>
      <c r="AX174" s="12">
        <f>VLOOKUP(Таблица1[[#This Row],[Готовы ли вы перейти на другую работу вслед за руководителем]], Таблица24[], 2, FALSE)</f>
        <v>1</v>
      </c>
      <c r="AY174" s="12">
        <f>VLOOKUP(Таблица1[[#This Row],[Пол вашего руководителя]], Таблица17[], 2, FALSE)</f>
        <v>1</v>
      </c>
    </row>
    <row r="175" spans="1:51" ht="45" x14ac:dyDescent="0.25">
      <c r="A175" s="1">
        <v>174</v>
      </c>
      <c r="B175" s="1" t="s">
        <v>24</v>
      </c>
      <c r="C175" s="1">
        <v>15</v>
      </c>
      <c r="D175" s="1">
        <v>37</v>
      </c>
      <c r="E175" s="1">
        <v>6</v>
      </c>
      <c r="F175" s="11">
        <v>0</v>
      </c>
      <c r="G175" s="1" t="s">
        <v>25</v>
      </c>
      <c r="H175" s="1" t="s">
        <v>64</v>
      </c>
      <c r="I175" s="1" t="s">
        <v>27</v>
      </c>
      <c r="J175" s="1" t="s">
        <v>28</v>
      </c>
      <c r="K175" s="1" t="s">
        <v>29</v>
      </c>
      <c r="L175" s="1" t="s">
        <v>30</v>
      </c>
      <c r="M175" s="1" t="s">
        <v>34</v>
      </c>
      <c r="N175" s="1" t="s">
        <v>65</v>
      </c>
      <c r="O175" s="1" t="s">
        <v>47</v>
      </c>
      <c r="P175" s="1" t="s">
        <v>34</v>
      </c>
      <c r="Q175" s="1" t="s">
        <v>31</v>
      </c>
      <c r="R175" s="1" t="s">
        <v>31</v>
      </c>
      <c r="S175" s="1" t="s">
        <v>54</v>
      </c>
      <c r="T175" s="1" t="s">
        <v>34</v>
      </c>
      <c r="U175" s="1" t="s">
        <v>31</v>
      </c>
      <c r="V175" s="1" t="s">
        <v>36</v>
      </c>
      <c r="W175" s="1" t="s">
        <v>49</v>
      </c>
      <c r="X175" s="1" t="s">
        <v>34</v>
      </c>
      <c r="Y175" s="1" t="s">
        <v>34</v>
      </c>
      <c r="Z175" s="1" t="s">
        <v>25</v>
      </c>
      <c r="AA175" s="1" t="s">
        <v>50</v>
      </c>
      <c r="AB175" s="11">
        <v>7</v>
      </c>
      <c r="AC175" s="12">
        <f xml:space="preserve"> VLOOKUP(Таблица1[Ваша должность],Должность[],3,FALSE)</f>
        <v>1</v>
      </c>
      <c r="AD17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5" s="12">
        <f>VLOOKUP(Таблица1[[#This Row],[Насколько ваш руководитель делегирует вам полномочия для принятия решений]],Таблица5[],3,FALSE)</f>
        <v>1</v>
      </c>
      <c r="AG175" s="12">
        <f>VLOOKUP(Таблица1[[#This Row],[Дает ли руководитель обратную связь по поводу вашей работы]],Таблица6[],3,FALSE)</f>
        <v>1</v>
      </c>
      <c r="AH17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75" s="12">
        <f>VLOOKUP(Таблица1[[#This Row],[Критикует ли вас руководитель в присутствии коллег]],Таблица9[],3,FALSE)</f>
        <v>1</v>
      </c>
      <c r="AJ175" s="12">
        <f>VLOOKUP(Таблица1[[#This Row],[Насколько часто вы общаетесь с руководителем один-на-один]],Таблица10[],3,FALSE)</f>
        <v>1</v>
      </c>
      <c r="AK17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7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75" s="12">
        <f>VLOOKUP(Таблица1[[#This Row],[Повышает ли руководитель на вас голос]],Таблица13[],3,FALSE)</f>
        <v>0</v>
      </c>
      <c r="AN175" s="12">
        <f>VLOOKUP(Таблица1[[#This Row],[Как руководитель реагирует на ваши инициативы]],Таблица14[],3,FALSE)</f>
        <v>1</v>
      </c>
      <c r="AO175" s="12">
        <f>VLOOKUP(Таблица1[[#This Row],[Оцените уровень комфорта в отношениях с руководителем]],Таблица15[],3,FALSE)</f>
        <v>1</v>
      </c>
      <c r="AP175" s="12">
        <f>VLOOKUP(Таблица1[[#This Row],[Возраст вашего руководителя]],Таблица16[],3,FALSE)</f>
        <v>0</v>
      </c>
      <c r="AQ175" s="12">
        <f>VLOOKUP(Таблица1[[#This Row],[Возраст вашего руководителя]],Таблица16[],4,FALSE)</f>
        <v>0</v>
      </c>
      <c r="AR175" s="12">
        <f>VLOOKUP(Таблица1[[#This Row],[Ваш пол]], Таблица17[], 2, FALSE)</f>
        <v>1</v>
      </c>
      <c r="AS175" s="12">
        <f>VLOOKUP(Таблица1[[#This Row],[Считаете ли вы своего руководителя лидером]], Таблица18[], 2, FALSE)</f>
        <v>0</v>
      </c>
      <c r="AT175" s="12">
        <f>VLOOKUP(Таблица1[[#This Row],[Есть ли в вашем коллективе неформальный лидер]], Таблица20[], 2, FALSE)</f>
        <v>0</v>
      </c>
      <c r="AU17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75" s="12">
        <f>VLOOKUP(Таблица1[[#This Row],[Занимается ли руководитель вашим профессиональным развитием]], Таблица22[], 2, FALSE)</f>
        <v>0</v>
      </c>
      <c r="AW175" s="12">
        <f>VLOOKUP(Таблица1[[#This Row],[Готовы ли вы к работе сверхурочно по просьбе руководителя]], Таблица23[], 2, FALSE)</f>
        <v>1</v>
      </c>
      <c r="AX175" s="12">
        <f>VLOOKUP(Таблица1[[#This Row],[Готовы ли вы перейти на другую работу вслед за руководителем]], Таблица24[], 2, FALSE)</f>
        <v>1</v>
      </c>
      <c r="AY175" s="12">
        <f>VLOOKUP(Таблица1[[#This Row],[Пол вашего руководителя]], Таблица17[], 2, FALSE)</f>
        <v>1</v>
      </c>
    </row>
    <row r="176" spans="1:51" ht="45" x14ac:dyDescent="0.25">
      <c r="A176" s="1">
        <v>175</v>
      </c>
      <c r="B176" s="1" t="s">
        <v>42</v>
      </c>
      <c r="C176" s="1">
        <v>7</v>
      </c>
      <c r="D176" s="1">
        <v>30</v>
      </c>
      <c r="E176" s="1">
        <v>7</v>
      </c>
      <c r="F176" s="11">
        <v>0</v>
      </c>
      <c r="G176" s="1" t="s">
        <v>25</v>
      </c>
      <c r="H176" s="1" t="s">
        <v>64</v>
      </c>
      <c r="I176" s="1" t="s">
        <v>60</v>
      </c>
      <c r="J176" s="1" t="s">
        <v>28</v>
      </c>
      <c r="K176" s="1" t="s">
        <v>53</v>
      </c>
      <c r="L176" s="1" t="s">
        <v>35</v>
      </c>
      <c r="M176" s="1" t="s">
        <v>34</v>
      </c>
      <c r="N176" s="1" t="s">
        <v>77</v>
      </c>
      <c r="O176" s="1" t="s">
        <v>31</v>
      </c>
      <c r="P176" s="1" t="s">
        <v>41</v>
      </c>
      <c r="Q176" s="1" t="s">
        <v>34</v>
      </c>
      <c r="R176" s="1" t="s">
        <v>34</v>
      </c>
      <c r="S176" s="1" t="s">
        <v>35</v>
      </c>
      <c r="T176" s="1" t="s">
        <v>68</v>
      </c>
      <c r="U176" s="1" t="s">
        <v>34</v>
      </c>
      <c r="V176" s="1" t="s">
        <v>76</v>
      </c>
      <c r="W176" s="1" t="s">
        <v>55</v>
      </c>
      <c r="X176" s="1" t="s">
        <v>34</v>
      </c>
      <c r="Y176" s="1" t="s">
        <v>34</v>
      </c>
      <c r="Z176" s="1" t="s">
        <v>61</v>
      </c>
      <c r="AA176" s="1" t="s">
        <v>62</v>
      </c>
      <c r="AB176" s="11">
        <v>4</v>
      </c>
      <c r="AC176" s="12">
        <f xml:space="preserve"> VLOOKUP(Таблица1[Ваша должность],Должность[],3,FALSE)</f>
        <v>0</v>
      </c>
      <c r="AD17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6" s="12">
        <f>VLOOKUP(Таблица1[[#This Row],[Насколько ваш руководитель делегирует вам полномочия для принятия решений]],Таблица5[],3,FALSE)</f>
        <v>1</v>
      </c>
      <c r="AG176" s="12">
        <f>VLOOKUP(Таблица1[[#This Row],[Дает ли руководитель обратную связь по поводу вашей работы]],Таблица6[],3,FALSE)</f>
        <v>1</v>
      </c>
      <c r="AH17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76" s="12">
        <f>VLOOKUP(Таблица1[[#This Row],[Критикует ли вас руководитель в присутствии коллег]],Таблица9[],3,FALSE)</f>
        <v>1</v>
      </c>
      <c r="AJ176" s="12">
        <f>VLOOKUP(Таблица1[[#This Row],[Насколько часто вы общаетесь с руководителем один-на-один]],Таблица10[],3,FALSE)</f>
        <v>0</v>
      </c>
      <c r="AK17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7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6" s="12">
        <f>VLOOKUP(Таблица1[[#This Row],[Повышает ли руководитель на вас голос]],Таблица13[],3,FALSE)</f>
        <v>0</v>
      </c>
      <c r="AN176" s="12">
        <f>VLOOKUP(Таблица1[[#This Row],[Как руководитель реагирует на ваши инициативы]],Таблица14[],3,FALSE)</f>
        <v>0</v>
      </c>
      <c r="AO176" s="12">
        <f>VLOOKUP(Таблица1[[#This Row],[Оцените уровень комфорта в отношениях с руководителем]],Таблица15[],3,FALSE)</f>
        <v>0</v>
      </c>
      <c r="AP176" s="12">
        <f>VLOOKUP(Таблица1[[#This Row],[Возраст вашего руководителя]],Таблица16[],3,FALSE)</f>
        <v>1</v>
      </c>
      <c r="AQ176" s="12">
        <f>VLOOKUP(Таблица1[[#This Row],[Возраст вашего руководителя]],Таблица16[],4,FALSE)</f>
        <v>0</v>
      </c>
      <c r="AR176" s="12">
        <f>VLOOKUP(Таблица1[[#This Row],[Ваш пол]], Таблица17[], 2, FALSE)</f>
        <v>1</v>
      </c>
      <c r="AS176" s="12">
        <f>VLOOKUP(Таблица1[[#This Row],[Считаете ли вы своего руководителя лидером]], Таблица18[], 2, FALSE)</f>
        <v>1</v>
      </c>
      <c r="AT176" s="12">
        <f>VLOOKUP(Таблица1[[#This Row],[Есть ли в вашем коллективе неформальный лидер]], Таблица20[], 2, FALSE)</f>
        <v>1</v>
      </c>
      <c r="AU17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76" s="12">
        <f>VLOOKUP(Таблица1[[#This Row],[Занимается ли руководитель вашим профессиональным развитием]], Таблица22[], 2, FALSE)</f>
        <v>1</v>
      </c>
      <c r="AW176" s="12">
        <f>VLOOKUP(Таблица1[[#This Row],[Готовы ли вы к работе сверхурочно по просьбе руководителя]], Таблица23[], 2, FALSE)</f>
        <v>1</v>
      </c>
      <c r="AX176" s="12">
        <f>VLOOKUP(Таблица1[[#This Row],[Готовы ли вы перейти на другую работу вслед за руководителем]], Таблица24[], 2, FALSE)</f>
        <v>1</v>
      </c>
      <c r="AY176" s="12">
        <f>VLOOKUP(Таблица1[[#This Row],[Пол вашего руководителя]], Таблица17[], 2, FALSE)</f>
        <v>0</v>
      </c>
    </row>
    <row r="177" spans="1:51" ht="45" x14ac:dyDescent="0.25">
      <c r="A177" s="1">
        <v>176</v>
      </c>
      <c r="B177" s="1" t="s">
        <v>42</v>
      </c>
      <c r="C177" s="1">
        <v>12</v>
      </c>
      <c r="D177" s="1">
        <v>32</v>
      </c>
      <c r="E177" s="1">
        <v>6.5</v>
      </c>
      <c r="F177" s="11">
        <v>0</v>
      </c>
      <c r="G177" s="1" t="s">
        <v>25</v>
      </c>
      <c r="H177" s="1" t="s">
        <v>43</v>
      </c>
      <c r="I177" s="1" t="s">
        <v>30</v>
      </c>
      <c r="J177" s="1" t="s">
        <v>71</v>
      </c>
      <c r="K177" s="1" t="s">
        <v>40</v>
      </c>
      <c r="L177" s="1" t="s">
        <v>35</v>
      </c>
      <c r="M177" s="1" t="s">
        <v>31</v>
      </c>
      <c r="N177" s="1" t="s">
        <v>46</v>
      </c>
      <c r="O177" s="1" t="s">
        <v>31</v>
      </c>
      <c r="P177" s="1" t="s">
        <v>41</v>
      </c>
      <c r="Q177" s="1" t="s">
        <v>31</v>
      </c>
      <c r="R177" s="1" t="s">
        <v>31</v>
      </c>
      <c r="S177" s="1" t="s">
        <v>54</v>
      </c>
      <c r="T177" s="1" t="s">
        <v>68</v>
      </c>
      <c r="U177" s="1" t="s">
        <v>31</v>
      </c>
      <c r="V177" s="1" t="s">
        <v>48</v>
      </c>
      <c r="W177" s="1" t="s">
        <v>55</v>
      </c>
      <c r="X177" s="1" t="s">
        <v>34</v>
      </c>
      <c r="Y177" s="1" t="s">
        <v>31</v>
      </c>
      <c r="Z177" s="1" t="s">
        <v>25</v>
      </c>
      <c r="AA177" s="1" t="s">
        <v>69</v>
      </c>
      <c r="AB177" s="11">
        <v>7</v>
      </c>
      <c r="AC177" s="12">
        <f xml:space="preserve"> VLOOKUP(Таблица1[Ваша должность],Должность[],3,FALSE)</f>
        <v>0</v>
      </c>
      <c r="AD17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7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77" s="12">
        <f>VLOOKUP(Таблица1[[#This Row],[Насколько ваш руководитель делегирует вам полномочия для принятия решений]],Таблица5[],3,FALSE)</f>
        <v>0</v>
      </c>
      <c r="AG177" s="12">
        <f>VLOOKUP(Таблица1[[#This Row],[Дает ли руководитель обратную связь по поводу вашей работы]],Таблица6[],3,FALSE)</f>
        <v>0</v>
      </c>
      <c r="AH17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77" s="12">
        <f>VLOOKUP(Таблица1[[#This Row],[Критикует ли вас руководитель в присутствии коллег]],Таблица9[],3,FALSE)</f>
        <v>0</v>
      </c>
      <c r="AJ177" s="12">
        <f>VLOOKUP(Таблица1[[#This Row],[Насколько часто вы общаетесь с руководителем один-на-один]],Таблица10[],3,FALSE)</f>
        <v>0</v>
      </c>
      <c r="AK17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7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7" s="12">
        <f>VLOOKUP(Таблица1[[#This Row],[Повышает ли руководитель на вас голос]],Таблица13[],3,FALSE)</f>
        <v>0</v>
      </c>
      <c r="AN177" s="12">
        <f>VLOOKUP(Таблица1[[#This Row],[Как руководитель реагирует на ваши инициативы]],Таблица14[],3,FALSE)</f>
        <v>0</v>
      </c>
      <c r="AO177" s="12">
        <f>VLOOKUP(Таблица1[[#This Row],[Оцените уровень комфорта в отношениях с руководителем]],Таблица15[],3,FALSE)</f>
        <v>0</v>
      </c>
      <c r="AP177" s="12">
        <f>VLOOKUP(Таблица1[[#This Row],[Возраст вашего руководителя]],Таблица16[],3,FALSE)</f>
        <v>0</v>
      </c>
      <c r="AQ177" s="12">
        <f>VLOOKUP(Таблица1[[#This Row],[Возраст вашего руководителя]],Таблица16[],4,FALSE)</f>
        <v>0</v>
      </c>
      <c r="AR177" s="12">
        <f>VLOOKUP(Таблица1[[#This Row],[Ваш пол]], Таблица17[], 2, FALSE)</f>
        <v>1</v>
      </c>
      <c r="AS177" s="12">
        <f>VLOOKUP(Таблица1[[#This Row],[Считаете ли вы своего руководителя лидером]], Таблица18[], 2, FALSE)</f>
        <v>0</v>
      </c>
      <c r="AT177" s="12">
        <f>VLOOKUP(Таблица1[[#This Row],[Есть ли в вашем коллективе неформальный лидер]], Таблица20[], 2, FALSE)</f>
        <v>0</v>
      </c>
      <c r="AU17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77" s="12">
        <f>VLOOKUP(Таблица1[[#This Row],[Занимается ли руководитель вашим профессиональным развитием]], Таблица22[], 2, FALSE)</f>
        <v>0</v>
      </c>
      <c r="AW177" s="12">
        <f>VLOOKUP(Таблица1[[#This Row],[Готовы ли вы к работе сверхурочно по просьбе руководителя]], Таблица23[], 2, FALSE)</f>
        <v>1</v>
      </c>
      <c r="AX177" s="12">
        <f>VLOOKUP(Таблица1[[#This Row],[Готовы ли вы перейти на другую работу вслед за руководителем]], Таблица24[], 2, FALSE)</f>
        <v>0</v>
      </c>
      <c r="AY177" s="12">
        <f>VLOOKUP(Таблица1[[#This Row],[Пол вашего руководителя]], Таблица17[], 2, FALSE)</f>
        <v>1</v>
      </c>
    </row>
    <row r="178" spans="1:51" ht="45" x14ac:dyDescent="0.25">
      <c r="A178" s="1">
        <v>177</v>
      </c>
      <c r="B178" s="1" t="s">
        <v>73</v>
      </c>
      <c r="C178" s="1">
        <v>5</v>
      </c>
      <c r="D178" s="1">
        <v>26</v>
      </c>
      <c r="E178" s="1">
        <v>2</v>
      </c>
      <c r="F178" s="11">
        <v>3</v>
      </c>
      <c r="G178" s="1" t="s">
        <v>25</v>
      </c>
      <c r="H178" s="1" t="s">
        <v>39</v>
      </c>
      <c r="I178" s="1" t="s">
        <v>60</v>
      </c>
      <c r="J178" s="1" t="s">
        <v>44</v>
      </c>
      <c r="K178" s="1" t="s">
        <v>31</v>
      </c>
      <c r="L178" s="1" t="s">
        <v>35</v>
      </c>
      <c r="M178" s="1" t="s">
        <v>45</v>
      </c>
      <c r="N178" s="1" t="s">
        <v>46</v>
      </c>
      <c r="O178" s="1" t="s">
        <v>30</v>
      </c>
      <c r="P178" s="1" t="s">
        <v>33</v>
      </c>
      <c r="Q178" s="1" t="s">
        <v>34</v>
      </c>
      <c r="R178" s="1" t="s">
        <v>31</v>
      </c>
      <c r="S178" s="1" t="s">
        <v>35</v>
      </c>
      <c r="T178" s="1" t="s">
        <v>68</v>
      </c>
      <c r="U178" s="1" t="s">
        <v>31</v>
      </c>
      <c r="V178" s="1" t="s">
        <v>36</v>
      </c>
      <c r="W178" s="1" t="s">
        <v>37</v>
      </c>
      <c r="X178" s="1" t="s">
        <v>34</v>
      </c>
      <c r="Y178" s="1" t="s">
        <v>34</v>
      </c>
      <c r="Z178" s="1" t="s">
        <v>25</v>
      </c>
      <c r="AA178" s="1" t="s">
        <v>38</v>
      </c>
      <c r="AB178" s="11">
        <v>2</v>
      </c>
      <c r="AC178" s="12">
        <f xml:space="preserve"> VLOOKUP(Таблица1[Ваша должность],Должность[],3,FALSE)</f>
        <v>0</v>
      </c>
      <c r="AD17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7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8" s="12">
        <f>VLOOKUP(Таблица1[[#This Row],[Насколько ваш руководитель делегирует вам полномочия для принятия решений]],Таблица5[],3,FALSE)</f>
        <v>1</v>
      </c>
      <c r="AG178" s="12">
        <f>VLOOKUP(Таблица1[[#This Row],[Дает ли руководитель обратную связь по поводу вашей работы]],Таблица6[],3,FALSE)</f>
        <v>0</v>
      </c>
      <c r="AH17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78" s="12">
        <f>VLOOKUP(Таблица1[[#This Row],[Критикует ли вас руководитель в присутствии коллег]],Таблица9[],3,FALSE)</f>
        <v>0</v>
      </c>
      <c r="AJ178" s="12">
        <f>VLOOKUP(Таблица1[[#This Row],[Насколько часто вы общаетесь с руководителем один-на-один]],Таблица10[],3,FALSE)</f>
        <v>0</v>
      </c>
      <c r="AK17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7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8" s="12">
        <f>VLOOKUP(Таблица1[[#This Row],[Повышает ли руководитель на вас голос]],Таблица13[],3,FALSE)</f>
        <v>0</v>
      </c>
      <c r="AN178" s="12">
        <f>VLOOKUP(Таблица1[[#This Row],[Как руководитель реагирует на ваши инициативы]],Таблица14[],3,FALSE)</f>
        <v>1</v>
      </c>
      <c r="AO178" s="12">
        <f>VLOOKUP(Таблица1[[#This Row],[Оцените уровень комфорта в отношениях с руководителем]],Таблица15[],3,FALSE)</f>
        <v>1</v>
      </c>
      <c r="AP178" s="12">
        <f>VLOOKUP(Таблица1[[#This Row],[Возраст вашего руководителя]],Таблица16[],3,FALSE)</f>
        <v>1</v>
      </c>
      <c r="AQ178" s="12">
        <f>VLOOKUP(Таблица1[[#This Row],[Возраст вашего руководителя]],Таблица16[],4,FALSE)</f>
        <v>0</v>
      </c>
      <c r="AR178" s="12">
        <f>VLOOKUP(Таблица1[[#This Row],[Ваш пол]], Таблица17[], 2, FALSE)</f>
        <v>1</v>
      </c>
      <c r="AS178" s="12">
        <f>VLOOKUP(Таблица1[[#This Row],[Считаете ли вы своего руководителя лидером]], Таблица18[], 2, FALSE)</f>
        <v>1</v>
      </c>
      <c r="AT178" s="12">
        <f>VLOOKUP(Таблица1[[#This Row],[Есть ли в вашем коллективе неформальный лидер]], Таблица20[], 2, FALSE)</f>
        <v>0</v>
      </c>
      <c r="AU178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78" s="12">
        <f>VLOOKUP(Таблица1[[#This Row],[Занимается ли руководитель вашим профессиональным развитием]], Таблица22[], 2, FALSE)</f>
        <v>0</v>
      </c>
      <c r="AW178" s="12">
        <f>VLOOKUP(Таблица1[[#This Row],[Готовы ли вы к работе сверхурочно по просьбе руководителя]], Таблица23[], 2, FALSE)</f>
        <v>1</v>
      </c>
      <c r="AX178" s="12">
        <f>VLOOKUP(Таблица1[[#This Row],[Готовы ли вы перейти на другую работу вслед за руководителем]], Таблица24[], 2, FALSE)</f>
        <v>1</v>
      </c>
      <c r="AY178" s="12">
        <f>VLOOKUP(Таблица1[[#This Row],[Пол вашего руководителя]], Таблица17[], 2, FALSE)</f>
        <v>1</v>
      </c>
    </row>
    <row r="179" spans="1:51" ht="45" x14ac:dyDescent="0.25">
      <c r="A179" s="1">
        <v>178</v>
      </c>
      <c r="B179" s="1" t="s">
        <v>51</v>
      </c>
      <c r="C179" s="1">
        <v>11</v>
      </c>
      <c r="D179" s="1">
        <v>34</v>
      </c>
      <c r="E179" s="1">
        <v>4.5</v>
      </c>
      <c r="F179" s="11">
        <v>1</v>
      </c>
      <c r="G179" s="1" t="s">
        <v>25</v>
      </c>
      <c r="H179" s="1" t="s">
        <v>43</v>
      </c>
      <c r="I179" s="1" t="s">
        <v>60</v>
      </c>
      <c r="J179" s="1" t="s">
        <v>71</v>
      </c>
      <c r="K179" s="1" t="s">
        <v>53</v>
      </c>
      <c r="L179" s="1" t="s">
        <v>35</v>
      </c>
      <c r="M179" s="1" t="s">
        <v>34</v>
      </c>
      <c r="N179" s="1" t="s">
        <v>65</v>
      </c>
      <c r="O179" s="1" t="s">
        <v>30</v>
      </c>
      <c r="P179" s="1" t="s">
        <v>33</v>
      </c>
      <c r="Q179" s="1" t="s">
        <v>31</v>
      </c>
      <c r="R179" s="1" t="s">
        <v>31</v>
      </c>
      <c r="S179" s="1" t="s">
        <v>35</v>
      </c>
      <c r="T179" s="1" t="s">
        <v>34</v>
      </c>
      <c r="U179" s="1" t="s">
        <v>31</v>
      </c>
      <c r="V179" s="1" t="s">
        <v>76</v>
      </c>
      <c r="W179" s="1" t="s">
        <v>55</v>
      </c>
      <c r="X179" s="1" t="s">
        <v>34</v>
      </c>
      <c r="Y179" s="1" t="s">
        <v>31</v>
      </c>
      <c r="Z179" s="1" t="s">
        <v>25</v>
      </c>
      <c r="AA179" s="1" t="s">
        <v>38</v>
      </c>
      <c r="AB179" s="11">
        <v>5</v>
      </c>
      <c r="AC179" s="12">
        <f xml:space="preserve"> VLOOKUP(Таблица1[Ваша должность],Должность[],3,FALSE)</f>
        <v>1</v>
      </c>
      <c r="AD17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7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79" s="12">
        <f>VLOOKUP(Таблица1[[#This Row],[Насколько ваш руководитель делегирует вам полномочия для принятия решений]],Таблица5[],3,FALSE)</f>
        <v>0</v>
      </c>
      <c r="AG179" s="12">
        <f>VLOOKUP(Таблица1[[#This Row],[Дает ли руководитель обратную связь по поводу вашей работы]],Таблица6[],3,FALSE)</f>
        <v>1</v>
      </c>
      <c r="AH17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79" s="12">
        <f>VLOOKUP(Таблица1[[#This Row],[Критикует ли вас руководитель в присутствии коллег]],Таблица9[],3,FALSE)</f>
        <v>1</v>
      </c>
      <c r="AJ179" s="12">
        <f>VLOOKUP(Таблица1[[#This Row],[Насколько часто вы общаетесь с руководителем один-на-один]],Таблица10[],3,FALSE)</f>
        <v>1</v>
      </c>
      <c r="AK17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7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79" s="12">
        <f>VLOOKUP(Таблица1[[#This Row],[Повышает ли руководитель на вас голос]],Таблица13[],3,FALSE)</f>
        <v>0</v>
      </c>
      <c r="AN179" s="12">
        <f>VLOOKUP(Таблица1[[#This Row],[Как руководитель реагирует на ваши инициативы]],Таблица14[],3,FALSE)</f>
        <v>0</v>
      </c>
      <c r="AO179" s="12">
        <f>VLOOKUP(Таблица1[[#This Row],[Оцените уровень комфорта в отношениях с руководителем]],Таблица15[],3,FALSE)</f>
        <v>0</v>
      </c>
      <c r="AP179" s="12">
        <f>VLOOKUP(Таблица1[[#This Row],[Возраст вашего руководителя]],Таблица16[],3,FALSE)</f>
        <v>1</v>
      </c>
      <c r="AQ179" s="12">
        <f>VLOOKUP(Таблица1[[#This Row],[Возраст вашего руководителя]],Таблица16[],4,FALSE)</f>
        <v>0</v>
      </c>
      <c r="AR179" s="12">
        <f>VLOOKUP(Таблица1[[#This Row],[Ваш пол]], Таблица17[], 2, FALSE)</f>
        <v>1</v>
      </c>
      <c r="AS179" s="12">
        <f>VLOOKUP(Таблица1[[#This Row],[Считаете ли вы своего руководителя лидером]], Таблица18[], 2, FALSE)</f>
        <v>0</v>
      </c>
      <c r="AT179" s="12">
        <f>VLOOKUP(Таблица1[[#This Row],[Есть ли в вашем коллективе неформальный лидер]], Таблица20[], 2, FALSE)</f>
        <v>0</v>
      </c>
      <c r="AU17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79" s="12">
        <f>VLOOKUP(Таблица1[[#This Row],[Занимается ли руководитель вашим профессиональным развитием]], Таблица22[], 2, FALSE)</f>
        <v>0</v>
      </c>
      <c r="AW179" s="12">
        <f>VLOOKUP(Таблица1[[#This Row],[Готовы ли вы к работе сверхурочно по просьбе руководителя]], Таблица23[], 2, FALSE)</f>
        <v>1</v>
      </c>
      <c r="AX179" s="12">
        <f>VLOOKUP(Таблица1[[#This Row],[Готовы ли вы перейти на другую работу вслед за руководителем]], Таблица24[], 2, FALSE)</f>
        <v>0</v>
      </c>
      <c r="AY179" s="12">
        <f>VLOOKUP(Таблица1[[#This Row],[Пол вашего руководителя]], Таблица17[], 2, FALSE)</f>
        <v>1</v>
      </c>
    </row>
    <row r="180" spans="1:51" ht="45" x14ac:dyDescent="0.25">
      <c r="A180" s="1">
        <v>179</v>
      </c>
      <c r="B180" s="1" t="s">
        <v>42</v>
      </c>
      <c r="C180" s="1">
        <v>4</v>
      </c>
      <c r="D180" s="1">
        <v>26</v>
      </c>
      <c r="E180" s="1">
        <v>0.7</v>
      </c>
      <c r="F180" s="11">
        <v>3</v>
      </c>
      <c r="G180" s="1" t="s">
        <v>25</v>
      </c>
      <c r="H180" s="1" t="s">
        <v>39</v>
      </c>
      <c r="I180" s="1" t="s">
        <v>60</v>
      </c>
      <c r="J180" s="1" t="s">
        <v>44</v>
      </c>
      <c r="K180" s="1" t="s">
        <v>40</v>
      </c>
      <c r="L180" s="1" t="s">
        <v>30</v>
      </c>
      <c r="M180" s="1" t="s">
        <v>45</v>
      </c>
      <c r="N180" s="1" t="s">
        <v>65</v>
      </c>
      <c r="O180" s="1" t="s">
        <v>30</v>
      </c>
      <c r="P180" s="1" t="s">
        <v>41</v>
      </c>
      <c r="Q180" s="1" t="s">
        <v>31</v>
      </c>
      <c r="R180" s="1" t="s">
        <v>31</v>
      </c>
      <c r="S180" s="1" t="s">
        <v>35</v>
      </c>
      <c r="T180" s="1" t="s">
        <v>34</v>
      </c>
      <c r="U180" s="1" t="s">
        <v>31</v>
      </c>
      <c r="V180" s="1" t="s">
        <v>36</v>
      </c>
      <c r="W180" s="1" t="s">
        <v>49</v>
      </c>
      <c r="X180" s="1" t="s">
        <v>34</v>
      </c>
      <c r="Y180" s="1" t="s">
        <v>34</v>
      </c>
      <c r="Z180" s="1" t="s">
        <v>25</v>
      </c>
      <c r="AA180" s="1" t="s">
        <v>50</v>
      </c>
      <c r="AB180" s="11">
        <v>1</v>
      </c>
      <c r="AC180" s="12">
        <f xml:space="preserve"> VLOOKUP(Таблица1[Ваша должность],Должность[],3,FALSE)</f>
        <v>0</v>
      </c>
      <c r="AD18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0" s="12">
        <f>VLOOKUP(Таблица1[[#This Row],[Насколько ваш руководитель делегирует вам полномочия для принятия решений]],Таблица5[],3,FALSE)</f>
        <v>1</v>
      </c>
      <c r="AG180" s="12">
        <f>VLOOKUP(Таблица1[[#This Row],[Дает ли руководитель обратную связь по поводу вашей работы]],Таблица6[],3,FALSE)</f>
        <v>0</v>
      </c>
      <c r="AH18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0" s="12">
        <f>VLOOKUP(Таблица1[[#This Row],[Критикует ли вас руководитель в присутствии коллег]],Таблица9[],3,FALSE)</f>
        <v>0</v>
      </c>
      <c r="AJ180" s="12">
        <f>VLOOKUP(Таблица1[[#This Row],[Насколько часто вы общаетесь с руководителем один-на-один]],Таблица10[],3,FALSE)</f>
        <v>1</v>
      </c>
      <c r="AK18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0" s="12">
        <f>VLOOKUP(Таблица1[[#This Row],[Повышает ли руководитель на вас голос]],Таблица13[],3,FALSE)</f>
        <v>0</v>
      </c>
      <c r="AN180" s="12">
        <f>VLOOKUP(Таблица1[[#This Row],[Как руководитель реагирует на ваши инициативы]],Таблица14[],3,FALSE)</f>
        <v>1</v>
      </c>
      <c r="AO180" s="12">
        <f>VLOOKUP(Таблица1[[#This Row],[Оцените уровень комфорта в отношениях с руководителем]],Таблица15[],3,FALSE)</f>
        <v>1</v>
      </c>
      <c r="AP180" s="12">
        <f>VLOOKUP(Таблица1[[#This Row],[Возраст вашего руководителя]],Таблица16[],3,FALSE)</f>
        <v>0</v>
      </c>
      <c r="AQ180" s="12">
        <f>VLOOKUP(Таблица1[[#This Row],[Возраст вашего руководителя]],Таблица16[],4,FALSE)</f>
        <v>0</v>
      </c>
      <c r="AR180" s="12">
        <f>VLOOKUP(Таблица1[[#This Row],[Ваш пол]], Таблица17[], 2, FALSE)</f>
        <v>1</v>
      </c>
      <c r="AS180" s="12">
        <f>VLOOKUP(Таблица1[[#This Row],[Считаете ли вы своего руководителя лидером]], Таблица18[], 2, FALSE)</f>
        <v>0</v>
      </c>
      <c r="AT180" s="12">
        <f>VLOOKUP(Таблица1[[#This Row],[Есть ли в вашем коллективе неформальный лидер]], Таблица20[], 2, FALSE)</f>
        <v>0</v>
      </c>
      <c r="AU18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80" s="12">
        <f>VLOOKUP(Таблица1[[#This Row],[Занимается ли руководитель вашим профессиональным развитием]], Таблица22[], 2, FALSE)</f>
        <v>0</v>
      </c>
      <c r="AW180" s="12">
        <f>VLOOKUP(Таблица1[[#This Row],[Готовы ли вы к работе сверхурочно по просьбе руководителя]], Таблица23[], 2, FALSE)</f>
        <v>1</v>
      </c>
      <c r="AX180" s="12">
        <f>VLOOKUP(Таблица1[[#This Row],[Готовы ли вы перейти на другую работу вслед за руководителем]], Таблица24[], 2, FALSE)</f>
        <v>1</v>
      </c>
      <c r="AY180" s="12">
        <f>VLOOKUP(Таблица1[[#This Row],[Пол вашего руководителя]], Таблица17[], 2, FALSE)</f>
        <v>1</v>
      </c>
    </row>
    <row r="181" spans="1:51" ht="45" x14ac:dyDescent="0.25">
      <c r="A181" s="1">
        <v>180</v>
      </c>
      <c r="B181" s="1" t="s">
        <v>24</v>
      </c>
      <c r="C181" s="1">
        <v>12</v>
      </c>
      <c r="D181" s="1">
        <v>34</v>
      </c>
      <c r="E181" s="1">
        <v>1.1000000000000001</v>
      </c>
      <c r="F181" s="11">
        <v>1</v>
      </c>
      <c r="G181" s="1" t="s">
        <v>25</v>
      </c>
      <c r="H181" s="1" t="s">
        <v>64</v>
      </c>
      <c r="I181" s="1" t="s">
        <v>60</v>
      </c>
      <c r="J181" s="1" t="s">
        <v>44</v>
      </c>
      <c r="K181" s="1" t="s">
        <v>29</v>
      </c>
      <c r="L181" s="1" t="s">
        <v>30</v>
      </c>
      <c r="M181" s="1" t="s">
        <v>31</v>
      </c>
      <c r="N181" s="1" t="s">
        <v>46</v>
      </c>
      <c r="O181" s="1" t="s">
        <v>30</v>
      </c>
      <c r="P181" s="1" t="s">
        <v>41</v>
      </c>
      <c r="Q181" s="1" t="s">
        <v>34</v>
      </c>
      <c r="R181" s="1" t="s">
        <v>31</v>
      </c>
      <c r="S181" s="1" t="s">
        <v>35</v>
      </c>
      <c r="T181" s="1" t="s">
        <v>34</v>
      </c>
      <c r="U181" s="1" t="s">
        <v>31</v>
      </c>
      <c r="V181" s="1" t="s">
        <v>36</v>
      </c>
      <c r="W181" s="1" t="s">
        <v>49</v>
      </c>
      <c r="X181" s="1" t="s">
        <v>34</v>
      </c>
      <c r="Y181" s="1" t="s">
        <v>34</v>
      </c>
      <c r="Z181" s="1" t="s">
        <v>25</v>
      </c>
      <c r="AA181" s="1" t="s">
        <v>69</v>
      </c>
      <c r="AB181" s="11">
        <v>8</v>
      </c>
      <c r="AC181" s="12">
        <f xml:space="preserve"> VLOOKUP(Таблица1[Ваша должность],Должность[],3,FALSE)</f>
        <v>1</v>
      </c>
      <c r="AD18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1" s="12">
        <f>VLOOKUP(Таблица1[[#This Row],[Насколько ваш руководитель делегирует вам полномочия для принятия решений]],Таблица5[],3,FALSE)</f>
        <v>1</v>
      </c>
      <c r="AG181" s="12">
        <f>VLOOKUP(Таблица1[[#This Row],[Дает ли руководитель обратную связь по поводу вашей работы]],Таблица6[],3,FALSE)</f>
        <v>1</v>
      </c>
      <c r="AH18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1" s="12">
        <f>VLOOKUP(Таблица1[[#This Row],[Критикует ли вас руководитель в присутствии коллег]],Таблица9[],3,FALSE)</f>
        <v>0</v>
      </c>
      <c r="AJ181" s="12">
        <f>VLOOKUP(Таблица1[[#This Row],[Насколько часто вы общаетесь с руководителем один-на-один]],Таблица10[],3,FALSE)</f>
        <v>0</v>
      </c>
      <c r="AK18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1" s="12">
        <f>VLOOKUP(Таблица1[[#This Row],[Повышает ли руководитель на вас голос]],Таблица13[],3,FALSE)</f>
        <v>0</v>
      </c>
      <c r="AN181" s="12">
        <f>VLOOKUP(Таблица1[[#This Row],[Как руководитель реагирует на ваши инициативы]],Таблица14[],3,FALSE)</f>
        <v>1</v>
      </c>
      <c r="AO181" s="12">
        <f>VLOOKUP(Таблица1[[#This Row],[Оцените уровень комфорта в отношениях с руководителем]],Таблица15[],3,FALSE)</f>
        <v>1</v>
      </c>
      <c r="AP181" s="12">
        <f>VLOOKUP(Таблица1[[#This Row],[Возраст вашего руководителя]],Таблица16[],3,FALSE)</f>
        <v>0</v>
      </c>
      <c r="AQ181" s="12">
        <f>VLOOKUP(Таблица1[[#This Row],[Возраст вашего руководителя]],Таблица16[],4,FALSE)</f>
        <v>0</v>
      </c>
      <c r="AR181" s="12">
        <f>VLOOKUP(Таблица1[[#This Row],[Ваш пол]], Таблица17[], 2, FALSE)</f>
        <v>1</v>
      </c>
      <c r="AS181" s="12">
        <f>VLOOKUP(Таблица1[[#This Row],[Считаете ли вы своего руководителя лидером]], Таблица18[], 2, FALSE)</f>
        <v>1</v>
      </c>
      <c r="AT181" s="12">
        <f>VLOOKUP(Таблица1[[#This Row],[Есть ли в вашем коллективе неформальный лидер]], Таблица20[], 2, FALSE)</f>
        <v>0</v>
      </c>
      <c r="AU18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81" s="12">
        <f>VLOOKUP(Таблица1[[#This Row],[Занимается ли руководитель вашим профессиональным развитием]], Таблица22[], 2, FALSE)</f>
        <v>0</v>
      </c>
      <c r="AW181" s="12">
        <f>VLOOKUP(Таблица1[[#This Row],[Готовы ли вы к работе сверхурочно по просьбе руководителя]], Таблица23[], 2, FALSE)</f>
        <v>1</v>
      </c>
      <c r="AX181" s="12">
        <f>VLOOKUP(Таблица1[[#This Row],[Готовы ли вы перейти на другую работу вслед за руководителем]], Таблица24[], 2, FALSE)</f>
        <v>1</v>
      </c>
      <c r="AY181" s="12">
        <f>VLOOKUP(Таблица1[[#This Row],[Пол вашего руководителя]], Таблица17[], 2, FALSE)</f>
        <v>1</v>
      </c>
    </row>
    <row r="182" spans="1:51" ht="45" x14ac:dyDescent="0.25">
      <c r="A182" s="1">
        <v>181</v>
      </c>
      <c r="B182" s="1" t="s">
        <v>42</v>
      </c>
      <c r="C182" s="1">
        <v>10</v>
      </c>
      <c r="D182" s="1">
        <v>27</v>
      </c>
      <c r="E182" s="1">
        <v>10</v>
      </c>
      <c r="F182" s="11">
        <v>0</v>
      </c>
      <c r="G182" s="1" t="s">
        <v>25</v>
      </c>
      <c r="H182" s="1" t="s">
        <v>39</v>
      </c>
      <c r="I182" s="1" t="s">
        <v>30</v>
      </c>
      <c r="J182" s="1" t="s">
        <v>44</v>
      </c>
      <c r="K182" s="1" t="s">
        <v>40</v>
      </c>
      <c r="L182" s="1" t="s">
        <v>30</v>
      </c>
      <c r="M182" s="1" t="s">
        <v>31</v>
      </c>
      <c r="N182" s="1" t="s">
        <v>46</v>
      </c>
      <c r="O182" s="1" t="s">
        <v>30</v>
      </c>
      <c r="P182" s="1" t="s">
        <v>33</v>
      </c>
      <c r="Q182" s="1" t="s">
        <v>31</v>
      </c>
      <c r="R182" s="1" t="s">
        <v>31</v>
      </c>
      <c r="S182" s="1" t="s">
        <v>35</v>
      </c>
      <c r="T182" s="1" t="s">
        <v>68</v>
      </c>
      <c r="U182" s="1" t="s">
        <v>31</v>
      </c>
      <c r="V182" s="1" t="s">
        <v>36</v>
      </c>
      <c r="W182" s="1" t="s">
        <v>37</v>
      </c>
      <c r="X182" s="1" t="s">
        <v>34</v>
      </c>
      <c r="Y182" s="1" t="s">
        <v>31</v>
      </c>
      <c r="Z182" s="1" t="s">
        <v>61</v>
      </c>
      <c r="AA182" s="1" t="s">
        <v>62</v>
      </c>
      <c r="AB182" s="11">
        <v>10</v>
      </c>
      <c r="AC182" s="12">
        <f xml:space="preserve"> VLOOKUP(Таблица1[Ваша должность],Должность[],3,FALSE)</f>
        <v>0</v>
      </c>
      <c r="AD18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82" s="12">
        <f>VLOOKUP(Таблица1[[#This Row],[Насколько ваш руководитель делегирует вам полномочия для принятия решений]],Таблица5[],3,FALSE)</f>
        <v>1</v>
      </c>
      <c r="AG182" s="12">
        <f>VLOOKUP(Таблица1[[#This Row],[Дает ли руководитель обратную связь по поводу вашей работы]],Таблица6[],3,FALSE)</f>
        <v>0</v>
      </c>
      <c r="AH18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2" s="12">
        <f>VLOOKUP(Таблица1[[#This Row],[Критикует ли вас руководитель в присутствии коллег]],Таблица9[],3,FALSE)</f>
        <v>0</v>
      </c>
      <c r="AJ182" s="12">
        <f>VLOOKUP(Таблица1[[#This Row],[Насколько часто вы общаетесь с руководителем один-на-один]],Таблица10[],3,FALSE)</f>
        <v>0</v>
      </c>
      <c r="AK18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2" s="12">
        <f>VLOOKUP(Таблица1[[#This Row],[Повышает ли руководитель на вас голос]],Таблица13[],3,FALSE)</f>
        <v>0</v>
      </c>
      <c r="AN182" s="12">
        <f>VLOOKUP(Таблица1[[#This Row],[Как руководитель реагирует на ваши инициативы]],Таблица14[],3,FALSE)</f>
        <v>1</v>
      </c>
      <c r="AO182" s="12">
        <f>VLOOKUP(Таблица1[[#This Row],[Оцените уровень комфорта в отношениях с руководителем]],Таблица15[],3,FALSE)</f>
        <v>1</v>
      </c>
      <c r="AP182" s="12">
        <f>VLOOKUP(Таблица1[[#This Row],[Возраст вашего руководителя]],Таблица16[],3,FALSE)</f>
        <v>1</v>
      </c>
      <c r="AQ182" s="12">
        <f>VLOOKUP(Таблица1[[#This Row],[Возраст вашего руководителя]],Таблица16[],4,FALSE)</f>
        <v>0</v>
      </c>
      <c r="AR182" s="12">
        <f>VLOOKUP(Таблица1[[#This Row],[Ваш пол]], Таблица17[], 2, FALSE)</f>
        <v>1</v>
      </c>
      <c r="AS182" s="12">
        <f>VLOOKUP(Таблица1[[#This Row],[Считаете ли вы своего руководителя лидером]], Таблица18[], 2, FALSE)</f>
        <v>0</v>
      </c>
      <c r="AT182" s="12">
        <f>VLOOKUP(Таблица1[[#This Row],[Есть ли в вашем коллективе неформальный лидер]], Таблица20[], 2, FALSE)</f>
        <v>0</v>
      </c>
      <c r="AU18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82" s="12">
        <f>VLOOKUP(Таблица1[[#This Row],[Занимается ли руководитель вашим профессиональным развитием]], Таблица22[], 2, FALSE)</f>
        <v>0</v>
      </c>
      <c r="AW182" s="12">
        <f>VLOOKUP(Таблица1[[#This Row],[Готовы ли вы к работе сверхурочно по просьбе руководителя]], Таблица23[], 2, FALSE)</f>
        <v>1</v>
      </c>
      <c r="AX182" s="12">
        <f>VLOOKUP(Таблица1[[#This Row],[Готовы ли вы перейти на другую работу вслед за руководителем]], Таблица24[], 2, FALSE)</f>
        <v>0</v>
      </c>
      <c r="AY182" s="12">
        <f>VLOOKUP(Таблица1[[#This Row],[Пол вашего руководителя]], Таблица17[], 2, FALSE)</f>
        <v>0</v>
      </c>
    </row>
    <row r="183" spans="1:51" ht="45" x14ac:dyDescent="0.25">
      <c r="A183" s="1">
        <v>182</v>
      </c>
      <c r="B183" s="1" t="s">
        <v>42</v>
      </c>
      <c r="C183" s="1">
        <v>41</v>
      </c>
      <c r="D183" s="1">
        <v>64</v>
      </c>
      <c r="E183" s="1">
        <v>3</v>
      </c>
      <c r="F183" s="11">
        <v>1</v>
      </c>
      <c r="G183" s="1" t="s">
        <v>25</v>
      </c>
      <c r="H183" s="1" t="s">
        <v>39</v>
      </c>
      <c r="I183" s="1" t="s">
        <v>60</v>
      </c>
      <c r="J183" s="1" t="s">
        <v>44</v>
      </c>
      <c r="K183" s="1" t="s">
        <v>29</v>
      </c>
      <c r="L183" s="1" t="s">
        <v>30</v>
      </c>
      <c r="M183" s="1" t="s">
        <v>31</v>
      </c>
      <c r="N183" s="1" t="s">
        <v>46</v>
      </c>
      <c r="O183" s="1" t="s">
        <v>30</v>
      </c>
      <c r="P183" s="1" t="s">
        <v>41</v>
      </c>
      <c r="Q183" s="1" t="s">
        <v>34</v>
      </c>
      <c r="R183" s="1" t="s">
        <v>34</v>
      </c>
      <c r="S183" s="1" t="s">
        <v>35</v>
      </c>
      <c r="T183" s="1" t="s">
        <v>68</v>
      </c>
      <c r="U183" s="1" t="s">
        <v>31</v>
      </c>
      <c r="V183" s="1" t="s">
        <v>36</v>
      </c>
      <c r="W183" s="1" t="s">
        <v>37</v>
      </c>
      <c r="X183" s="1" t="s">
        <v>34</v>
      </c>
      <c r="Y183" s="1" t="s">
        <v>31</v>
      </c>
      <c r="Z183" s="1" t="s">
        <v>61</v>
      </c>
      <c r="AA183" s="1" t="s">
        <v>79</v>
      </c>
      <c r="AB183" s="11">
        <v>3</v>
      </c>
      <c r="AC183" s="12">
        <f xml:space="preserve"> VLOOKUP(Таблица1[Ваша должность],Должность[],3,FALSE)</f>
        <v>0</v>
      </c>
      <c r="AD18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3" s="12">
        <f>VLOOKUP(Таблица1[[#This Row],[Насколько ваш руководитель делегирует вам полномочия для принятия решений]],Таблица5[],3,FALSE)</f>
        <v>1</v>
      </c>
      <c r="AG183" s="12">
        <f>VLOOKUP(Таблица1[[#This Row],[Дает ли руководитель обратную связь по поводу вашей работы]],Таблица6[],3,FALSE)</f>
        <v>1</v>
      </c>
      <c r="AH18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3" s="12">
        <f>VLOOKUP(Таблица1[[#This Row],[Критикует ли вас руководитель в присутствии коллег]],Таблица9[],3,FALSE)</f>
        <v>0</v>
      </c>
      <c r="AJ183" s="12">
        <f>VLOOKUP(Таблица1[[#This Row],[Насколько часто вы общаетесь с руководителем один-на-один]],Таблица10[],3,FALSE)</f>
        <v>0</v>
      </c>
      <c r="AK18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3" s="12">
        <f>VLOOKUP(Таблица1[[#This Row],[Повышает ли руководитель на вас голос]],Таблица13[],3,FALSE)</f>
        <v>0</v>
      </c>
      <c r="AN183" s="12">
        <f>VLOOKUP(Таблица1[[#This Row],[Как руководитель реагирует на ваши инициативы]],Таблица14[],3,FALSE)</f>
        <v>1</v>
      </c>
      <c r="AO183" s="12">
        <f>VLOOKUP(Таблица1[[#This Row],[Оцените уровень комфорта в отношениях с руководителем]],Таблица15[],3,FALSE)</f>
        <v>1</v>
      </c>
      <c r="AP183" s="12">
        <f>VLOOKUP(Таблица1[[#This Row],[Возраст вашего руководителя]],Таблица16[],3,FALSE)</f>
        <v>0</v>
      </c>
      <c r="AQ183" s="12">
        <f>VLOOKUP(Таблица1[[#This Row],[Возраст вашего руководителя]],Таблица16[],4,FALSE)</f>
        <v>1</v>
      </c>
      <c r="AR183" s="12">
        <f>VLOOKUP(Таблица1[[#This Row],[Ваш пол]], Таблица17[], 2, FALSE)</f>
        <v>1</v>
      </c>
      <c r="AS183" s="12">
        <f>VLOOKUP(Таблица1[[#This Row],[Считаете ли вы своего руководителя лидером]], Таблица18[], 2, FALSE)</f>
        <v>1</v>
      </c>
      <c r="AT183" s="12">
        <f>VLOOKUP(Таблица1[[#This Row],[Есть ли в вашем коллективе неформальный лидер]], Таблица20[], 2, FALSE)</f>
        <v>1</v>
      </c>
      <c r="AU18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83" s="12">
        <f>VLOOKUP(Таблица1[[#This Row],[Занимается ли руководитель вашим профессиональным развитием]], Таблица22[], 2, FALSE)</f>
        <v>0</v>
      </c>
      <c r="AW183" s="12">
        <f>VLOOKUP(Таблица1[[#This Row],[Готовы ли вы к работе сверхурочно по просьбе руководителя]], Таблица23[], 2, FALSE)</f>
        <v>1</v>
      </c>
      <c r="AX183" s="12">
        <f>VLOOKUP(Таблица1[[#This Row],[Готовы ли вы перейти на другую работу вслед за руководителем]], Таблица24[], 2, FALSE)</f>
        <v>0</v>
      </c>
      <c r="AY183" s="12">
        <f>VLOOKUP(Таблица1[[#This Row],[Пол вашего руководителя]], Таблица17[], 2, FALSE)</f>
        <v>0</v>
      </c>
    </row>
    <row r="184" spans="1:51" ht="45" x14ac:dyDescent="0.25">
      <c r="A184" s="1">
        <v>183</v>
      </c>
      <c r="B184" s="1" t="s">
        <v>42</v>
      </c>
      <c r="C184" s="1">
        <v>11</v>
      </c>
      <c r="D184" s="1">
        <v>29</v>
      </c>
      <c r="E184" s="1">
        <v>7</v>
      </c>
      <c r="F184" s="11">
        <v>0</v>
      </c>
      <c r="G184" s="1" t="s">
        <v>25</v>
      </c>
      <c r="H184" s="1" t="s">
        <v>39</v>
      </c>
      <c r="I184" s="1" t="s">
        <v>27</v>
      </c>
      <c r="J184" s="1" t="s">
        <v>28</v>
      </c>
      <c r="K184" s="1" t="s">
        <v>29</v>
      </c>
      <c r="L184" s="1" t="s">
        <v>59</v>
      </c>
      <c r="M184" s="1" t="s">
        <v>31</v>
      </c>
      <c r="N184" s="1" t="s">
        <v>32</v>
      </c>
      <c r="O184" s="1" t="s">
        <v>47</v>
      </c>
      <c r="P184" s="1" t="s">
        <v>33</v>
      </c>
      <c r="Q184" s="1" t="s">
        <v>34</v>
      </c>
      <c r="R184" s="1" t="s">
        <v>34</v>
      </c>
      <c r="S184" s="1" t="s">
        <v>35</v>
      </c>
      <c r="T184" s="1" t="s">
        <v>34</v>
      </c>
      <c r="U184" s="1" t="s">
        <v>31</v>
      </c>
      <c r="V184" s="1" t="s">
        <v>36</v>
      </c>
      <c r="W184" s="1" t="s">
        <v>49</v>
      </c>
      <c r="X184" s="1" t="s">
        <v>34</v>
      </c>
      <c r="Y184" s="1" t="s">
        <v>31</v>
      </c>
      <c r="Z184" s="1" t="s">
        <v>25</v>
      </c>
      <c r="AA184" s="1" t="s">
        <v>69</v>
      </c>
      <c r="AB184" s="11">
        <v>7</v>
      </c>
      <c r="AC184" s="12">
        <f xml:space="preserve"> VLOOKUP(Таблица1[Ваша должность],Должность[],3,FALSE)</f>
        <v>0</v>
      </c>
      <c r="AD18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4" s="12">
        <f>VLOOKUP(Таблица1[[#This Row],[Насколько ваш руководитель делегирует вам полномочия для принятия решений]],Таблица5[],3,FALSE)</f>
        <v>1</v>
      </c>
      <c r="AG184" s="12">
        <f>VLOOKUP(Таблица1[[#This Row],[Дает ли руководитель обратную связь по поводу вашей работы]],Таблица6[],3,FALSE)</f>
        <v>1</v>
      </c>
      <c r="AH18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4" s="12">
        <f>VLOOKUP(Таблица1[[#This Row],[Критикует ли вас руководитель в присутствии коллег]],Таблица9[],3,FALSE)</f>
        <v>0</v>
      </c>
      <c r="AJ184" s="12">
        <f>VLOOKUP(Таблица1[[#This Row],[Насколько часто вы общаетесь с руководителем один-на-один]],Таблица10[],3,FALSE)</f>
        <v>1</v>
      </c>
      <c r="AK18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4" s="12">
        <f>VLOOKUP(Таблица1[[#This Row],[Повышает ли руководитель на вас голос]],Таблица13[],3,FALSE)</f>
        <v>0</v>
      </c>
      <c r="AN184" s="12">
        <f>VLOOKUP(Таблица1[[#This Row],[Как руководитель реагирует на ваши инициативы]],Таблица14[],3,FALSE)</f>
        <v>1</v>
      </c>
      <c r="AO184" s="12">
        <f>VLOOKUP(Таблица1[[#This Row],[Оцените уровень комфорта в отношениях с руководителем]],Таблица15[],3,FALSE)</f>
        <v>1</v>
      </c>
      <c r="AP184" s="12">
        <f>VLOOKUP(Таблица1[[#This Row],[Возраст вашего руководителя]],Таблица16[],3,FALSE)</f>
        <v>0</v>
      </c>
      <c r="AQ184" s="12">
        <f>VLOOKUP(Таблица1[[#This Row],[Возраст вашего руководителя]],Таблица16[],4,FALSE)</f>
        <v>0</v>
      </c>
      <c r="AR184" s="12">
        <f>VLOOKUP(Таблица1[[#This Row],[Ваш пол]], Таблица17[], 2, FALSE)</f>
        <v>1</v>
      </c>
      <c r="AS184" s="12">
        <f>VLOOKUP(Таблица1[[#This Row],[Считаете ли вы своего руководителя лидером]], Таблица18[], 2, FALSE)</f>
        <v>1</v>
      </c>
      <c r="AT184" s="12">
        <f>VLOOKUP(Таблица1[[#This Row],[Есть ли в вашем коллективе неформальный лидер]], Таблица20[], 2, FALSE)</f>
        <v>1</v>
      </c>
      <c r="AU18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84" s="12">
        <f>VLOOKUP(Таблица1[[#This Row],[Занимается ли руководитель вашим профессиональным развитием]], Таблица22[], 2, FALSE)</f>
        <v>0</v>
      </c>
      <c r="AW184" s="12">
        <f>VLOOKUP(Таблица1[[#This Row],[Готовы ли вы к работе сверхурочно по просьбе руководителя]], Таблица23[], 2, FALSE)</f>
        <v>1</v>
      </c>
      <c r="AX184" s="12">
        <f>VLOOKUP(Таблица1[[#This Row],[Готовы ли вы перейти на другую работу вслед за руководителем]], Таблица24[], 2, FALSE)</f>
        <v>0</v>
      </c>
      <c r="AY184" s="12">
        <f>VLOOKUP(Таблица1[[#This Row],[Пол вашего руководителя]], Таблица17[], 2, FALSE)</f>
        <v>1</v>
      </c>
    </row>
    <row r="185" spans="1:51" ht="45" x14ac:dyDescent="0.25">
      <c r="A185" s="1">
        <v>184</v>
      </c>
      <c r="B185" s="1" t="s">
        <v>42</v>
      </c>
      <c r="C185" s="1">
        <v>5</v>
      </c>
      <c r="D185" s="1">
        <v>27</v>
      </c>
      <c r="E185" s="1">
        <v>3.5</v>
      </c>
      <c r="F185" s="11">
        <v>1</v>
      </c>
      <c r="G185" s="1" t="s">
        <v>25</v>
      </c>
      <c r="H185" s="1" t="s">
        <v>64</v>
      </c>
      <c r="I185" s="1" t="s">
        <v>60</v>
      </c>
      <c r="J185" s="1" t="s">
        <v>44</v>
      </c>
      <c r="K185" s="1" t="s">
        <v>29</v>
      </c>
      <c r="L185" s="1" t="s">
        <v>59</v>
      </c>
      <c r="M185" s="1" t="s">
        <v>31</v>
      </c>
      <c r="N185" s="1" t="s">
        <v>46</v>
      </c>
      <c r="O185" s="1" t="s">
        <v>30</v>
      </c>
      <c r="P185" s="1" t="s">
        <v>34</v>
      </c>
      <c r="Q185" s="1" t="s">
        <v>34</v>
      </c>
      <c r="R185" s="1" t="s">
        <v>31</v>
      </c>
      <c r="S185" s="1" t="s">
        <v>35</v>
      </c>
      <c r="T185" s="1" t="s">
        <v>68</v>
      </c>
      <c r="U185" s="1" t="s">
        <v>31</v>
      </c>
      <c r="V185" s="1" t="s">
        <v>36</v>
      </c>
      <c r="W185" s="1" t="s">
        <v>49</v>
      </c>
      <c r="X185" s="1" t="s">
        <v>34</v>
      </c>
      <c r="Y185" s="1" t="s">
        <v>34</v>
      </c>
      <c r="Z185" s="1" t="s">
        <v>25</v>
      </c>
      <c r="AA185" s="1" t="s">
        <v>50</v>
      </c>
      <c r="AB185" s="11">
        <v>4</v>
      </c>
      <c r="AC185" s="12">
        <f xml:space="preserve"> VLOOKUP(Таблица1[Ваша должность],Должность[],3,FALSE)</f>
        <v>0</v>
      </c>
      <c r="AD18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5" s="12">
        <f>VLOOKUP(Таблица1[[#This Row],[Насколько ваш руководитель делегирует вам полномочия для принятия решений]],Таблица5[],3,FALSE)</f>
        <v>1</v>
      </c>
      <c r="AG185" s="12">
        <f>VLOOKUP(Таблица1[[#This Row],[Дает ли руководитель обратную связь по поводу вашей работы]],Таблица6[],3,FALSE)</f>
        <v>1</v>
      </c>
      <c r="AH18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5" s="12">
        <f>VLOOKUP(Таблица1[[#This Row],[Критикует ли вас руководитель в присутствии коллег]],Таблица9[],3,FALSE)</f>
        <v>0</v>
      </c>
      <c r="AJ185" s="12">
        <f>VLOOKUP(Таблица1[[#This Row],[Насколько часто вы общаетесь с руководителем один-на-один]],Таблица10[],3,FALSE)</f>
        <v>0</v>
      </c>
      <c r="AK18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85" s="12">
        <f>VLOOKUP(Таблица1[[#This Row],[Повышает ли руководитель на вас голос]],Таблица13[],3,FALSE)</f>
        <v>0</v>
      </c>
      <c r="AN185" s="12">
        <f>VLOOKUP(Таблица1[[#This Row],[Как руководитель реагирует на ваши инициативы]],Таблица14[],3,FALSE)</f>
        <v>1</v>
      </c>
      <c r="AO185" s="12">
        <f>VLOOKUP(Таблица1[[#This Row],[Оцените уровень комфорта в отношениях с руководителем]],Таблица15[],3,FALSE)</f>
        <v>1</v>
      </c>
      <c r="AP185" s="12">
        <f>VLOOKUP(Таблица1[[#This Row],[Возраст вашего руководителя]],Таблица16[],3,FALSE)</f>
        <v>0</v>
      </c>
      <c r="AQ185" s="12">
        <f>VLOOKUP(Таблица1[[#This Row],[Возраст вашего руководителя]],Таблица16[],4,FALSE)</f>
        <v>0</v>
      </c>
      <c r="AR185" s="12">
        <f>VLOOKUP(Таблица1[[#This Row],[Ваш пол]], Таблица17[], 2, FALSE)</f>
        <v>1</v>
      </c>
      <c r="AS185" s="12">
        <f>VLOOKUP(Таблица1[[#This Row],[Считаете ли вы своего руководителя лидером]], Таблица18[], 2, FALSE)</f>
        <v>1</v>
      </c>
      <c r="AT185" s="12">
        <f>VLOOKUP(Таблица1[[#This Row],[Есть ли в вашем коллективе неформальный лидер]], Таблица20[], 2, FALSE)</f>
        <v>0</v>
      </c>
      <c r="AU18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85" s="12">
        <f>VLOOKUP(Таблица1[[#This Row],[Занимается ли руководитель вашим профессиональным развитием]], Таблица22[], 2, FALSE)</f>
        <v>0</v>
      </c>
      <c r="AW185" s="12">
        <f>VLOOKUP(Таблица1[[#This Row],[Готовы ли вы к работе сверхурочно по просьбе руководителя]], Таблица23[], 2, FALSE)</f>
        <v>1</v>
      </c>
      <c r="AX185" s="12">
        <f>VLOOKUP(Таблица1[[#This Row],[Готовы ли вы перейти на другую работу вслед за руководителем]], Таблица24[], 2, FALSE)</f>
        <v>1</v>
      </c>
      <c r="AY185" s="12">
        <f>VLOOKUP(Таблица1[[#This Row],[Пол вашего руководителя]], Таблица17[], 2, FALSE)</f>
        <v>1</v>
      </c>
    </row>
    <row r="186" spans="1:51" ht="45" x14ac:dyDescent="0.25">
      <c r="A186" s="1">
        <v>185</v>
      </c>
      <c r="B186" s="1" t="s">
        <v>42</v>
      </c>
      <c r="C186" s="1">
        <v>8</v>
      </c>
      <c r="D186" s="1">
        <v>30</v>
      </c>
      <c r="E186" s="1">
        <v>0.7</v>
      </c>
      <c r="F186" s="11">
        <v>4</v>
      </c>
      <c r="G186" s="1" t="s">
        <v>25</v>
      </c>
      <c r="H186" s="1" t="s">
        <v>43</v>
      </c>
      <c r="I186" s="1" t="s">
        <v>30</v>
      </c>
      <c r="J186" s="1" t="s">
        <v>71</v>
      </c>
      <c r="K186" s="1" t="s">
        <v>40</v>
      </c>
      <c r="L186" s="1" t="s">
        <v>30</v>
      </c>
      <c r="M186" s="1" t="s">
        <v>31</v>
      </c>
      <c r="N186" s="1" t="s">
        <v>46</v>
      </c>
      <c r="O186" s="1" t="s">
        <v>30</v>
      </c>
      <c r="P186" s="1" t="s">
        <v>41</v>
      </c>
      <c r="Q186" s="1" t="s">
        <v>34</v>
      </c>
      <c r="R186" s="1" t="s">
        <v>31</v>
      </c>
      <c r="S186" s="1" t="s">
        <v>35</v>
      </c>
      <c r="T186" s="1" t="s">
        <v>68</v>
      </c>
      <c r="U186" s="1" t="s">
        <v>34</v>
      </c>
      <c r="V186" s="1" t="s">
        <v>36</v>
      </c>
      <c r="W186" s="1" t="s">
        <v>37</v>
      </c>
      <c r="X186" s="1" t="s">
        <v>34</v>
      </c>
      <c r="Y186" s="1" t="s">
        <v>34</v>
      </c>
      <c r="Z186" s="1" t="s">
        <v>25</v>
      </c>
      <c r="AA186" s="1" t="s">
        <v>69</v>
      </c>
      <c r="AB186" s="11">
        <v>0.7</v>
      </c>
      <c r="AC186" s="12">
        <f xml:space="preserve"> VLOOKUP(Таблица1[Ваша должность],Должность[],3,FALSE)</f>
        <v>0</v>
      </c>
      <c r="AD18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8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86" s="12">
        <f>VLOOKUP(Таблица1[[#This Row],[Насколько ваш руководитель делегирует вам полномочия для принятия решений]],Таблица5[],3,FALSE)</f>
        <v>0</v>
      </c>
      <c r="AG186" s="12">
        <f>VLOOKUP(Таблица1[[#This Row],[Дает ли руководитель обратную связь по поводу вашей работы]],Таблица6[],3,FALSE)</f>
        <v>0</v>
      </c>
      <c r="AH18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6" s="12">
        <f>VLOOKUP(Таблица1[[#This Row],[Критикует ли вас руководитель в присутствии коллег]],Таблица9[],3,FALSE)</f>
        <v>0</v>
      </c>
      <c r="AJ186" s="12">
        <f>VLOOKUP(Таблица1[[#This Row],[Насколько часто вы общаетесь с руководителем один-на-один]],Таблица10[],3,FALSE)</f>
        <v>0</v>
      </c>
      <c r="AK18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6" s="12">
        <f>VLOOKUP(Таблица1[[#This Row],[Повышает ли руководитель на вас голос]],Таблица13[],3,FALSE)</f>
        <v>0</v>
      </c>
      <c r="AN186" s="12">
        <f>VLOOKUP(Таблица1[[#This Row],[Как руководитель реагирует на ваши инициативы]],Таблица14[],3,FALSE)</f>
        <v>1</v>
      </c>
      <c r="AO186" s="12">
        <f>VLOOKUP(Таблица1[[#This Row],[Оцените уровень комфорта в отношениях с руководителем]],Таблица15[],3,FALSE)</f>
        <v>1</v>
      </c>
      <c r="AP186" s="12">
        <f>VLOOKUP(Таблица1[[#This Row],[Возраст вашего руководителя]],Таблица16[],3,FALSE)</f>
        <v>0</v>
      </c>
      <c r="AQ186" s="12">
        <f>VLOOKUP(Таблица1[[#This Row],[Возраст вашего руководителя]],Таблица16[],4,FALSE)</f>
        <v>0</v>
      </c>
      <c r="AR186" s="12">
        <f>VLOOKUP(Таблица1[[#This Row],[Ваш пол]], Таблица17[], 2, FALSE)</f>
        <v>1</v>
      </c>
      <c r="AS186" s="12">
        <f>VLOOKUP(Таблица1[[#This Row],[Считаете ли вы своего руководителя лидером]], Таблица18[], 2, FALSE)</f>
        <v>1</v>
      </c>
      <c r="AT186" s="12">
        <f>VLOOKUP(Таблица1[[#This Row],[Есть ли в вашем коллективе неформальный лидер]], Таблица20[], 2, FALSE)</f>
        <v>0</v>
      </c>
      <c r="AU18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86" s="12">
        <f>VLOOKUP(Таблица1[[#This Row],[Занимается ли руководитель вашим профессиональным развитием]], Таблица22[], 2, FALSE)</f>
        <v>1</v>
      </c>
      <c r="AW186" s="12">
        <f>VLOOKUP(Таблица1[[#This Row],[Готовы ли вы к работе сверхурочно по просьбе руководителя]], Таблица23[], 2, FALSE)</f>
        <v>1</v>
      </c>
      <c r="AX186" s="12">
        <f>VLOOKUP(Таблица1[[#This Row],[Готовы ли вы перейти на другую работу вслед за руководителем]], Таблица24[], 2, FALSE)</f>
        <v>1</v>
      </c>
      <c r="AY186" s="12">
        <f>VLOOKUP(Таблица1[[#This Row],[Пол вашего руководителя]], Таблица17[], 2, FALSE)</f>
        <v>1</v>
      </c>
    </row>
    <row r="187" spans="1:51" ht="45" x14ac:dyDescent="0.25">
      <c r="A187" s="1">
        <v>186</v>
      </c>
      <c r="B187" s="1" t="s">
        <v>73</v>
      </c>
      <c r="C187" s="1">
        <v>10</v>
      </c>
      <c r="D187" s="1">
        <v>33</v>
      </c>
      <c r="E187" s="1">
        <v>4</v>
      </c>
      <c r="F187" s="11">
        <v>4</v>
      </c>
      <c r="G187" s="1" t="s">
        <v>25</v>
      </c>
      <c r="H187" s="1" t="s">
        <v>43</v>
      </c>
      <c r="I187" s="1" t="s">
        <v>58</v>
      </c>
      <c r="J187" s="1" t="s">
        <v>44</v>
      </c>
      <c r="K187" s="1" t="s">
        <v>31</v>
      </c>
      <c r="L187" s="1" t="s">
        <v>35</v>
      </c>
      <c r="M187" s="1" t="s">
        <v>31</v>
      </c>
      <c r="N187" s="1" t="s">
        <v>46</v>
      </c>
      <c r="O187" s="1" t="s">
        <v>31</v>
      </c>
      <c r="P187" s="1" t="s">
        <v>33</v>
      </c>
      <c r="Q187" s="1" t="s">
        <v>34</v>
      </c>
      <c r="R187" s="1" t="s">
        <v>31</v>
      </c>
      <c r="S187" s="1" t="s">
        <v>35</v>
      </c>
      <c r="T187" s="1" t="s">
        <v>34</v>
      </c>
      <c r="U187" s="1" t="s">
        <v>31</v>
      </c>
      <c r="V187" s="1" t="s">
        <v>36</v>
      </c>
      <c r="W187" s="1" t="s">
        <v>37</v>
      </c>
      <c r="X187" s="1" t="s">
        <v>34</v>
      </c>
      <c r="Y187" s="1" t="s">
        <v>34</v>
      </c>
      <c r="Z187" s="1" t="s">
        <v>25</v>
      </c>
      <c r="AA187" s="1" t="s">
        <v>50</v>
      </c>
      <c r="AB187" s="11">
        <v>4</v>
      </c>
      <c r="AC187" s="12">
        <f xml:space="preserve"> VLOOKUP(Таблица1[Ваша должность],Должность[],3,FALSE)</f>
        <v>0</v>
      </c>
      <c r="AD18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8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87" s="12">
        <f>VLOOKUP(Таблица1[[#This Row],[Насколько ваш руководитель делегирует вам полномочия для принятия решений]],Таблица5[],3,FALSE)</f>
        <v>1</v>
      </c>
      <c r="AG187" s="12">
        <f>VLOOKUP(Таблица1[[#This Row],[Дает ли руководитель обратную связь по поводу вашей работы]],Таблица6[],3,FALSE)</f>
        <v>0</v>
      </c>
      <c r="AH18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87" s="12">
        <f>VLOOKUP(Таблица1[[#This Row],[Критикует ли вас руководитель в присутствии коллег]],Таблица9[],3,FALSE)</f>
        <v>0</v>
      </c>
      <c r="AJ187" s="12">
        <f>VLOOKUP(Таблица1[[#This Row],[Насколько часто вы общаетесь с руководителем один-на-один]],Таблица10[],3,FALSE)</f>
        <v>0</v>
      </c>
      <c r="AK18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8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7" s="12">
        <f>VLOOKUP(Таблица1[[#This Row],[Повышает ли руководитель на вас голос]],Таблица13[],3,FALSE)</f>
        <v>0</v>
      </c>
      <c r="AN187" s="12">
        <f>VLOOKUP(Таблица1[[#This Row],[Как руководитель реагирует на ваши инициативы]],Таблица14[],3,FALSE)</f>
        <v>1</v>
      </c>
      <c r="AO187" s="12">
        <f>VLOOKUP(Таблица1[[#This Row],[Оцените уровень комфорта в отношениях с руководителем]],Таблица15[],3,FALSE)</f>
        <v>1</v>
      </c>
      <c r="AP187" s="12">
        <f>VLOOKUP(Таблица1[[#This Row],[Возраст вашего руководителя]],Таблица16[],3,FALSE)</f>
        <v>0</v>
      </c>
      <c r="AQ187" s="12">
        <f>VLOOKUP(Таблица1[[#This Row],[Возраст вашего руководителя]],Таблица16[],4,FALSE)</f>
        <v>0</v>
      </c>
      <c r="AR187" s="12">
        <f>VLOOKUP(Таблица1[[#This Row],[Ваш пол]], Таблица17[], 2, FALSE)</f>
        <v>1</v>
      </c>
      <c r="AS187" s="12">
        <f>VLOOKUP(Таблица1[[#This Row],[Считаете ли вы своего руководителя лидером]], Таблица18[], 2, FALSE)</f>
        <v>1</v>
      </c>
      <c r="AT187" s="12">
        <f>VLOOKUP(Таблица1[[#This Row],[Есть ли в вашем коллективе неформальный лидер]], Таблица20[], 2, FALSE)</f>
        <v>0</v>
      </c>
      <c r="AU18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87" s="12">
        <f>VLOOKUP(Таблица1[[#This Row],[Занимается ли руководитель вашим профессиональным развитием]], Таблица22[], 2, FALSE)</f>
        <v>0</v>
      </c>
      <c r="AW187" s="12">
        <f>VLOOKUP(Таблица1[[#This Row],[Готовы ли вы к работе сверхурочно по просьбе руководителя]], Таблица23[], 2, FALSE)</f>
        <v>1</v>
      </c>
      <c r="AX187" s="12">
        <f>VLOOKUP(Таблица1[[#This Row],[Готовы ли вы перейти на другую работу вслед за руководителем]], Таблица24[], 2, FALSE)</f>
        <v>1</v>
      </c>
      <c r="AY187" s="12">
        <f>VLOOKUP(Таблица1[[#This Row],[Пол вашего руководителя]], Таблица17[], 2, FALSE)</f>
        <v>1</v>
      </c>
    </row>
    <row r="188" spans="1:51" ht="45" x14ac:dyDescent="0.25">
      <c r="A188" s="1">
        <v>187</v>
      </c>
      <c r="B188" s="1" t="s">
        <v>42</v>
      </c>
      <c r="C188" s="1">
        <v>8</v>
      </c>
      <c r="D188" s="1">
        <v>27</v>
      </c>
      <c r="E188" s="1">
        <v>1.4</v>
      </c>
      <c r="F188" s="11">
        <v>5</v>
      </c>
      <c r="G188" s="1" t="s">
        <v>25</v>
      </c>
      <c r="H188" s="1" t="s">
        <v>64</v>
      </c>
      <c r="I188" s="1" t="s">
        <v>27</v>
      </c>
      <c r="J188" s="1" t="s">
        <v>28</v>
      </c>
      <c r="K188" s="1" t="s">
        <v>29</v>
      </c>
      <c r="L188" s="1" t="s">
        <v>59</v>
      </c>
      <c r="M188" s="1" t="s">
        <v>45</v>
      </c>
      <c r="N188" s="1" t="s">
        <v>46</v>
      </c>
      <c r="O188" s="1" t="s">
        <v>30</v>
      </c>
      <c r="P188" s="1" t="s">
        <v>41</v>
      </c>
      <c r="Q188" s="1" t="s">
        <v>34</v>
      </c>
      <c r="R188" s="1" t="s">
        <v>31</v>
      </c>
      <c r="S188" s="1" t="s">
        <v>35</v>
      </c>
      <c r="T188" s="1" t="s">
        <v>34</v>
      </c>
      <c r="U188" s="1" t="s">
        <v>34</v>
      </c>
      <c r="V188" s="1" t="s">
        <v>36</v>
      </c>
      <c r="W188" s="1" t="s">
        <v>49</v>
      </c>
      <c r="X188" s="1" t="s">
        <v>31</v>
      </c>
      <c r="Y188" s="1" t="s">
        <v>31</v>
      </c>
      <c r="Z188" s="1" t="s">
        <v>25</v>
      </c>
      <c r="AA188" s="1" t="s">
        <v>38</v>
      </c>
      <c r="AB188" s="11">
        <v>1</v>
      </c>
      <c r="AC188" s="12">
        <f xml:space="preserve"> VLOOKUP(Таблица1[Ваша должность],Должность[],3,FALSE)</f>
        <v>0</v>
      </c>
      <c r="AD18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8" s="12">
        <f>VLOOKUP(Таблица1[[#This Row],[Насколько ваш руководитель делегирует вам полномочия для принятия решений]],Таблица5[],3,FALSE)</f>
        <v>1</v>
      </c>
      <c r="AG188" s="12">
        <f>VLOOKUP(Таблица1[[#This Row],[Дает ли руководитель обратную связь по поводу вашей работы]],Таблица6[],3,FALSE)</f>
        <v>1</v>
      </c>
      <c r="AH18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8" s="12">
        <f>VLOOKUP(Таблица1[[#This Row],[Критикует ли вас руководитель в присутствии коллег]],Таблица9[],3,FALSE)</f>
        <v>0</v>
      </c>
      <c r="AJ188" s="12">
        <f>VLOOKUP(Таблица1[[#This Row],[Насколько часто вы общаетесь с руководителем один-на-один]],Таблица10[],3,FALSE)</f>
        <v>0</v>
      </c>
      <c r="AK18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8" s="12">
        <f>VLOOKUP(Таблица1[[#This Row],[Повышает ли руководитель на вас голос]],Таблица13[],3,FALSE)</f>
        <v>0</v>
      </c>
      <c r="AN188" s="12">
        <f>VLOOKUP(Таблица1[[#This Row],[Как руководитель реагирует на ваши инициативы]],Таблица14[],3,FALSE)</f>
        <v>1</v>
      </c>
      <c r="AO188" s="12">
        <f>VLOOKUP(Таблица1[[#This Row],[Оцените уровень комфорта в отношениях с руководителем]],Таблица15[],3,FALSE)</f>
        <v>1</v>
      </c>
      <c r="AP188" s="12">
        <f>VLOOKUP(Таблица1[[#This Row],[Возраст вашего руководителя]],Таблица16[],3,FALSE)</f>
        <v>1</v>
      </c>
      <c r="AQ188" s="12">
        <f>VLOOKUP(Таблица1[[#This Row],[Возраст вашего руководителя]],Таблица16[],4,FALSE)</f>
        <v>0</v>
      </c>
      <c r="AR188" s="12">
        <f>VLOOKUP(Таблица1[[#This Row],[Ваш пол]], Таблица17[], 2, FALSE)</f>
        <v>1</v>
      </c>
      <c r="AS188" s="12">
        <f>VLOOKUP(Таблица1[[#This Row],[Считаете ли вы своего руководителя лидером]], Таблица18[], 2, FALSE)</f>
        <v>1</v>
      </c>
      <c r="AT188" s="12">
        <f>VLOOKUP(Таблица1[[#This Row],[Есть ли в вашем коллективе неформальный лидер]], Таблица20[], 2, FALSE)</f>
        <v>0</v>
      </c>
      <c r="AU18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88" s="12">
        <f>VLOOKUP(Таблица1[[#This Row],[Занимается ли руководитель вашим профессиональным развитием]], Таблица22[], 2, FALSE)</f>
        <v>1</v>
      </c>
      <c r="AW188" s="12">
        <f>VLOOKUP(Таблица1[[#This Row],[Готовы ли вы к работе сверхурочно по просьбе руководителя]], Таблица23[], 2, FALSE)</f>
        <v>0</v>
      </c>
      <c r="AX188" s="12">
        <f>VLOOKUP(Таблица1[[#This Row],[Готовы ли вы перейти на другую работу вслед за руководителем]], Таблица24[], 2, FALSE)</f>
        <v>0</v>
      </c>
      <c r="AY188" s="12">
        <f>VLOOKUP(Таблица1[[#This Row],[Пол вашего руководителя]], Таблица17[], 2, FALSE)</f>
        <v>1</v>
      </c>
    </row>
    <row r="189" spans="1:51" ht="45" x14ac:dyDescent="0.25">
      <c r="A189" s="1">
        <v>188</v>
      </c>
      <c r="B189" s="1" t="s">
        <v>51</v>
      </c>
      <c r="C189" s="1">
        <v>11</v>
      </c>
      <c r="D189" s="1">
        <v>31</v>
      </c>
      <c r="E189" s="1">
        <v>0.5</v>
      </c>
      <c r="F189" s="11">
        <v>2</v>
      </c>
      <c r="G189" s="1" t="s">
        <v>25</v>
      </c>
      <c r="H189" s="1" t="s">
        <v>39</v>
      </c>
      <c r="I189" s="1" t="s">
        <v>27</v>
      </c>
      <c r="J189" s="1" t="s">
        <v>28</v>
      </c>
      <c r="K189" s="1" t="s">
        <v>40</v>
      </c>
      <c r="L189" s="1" t="s">
        <v>30</v>
      </c>
      <c r="M189" s="1" t="s">
        <v>45</v>
      </c>
      <c r="N189" s="1" t="s">
        <v>46</v>
      </c>
      <c r="O189" s="1" t="s">
        <v>30</v>
      </c>
      <c r="P189" s="1" t="s">
        <v>33</v>
      </c>
      <c r="Q189" s="1" t="s">
        <v>34</v>
      </c>
      <c r="R189" s="1" t="s">
        <v>31</v>
      </c>
      <c r="S189" s="1" t="s">
        <v>35</v>
      </c>
      <c r="T189" s="1" t="s">
        <v>34</v>
      </c>
      <c r="U189" s="1" t="s">
        <v>31</v>
      </c>
      <c r="V189" s="1" t="s">
        <v>36</v>
      </c>
      <c r="W189" s="1" t="s">
        <v>37</v>
      </c>
      <c r="X189" s="1" t="s">
        <v>34</v>
      </c>
      <c r="Y189" s="1" t="s">
        <v>31</v>
      </c>
      <c r="Z189" s="1" t="s">
        <v>25</v>
      </c>
      <c r="AA189" s="1" t="s">
        <v>50</v>
      </c>
      <c r="AB189" s="11">
        <v>0.5</v>
      </c>
      <c r="AC189" s="12">
        <f xml:space="preserve"> VLOOKUP(Таблица1[Ваша должность],Должность[],3,FALSE)</f>
        <v>1</v>
      </c>
      <c r="AD18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8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89" s="12">
        <f>VLOOKUP(Таблица1[[#This Row],[Насколько ваш руководитель делегирует вам полномочия для принятия решений]],Таблица5[],3,FALSE)</f>
        <v>1</v>
      </c>
      <c r="AG189" s="12">
        <f>VLOOKUP(Таблица1[[#This Row],[Дает ли руководитель обратную связь по поводу вашей работы]],Таблица6[],3,FALSE)</f>
        <v>0</v>
      </c>
      <c r="AH18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89" s="12">
        <f>VLOOKUP(Таблица1[[#This Row],[Критикует ли вас руководитель в присутствии коллег]],Таблица9[],3,FALSE)</f>
        <v>0</v>
      </c>
      <c r="AJ189" s="12">
        <f>VLOOKUP(Таблица1[[#This Row],[Насколько часто вы общаетесь с руководителем один-на-один]],Таблица10[],3,FALSE)</f>
        <v>0</v>
      </c>
      <c r="AK18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8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89" s="12">
        <f>VLOOKUP(Таблица1[[#This Row],[Повышает ли руководитель на вас голос]],Таблица13[],3,FALSE)</f>
        <v>0</v>
      </c>
      <c r="AN189" s="12">
        <f>VLOOKUP(Таблица1[[#This Row],[Как руководитель реагирует на ваши инициативы]],Таблица14[],3,FALSE)</f>
        <v>1</v>
      </c>
      <c r="AO189" s="12">
        <f>VLOOKUP(Таблица1[[#This Row],[Оцените уровень комфорта в отношениях с руководителем]],Таблица15[],3,FALSE)</f>
        <v>1</v>
      </c>
      <c r="AP189" s="12">
        <f>VLOOKUP(Таблица1[[#This Row],[Возраст вашего руководителя]],Таблица16[],3,FALSE)</f>
        <v>0</v>
      </c>
      <c r="AQ189" s="12">
        <f>VLOOKUP(Таблица1[[#This Row],[Возраст вашего руководителя]],Таблица16[],4,FALSE)</f>
        <v>0</v>
      </c>
      <c r="AR189" s="12">
        <f>VLOOKUP(Таблица1[[#This Row],[Ваш пол]], Таблица17[], 2, FALSE)</f>
        <v>1</v>
      </c>
      <c r="AS189" s="12">
        <f>VLOOKUP(Таблица1[[#This Row],[Считаете ли вы своего руководителя лидером]], Таблица18[], 2, FALSE)</f>
        <v>1</v>
      </c>
      <c r="AT189" s="12">
        <f>VLOOKUP(Таблица1[[#This Row],[Есть ли в вашем коллективе неформальный лидер]], Таблица20[], 2, FALSE)</f>
        <v>0</v>
      </c>
      <c r="AU18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89" s="12">
        <f>VLOOKUP(Таблица1[[#This Row],[Занимается ли руководитель вашим профессиональным развитием]], Таблица22[], 2, FALSE)</f>
        <v>0</v>
      </c>
      <c r="AW189" s="12">
        <f>VLOOKUP(Таблица1[[#This Row],[Готовы ли вы к работе сверхурочно по просьбе руководителя]], Таблица23[], 2, FALSE)</f>
        <v>1</v>
      </c>
      <c r="AX189" s="12">
        <f>VLOOKUP(Таблица1[[#This Row],[Готовы ли вы перейти на другую работу вслед за руководителем]], Таблица24[], 2, FALSE)</f>
        <v>0</v>
      </c>
      <c r="AY189" s="12">
        <f>VLOOKUP(Таблица1[[#This Row],[Пол вашего руководителя]], Таблица17[], 2, FALSE)</f>
        <v>1</v>
      </c>
    </row>
    <row r="190" spans="1:51" ht="45" x14ac:dyDescent="0.25">
      <c r="A190" s="1">
        <v>189</v>
      </c>
      <c r="B190" s="1" t="s">
        <v>42</v>
      </c>
      <c r="C190" s="1">
        <v>7</v>
      </c>
      <c r="D190" s="1">
        <v>28</v>
      </c>
      <c r="E190" s="1">
        <v>4</v>
      </c>
      <c r="F190" s="11">
        <v>1</v>
      </c>
      <c r="G190" s="1" t="s">
        <v>25</v>
      </c>
      <c r="H190" s="1" t="s">
        <v>39</v>
      </c>
      <c r="I190" s="1" t="s">
        <v>60</v>
      </c>
      <c r="J190" s="1" t="s">
        <v>28</v>
      </c>
      <c r="K190" s="1" t="s">
        <v>29</v>
      </c>
      <c r="L190" s="1" t="s">
        <v>30</v>
      </c>
      <c r="M190" s="1" t="s">
        <v>31</v>
      </c>
      <c r="N190" s="1" t="s">
        <v>72</v>
      </c>
      <c r="O190" s="1" t="s">
        <v>31</v>
      </c>
      <c r="P190" s="1" t="s">
        <v>34</v>
      </c>
      <c r="Q190" s="1" t="s">
        <v>31</v>
      </c>
      <c r="R190" s="1" t="s">
        <v>34</v>
      </c>
      <c r="S190" s="1" t="s">
        <v>35</v>
      </c>
      <c r="T190" s="1" t="s">
        <v>68</v>
      </c>
      <c r="U190" s="1" t="s">
        <v>31</v>
      </c>
      <c r="V190" s="1" t="s">
        <v>36</v>
      </c>
      <c r="W190" s="1" t="s">
        <v>37</v>
      </c>
      <c r="X190" s="1" t="s">
        <v>34</v>
      </c>
      <c r="Y190" s="1" t="s">
        <v>31</v>
      </c>
      <c r="Z190" s="1" t="s">
        <v>25</v>
      </c>
      <c r="AA190" s="1" t="s">
        <v>69</v>
      </c>
      <c r="AB190" s="11">
        <v>4</v>
      </c>
      <c r="AC190" s="12">
        <f xml:space="preserve"> VLOOKUP(Таблица1[Ваша должность],Должность[],3,FALSE)</f>
        <v>0</v>
      </c>
      <c r="AD19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0" s="12">
        <f>VLOOKUP(Таблица1[[#This Row],[Насколько ваш руководитель делегирует вам полномочия для принятия решений]],Таблица5[],3,FALSE)</f>
        <v>1</v>
      </c>
      <c r="AG190" s="12">
        <f>VLOOKUP(Таблица1[[#This Row],[Дает ли руководитель обратную связь по поводу вашей работы]],Таблица6[],3,FALSE)</f>
        <v>1</v>
      </c>
      <c r="AH19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0" s="12">
        <f>VLOOKUP(Таблица1[[#This Row],[Критикует ли вас руководитель в присутствии коллег]],Таблица9[],3,FALSE)</f>
        <v>0</v>
      </c>
      <c r="AJ190" s="12">
        <f>VLOOKUP(Таблица1[[#This Row],[Насколько часто вы общаетесь с руководителем один-на-один]],Таблица10[],3,FALSE)</f>
        <v>0</v>
      </c>
      <c r="AK19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9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90" s="12">
        <f>VLOOKUP(Таблица1[[#This Row],[Повышает ли руководитель на вас голос]],Таблица13[],3,FALSE)</f>
        <v>0</v>
      </c>
      <c r="AN190" s="12">
        <f>VLOOKUP(Таблица1[[#This Row],[Как руководитель реагирует на ваши инициативы]],Таблица14[],3,FALSE)</f>
        <v>1</v>
      </c>
      <c r="AO190" s="12">
        <f>VLOOKUP(Таблица1[[#This Row],[Оцените уровень комфорта в отношениях с руководителем]],Таблица15[],3,FALSE)</f>
        <v>1</v>
      </c>
      <c r="AP190" s="12">
        <f>VLOOKUP(Таблица1[[#This Row],[Возраст вашего руководителя]],Таблица16[],3,FALSE)</f>
        <v>0</v>
      </c>
      <c r="AQ190" s="12">
        <f>VLOOKUP(Таблица1[[#This Row],[Возраст вашего руководителя]],Таблица16[],4,FALSE)</f>
        <v>0</v>
      </c>
      <c r="AR190" s="12">
        <f>VLOOKUP(Таблица1[[#This Row],[Ваш пол]], Таблица17[], 2, FALSE)</f>
        <v>1</v>
      </c>
      <c r="AS190" s="12">
        <f>VLOOKUP(Таблица1[[#This Row],[Считаете ли вы своего руководителя лидером]], Таблица18[], 2, FALSE)</f>
        <v>0</v>
      </c>
      <c r="AT190" s="12">
        <f>VLOOKUP(Таблица1[[#This Row],[Есть ли в вашем коллективе неформальный лидер]], Таблица20[], 2, FALSE)</f>
        <v>1</v>
      </c>
      <c r="AU19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90" s="12">
        <f>VLOOKUP(Таблица1[[#This Row],[Занимается ли руководитель вашим профессиональным развитием]], Таблица22[], 2, FALSE)</f>
        <v>0</v>
      </c>
      <c r="AW190" s="12">
        <f>VLOOKUP(Таблица1[[#This Row],[Готовы ли вы к работе сверхурочно по просьбе руководителя]], Таблица23[], 2, FALSE)</f>
        <v>1</v>
      </c>
      <c r="AX190" s="12">
        <f>VLOOKUP(Таблица1[[#This Row],[Готовы ли вы перейти на другую работу вслед за руководителем]], Таблица24[], 2, FALSE)</f>
        <v>0</v>
      </c>
      <c r="AY190" s="12">
        <f>VLOOKUP(Таблица1[[#This Row],[Пол вашего руководителя]], Таблица17[], 2, FALSE)</f>
        <v>1</v>
      </c>
    </row>
    <row r="191" spans="1:51" ht="45" x14ac:dyDescent="0.25">
      <c r="A191" s="1">
        <v>190</v>
      </c>
      <c r="B191" s="1" t="s">
        <v>51</v>
      </c>
      <c r="C191" s="1">
        <v>9</v>
      </c>
      <c r="D191" s="1">
        <v>29</v>
      </c>
      <c r="E191" s="1">
        <v>3</v>
      </c>
      <c r="F191" s="11">
        <v>1</v>
      </c>
      <c r="G191" s="1" t="s">
        <v>25</v>
      </c>
      <c r="H191" s="1" t="s">
        <v>64</v>
      </c>
      <c r="I191" s="1" t="s">
        <v>60</v>
      </c>
      <c r="J191" s="1" t="s">
        <v>28</v>
      </c>
      <c r="K191" s="1" t="s">
        <v>29</v>
      </c>
      <c r="L191" s="1" t="s">
        <v>30</v>
      </c>
      <c r="M191" s="1" t="s">
        <v>31</v>
      </c>
      <c r="N191" s="1" t="s">
        <v>32</v>
      </c>
      <c r="O191" s="1" t="s">
        <v>30</v>
      </c>
      <c r="P191" s="1" t="s">
        <v>34</v>
      </c>
      <c r="Q191" s="1" t="s">
        <v>34</v>
      </c>
      <c r="R191" s="1" t="s">
        <v>34</v>
      </c>
      <c r="S191" s="1" t="s">
        <v>35</v>
      </c>
      <c r="T191" s="1" t="s">
        <v>34</v>
      </c>
      <c r="U191" s="1" t="s">
        <v>34</v>
      </c>
      <c r="V191" s="1" t="s">
        <v>36</v>
      </c>
      <c r="W191" s="1" t="s">
        <v>37</v>
      </c>
      <c r="X191" s="1" t="s">
        <v>34</v>
      </c>
      <c r="Y191" s="1" t="s">
        <v>34</v>
      </c>
      <c r="Z191" s="1" t="s">
        <v>25</v>
      </c>
      <c r="AA191" s="1" t="s">
        <v>62</v>
      </c>
      <c r="AB191" s="11">
        <v>3</v>
      </c>
      <c r="AC191" s="12">
        <f xml:space="preserve"> VLOOKUP(Таблица1[Ваша должность],Должность[],3,FALSE)</f>
        <v>1</v>
      </c>
      <c r="AD19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1" s="12">
        <f>VLOOKUP(Таблица1[[#This Row],[Насколько ваш руководитель делегирует вам полномочия для принятия решений]],Таблица5[],3,FALSE)</f>
        <v>1</v>
      </c>
      <c r="AG191" s="12">
        <f>VLOOKUP(Таблица1[[#This Row],[Дает ли руководитель обратную связь по поводу вашей работы]],Таблица6[],3,FALSE)</f>
        <v>1</v>
      </c>
      <c r="AH19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1" s="12">
        <f>VLOOKUP(Таблица1[[#This Row],[Критикует ли вас руководитель в присутствии коллег]],Таблица9[],3,FALSE)</f>
        <v>0</v>
      </c>
      <c r="AJ191" s="12">
        <f>VLOOKUP(Таблица1[[#This Row],[Насколько часто вы общаетесь с руководителем один-на-один]],Таблица10[],3,FALSE)</f>
        <v>1</v>
      </c>
      <c r="AK19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9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91" s="12">
        <f>VLOOKUP(Таблица1[[#This Row],[Повышает ли руководитель на вас голос]],Таблица13[],3,FALSE)</f>
        <v>0</v>
      </c>
      <c r="AN191" s="12">
        <f>VLOOKUP(Таблица1[[#This Row],[Как руководитель реагирует на ваши инициативы]],Таблица14[],3,FALSE)</f>
        <v>1</v>
      </c>
      <c r="AO191" s="12">
        <f>VLOOKUP(Таблица1[[#This Row],[Оцените уровень комфорта в отношениях с руководителем]],Таблица15[],3,FALSE)</f>
        <v>1</v>
      </c>
      <c r="AP191" s="12">
        <f>VLOOKUP(Таблица1[[#This Row],[Возраст вашего руководителя]],Таблица16[],3,FALSE)</f>
        <v>1</v>
      </c>
      <c r="AQ191" s="12">
        <f>VLOOKUP(Таблица1[[#This Row],[Возраст вашего руководителя]],Таблица16[],4,FALSE)</f>
        <v>0</v>
      </c>
      <c r="AR191" s="12">
        <f>VLOOKUP(Таблица1[[#This Row],[Ваш пол]], Таблица17[], 2, FALSE)</f>
        <v>1</v>
      </c>
      <c r="AS191" s="12">
        <f>VLOOKUP(Таблица1[[#This Row],[Считаете ли вы своего руководителя лидером]], Таблица18[], 2, FALSE)</f>
        <v>1</v>
      </c>
      <c r="AT191" s="12">
        <f>VLOOKUP(Таблица1[[#This Row],[Есть ли в вашем коллективе неформальный лидер]], Таблица20[], 2, FALSE)</f>
        <v>1</v>
      </c>
      <c r="AU19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91" s="12">
        <f>VLOOKUP(Таблица1[[#This Row],[Занимается ли руководитель вашим профессиональным развитием]], Таблица22[], 2, FALSE)</f>
        <v>1</v>
      </c>
      <c r="AW191" s="12">
        <f>VLOOKUP(Таблица1[[#This Row],[Готовы ли вы к работе сверхурочно по просьбе руководителя]], Таблица23[], 2, FALSE)</f>
        <v>1</v>
      </c>
      <c r="AX191" s="12">
        <f>VLOOKUP(Таблица1[[#This Row],[Готовы ли вы перейти на другую работу вслед за руководителем]], Таблица24[], 2, FALSE)</f>
        <v>1</v>
      </c>
      <c r="AY191" s="12">
        <f>VLOOKUP(Таблица1[[#This Row],[Пол вашего руководителя]], Таблица17[], 2, FALSE)</f>
        <v>1</v>
      </c>
    </row>
    <row r="192" spans="1:51" ht="45" x14ac:dyDescent="0.25">
      <c r="A192" s="1">
        <v>191</v>
      </c>
      <c r="B192" s="1" t="s">
        <v>42</v>
      </c>
      <c r="C192" s="1">
        <v>15</v>
      </c>
      <c r="D192" s="1">
        <v>39</v>
      </c>
      <c r="E192" s="1">
        <v>2</v>
      </c>
      <c r="F192" s="11">
        <v>1</v>
      </c>
      <c r="G192" s="1" t="s">
        <v>25</v>
      </c>
      <c r="H192" s="1" t="s">
        <v>39</v>
      </c>
      <c r="I192" s="1" t="s">
        <v>60</v>
      </c>
      <c r="J192" s="1" t="s">
        <v>44</v>
      </c>
      <c r="K192" s="1" t="s">
        <v>29</v>
      </c>
      <c r="L192" s="1" t="s">
        <v>30</v>
      </c>
      <c r="M192" s="1" t="s">
        <v>31</v>
      </c>
      <c r="N192" s="1" t="s">
        <v>65</v>
      </c>
      <c r="O192" s="1" t="s">
        <v>47</v>
      </c>
      <c r="P192" s="1" t="s">
        <v>34</v>
      </c>
      <c r="Q192" s="1" t="s">
        <v>34</v>
      </c>
      <c r="R192" s="1" t="s">
        <v>31</v>
      </c>
      <c r="S192" s="1" t="s">
        <v>35</v>
      </c>
      <c r="T192" s="1" t="s">
        <v>34</v>
      </c>
      <c r="U192" s="1" t="s">
        <v>31</v>
      </c>
      <c r="V192" s="1" t="s">
        <v>36</v>
      </c>
      <c r="W192" s="1" t="s">
        <v>49</v>
      </c>
      <c r="X192" s="1" t="s">
        <v>34</v>
      </c>
      <c r="Y192" s="1" t="s">
        <v>34</v>
      </c>
      <c r="Z192" s="1" t="s">
        <v>25</v>
      </c>
      <c r="AA192" s="1" t="s">
        <v>50</v>
      </c>
      <c r="AB192" s="11">
        <v>2</v>
      </c>
      <c r="AC192" s="12">
        <f xml:space="preserve"> VLOOKUP(Таблица1[Ваша должность],Должность[],3,FALSE)</f>
        <v>0</v>
      </c>
      <c r="AD19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2" s="12">
        <f>VLOOKUP(Таблица1[[#This Row],[Насколько ваш руководитель делегирует вам полномочия для принятия решений]],Таблица5[],3,FALSE)</f>
        <v>1</v>
      </c>
      <c r="AG192" s="12">
        <f>VLOOKUP(Таблица1[[#This Row],[Дает ли руководитель обратную связь по поводу вашей работы]],Таблица6[],3,FALSE)</f>
        <v>1</v>
      </c>
      <c r="AH19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2" s="12">
        <f>VLOOKUP(Таблица1[[#This Row],[Критикует ли вас руководитель в присутствии коллег]],Таблица9[],3,FALSE)</f>
        <v>0</v>
      </c>
      <c r="AJ192" s="12">
        <f>VLOOKUP(Таблица1[[#This Row],[Насколько часто вы общаетесь с руководителем один-на-один]],Таблица10[],3,FALSE)</f>
        <v>1</v>
      </c>
      <c r="AK19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9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92" s="12">
        <f>VLOOKUP(Таблица1[[#This Row],[Повышает ли руководитель на вас голос]],Таблица13[],3,FALSE)</f>
        <v>0</v>
      </c>
      <c r="AN192" s="12">
        <f>VLOOKUP(Таблица1[[#This Row],[Как руководитель реагирует на ваши инициативы]],Таблица14[],3,FALSE)</f>
        <v>1</v>
      </c>
      <c r="AO192" s="12">
        <f>VLOOKUP(Таблица1[[#This Row],[Оцените уровень комфорта в отношениях с руководителем]],Таблица15[],3,FALSE)</f>
        <v>1</v>
      </c>
      <c r="AP192" s="12">
        <f>VLOOKUP(Таблица1[[#This Row],[Возраст вашего руководителя]],Таблица16[],3,FALSE)</f>
        <v>0</v>
      </c>
      <c r="AQ192" s="12">
        <f>VLOOKUP(Таблица1[[#This Row],[Возраст вашего руководителя]],Таблица16[],4,FALSE)</f>
        <v>0</v>
      </c>
      <c r="AR192" s="12">
        <f>VLOOKUP(Таблица1[[#This Row],[Ваш пол]], Таблица17[], 2, FALSE)</f>
        <v>1</v>
      </c>
      <c r="AS192" s="12">
        <f>VLOOKUP(Таблица1[[#This Row],[Считаете ли вы своего руководителя лидером]], Таблица18[], 2, FALSE)</f>
        <v>1</v>
      </c>
      <c r="AT192" s="12">
        <f>VLOOKUP(Таблица1[[#This Row],[Есть ли в вашем коллективе неформальный лидер]], Таблица20[], 2, FALSE)</f>
        <v>0</v>
      </c>
      <c r="AU19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92" s="12">
        <f>VLOOKUP(Таблица1[[#This Row],[Занимается ли руководитель вашим профессиональным развитием]], Таблица22[], 2, FALSE)</f>
        <v>0</v>
      </c>
      <c r="AW192" s="12">
        <f>VLOOKUP(Таблица1[[#This Row],[Готовы ли вы к работе сверхурочно по просьбе руководителя]], Таблица23[], 2, FALSE)</f>
        <v>1</v>
      </c>
      <c r="AX192" s="12">
        <f>VLOOKUP(Таблица1[[#This Row],[Готовы ли вы перейти на другую работу вслед за руководителем]], Таблица24[], 2, FALSE)</f>
        <v>1</v>
      </c>
      <c r="AY192" s="12">
        <f>VLOOKUP(Таблица1[[#This Row],[Пол вашего руководителя]], Таблица17[], 2, FALSE)</f>
        <v>1</v>
      </c>
    </row>
    <row r="193" spans="1:51" ht="45" x14ac:dyDescent="0.25">
      <c r="A193" s="1">
        <v>192</v>
      </c>
      <c r="B193" s="1" t="s">
        <v>42</v>
      </c>
      <c r="C193" s="1">
        <v>8</v>
      </c>
      <c r="D193" s="1">
        <v>32</v>
      </c>
      <c r="E193" s="1">
        <v>2</v>
      </c>
      <c r="F193" s="11">
        <v>1</v>
      </c>
      <c r="G193" s="1" t="s">
        <v>25</v>
      </c>
      <c r="H193" s="1" t="s">
        <v>39</v>
      </c>
      <c r="I193" s="1" t="s">
        <v>60</v>
      </c>
      <c r="J193" s="1" t="s">
        <v>28</v>
      </c>
      <c r="K193" s="1" t="s">
        <v>40</v>
      </c>
      <c r="L193" s="1" t="s">
        <v>30</v>
      </c>
      <c r="M193" s="1" t="s">
        <v>45</v>
      </c>
      <c r="N193" s="1" t="s">
        <v>32</v>
      </c>
      <c r="O193" s="1" t="s">
        <v>30</v>
      </c>
      <c r="P193" s="1" t="s">
        <v>33</v>
      </c>
      <c r="Q193" s="1" t="s">
        <v>34</v>
      </c>
      <c r="R193" s="1" t="s">
        <v>31</v>
      </c>
      <c r="S193" s="1" t="s">
        <v>35</v>
      </c>
      <c r="T193" s="1" t="s">
        <v>68</v>
      </c>
      <c r="U193" s="1" t="s">
        <v>34</v>
      </c>
      <c r="V193" s="1" t="s">
        <v>36</v>
      </c>
      <c r="W193" s="1" t="s">
        <v>49</v>
      </c>
      <c r="X193" s="1" t="s">
        <v>31</v>
      </c>
      <c r="Y193" s="1" t="s">
        <v>31</v>
      </c>
      <c r="Z193" s="1" t="s">
        <v>25</v>
      </c>
      <c r="AA193" s="1" t="s">
        <v>38</v>
      </c>
      <c r="AB193" s="11">
        <v>2</v>
      </c>
      <c r="AC193" s="12">
        <f xml:space="preserve"> VLOOKUP(Таблица1[Ваша должность],Должность[],3,FALSE)</f>
        <v>0</v>
      </c>
      <c r="AD19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3" s="12">
        <f>VLOOKUP(Таблица1[[#This Row],[Насколько ваш руководитель делегирует вам полномочия для принятия решений]],Таблица5[],3,FALSE)</f>
        <v>1</v>
      </c>
      <c r="AG193" s="12">
        <f>VLOOKUP(Таблица1[[#This Row],[Дает ли руководитель обратную связь по поводу вашей работы]],Таблица6[],3,FALSE)</f>
        <v>0</v>
      </c>
      <c r="AH19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3" s="12">
        <f>VLOOKUP(Таблица1[[#This Row],[Критикует ли вас руководитель в присутствии коллег]],Таблица9[],3,FALSE)</f>
        <v>0</v>
      </c>
      <c r="AJ193" s="12">
        <f>VLOOKUP(Таблица1[[#This Row],[Насколько часто вы общаетесь с руководителем один-на-один]],Таблица10[],3,FALSE)</f>
        <v>1</v>
      </c>
      <c r="AK19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9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93" s="12">
        <f>VLOOKUP(Таблица1[[#This Row],[Повышает ли руководитель на вас голос]],Таблица13[],3,FALSE)</f>
        <v>0</v>
      </c>
      <c r="AN193" s="12">
        <f>VLOOKUP(Таблица1[[#This Row],[Как руководитель реагирует на ваши инициативы]],Таблица14[],3,FALSE)</f>
        <v>1</v>
      </c>
      <c r="AO193" s="12">
        <f>VLOOKUP(Таблица1[[#This Row],[Оцените уровень комфорта в отношениях с руководителем]],Таблица15[],3,FALSE)</f>
        <v>1</v>
      </c>
      <c r="AP193" s="12">
        <f>VLOOKUP(Таблица1[[#This Row],[Возраст вашего руководителя]],Таблица16[],3,FALSE)</f>
        <v>1</v>
      </c>
      <c r="AQ193" s="12">
        <f>VLOOKUP(Таблица1[[#This Row],[Возраст вашего руководителя]],Таблица16[],4,FALSE)</f>
        <v>0</v>
      </c>
      <c r="AR193" s="12">
        <f>VLOOKUP(Таблица1[[#This Row],[Ваш пол]], Таблица17[], 2, FALSE)</f>
        <v>1</v>
      </c>
      <c r="AS193" s="12">
        <f>VLOOKUP(Таблица1[[#This Row],[Считаете ли вы своего руководителя лидером]], Таблица18[], 2, FALSE)</f>
        <v>1</v>
      </c>
      <c r="AT193" s="12">
        <f>VLOOKUP(Таблица1[[#This Row],[Есть ли в вашем коллективе неформальный лидер]], Таблица20[], 2, FALSE)</f>
        <v>0</v>
      </c>
      <c r="AU19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93" s="12">
        <f>VLOOKUP(Таблица1[[#This Row],[Занимается ли руководитель вашим профессиональным развитием]], Таблица22[], 2, FALSE)</f>
        <v>1</v>
      </c>
      <c r="AW193" s="12">
        <f>VLOOKUP(Таблица1[[#This Row],[Готовы ли вы к работе сверхурочно по просьбе руководителя]], Таблица23[], 2, FALSE)</f>
        <v>0</v>
      </c>
      <c r="AX193" s="12">
        <f>VLOOKUP(Таблица1[[#This Row],[Готовы ли вы перейти на другую работу вслед за руководителем]], Таблица24[], 2, FALSE)</f>
        <v>0</v>
      </c>
      <c r="AY193" s="12">
        <f>VLOOKUP(Таблица1[[#This Row],[Пол вашего руководителя]], Таблица17[], 2, FALSE)</f>
        <v>1</v>
      </c>
    </row>
    <row r="194" spans="1:51" ht="45" x14ac:dyDescent="0.25">
      <c r="A194" s="1">
        <v>193</v>
      </c>
      <c r="B194" s="1" t="s">
        <v>42</v>
      </c>
      <c r="C194" s="1">
        <v>10</v>
      </c>
      <c r="D194" s="1">
        <v>32</v>
      </c>
      <c r="E194" s="1">
        <v>2.2999999999999998</v>
      </c>
      <c r="F194" s="11">
        <v>4</v>
      </c>
      <c r="G194" s="1" t="s">
        <v>25</v>
      </c>
      <c r="H194" s="1" t="s">
        <v>39</v>
      </c>
      <c r="I194" s="1" t="s">
        <v>30</v>
      </c>
      <c r="J194" s="1" t="s">
        <v>28</v>
      </c>
      <c r="K194" s="1" t="s">
        <v>40</v>
      </c>
      <c r="L194" s="1" t="s">
        <v>35</v>
      </c>
      <c r="M194" s="1" t="s">
        <v>45</v>
      </c>
      <c r="N194" s="1" t="s">
        <v>46</v>
      </c>
      <c r="O194" s="1" t="s">
        <v>31</v>
      </c>
      <c r="P194" s="1" t="s">
        <v>33</v>
      </c>
      <c r="Q194" s="1" t="s">
        <v>34</v>
      </c>
      <c r="R194" s="1" t="s">
        <v>31</v>
      </c>
      <c r="S194" s="1" t="s">
        <v>35</v>
      </c>
      <c r="T194" s="1" t="s">
        <v>68</v>
      </c>
      <c r="U194" s="1" t="s">
        <v>31</v>
      </c>
      <c r="V194" s="1" t="s">
        <v>48</v>
      </c>
      <c r="W194" s="1" t="s">
        <v>55</v>
      </c>
      <c r="X194" s="1" t="s">
        <v>34</v>
      </c>
      <c r="Y194" s="1" t="s">
        <v>31</v>
      </c>
      <c r="Z194" s="1" t="s">
        <v>25</v>
      </c>
      <c r="AA194" s="1" t="s">
        <v>38</v>
      </c>
      <c r="AB194" s="11">
        <v>2</v>
      </c>
      <c r="AC194" s="12">
        <f xml:space="preserve"> VLOOKUP(Таблица1[Ваша должность],Должность[],3,FALSE)</f>
        <v>0</v>
      </c>
      <c r="AD19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4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94" s="12">
        <f>VLOOKUP(Таблица1[[#This Row],[Насколько ваш руководитель делегирует вам полномочия для принятия решений]],Таблица5[],3,FALSE)</f>
        <v>1</v>
      </c>
      <c r="AG194" s="12">
        <f>VLOOKUP(Таблица1[[#This Row],[Дает ли руководитель обратную связь по поводу вашей работы]],Таблица6[],3,FALSE)</f>
        <v>0</v>
      </c>
      <c r="AH19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194" s="12">
        <f>VLOOKUP(Таблица1[[#This Row],[Критикует ли вас руководитель в присутствии коллег]],Таблица9[],3,FALSE)</f>
        <v>0</v>
      </c>
      <c r="AJ194" s="12">
        <f>VLOOKUP(Таблица1[[#This Row],[Насколько часто вы общаетесь с руководителем один-на-один]],Таблица10[],3,FALSE)</f>
        <v>0</v>
      </c>
      <c r="AK19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9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94" s="12">
        <f>VLOOKUP(Таблица1[[#This Row],[Повышает ли руководитель на вас голос]],Таблица13[],3,FALSE)</f>
        <v>0</v>
      </c>
      <c r="AN194" s="12">
        <f>VLOOKUP(Таблица1[[#This Row],[Как руководитель реагирует на ваши инициативы]],Таблица14[],3,FALSE)</f>
        <v>0</v>
      </c>
      <c r="AO194" s="12">
        <f>VLOOKUP(Таблица1[[#This Row],[Оцените уровень комфорта в отношениях с руководителем]],Таблица15[],3,FALSE)</f>
        <v>0</v>
      </c>
      <c r="AP194" s="12">
        <f>VLOOKUP(Таблица1[[#This Row],[Возраст вашего руководителя]],Таблица16[],3,FALSE)</f>
        <v>1</v>
      </c>
      <c r="AQ194" s="12">
        <f>VLOOKUP(Таблица1[[#This Row],[Возраст вашего руководителя]],Таблица16[],4,FALSE)</f>
        <v>0</v>
      </c>
      <c r="AR194" s="12">
        <f>VLOOKUP(Таблица1[[#This Row],[Ваш пол]], Таблица17[], 2, FALSE)</f>
        <v>1</v>
      </c>
      <c r="AS194" s="12">
        <f>VLOOKUP(Таблица1[[#This Row],[Считаете ли вы своего руководителя лидером]], Таблица18[], 2, FALSE)</f>
        <v>1</v>
      </c>
      <c r="AT194" s="12">
        <f>VLOOKUP(Таблица1[[#This Row],[Есть ли в вашем коллективе неформальный лидер]], Таблица20[], 2, FALSE)</f>
        <v>0</v>
      </c>
      <c r="AU19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94" s="12">
        <f>VLOOKUP(Таблица1[[#This Row],[Занимается ли руководитель вашим профессиональным развитием]], Таблица22[], 2, FALSE)</f>
        <v>0</v>
      </c>
      <c r="AW194" s="12">
        <f>VLOOKUP(Таблица1[[#This Row],[Готовы ли вы к работе сверхурочно по просьбе руководителя]], Таблица23[], 2, FALSE)</f>
        <v>1</v>
      </c>
      <c r="AX194" s="12">
        <f>VLOOKUP(Таблица1[[#This Row],[Готовы ли вы перейти на другую работу вслед за руководителем]], Таблица24[], 2, FALSE)</f>
        <v>0</v>
      </c>
      <c r="AY194" s="12">
        <f>VLOOKUP(Таблица1[[#This Row],[Пол вашего руководителя]], Таблица17[], 2, FALSE)</f>
        <v>1</v>
      </c>
    </row>
    <row r="195" spans="1:51" ht="45" x14ac:dyDescent="0.25">
      <c r="A195" s="1">
        <v>194</v>
      </c>
      <c r="B195" s="1" t="s">
        <v>42</v>
      </c>
      <c r="C195" s="1">
        <v>13</v>
      </c>
      <c r="D195" s="1">
        <v>35</v>
      </c>
      <c r="E195" s="1">
        <v>1.5</v>
      </c>
      <c r="F195" s="11">
        <v>2</v>
      </c>
      <c r="G195" s="1" t="s">
        <v>25</v>
      </c>
      <c r="H195" s="1" t="s">
        <v>39</v>
      </c>
      <c r="I195" s="1" t="s">
        <v>27</v>
      </c>
      <c r="J195" s="1" t="s">
        <v>28</v>
      </c>
      <c r="K195" s="1" t="s">
        <v>29</v>
      </c>
      <c r="L195" s="1" t="s">
        <v>30</v>
      </c>
      <c r="M195" s="1" t="s">
        <v>34</v>
      </c>
      <c r="N195" s="1" t="s">
        <v>46</v>
      </c>
      <c r="O195" s="1" t="s">
        <v>30</v>
      </c>
      <c r="P195" s="1" t="s">
        <v>41</v>
      </c>
      <c r="Q195" s="1" t="s">
        <v>31</v>
      </c>
      <c r="R195" s="1" t="s">
        <v>31</v>
      </c>
      <c r="S195" s="1" t="s">
        <v>35</v>
      </c>
      <c r="T195" s="1" t="s">
        <v>68</v>
      </c>
      <c r="U195" s="1" t="s">
        <v>31</v>
      </c>
      <c r="V195" s="1" t="s">
        <v>36</v>
      </c>
      <c r="W195" s="1" t="s">
        <v>37</v>
      </c>
      <c r="X195" s="1" t="s">
        <v>34</v>
      </c>
      <c r="Y195" s="1" t="s">
        <v>34</v>
      </c>
      <c r="Z195" s="1" t="s">
        <v>25</v>
      </c>
      <c r="AA195" s="1" t="s">
        <v>38</v>
      </c>
      <c r="AB195" s="11">
        <v>1.5</v>
      </c>
      <c r="AC195" s="12">
        <f xml:space="preserve"> VLOOKUP(Таблица1[Ваша должность],Должность[],3,FALSE)</f>
        <v>0</v>
      </c>
      <c r="AD19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5" s="12">
        <f>VLOOKUP(Таблица1[[#This Row],[Насколько ваш руководитель делегирует вам полномочия для принятия решений]],Таблица5[],3,FALSE)</f>
        <v>1</v>
      </c>
      <c r="AG195" s="12">
        <f>VLOOKUP(Таблица1[[#This Row],[Дает ли руководитель обратную связь по поводу вашей работы]],Таблица6[],3,FALSE)</f>
        <v>1</v>
      </c>
      <c r="AH19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5" s="12">
        <f>VLOOKUP(Таблица1[[#This Row],[Критикует ли вас руководитель в присутствии коллег]],Таблица9[],3,FALSE)</f>
        <v>1</v>
      </c>
      <c r="AJ195" s="12">
        <f>VLOOKUP(Таблица1[[#This Row],[Насколько часто вы общаетесь с руководителем один-на-один]],Таблица10[],3,FALSE)</f>
        <v>0</v>
      </c>
      <c r="AK19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9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95" s="12">
        <f>VLOOKUP(Таблица1[[#This Row],[Повышает ли руководитель на вас голос]],Таблица13[],3,FALSE)</f>
        <v>0</v>
      </c>
      <c r="AN195" s="12">
        <f>VLOOKUP(Таблица1[[#This Row],[Как руководитель реагирует на ваши инициативы]],Таблица14[],3,FALSE)</f>
        <v>1</v>
      </c>
      <c r="AO195" s="12">
        <f>VLOOKUP(Таблица1[[#This Row],[Оцените уровень комфорта в отношениях с руководителем]],Таблица15[],3,FALSE)</f>
        <v>1</v>
      </c>
      <c r="AP195" s="12">
        <f>VLOOKUP(Таблица1[[#This Row],[Возраст вашего руководителя]],Таблица16[],3,FALSE)</f>
        <v>1</v>
      </c>
      <c r="AQ195" s="12">
        <f>VLOOKUP(Таблица1[[#This Row],[Возраст вашего руководителя]],Таблица16[],4,FALSE)</f>
        <v>0</v>
      </c>
      <c r="AR195" s="12">
        <f>VLOOKUP(Таблица1[[#This Row],[Ваш пол]], Таблица17[], 2, FALSE)</f>
        <v>1</v>
      </c>
      <c r="AS195" s="12">
        <f>VLOOKUP(Таблица1[[#This Row],[Считаете ли вы своего руководителя лидером]], Таблица18[], 2, FALSE)</f>
        <v>0</v>
      </c>
      <c r="AT195" s="12">
        <f>VLOOKUP(Таблица1[[#This Row],[Есть ли в вашем коллективе неформальный лидер]], Таблица20[], 2, FALSE)</f>
        <v>0</v>
      </c>
      <c r="AU19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95" s="12">
        <f>VLOOKUP(Таблица1[[#This Row],[Занимается ли руководитель вашим профессиональным развитием]], Таблица22[], 2, FALSE)</f>
        <v>0</v>
      </c>
      <c r="AW195" s="12">
        <f>VLOOKUP(Таблица1[[#This Row],[Готовы ли вы к работе сверхурочно по просьбе руководителя]], Таблица23[], 2, FALSE)</f>
        <v>1</v>
      </c>
      <c r="AX195" s="12">
        <f>VLOOKUP(Таблица1[[#This Row],[Готовы ли вы перейти на другую работу вслед за руководителем]], Таблица24[], 2, FALSE)</f>
        <v>1</v>
      </c>
      <c r="AY195" s="12">
        <f>VLOOKUP(Таблица1[[#This Row],[Пол вашего руководителя]], Таблица17[], 2, FALSE)</f>
        <v>1</v>
      </c>
    </row>
    <row r="196" spans="1:51" ht="45" x14ac:dyDescent="0.25">
      <c r="A196" s="1">
        <v>195</v>
      </c>
      <c r="B196" s="1" t="s">
        <v>42</v>
      </c>
      <c r="C196" s="1">
        <v>15</v>
      </c>
      <c r="D196" s="1">
        <v>35</v>
      </c>
      <c r="E196" s="1">
        <v>4</v>
      </c>
      <c r="F196" s="11">
        <v>2</v>
      </c>
      <c r="G196" s="1" t="s">
        <v>25</v>
      </c>
      <c r="H196" s="1" t="s">
        <v>39</v>
      </c>
      <c r="I196" s="1" t="s">
        <v>27</v>
      </c>
      <c r="J196" s="1" t="s">
        <v>28</v>
      </c>
      <c r="K196" s="1" t="s">
        <v>29</v>
      </c>
      <c r="L196" s="1" t="s">
        <v>30</v>
      </c>
      <c r="M196" s="1" t="s">
        <v>31</v>
      </c>
      <c r="N196" s="1" t="s">
        <v>65</v>
      </c>
      <c r="O196" s="1" t="s">
        <v>47</v>
      </c>
      <c r="P196" s="1" t="s">
        <v>34</v>
      </c>
      <c r="Q196" s="1" t="s">
        <v>34</v>
      </c>
      <c r="R196" s="1" t="s">
        <v>31</v>
      </c>
      <c r="S196" s="1" t="s">
        <v>35</v>
      </c>
      <c r="T196" s="1" t="s">
        <v>34</v>
      </c>
      <c r="U196" s="1" t="s">
        <v>31</v>
      </c>
      <c r="V196" s="1" t="s">
        <v>36</v>
      </c>
      <c r="W196" s="1" t="s">
        <v>37</v>
      </c>
      <c r="X196" s="1" t="s">
        <v>34</v>
      </c>
      <c r="Y196" s="1" t="s">
        <v>31</v>
      </c>
      <c r="Z196" s="1" t="s">
        <v>25</v>
      </c>
      <c r="AA196" s="1" t="s">
        <v>50</v>
      </c>
      <c r="AB196" s="11">
        <v>3</v>
      </c>
      <c r="AC196" s="12">
        <f xml:space="preserve"> VLOOKUP(Таблица1[Ваша должность],Должность[],3,FALSE)</f>
        <v>0</v>
      </c>
      <c r="AD19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6" s="12">
        <f>VLOOKUP(Таблица1[[#This Row],[Насколько ваш руководитель делегирует вам полномочия для принятия решений]],Таблица5[],3,FALSE)</f>
        <v>1</v>
      </c>
      <c r="AG196" s="12">
        <f>VLOOKUP(Таблица1[[#This Row],[Дает ли руководитель обратную связь по поводу вашей работы]],Таблица6[],3,FALSE)</f>
        <v>1</v>
      </c>
      <c r="AH19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6" s="12">
        <f>VLOOKUP(Таблица1[[#This Row],[Критикует ли вас руководитель в присутствии коллег]],Таблица9[],3,FALSE)</f>
        <v>0</v>
      </c>
      <c r="AJ196" s="12">
        <f>VLOOKUP(Таблица1[[#This Row],[Насколько часто вы общаетесь с руководителем один-на-один]],Таблица10[],3,FALSE)</f>
        <v>1</v>
      </c>
      <c r="AK19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9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96" s="12">
        <f>VLOOKUP(Таблица1[[#This Row],[Повышает ли руководитель на вас голос]],Таблица13[],3,FALSE)</f>
        <v>0</v>
      </c>
      <c r="AN196" s="12">
        <f>VLOOKUP(Таблица1[[#This Row],[Как руководитель реагирует на ваши инициативы]],Таблица14[],3,FALSE)</f>
        <v>1</v>
      </c>
      <c r="AO196" s="12">
        <f>VLOOKUP(Таблица1[[#This Row],[Оцените уровень комфорта в отношениях с руководителем]],Таблица15[],3,FALSE)</f>
        <v>1</v>
      </c>
      <c r="AP196" s="12">
        <f>VLOOKUP(Таблица1[[#This Row],[Возраст вашего руководителя]],Таблица16[],3,FALSE)</f>
        <v>0</v>
      </c>
      <c r="AQ196" s="12">
        <f>VLOOKUP(Таблица1[[#This Row],[Возраст вашего руководителя]],Таблица16[],4,FALSE)</f>
        <v>0</v>
      </c>
      <c r="AR196" s="12">
        <f>VLOOKUP(Таблица1[[#This Row],[Ваш пол]], Таблица17[], 2, FALSE)</f>
        <v>1</v>
      </c>
      <c r="AS196" s="12">
        <f>VLOOKUP(Таблица1[[#This Row],[Считаете ли вы своего руководителя лидером]], Таблица18[], 2, FALSE)</f>
        <v>1</v>
      </c>
      <c r="AT196" s="12">
        <f>VLOOKUP(Таблица1[[#This Row],[Есть ли в вашем коллективе неформальный лидер]], Таблица20[], 2, FALSE)</f>
        <v>0</v>
      </c>
      <c r="AU19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96" s="12">
        <f>VLOOKUP(Таблица1[[#This Row],[Занимается ли руководитель вашим профессиональным развитием]], Таблица22[], 2, FALSE)</f>
        <v>0</v>
      </c>
      <c r="AW196" s="12">
        <f>VLOOKUP(Таблица1[[#This Row],[Готовы ли вы к работе сверхурочно по просьбе руководителя]], Таблица23[], 2, FALSE)</f>
        <v>1</v>
      </c>
      <c r="AX196" s="12">
        <f>VLOOKUP(Таблица1[[#This Row],[Готовы ли вы перейти на другую работу вслед за руководителем]], Таблица24[], 2, FALSE)</f>
        <v>0</v>
      </c>
      <c r="AY196" s="12">
        <f>VLOOKUP(Таблица1[[#This Row],[Пол вашего руководителя]], Таблица17[], 2, FALSE)</f>
        <v>1</v>
      </c>
    </row>
    <row r="197" spans="1:51" ht="45" x14ac:dyDescent="0.25">
      <c r="A197" s="1">
        <v>196</v>
      </c>
      <c r="B197" s="1" t="s">
        <v>42</v>
      </c>
      <c r="C197" s="1">
        <v>11</v>
      </c>
      <c r="D197" s="1">
        <v>32</v>
      </c>
      <c r="E197" s="1">
        <v>2.5</v>
      </c>
      <c r="F197" s="11">
        <v>1</v>
      </c>
      <c r="G197" s="1" t="s">
        <v>25</v>
      </c>
      <c r="H197" s="1" t="s">
        <v>39</v>
      </c>
      <c r="I197" s="1" t="s">
        <v>27</v>
      </c>
      <c r="J197" s="1" t="s">
        <v>28</v>
      </c>
      <c r="K197" s="1" t="s">
        <v>29</v>
      </c>
      <c r="L197" s="1" t="s">
        <v>30</v>
      </c>
      <c r="M197" s="1" t="s">
        <v>31</v>
      </c>
      <c r="N197" s="1" t="s">
        <v>32</v>
      </c>
      <c r="O197" s="1" t="s">
        <v>30</v>
      </c>
      <c r="P197" s="1" t="s">
        <v>33</v>
      </c>
      <c r="Q197" s="1" t="s">
        <v>34</v>
      </c>
      <c r="R197" s="1" t="s">
        <v>34</v>
      </c>
      <c r="S197" s="1" t="s">
        <v>35</v>
      </c>
      <c r="T197" s="1" t="s">
        <v>68</v>
      </c>
      <c r="U197" s="1" t="s">
        <v>31</v>
      </c>
      <c r="V197" s="1" t="s">
        <v>36</v>
      </c>
      <c r="W197" s="1" t="s">
        <v>37</v>
      </c>
      <c r="X197" s="1" t="s">
        <v>34</v>
      </c>
      <c r="Y197" s="1" t="s">
        <v>31</v>
      </c>
      <c r="Z197" s="1" t="s">
        <v>25</v>
      </c>
      <c r="AA197" s="1" t="s">
        <v>62</v>
      </c>
      <c r="AB197" s="11">
        <v>2.5</v>
      </c>
      <c r="AC197" s="12">
        <f xml:space="preserve"> VLOOKUP(Таблица1[Ваша должность],Должность[],3,FALSE)</f>
        <v>0</v>
      </c>
      <c r="AD19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197" s="12">
        <f>VLOOKUP(Таблица1[[#This Row],[Насколько ваш руководитель делегирует вам полномочия для принятия решений]],Таблица5[],3,FALSE)</f>
        <v>1</v>
      </c>
      <c r="AG197" s="12">
        <f>VLOOKUP(Таблица1[[#This Row],[Дает ли руководитель обратную связь по поводу вашей работы]],Таблица6[],3,FALSE)</f>
        <v>1</v>
      </c>
      <c r="AH19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7" s="12">
        <f>VLOOKUP(Таблица1[[#This Row],[Критикует ли вас руководитель в присутствии коллег]],Таблица9[],3,FALSE)</f>
        <v>0</v>
      </c>
      <c r="AJ197" s="12">
        <f>VLOOKUP(Таблица1[[#This Row],[Насколько часто вы общаетесь с руководителем один-на-один]],Таблица10[],3,FALSE)</f>
        <v>1</v>
      </c>
      <c r="AK19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9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197" s="12">
        <f>VLOOKUP(Таблица1[[#This Row],[Повышает ли руководитель на вас голос]],Таблица13[],3,FALSE)</f>
        <v>0</v>
      </c>
      <c r="AN197" s="12">
        <f>VLOOKUP(Таблица1[[#This Row],[Как руководитель реагирует на ваши инициативы]],Таблица14[],3,FALSE)</f>
        <v>1</v>
      </c>
      <c r="AO197" s="12">
        <f>VLOOKUP(Таблица1[[#This Row],[Оцените уровень комфорта в отношениях с руководителем]],Таблица15[],3,FALSE)</f>
        <v>1</v>
      </c>
      <c r="AP197" s="12">
        <f>VLOOKUP(Таблица1[[#This Row],[Возраст вашего руководителя]],Таблица16[],3,FALSE)</f>
        <v>1</v>
      </c>
      <c r="AQ197" s="12">
        <f>VLOOKUP(Таблица1[[#This Row],[Возраст вашего руководителя]],Таблица16[],4,FALSE)</f>
        <v>0</v>
      </c>
      <c r="AR197" s="12">
        <f>VLOOKUP(Таблица1[[#This Row],[Ваш пол]], Таблица17[], 2, FALSE)</f>
        <v>1</v>
      </c>
      <c r="AS197" s="12">
        <f>VLOOKUP(Таблица1[[#This Row],[Считаете ли вы своего руководителя лидером]], Таблица18[], 2, FALSE)</f>
        <v>1</v>
      </c>
      <c r="AT197" s="12">
        <f>VLOOKUP(Таблица1[[#This Row],[Есть ли в вашем коллективе неформальный лидер]], Таблица20[], 2, FALSE)</f>
        <v>1</v>
      </c>
      <c r="AU19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197" s="12">
        <f>VLOOKUP(Таблица1[[#This Row],[Занимается ли руководитель вашим профессиональным развитием]], Таблица22[], 2, FALSE)</f>
        <v>0</v>
      </c>
      <c r="AW197" s="12">
        <f>VLOOKUP(Таблица1[[#This Row],[Готовы ли вы к работе сверхурочно по просьбе руководителя]], Таблица23[], 2, FALSE)</f>
        <v>1</v>
      </c>
      <c r="AX197" s="12">
        <f>VLOOKUP(Таблица1[[#This Row],[Готовы ли вы перейти на другую работу вслед за руководителем]], Таблица24[], 2, FALSE)</f>
        <v>0</v>
      </c>
      <c r="AY197" s="12">
        <f>VLOOKUP(Таблица1[[#This Row],[Пол вашего руководителя]], Таблица17[], 2, FALSE)</f>
        <v>1</v>
      </c>
    </row>
    <row r="198" spans="1:51" ht="60" x14ac:dyDescent="0.25">
      <c r="A198" s="1">
        <v>197</v>
      </c>
      <c r="B198" s="1" t="s">
        <v>57</v>
      </c>
      <c r="C198" s="1">
        <v>20</v>
      </c>
      <c r="D198" s="1">
        <v>40</v>
      </c>
      <c r="E198" s="1">
        <v>1</v>
      </c>
      <c r="F198" s="11">
        <v>1</v>
      </c>
      <c r="G198" s="1" t="s">
        <v>25</v>
      </c>
      <c r="H198" s="1" t="s">
        <v>26</v>
      </c>
      <c r="I198" s="1" t="s">
        <v>30</v>
      </c>
      <c r="J198" s="1" t="s">
        <v>44</v>
      </c>
      <c r="K198" s="1" t="s">
        <v>29</v>
      </c>
      <c r="L198" s="1" t="s">
        <v>59</v>
      </c>
      <c r="M198" s="1" t="s">
        <v>31</v>
      </c>
      <c r="N198" s="1" t="s">
        <v>65</v>
      </c>
      <c r="O198" s="1" t="s">
        <v>47</v>
      </c>
      <c r="P198" s="1" t="s">
        <v>34</v>
      </c>
      <c r="Q198" s="1" t="s">
        <v>31</v>
      </c>
      <c r="R198" s="1" t="s">
        <v>34</v>
      </c>
      <c r="S198" s="1" t="s">
        <v>35</v>
      </c>
      <c r="T198" s="1" t="s">
        <v>31</v>
      </c>
      <c r="U198" s="1" t="s">
        <v>31</v>
      </c>
      <c r="V198" s="1" t="s">
        <v>36</v>
      </c>
      <c r="W198" s="1" t="s">
        <v>37</v>
      </c>
      <c r="X198" s="1" t="s">
        <v>34</v>
      </c>
      <c r="Y198" s="1" t="s">
        <v>31</v>
      </c>
      <c r="Z198" s="1" t="s">
        <v>25</v>
      </c>
      <c r="AA198" s="1" t="s">
        <v>38</v>
      </c>
      <c r="AB198" s="11">
        <v>1</v>
      </c>
      <c r="AC198" s="12">
        <f xml:space="preserve"> VLOOKUP(Таблица1[Ваша должность],Должность[],3,FALSE)</f>
        <v>1</v>
      </c>
      <c r="AD19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198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98" s="12">
        <f>VLOOKUP(Таблица1[[#This Row],[Насколько ваш руководитель делегирует вам полномочия для принятия решений]],Таблица5[],3,FALSE)</f>
        <v>1</v>
      </c>
      <c r="AG198" s="12">
        <f>VLOOKUP(Таблица1[[#This Row],[Дает ли руководитель обратную связь по поводу вашей работы]],Таблица6[],3,FALSE)</f>
        <v>1</v>
      </c>
      <c r="AH19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8" s="12">
        <f>VLOOKUP(Таблица1[[#This Row],[Критикует ли вас руководитель в присутствии коллег]],Таблица9[],3,FALSE)</f>
        <v>0</v>
      </c>
      <c r="AJ198" s="12">
        <f>VLOOKUP(Таблица1[[#This Row],[Насколько часто вы общаетесь с руководителем один-на-один]],Таблица10[],3,FALSE)</f>
        <v>1</v>
      </c>
      <c r="AK19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19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98" s="12">
        <f>VLOOKUP(Таблица1[[#This Row],[Повышает ли руководитель на вас голос]],Таблица13[],3,FALSE)</f>
        <v>0</v>
      </c>
      <c r="AN198" s="12">
        <f>VLOOKUP(Таблица1[[#This Row],[Как руководитель реагирует на ваши инициативы]],Таблица14[],3,FALSE)</f>
        <v>1</v>
      </c>
      <c r="AO198" s="12">
        <f>VLOOKUP(Таблица1[[#This Row],[Оцените уровень комфорта в отношениях с руководителем]],Таблица15[],3,FALSE)</f>
        <v>1</v>
      </c>
      <c r="AP198" s="12">
        <f>VLOOKUP(Таблица1[[#This Row],[Возраст вашего руководителя]],Таблица16[],3,FALSE)</f>
        <v>1</v>
      </c>
      <c r="AQ198" s="12">
        <f>VLOOKUP(Таблица1[[#This Row],[Возраст вашего руководителя]],Таблица16[],4,FALSE)</f>
        <v>0</v>
      </c>
      <c r="AR198" s="12">
        <f>VLOOKUP(Таблица1[[#This Row],[Ваш пол]], Таблица17[], 2, FALSE)</f>
        <v>1</v>
      </c>
      <c r="AS198" s="12">
        <f>VLOOKUP(Таблица1[[#This Row],[Считаете ли вы своего руководителя лидером]], Таблица18[], 2, FALSE)</f>
        <v>0</v>
      </c>
      <c r="AT198" s="12">
        <f>VLOOKUP(Таблица1[[#This Row],[Есть ли в вашем коллективе неформальный лидер]], Таблица20[], 2, FALSE)</f>
        <v>1</v>
      </c>
      <c r="AU19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198" s="12">
        <f>VLOOKUP(Таблица1[[#This Row],[Занимается ли руководитель вашим профессиональным развитием]], Таблица22[], 2, FALSE)</f>
        <v>0</v>
      </c>
      <c r="AW198" s="12">
        <f>VLOOKUP(Таблица1[[#This Row],[Готовы ли вы к работе сверхурочно по просьбе руководителя]], Таблица23[], 2, FALSE)</f>
        <v>1</v>
      </c>
      <c r="AX198" s="12">
        <f>VLOOKUP(Таблица1[[#This Row],[Готовы ли вы перейти на другую работу вслед за руководителем]], Таблица24[], 2, FALSE)</f>
        <v>0</v>
      </c>
      <c r="AY198" s="12">
        <f>VLOOKUP(Таблица1[[#This Row],[Пол вашего руководителя]], Таблица17[], 2, FALSE)</f>
        <v>1</v>
      </c>
    </row>
    <row r="199" spans="1:51" ht="45" x14ac:dyDescent="0.25">
      <c r="A199" s="1">
        <v>198</v>
      </c>
      <c r="B199" s="1" t="s">
        <v>42</v>
      </c>
      <c r="C199" s="1">
        <v>11</v>
      </c>
      <c r="D199" s="1">
        <v>33</v>
      </c>
      <c r="E199" s="1">
        <v>1</v>
      </c>
      <c r="F199" s="11">
        <v>2</v>
      </c>
      <c r="G199" s="1" t="s">
        <v>25</v>
      </c>
      <c r="H199" s="1" t="s">
        <v>39</v>
      </c>
      <c r="I199" s="1" t="s">
        <v>30</v>
      </c>
      <c r="J199" s="1" t="s">
        <v>71</v>
      </c>
      <c r="K199" s="1" t="s">
        <v>53</v>
      </c>
      <c r="L199" s="1" t="s">
        <v>30</v>
      </c>
      <c r="M199" s="1" t="s">
        <v>31</v>
      </c>
      <c r="N199" s="1" t="s">
        <v>32</v>
      </c>
      <c r="O199" s="1" t="s">
        <v>31</v>
      </c>
      <c r="P199" s="1" t="s">
        <v>34</v>
      </c>
      <c r="Q199" s="1" t="s">
        <v>31</v>
      </c>
      <c r="R199" s="1" t="s">
        <v>31</v>
      </c>
      <c r="S199" s="1" t="s">
        <v>35</v>
      </c>
      <c r="T199" s="1" t="s">
        <v>34</v>
      </c>
      <c r="U199" s="1" t="s">
        <v>31</v>
      </c>
      <c r="V199" s="1" t="s">
        <v>76</v>
      </c>
      <c r="W199" s="1" t="s">
        <v>55</v>
      </c>
      <c r="X199" s="1" t="s">
        <v>34</v>
      </c>
      <c r="Y199" s="1" t="s">
        <v>31</v>
      </c>
      <c r="Z199" s="1" t="s">
        <v>25</v>
      </c>
      <c r="AA199" s="1" t="s">
        <v>38</v>
      </c>
      <c r="AB199" s="11">
        <v>1</v>
      </c>
      <c r="AC199" s="12">
        <f xml:space="preserve"> VLOOKUP(Таблица1[Ваша должность],Должность[],3,FALSE)</f>
        <v>0</v>
      </c>
      <c r="AD19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19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199" s="12">
        <f>VLOOKUP(Таблица1[[#This Row],[Насколько ваш руководитель делегирует вам полномочия для принятия решений]],Таблица5[],3,FALSE)</f>
        <v>0</v>
      </c>
      <c r="AG199" s="12">
        <f>VLOOKUP(Таблица1[[#This Row],[Дает ли руководитель обратную связь по поводу вашей работы]],Таблица6[],3,FALSE)</f>
        <v>1</v>
      </c>
      <c r="AH19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199" s="12">
        <f>VLOOKUP(Таблица1[[#This Row],[Критикует ли вас руководитель в присутствии коллег]],Таблица9[],3,FALSE)</f>
        <v>0</v>
      </c>
      <c r="AJ199" s="12">
        <f>VLOOKUP(Таблица1[[#This Row],[Насколько часто вы общаетесь с руководителем один-на-один]],Таблица10[],3,FALSE)</f>
        <v>1</v>
      </c>
      <c r="AK19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19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199" s="12">
        <f>VLOOKUP(Таблица1[[#This Row],[Повышает ли руководитель на вас голос]],Таблица13[],3,FALSE)</f>
        <v>0</v>
      </c>
      <c r="AN199" s="12">
        <f>VLOOKUP(Таблица1[[#This Row],[Как руководитель реагирует на ваши инициативы]],Таблица14[],3,FALSE)</f>
        <v>0</v>
      </c>
      <c r="AO199" s="12">
        <f>VLOOKUP(Таблица1[[#This Row],[Оцените уровень комфорта в отношениях с руководителем]],Таблица15[],3,FALSE)</f>
        <v>0</v>
      </c>
      <c r="AP199" s="12">
        <f>VLOOKUP(Таблица1[[#This Row],[Возраст вашего руководителя]],Таблица16[],3,FALSE)</f>
        <v>1</v>
      </c>
      <c r="AQ199" s="12">
        <f>VLOOKUP(Таблица1[[#This Row],[Возраст вашего руководителя]],Таблица16[],4,FALSE)</f>
        <v>0</v>
      </c>
      <c r="AR199" s="12">
        <f>VLOOKUP(Таблица1[[#This Row],[Ваш пол]], Таблица17[], 2, FALSE)</f>
        <v>1</v>
      </c>
      <c r="AS199" s="12">
        <f>VLOOKUP(Таблица1[[#This Row],[Считаете ли вы своего руководителя лидером]], Таблица18[], 2, FALSE)</f>
        <v>0</v>
      </c>
      <c r="AT199" s="12">
        <f>VLOOKUP(Таблица1[[#This Row],[Есть ли в вашем коллективе неформальный лидер]], Таблица20[], 2, FALSE)</f>
        <v>0</v>
      </c>
      <c r="AU19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199" s="12">
        <f>VLOOKUP(Таблица1[[#This Row],[Занимается ли руководитель вашим профессиональным развитием]], Таблица22[], 2, FALSE)</f>
        <v>0</v>
      </c>
      <c r="AW199" s="12">
        <f>VLOOKUP(Таблица1[[#This Row],[Готовы ли вы к работе сверхурочно по просьбе руководителя]], Таблица23[], 2, FALSE)</f>
        <v>1</v>
      </c>
      <c r="AX199" s="12">
        <f>VLOOKUP(Таблица1[[#This Row],[Готовы ли вы перейти на другую работу вслед за руководителем]], Таблица24[], 2, FALSE)</f>
        <v>0</v>
      </c>
      <c r="AY199" s="12">
        <f>VLOOKUP(Таблица1[[#This Row],[Пол вашего руководителя]], Таблица17[], 2, FALSE)</f>
        <v>1</v>
      </c>
    </row>
    <row r="200" spans="1:51" ht="45" x14ac:dyDescent="0.25">
      <c r="A200" s="1">
        <v>199</v>
      </c>
      <c r="B200" s="1" t="s">
        <v>24</v>
      </c>
      <c r="C200" s="1">
        <v>25</v>
      </c>
      <c r="D200" s="1">
        <v>45</v>
      </c>
      <c r="E200" s="1">
        <v>4</v>
      </c>
      <c r="F200" s="11">
        <v>2</v>
      </c>
      <c r="G200" s="1" t="s">
        <v>25</v>
      </c>
      <c r="H200" s="1" t="s">
        <v>43</v>
      </c>
      <c r="I200" s="1" t="s">
        <v>27</v>
      </c>
      <c r="J200" s="1" t="s">
        <v>44</v>
      </c>
      <c r="K200" s="1" t="s">
        <v>31</v>
      </c>
      <c r="L200" s="1" t="s">
        <v>30</v>
      </c>
      <c r="M200" s="1" t="s">
        <v>31</v>
      </c>
      <c r="N200" s="1" t="s">
        <v>65</v>
      </c>
      <c r="O200" s="1" t="s">
        <v>31</v>
      </c>
      <c r="P200" s="1" t="s">
        <v>33</v>
      </c>
      <c r="Q200" s="1" t="s">
        <v>31</v>
      </c>
      <c r="R200" s="1" t="s">
        <v>34</v>
      </c>
      <c r="S200" s="1" t="s">
        <v>35</v>
      </c>
      <c r="T200" s="1" t="s">
        <v>68</v>
      </c>
      <c r="U200" s="1" t="s">
        <v>31</v>
      </c>
      <c r="V200" s="1" t="s">
        <v>36</v>
      </c>
      <c r="W200" s="1" t="s">
        <v>55</v>
      </c>
      <c r="X200" s="1" t="s">
        <v>34</v>
      </c>
      <c r="Y200" s="1" t="s">
        <v>31</v>
      </c>
      <c r="Z200" s="1" t="s">
        <v>25</v>
      </c>
      <c r="AA200" s="1" t="s">
        <v>38</v>
      </c>
      <c r="AB200" s="11">
        <v>4</v>
      </c>
      <c r="AC200" s="12">
        <f xml:space="preserve"> VLOOKUP(Таблица1[Ваша должность],Должность[],3,FALSE)</f>
        <v>1</v>
      </c>
      <c r="AD20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0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00" s="12">
        <f>VLOOKUP(Таблица1[[#This Row],[Насколько ваш руководитель делегирует вам полномочия для принятия решений]],Таблица5[],3,FALSE)</f>
        <v>1</v>
      </c>
      <c r="AG200" s="12">
        <f>VLOOKUP(Таблица1[[#This Row],[Дает ли руководитель обратную связь по поводу вашей работы]],Таблица6[],3,FALSE)</f>
        <v>0</v>
      </c>
      <c r="AH20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0" s="12">
        <f>VLOOKUP(Таблица1[[#This Row],[Критикует ли вас руководитель в присутствии коллег]],Таблица9[],3,FALSE)</f>
        <v>0</v>
      </c>
      <c r="AJ200" s="12">
        <f>VLOOKUP(Таблица1[[#This Row],[Насколько часто вы общаетесь с руководителем один-на-один]],Таблица10[],3,FALSE)</f>
        <v>1</v>
      </c>
      <c r="AK20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0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0" s="12">
        <f>VLOOKUP(Таблица1[[#This Row],[Повышает ли руководитель на вас голос]],Таблица13[],3,FALSE)</f>
        <v>0</v>
      </c>
      <c r="AN200" s="12">
        <f>VLOOKUP(Таблица1[[#This Row],[Как руководитель реагирует на ваши инициативы]],Таблица14[],3,FALSE)</f>
        <v>1</v>
      </c>
      <c r="AO200" s="12">
        <f>VLOOKUP(Таблица1[[#This Row],[Оцените уровень комфорта в отношениях с руководителем]],Таблица15[],3,FALSE)</f>
        <v>0</v>
      </c>
      <c r="AP200" s="12">
        <f>VLOOKUP(Таблица1[[#This Row],[Возраст вашего руководителя]],Таблица16[],3,FALSE)</f>
        <v>1</v>
      </c>
      <c r="AQ200" s="12">
        <f>VLOOKUP(Таблица1[[#This Row],[Возраст вашего руководителя]],Таблица16[],4,FALSE)</f>
        <v>0</v>
      </c>
      <c r="AR200" s="12">
        <f>VLOOKUP(Таблица1[[#This Row],[Ваш пол]], Таблица17[], 2, FALSE)</f>
        <v>1</v>
      </c>
      <c r="AS200" s="12">
        <f>VLOOKUP(Таблица1[[#This Row],[Считаете ли вы своего руководителя лидером]], Таблица18[], 2, FALSE)</f>
        <v>0</v>
      </c>
      <c r="AT200" s="12">
        <f>VLOOKUP(Таблица1[[#This Row],[Есть ли в вашем коллективе неформальный лидер]], Таблица20[], 2, FALSE)</f>
        <v>1</v>
      </c>
      <c r="AU20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00" s="12">
        <f>VLOOKUP(Таблица1[[#This Row],[Занимается ли руководитель вашим профессиональным развитием]], Таблица22[], 2, FALSE)</f>
        <v>0</v>
      </c>
      <c r="AW200" s="12">
        <f>VLOOKUP(Таблица1[[#This Row],[Готовы ли вы к работе сверхурочно по просьбе руководителя]], Таблица23[], 2, FALSE)</f>
        <v>1</v>
      </c>
      <c r="AX200" s="12">
        <f>VLOOKUP(Таблица1[[#This Row],[Готовы ли вы перейти на другую работу вслед за руководителем]], Таблица24[], 2, FALSE)</f>
        <v>0</v>
      </c>
      <c r="AY200" s="12">
        <f>VLOOKUP(Таблица1[[#This Row],[Пол вашего руководителя]], Таблица17[], 2, FALSE)</f>
        <v>1</v>
      </c>
    </row>
    <row r="201" spans="1:51" ht="45" x14ac:dyDescent="0.25">
      <c r="A201" s="1">
        <v>200</v>
      </c>
      <c r="B201" s="1" t="s">
        <v>42</v>
      </c>
      <c r="C201" s="1">
        <v>10</v>
      </c>
      <c r="D201" s="1">
        <v>30</v>
      </c>
      <c r="E201" s="1">
        <v>3</v>
      </c>
      <c r="F201" s="11">
        <v>1</v>
      </c>
      <c r="G201" s="1" t="s">
        <v>25</v>
      </c>
      <c r="H201" s="1" t="s">
        <v>64</v>
      </c>
      <c r="I201" s="1" t="s">
        <v>30</v>
      </c>
      <c r="J201" s="1" t="s">
        <v>44</v>
      </c>
      <c r="K201" s="1" t="s">
        <v>40</v>
      </c>
      <c r="L201" s="1" t="s">
        <v>30</v>
      </c>
      <c r="M201" s="1" t="s">
        <v>45</v>
      </c>
      <c r="N201" s="1" t="s">
        <v>65</v>
      </c>
      <c r="O201" s="1" t="s">
        <v>30</v>
      </c>
      <c r="P201" s="1" t="s">
        <v>34</v>
      </c>
      <c r="Q201" s="1" t="s">
        <v>34</v>
      </c>
      <c r="R201" s="1" t="s">
        <v>31</v>
      </c>
      <c r="S201" s="1" t="s">
        <v>35</v>
      </c>
      <c r="T201" s="1" t="s">
        <v>34</v>
      </c>
      <c r="U201" s="1" t="s">
        <v>31</v>
      </c>
      <c r="V201" s="1" t="s">
        <v>36</v>
      </c>
      <c r="W201" s="1" t="s">
        <v>37</v>
      </c>
      <c r="X201" s="1" t="s">
        <v>34</v>
      </c>
      <c r="Y201" s="1" t="s">
        <v>31</v>
      </c>
      <c r="Z201" s="1" t="s">
        <v>25</v>
      </c>
      <c r="AA201" s="1" t="s">
        <v>62</v>
      </c>
      <c r="AB201" s="11">
        <v>3</v>
      </c>
      <c r="AC201" s="12">
        <f xml:space="preserve"> VLOOKUP(Таблица1[Ваша должность],Должность[],3,FALSE)</f>
        <v>0</v>
      </c>
      <c r="AD20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01" s="12">
        <f>VLOOKUP(Таблица1[[#This Row],[Насколько ваш руководитель делегирует вам полномочия для принятия решений]],Таблица5[],3,FALSE)</f>
        <v>1</v>
      </c>
      <c r="AG201" s="12">
        <f>VLOOKUP(Таблица1[[#This Row],[Дает ли руководитель обратную связь по поводу вашей работы]],Таблица6[],3,FALSE)</f>
        <v>0</v>
      </c>
      <c r="AH20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1" s="12">
        <f>VLOOKUP(Таблица1[[#This Row],[Критикует ли вас руководитель в присутствии коллег]],Таблица9[],3,FALSE)</f>
        <v>0</v>
      </c>
      <c r="AJ201" s="12">
        <f>VLOOKUP(Таблица1[[#This Row],[Насколько часто вы общаетесь с руководителем один-на-один]],Таблица10[],3,FALSE)</f>
        <v>1</v>
      </c>
      <c r="AK20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01" s="12">
        <f>VLOOKUP(Таблица1[[#This Row],[Повышает ли руководитель на вас голос]],Таблица13[],3,FALSE)</f>
        <v>0</v>
      </c>
      <c r="AN201" s="12">
        <f>VLOOKUP(Таблица1[[#This Row],[Как руководитель реагирует на ваши инициативы]],Таблица14[],3,FALSE)</f>
        <v>1</v>
      </c>
      <c r="AO201" s="12">
        <f>VLOOKUP(Таблица1[[#This Row],[Оцените уровень комфорта в отношениях с руководителем]],Таблица15[],3,FALSE)</f>
        <v>1</v>
      </c>
      <c r="AP201" s="12">
        <f>VLOOKUP(Таблица1[[#This Row],[Возраст вашего руководителя]],Таблица16[],3,FALSE)</f>
        <v>1</v>
      </c>
      <c r="AQ201" s="12">
        <f>VLOOKUP(Таблица1[[#This Row],[Возраст вашего руководителя]],Таблица16[],4,FALSE)</f>
        <v>0</v>
      </c>
      <c r="AR201" s="12">
        <f>VLOOKUP(Таблица1[[#This Row],[Ваш пол]], Таблица17[], 2, FALSE)</f>
        <v>1</v>
      </c>
      <c r="AS201" s="12">
        <f>VLOOKUP(Таблица1[[#This Row],[Считаете ли вы своего руководителя лидером]], Таблица18[], 2, FALSE)</f>
        <v>1</v>
      </c>
      <c r="AT201" s="12">
        <f>VLOOKUP(Таблица1[[#This Row],[Есть ли в вашем коллективе неформальный лидер]], Таблица20[], 2, FALSE)</f>
        <v>0</v>
      </c>
      <c r="AU20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01" s="12">
        <f>VLOOKUP(Таблица1[[#This Row],[Занимается ли руководитель вашим профессиональным развитием]], Таблица22[], 2, FALSE)</f>
        <v>0</v>
      </c>
      <c r="AW201" s="12">
        <f>VLOOKUP(Таблица1[[#This Row],[Готовы ли вы к работе сверхурочно по просьбе руководителя]], Таблица23[], 2, FALSE)</f>
        <v>1</v>
      </c>
      <c r="AX201" s="12">
        <f>VLOOKUP(Таблица1[[#This Row],[Готовы ли вы перейти на другую работу вслед за руководителем]], Таблица24[], 2, FALSE)</f>
        <v>0</v>
      </c>
      <c r="AY201" s="12">
        <f>VLOOKUP(Таблица1[[#This Row],[Пол вашего руководителя]], Таблица17[], 2, FALSE)</f>
        <v>1</v>
      </c>
    </row>
    <row r="202" spans="1:51" ht="45" x14ac:dyDescent="0.25">
      <c r="A202" s="1">
        <v>201</v>
      </c>
      <c r="B202" s="1" t="s">
        <v>42</v>
      </c>
      <c r="C202" s="1">
        <v>10</v>
      </c>
      <c r="D202" s="1">
        <v>33</v>
      </c>
      <c r="E202" s="1">
        <v>4</v>
      </c>
      <c r="F202" s="11">
        <v>2</v>
      </c>
      <c r="G202" s="1" t="s">
        <v>25</v>
      </c>
      <c r="H202" s="1" t="s">
        <v>39</v>
      </c>
      <c r="I202" s="1" t="s">
        <v>60</v>
      </c>
      <c r="J202" s="1" t="s">
        <v>28</v>
      </c>
      <c r="K202" s="1" t="s">
        <v>31</v>
      </c>
      <c r="L202" s="1" t="s">
        <v>30</v>
      </c>
      <c r="M202" s="1" t="s">
        <v>31</v>
      </c>
      <c r="N202" s="1" t="s">
        <v>32</v>
      </c>
      <c r="O202" s="1" t="s">
        <v>30</v>
      </c>
      <c r="P202" s="1" t="s">
        <v>33</v>
      </c>
      <c r="Q202" s="1" t="s">
        <v>31</v>
      </c>
      <c r="R202" s="1" t="s">
        <v>31</v>
      </c>
      <c r="S202" s="1" t="s">
        <v>35</v>
      </c>
      <c r="T202" s="1" t="s">
        <v>34</v>
      </c>
      <c r="U202" s="1" t="s">
        <v>31</v>
      </c>
      <c r="V202" s="1" t="s">
        <v>36</v>
      </c>
      <c r="W202" s="1" t="s">
        <v>37</v>
      </c>
      <c r="X202" s="1" t="s">
        <v>34</v>
      </c>
      <c r="Y202" s="1" t="s">
        <v>31</v>
      </c>
      <c r="Z202" s="1" t="s">
        <v>25</v>
      </c>
      <c r="AA202" s="1" t="s">
        <v>56</v>
      </c>
      <c r="AB202" s="11">
        <v>1</v>
      </c>
      <c r="AC202" s="12">
        <f xml:space="preserve"> VLOOKUP(Таблица1[Ваша должность],Должность[],3,FALSE)</f>
        <v>0</v>
      </c>
      <c r="AD20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02" s="12">
        <f>VLOOKUP(Таблица1[[#This Row],[Насколько ваш руководитель делегирует вам полномочия для принятия решений]],Таблица5[],3,FALSE)</f>
        <v>1</v>
      </c>
      <c r="AG202" s="12">
        <f>VLOOKUP(Таблица1[[#This Row],[Дает ли руководитель обратную связь по поводу вашей работы]],Таблица6[],3,FALSE)</f>
        <v>0</v>
      </c>
      <c r="AH20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2" s="12">
        <f>VLOOKUP(Таблица1[[#This Row],[Критикует ли вас руководитель в присутствии коллег]],Таблица9[],3,FALSE)</f>
        <v>0</v>
      </c>
      <c r="AJ202" s="12">
        <f>VLOOKUP(Таблица1[[#This Row],[Насколько часто вы общаетесь с руководителем один-на-один]],Таблица10[],3,FALSE)</f>
        <v>1</v>
      </c>
      <c r="AK20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2" s="12">
        <f>VLOOKUP(Таблица1[[#This Row],[Повышает ли руководитель на вас голос]],Таблица13[],3,FALSE)</f>
        <v>0</v>
      </c>
      <c r="AN202" s="12">
        <f>VLOOKUP(Таблица1[[#This Row],[Как руководитель реагирует на ваши инициативы]],Таблица14[],3,FALSE)</f>
        <v>1</v>
      </c>
      <c r="AO202" s="12">
        <f>VLOOKUP(Таблица1[[#This Row],[Оцените уровень комфорта в отношениях с руководителем]],Таблица15[],3,FALSE)</f>
        <v>1</v>
      </c>
      <c r="AP202" s="12">
        <f>VLOOKUP(Таблица1[[#This Row],[Возраст вашего руководителя]],Таблица16[],3,FALSE)</f>
        <v>0</v>
      </c>
      <c r="AQ202" s="12">
        <f>VLOOKUP(Таблица1[[#This Row],[Возраст вашего руководителя]],Таблица16[],4,FALSE)</f>
        <v>0</v>
      </c>
      <c r="AR202" s="12">
        <f>VLOOKUP(Таблица1[[#This Row],[Ваш пол]], Таблица17[], 2, FALSE)</f>
        <v>1</v>
      </c>
      <c r="AS202" s="12">
        <f>VLOOKUP(Таблица1[[#This Row],[Считаете ли вы своего руководителя лидером]], Таблица18[], 2, FALSE)</f>
        <v>0</v>
      </c>
      <c r="AT202" s="12">
        <f>VLOOKUP(Таблица1[[#This Row],[Есть ли в вашем коллективе неформальный лидер]], Таблица20[], 2, FALSE)</f>
        <v>0</v>
      </c>
      <c r="AU20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02" s="12">
        <f>VLOOKUP(Таблица1[[#This Row],[Занимается ли руководитель вашим профессиональным развитием]], Таблица22[], 2, FALSE)</f>
        <v>0</v>
      </c>
      <c r="AW202" s="12">
        <f>VLOOKUP(Таблица1[[#This Row],[Готовы ли вы к работе сверхурочно по просьбе руководителя]], Таблица23[], 2, FALSE)</f>
        <v>1</v>
      </c>
      <c r="AX202" s="12">
        <f>VLOOKUP(Таблица1[[#This Row],[Готовы ли вы перейти на другую работу вслед за руководителем]], Таблица24[], 2, FALSE)</f>
        <v>0</v>
      </c>
      <c r="AY202" s="12">
        <f>VLOOKUP(Таблица1[[#This Row],[Пол вашего руководителя]], Таблица17[], 2, FALSE)</f>
        <v>1</v>
      </c>
    </row>
    <row r="203" spans="1:51" ht="45" x14ac:dyDescent="0.25">
      <c r="A203" s="1">
        <v>202</v>
      </c>
      <c r="B203" s="1" t="s">
        <v>42</v>
      </c>
      <c r="C203" s="1">
        <v>15</v>
      </c>
      <c r="D203" s="1">
        <v>37</v>
      </c>
      <c r="E203" s="1">
        <v>10</v>
      </c>
      <c r="F203" s="11">
        <v>0</v>
      </c>
      <c r="G203" s="1" t="s">
        <v>25</v>
      </c>
      <c r="H203" s="1" t="s">
        <v>43</v>
      </c>
      <c r="I203" s="1" t="s">
        <v>27</v>
      </c>
      <c r="J203" s="1" t="s">
        <v>44</v>
      </c>
      <c r="K203" s="1" t="s">
        <v>40</v>
      </c>
      <c r="L203" s="1" t="s">
        <v>35</v>
      </c>
      <c r="M203" s="1" t="s">
        <v>45</v>
      </c>
      <c r="N203" s="1" t="s">
        <v>46</v>
      </c>
      <c r="O203" s="1" t="s">
        <v>30</v>
      </c>
      <c r="P203" s="1" t="s">
        <v>41</v>
      </c>
      <c r="Q203" s="1" t="s">
        <v>31</v>
      </c>
      <c r="R203" s="1" t="s">
        <v>34</v>
      </c>
      <c r="S203" s="1" t="s">
        <v>54</v>
      </c>
      <c r="T203" s="1" t="s">
        <v>31</v>
      </c>
      <c r="U203" s="1" t="s">
        <v>31</v>
      </c>
      <c r="V203" s="1" t="s">
        <v>36</v>
      </c>
      <c r="W203" s="1" t="s">
        <v>55</v>
      </c>
      <c r="X203" s="1" t="s">
        <v>31</v>
      </c>
      <c r="Y203" s="1" t="s">
        <v>31</v>
      </c>
      <c r="Z203" s="1" t="s">
        <v>25</v>
      </c>
      <c r="AA203" s="1" t="s">
        <v>69</v>
      </c>
      <c r="AB203" s="11">
        <v>10</v>
      </c>
      <c r="AC203" s="12">
        <f xml:space="preserve"> VLOOKUP(Таблица1[Ваша должность],Должность[],3,FALSE)</f>
        <v>0</v>
      </c>
      <c r="AD20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0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03" s="12">
        <f>VLOOKUP(Таблица1[[#This Row],[Насколько ваш руководитель делегирует вам полномочия для принятия решений]],Таблица5[],3,FALSE)</f>
        <v>1</v>
      </c>
      <c r="AG203" s="12">
        <f>VLOOKUP(Таблица1[[#This Row],[Дает ли руководитель обратную связь по поводу вашей работы]],Таблица6[],3,FALSE)</f>
        <v>0</v>
      </c>
      <c r="AH20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03" s="12">
        <f>VLOOKUP(Таблица1[[#This Row],[Критикует ли вас руководитель в присутствии коллег]],Таблица9[],3,FALSE)</f>
        <v>0</v>
      </c>
      <c r="AJ203" s="12">
        <f>VLOOKUP(Таблица1[[#This Row],[Насколько часто вы общаетесь с руководителем один-на-один]],Таблица10[],3,FALSE)</f>
        <v>0</v>
      </c>
      <c r="AK20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3" s="12">
        <f>VLOOKUP(Таблица1[[#This Row],[Повышает ли руководитель на вас голос]],Таблица13[],3,FALSE)</f>
        <v>0</v>
      </c>
      <c r="AN203" s="12">
        <f>VLOOKUP(Таблица1[[#This Row],[Как руководитель реагирует на ваши инициативы]],Таблица14[],3,FALSE)</f>
        <v>1</v>
      </c>
      <c r="AO203" s="12">
        <f>VLOOKUP(Таблица1[[#This Row],[Оцените уровень комфорта в отношениях с руководителем]],Таблица15[],3,FALSE)</f>
        <v>0</v>
      </c>
      <c r="AP203" s="12">
        <f>VLOOKUP(Таблица1[[#This Row],[Возраст вашего руководителя]],Таблица16[],3,FALSE)</f>
        <v>0</v>
      </c>
      <c r="AQ203" s="12">
        <f>VLOOKUP(Таблица1[[#This Row],[Возраст вашего руководителя]],Таблица16[],4,FALSE)</f>
        <v>0</v>
      </c>
      <c r="AR203" s="12">
        <f>VLOOKUP(Таблица1[[#This Row],[Ваш пол]], Таблица17[], 2, FALSE)</f>
        <v>1</v>
      </c>
      <c r="AS203" s="12">
        <f>VLOOKUP(Таблица1[[#This Row],[Считаете ли вы своего руководителя лидером]], Таблица18[], 2, FALSE)</f>
        <v>0</v>
      </c>
      <c r="AT203" s="12">
        <f>VLOOKUP(Таблица1[[#This Row],[Есть ли в вашем коллективе неформальный лидер]], Таблица20[], 2, FALSE)</f>
        <v>1</v>
      </c>
      <c r="AU20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03" s="12">
        <f>VLOOKUP(Таблица1[[#This Row],[Занимается ли руководитель вашим профессиональным развитием]], Таблица22[], 2, FALSE)</f>
        <v>0</v>
      </c>
      <c r="AW203" s="12">
        <f>VLOOKUP(Таблица1[[#This Row],[Готовы ли вы к работе сверхурочно по просьбе руководителя]], Таблица23[], 2, FALSE)</f>
        <v>0</v>
      </c>
      <c r="AX203" s="12">
        <f>VLOOKUP(Таблица1[[#This Row],[Готовы ли вы перейти на другую работу вслед за руководителем]], Таблица24[], 2, FALSE)</f>
        <v>0</v>
      </c>
      <c r="AY203" s="12">
        <f>VLOOKUP(Таблица1[[#This Row],[Пол вашего руководителя]], Таблица17[], 2, FALSE)</f>
        <v>1</v>
      </c>
    </row>
    <row r="204" spans="1:51" ht="45" x14ac:dyDescent="0.25">
      <c r="A204" s="1">
        <v>203</v>
      </c>
      <c r="B204" s="1" t="s">
        <v>51</v>
      </c>
      <c r="C204" s="1">
        <v>8</v>
      </c>
      <c r="D204" s="1">
        <v>30</v>
      </c>
      <c r="E204" s="1">
        <v>3</v>
      </c>
      <c r="F204" s="11">
        <v>2</v>
      </c>
      <c r="G204" s="1" t="s">
        <v>25</v>
      </c>
      <c r="H204" s="1" t="s">
        <v>39</v>
      </c>
      <c r="I204" s="1" t="s">
        <v>27</v>
      </c>
      <c r="J204" s="1" t="s">
        <v>44</v>
      </c>
      <c r="K204" s="1" t="s">
        <v>29</v>
      </c>
      <c r="L204" s="1" t="s">
        <v>59</v>
      </c>
      <c r="M204" s="1" t="s">
        <v>31</v>
      </c>
      <c r="N204" s="1" t="s">
        <v>65</v>
      </c>
      <c r="O204" s="1" t="s">
        <v>31</v>
      </c>
      <c r="P204" s="1" t="s">
        <v>33</v>
      </c>
      <c r="Q204" s="1" t="s">
        <v>34</v>
      </c>
      <c r="R204" s="1" t="s">
        <v>31</v>
      </c>
      <c r="S204" s="1" t="s">
        <v>35</v>
      </c>
      <c r="T204" s="1" t="s">
        <v>31</v>
      </c>
      <c r="U204" s="1" t="s">
        <v>31</v>
      </c>
      <c r="V204" s="1" t="s">
        <v>36</v>
      </c>
      <c r="W204" s="1" t="s">
        <v>37</v>
      </c>
      <c r="X204" s="1" t="s">
        <v>31</v>
      </c>
      <c r="Y204" s="1" t="s">
        <v>31</v>
      </c>
      <c r="Z204" s="1" t="s">
        <v>25</v>
      </c>
      <c r="AA204" s="1" t="s">
        <v>62</v>
      </c>
      <c r="AB204" s="11">
        <v>2</v>
      </c>
      <c r="AC204" s="12">
        <f xml:space="preserve"> VLOOKUP(Таблица1[Ваша должность],Должность[],3,FALSE)</f>
        <v>1</v>
      </c>
      <c r="AD20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04" s="12">
        <f>VLOOKUP(Таблица1[[#This Row],[Насколько ваш руководитель делегирует вам полномочия для принятия решений]],Таблица5[],3,FALSE)</f>
        <v>1</v>
      </c>
      <c r="AG204" s="12">
        <f>VLOOKUP(Таблица1[[#This Row],[Дает ли руководитель обратную связь по поводу вашей работы]],Таблица6[],3,FALSE)</f>
        <v>1</v>
      </c>
      <c r="AH20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4" s="12">
        <f>VLOOKUP(Таблица1[[#This Row],[Критикует ли вас руководитель в присутствии коллег]],Таблица9[],3,FALSE)</f>
        <v>0</v>
      </c>
      <c r="AJ204" s="12">
        <f>VLOOKUP(Таблица1[[#This Row],[Насколько часто вы общаетесь с руководителем один-на-один]],Таблица10[],3,FALSE)</f>
        <v>1</v>
      </c>
      <c r="AK20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0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4" s="12">
        <f>VLOOKUP(Таблица1[[#This Row],[Повышает ли руководитель на вас голос]],Таблица13[],3,FALSE)</f>
        <v>0</v>
      </c>
      <c r="AN204" s="12">
        <f>VLOOKUP(Таблица1[[#This Row],[Как руководитель реагирует на ваши инициативы]],Таблица14[],3,FALSE)</f>
        <v>1</v>
      </c>
      <c r="AO204" s="12">
        <f>VLOOKUP(Таблица1[[#This Row],[Оцените уровень комфорта в отношениях с руководителем]],Таблица15[],3,FALSE)</f>
        <v>1</v>
      </c>
      <c r="AP204" s="12">
        <f>VLOOKUP(Таблица1[[#This Row],[Возраст вашего руководителя]],Таблица16[],3,FALSE)</f>
        <v>1</v>
      </c>
      <c r="AQ204" s="12">
        <f>VLOOKUP(Таблица1[[#This Row],[Возраст вашего руководителя]],Таблица16[],4,FALSE)</f>
        <v>0</v>
      </c>
      <c r="AR204" s="12">
        <f>VLOOKUP(Таблица1[[#This Row],[Ваш пол]], Таблица17[], 2, FALSE)</f>
        <v>1</v>
      </c>
      <c r="AS204" s="12">
        <f>VLOOKUP(Таблица1[[#This Row],[Считаете ли вы своего руководителя лидером]], Таблица18[], 2, FALSE)</f>
        <v>1</v>
      </c>
      <c r="AT204" s="12">
        <f>VLOOKUP(Таблица1[[#This Row],[Есть ли в вашем коллективе неформальный лидер]], Таблица20[], 2, FALSE)</f>
        <v>0</v>
      </c>
      <c r="AU20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04" s="12">
        <f>VLOOKUP(Таблица1[[#This Row],[Занимается ли руководитель вашим профессиональным развитием]], Таблица22[], 2, FALSE)</f>
        <v>0</v>
      </c>
      <c r="AW204" s="12">
        <f>VLOOKUP(Таблица1[[#This Row],[Готовы ли вы к работе сверхурочно по просьбе руководителя]], Таблица23[], 2, FALSE)</f>
        <v>0</v>
      </c>
      <c r="AX204" s="12">
        <f>VLOOKUP(Таблица1[[#This Row],[Готовы ли вы перейти на другую работу вслед за руководителем]], Таблица24[], 2, FALSE)</f>
        <v>0</v>
      </c>
      <c r="AY204" s="12">
        <f>VLOOKUP(Таблица1[[#This Row],[Пол вашего руководителя]], Таблица17[], 2, FALSE)</f>
        <v>1</v>
      </c>
    </row>
    <row r="205" spans="1:51" ht="45" x14ac:dyDescent="0.25">
      <c r="A205" s="1">
        <v>204</v>
      </c>
      <c r="B205" s="1" t="s">
        <v>42</v>
      </c>
      <c r="C205" s="1">
        <v>7</v>
      </c>
      <c r="D205" s="1">
        <v>30</v>
      </c>
      <c r="E205" s="1">
        <v>3</v>
      </c>
      <c r="F205" s="11">
        <v>1</v>
      </c>
      <c r="G205" s="1" t="s">
        <v>25</v>
      </c>
      <c r="H205" s="1" t="s">
        <v>64</v>
      </c>
      <c r="I205" s="1" t="s">
        <v>60</v>
      </c>
      <c r="J205" s="1" t="s">
        <v>44</v>
      </c>
      <c r="K205" s="1" t="s">
        <v>40</v>
      </c>
      <c r="L205" s="1" t="s">
        <v>30</v>
      </c>
      <c r="M205" s="1" t="s">
        <v>45</v>
      </c>
      <c r="N205" s="1" t="s">
        <v>32</v>
      </c>
      <c r="O205" s="1" t="s">
        <v>30</v>
      </c>
      <c r="P205" s="1" t="s">
        <v>33</v>
      </c>
      <c r="Q205" s="1" t="s">
        <v>34</v>
      </c>
      <c r="R205" s="1" t="s">
        <v>31</v>
      </c>
      <c r="S205" s="1" t="s">
        <v>35</v>
      </c>
      <c r="T205" s="1" t="s">
        <v>68</v>
      </c>
      <c r="U205" s="1" t="s">
        <v>34</v>
      </c>
      <c r="V205" s="1" t="s">
        <v>36</v>
      </c>
      <c r="W205" s="1" t="s">
        <v>49</v>
      </c>
      <c r="X205" s="1" t="s">
        <v>34</v>
      </c>
      <c r="Y205" s="1" t="s">
        <v>34</v>
      </c>
      <c r="Z205" s="1" t="s">
        <v>25</v>
      </c>
      <c r="AA205" s="1" t="s">
        <v>38</v>
      </c>
      <c r="AB205" s="11">
        <v>3</v>
      </c>
      <c r="AC205" s="12">
        <f xml:space="preserve"> VLOOKUP(Таблица1[Ваша должность],Должность[],3,FALSE)</f>
        <v>0</v>
      </c>
      <c r="AD20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05" s="12">
        <f>VLOOKUP(Таблица1[[#This Row],[Насколько ваш руководитель делегирует вам полномочия для принятия решений]],Таблица5[],3,FALSE)</f>
        <v>1</v>
      </c>
      <c r="AG205" s="12">
        <f>VLOOKUP(Таблица1[[#This Row],[Дает ли руководитель обратную связь по поводу вашей работы]],Таблица6[],3,FALSE)</f>
        <v>0</v>
      </c>
      <c r="AH20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5" s="12">
        <f>VLOOKUP(Таблица1[[#This Row],[Критикует ли вас руководитель в присутствии коллег]],Таблица9[],3,FALSE)</f>
        <v>0</v>
      </c>
      <c r="AJ205" s="12">
        <f>VLOOKUP(Таблица1[[#This Row],[Насколько часто вы общаетесь с руководителем один-на-один]],Таблица10[],3,FALSE)</f>
        <v>1</v>
      </c>
      <c r="AK20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5" s="12">
        <f>VLOOKUP(Таблица1[[#This Row],[Повышает ли руководитель на вас голос]],Таблица13[],3,FALSE)</f>
        <v>0</v>
      </c>
      <c r="AN205" s="12">
        <f>VLOOKUP(Таблица1[[#This Row],[Как руководитель реагирует на ваши инициативы]],Таблица14[],3,FALSE)</f>
        <v>1</v>
      </c>
      <c r="AO205" s="12">
        <f>VLOOKUP(Таблица1[[#This Row],[Оцените уровень комфорта в отношениях с руководителем]],Таблица15[],3,FALSE)</f>
        <v>1</v>
      </c>
      <c r="AP205" s="12">
        <f>VLOOKUP(Таблица1[[#This Row],[Возраст вашего руководителя]],Таблица16[],3,FALSE)</f>
        <v>1</v>
      </c>
      <c r="AQ205" s="12">
        <f>VLOOKUP(Таблица1[[#This Row],[Возраст вашего руководителя]],Таблица16[],4,FALSE)</f>
        <v>0</v>
      </c>
      <c r="AR205" s="12">
        <f>VLOOKUP(Таблица1[[#This Row],[Ваш пол]], Таблица17[], 2, FALSE)</f>
        <v>1</v>
      </c>
      <c r="AS205" s="12">
        <f>VLOOKUP(Таблица1[[#This Row],[Считаете ли вы своего руководителя лидером]], Таблица18[], 2, FALSE)</f>
        <v>1</v>
      </c>
      <c r="AT205" s="12">
        <f>VLOOKUP(Таблица1[[#This Row],[Есть ли в вашем коллективе неформальный лидер]], Таблица20[], 2, FALSE)</f>
        <v>0</v>
      </c>
      <c r="AU20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05" s="12">
        <f>VLOOKUP(Таблица1[[#This Row],[Занимается ли руководитель вашим профессиональным развитием]], Таблица22[], 2, FALSE)</f>
        <v>1</v>
      </c>
      <c r="AW205" s="12">
        <f>VLOOKUP(Таблица1[[#This Row],[Готовы ли вы к работе сверхурочно по просьбе руководителя]], Таблица23[], 2, FALSE)</f>
        <v>1</v>
      </c>
      <c r="AX205" s="12">
        <f>VLOOKUP(Таблица1[[#This Row],[Готовы ли вы перейти на другую работу вслед за руководителем]], Таблица24[], 2, FALSE)</f>
        <v>1</v>
      </c>
      <c r="AY205" s="12">
        <f>VLOOKUP(Таблица1[[#This Row],[Пол вашего руководителя]], Таблица17[], 2, FALSE)</f>
        <v>1</v>
      </c>
    </row>
    <row r="206" spans="1:51" ht="45" x14ac:dyDescent="0.25">
      <c r="A206" s="1">
        <v>205</v>
      </c>
      <c r="B206" s="1" t="s">
        <v>42</v>
      </c>
      <c r="C206" s="1">
        <v>5</v>
      </c>
      <c r="D206" s="1">
        <v>27</v>
      </c>
      <c r="E206" s="1">
        <v>2.7</v>
      </c>
      <c r="F206" s="11">
        <v>3</v>
      </c>
      <c r="G206" s="1" t="s">
        <v>25</v>
      </c>
      <c r="H206" s="1" t="s">
        <v>43</v>
      </c>
      <c r="I206" s="1" t="s">
        <v>30</v>
      </c>
      <c r="J206" s="1" t="s">
        <v>44</v>
      </c>
      <c r="K206" s="1" t="s">
        <v>40</v>
      </c>
      <c r="L206" s="1" t="s">
        <v>35</v>
      </c>
      <c r="M206" s="1" t="s">
        <v>34</v>
      </c>
      <c r="N206" s="1" t="s">
        <v>66</v>
      </c>
      <c r="O206" s="1" t="s">
        <v>30</v>
      </c>
      <c r="P206" s="1" t="s">
        <v>41</v>
      </c>
      <c r="Q206" s="1" t="s">
        <v>31</v>
      </c>
      <c r="R206" s="1" t="s">
        <v>31</v>
      </c>
      <c r="S206" s="1" t="s">
        <v>54</v>
      </c>
      <c r="T206" s="1" t="s">
        <v>31</v>
      </c>
      <c r="U206" s="1" t="s">
        <v>31</v>
      </c>
      <c r="V206" s="1" t="s">
        <v>36</v>
      </c>
      <c r="W206" s="1" t="s">
        <v>55</v>
      </c>
      <c r="X206" s="1" t="s">
        <v>34</v>
      </c>
      <c r="Y206" s="1" t="s">
        <v>31</v>
      </c>
      <c r="Z206" s="1" t="s">
        <v>25</v>
      </c>
      <c r="AA206" s="1" t="s">
        <v>69</v>
      </c>
      <c r="AB206" s="11">
        <v>24</v>
      </c>
      <c r="AC206" s="12">
        <f xml:space="preserve"> VLOOKUP(Таблица1[Ваша должность],Должность[],3,FALSE)</f>
        <v>0</v>
      </c>
      <c r="AD20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0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06" s="12">
        <f>VLOOKUP(Таблица1[[#This Row],[Насколько ваш руководитель делегирует вам полномочия для принятия решений]],Таблица5[],3,FALSE)</f>
        <v>1</v>
      </c>
      <c r="AG206" s="12">
        <f>VLOOKUP(Таблица1[[#This Row],[Дает ли руководитель обратную связь по поводу вашей работы]],Таблица6[],3,FALSE)</f>
        <v>0</v>
      </c>
      <c r="AH20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06" s="12">
        <f>VLOOKUP(Таблица1[[#This Row],[Критикует ли вас руководитель в присутствии коллег]],Таблица9[],3,FALSE)</f>
        <v>1</v>
      </c>
      <c r="AJ206" s="12">
        <f>VLOOKUP(Таблица1[[#This Row],[Насколько часто вы общаетесь с руководителем один-на-один]],Таблица10[],3,FALSE)</f>
        <v>0</v>
      </c>
      <c r="AK20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6" s="12">
        <f>VLOOKUP(Таблица1[[#This Row],[Повышает ли руководитель на вас голос]],Таблица13[],3,FALSE)</f>
        <v>0</v>
      </c>
      <c r="AN206" s="12">
        <f>VLOOKUP(Таблица1[[#This Row],[Как руководитель реагирует на ваши инициативы]],Таблица14[],3,FALSE)</f>
        <v>1</v>
      </c>
      <c r="AO206" s="12">
        <f>VLOOKUP(Таблица1[[#This Row],[Оцените уровень комфорта в отношениях с руководителем]],Таблица15[],3,FALSE)</f>
        <v>0</v>
      </c>
      <c r="AP206" s="12">
        <f>VLOOKUP(Таблица1[[#This Row],[Возраст вашего руководителя]],Таблица16[],3,FALSE)</f>
        <v>0</v>
      </c>
      <c r="AQ206" s="12">
        <f>VLOOKUP(Таблица1[[#This Row],[Возраст вашего руководителя]],Таблица16[],4,FALSE)</f>
        <v>0</v>
      </c>
      <c r="AR206" s="12">
        <f>VLOOKUP(Таблица1[[#This Row],[Ваш пол]], Таблица17[], 2, FALSE)</f>
        <v>1</v>
      </c>
      <c r="AS206" s="12">
        <f>VLOOKUP(Таблица1[[#This Row],[Считаете ли вы своего руководителя лидером]], Таблица18[], 2, FALSE)</f>
        <v>0</v>
      </c>
      <c r="AT206" s="12">
        <f>VLOOKUP(Таблица1[[#This Row],[Есть ли в вашем коллективе неформальный лидер]], Таблица20[], 2, FALSE)</f>
        <v>0</v>
      </c>
      <c r="AU20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06" s="12">
        <f>VLOOKUP(Таблица1[[#This Row],[Занимается ли руководитель вашим профессиональным развитием]], Таблица22[], 2, FALSE)</f>
        <v>0</v>
      </c>
      <c r="AW206" s="12">
        <f>VLOOKUP(Таблица1[[#This Row],[Готовы ли вы к работе сверхурочно по просьбе руководителя]], Таблица23[], 2, FALSE)</f>
        <v>1</v>
      </c>
      <c r="AX206" s="12">
        <f>VLOOKUP(Таблица1[[#This Row],[Готовы ли вы перейти на другую работу вслед за руководителем]], Таблица24[], 2, FALSE)</f>
        <v>0</v>
      </c>
      <c r="AY206" s="12">
        <f>VLOOKUP(Таблица1[[#This Row],[Пол вашего руководителя]], Таблица17[], 2, FALSE)</f>
        <v>1</v>
      </c>
    </row>
    <row r="207" spans="1:51" ht="45" x14ac:dyDescent="0.25">
      <c r="A207" s="1">
        <v>206</v>
      </c>
      <c r="B207" s="1" t="s">
        <v>74</v>
      </c>
      <c r="C207" s="1">
        <v>14</v>
      </c>
      <c r="D207" s="1">
        <v>36</v>
      </c>
      <c r="E207" s="1">
        <v>0.8</v>
      </c>
      <c r="F207" s="11">
        <v>4</v>
      </c>
      <c r="G207" s="1" t="s">
        <v>25</v>
      </c>
      <c r="H207" s="1" t="s">
        <v>39</v>
      </c>
      <c r="I207" s="1" t="s">
        <v>30</v>
      </c>
      <c r="J207" s="1" t="s">
        <v>44</v>
      </c>
      <c r="K207" s="1" t="s">
        <v>40</v>
      </c>
      <c r="L207" s="1" t="s">
        <v>35</v>
      </c>
      <c r="M207" s="1" t="s">
        <v>34</v>
      </c>
      <c r="N207" s="1" t="s">
        <v>46</v>
      </c>
      <c r="O207" s="1" t="s">
        <v>31</v>
      </c>
      <c r="P207" s="1" t="s">
        <v>41</v>
      </c>
      <c r="Q207" s="1" t="s">
        <v>31</v>
      </c>
      <c r="R207" s="1" t="s">
        <v>31</v>
      </c>
      <c r="S207" s="1" t="s">
        <v>54</v>
      </c>
      <c r="T207" s="1" t="s">
        <v>34</v>
      </c>
      <c r="U207" s="1" t="s">
        <v>31</v>
      </c>
      <c r="V207" s="1" t="s">
        <v>36</v>
      </c>
      <c r="W207" s="1" t="s">
        <v>37</v>
      </c>
      <c r="X207" s="1" t="s">
        <v>34</v>
      </c>
      <c r="Y207" s="1" t="s">
        <v>31</v>
      </c>
      <c r="Z207" s="1" t="s">
        <v>25</v>
      </c>
      <c r="AA207" s="1" t="s">
        <v>38</v>
      </c>
      <c r="AB207" s="11">
        <v>0.8</v>
      </c>
      <c r="AC207" s="12">
        <f xml:space="preserve"> VLOOKUP(Таблица1[Ваша должность],Должность[],3,FALSE)</f>
        <v>0</v>
      </c>
      <c r="AD20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07" s="12">
        <f>VLOOKUP(Таблица1[[#This Row],[Насколько ваш руководитель делегирует вам полномочия для принятия решений]],Таблица5[],3,FALSE)</f>
        <v>1</v>
      </c>
      <c r="AG207" s="12">
        <f>VLOOKUP(Таблица1[[#This Row],[Дает ли руководитель обратную связь по поводу вашей работы]],Таблица6[],3,FALSE)</f>
        <v>0</v>
      </c>
      <c r="AH20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07" s="12">
        <f>VLOOKUP(Таблица1[[#This Row],[Критикует ли вас руководитель в присутствии коллег]],Таблица9[],3,FALSE)</f>
        <v>1</v>
      </c>
      <c r="AJ207" s="12">
        <f>VLOOKUP(Таблица1[[#This Row],[Насколько часто вы общаетесь с руководителем один-на-один]],Таблица10[],3,FALSE)</f>
        <v>0</v>
      </c>
      <c r="AK20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0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07" s="12">
        <f>VLOOKUP(Таблица1[[#This Row],[Повышает ли руководитель на вас голос]],Таблица13[],3,FALSE)</f>
        <v>0</v>
      </c>
      <c r="AN207" s="12">
        <f>VLOOKUP(Таблица1[[#This Row],[Как руководитель реагирует на ваши инициативы]],Таблица14[],3,FALSE)</f>
        <v>1</v>
      </c>
      <c r="AO207" s="12">
        <f>VLOOKUP(Таблица1[[#This Row],[Оцените уровень комфорта в отношениях с руководителем]],Таблица15[],3,FALSE)</f>
        <v>1</v>
      </c>
      <c r="AP207" s="12">
        <f>VLOOKUP(Таблица1[[#This Row],[Возраст вашего руководителя]],Таблица16[],3,FALSE)</f>
        <v>1</v>
      </c>
      <c r="AQ207" s="12">
        <f>VLOOKUP(Таблица1[[#This Row],[Возраст вашего руководителя]],Таблица16[],4,FALSE)</f>
        <v>0</v>
      </c>
      <c r="AR207" s="12">
        <f>VLOOKUP(Таблица1[[#This Row],[Ваш пол]], Таблица17[], 2, FALSE)</f>
        <v>1</v>
      </c>
      <c r="AS207" s="12">
        <f>VLOOKUP(Таблица1[[#This Row],[Считаете ли вы своего руководителя лидером]], Таблица18[], 2, FALSE)</f>
        <v>0</v>
      </c>
      <c r="AT207" s="12">
        <f>VLOOKUP(Таблица1[[#This Row],[Есть ли в вашем коллективе неформальный лидер]], Таблица20[], 2, FALSE)</f>
        <v>0</v>
      </c>
      <c r="AU20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07" s="12">
        <f>VLOOKUP(Таблица1[[#This Row],[Занимается ли руководитель вашим профессиональным развитием]], Таблица22[], 2, FALSE)</f>
        <v>0</v>
      </c>
      <c r="AW207" s="12">
        <f>VLOOKUP(Таблица1[[#This Row],[Готовы ли вы к работе сверхурочно по просьбе руководителя]], Таблица23[], 2, FALSE)</f>
        <v>1</v>
      </c>
      <c r="AX207" s="12">
        <f>VLOOKUP(Таблица1[[#This Row],[Готовы ли вы перейти на другую работу вслед за руководителем]], Таблица24[], 2, FALSE)</f>
        <v>0</v>
      </c>
      <c r="AY207" s="12">
        <f>VLOOKUP(Таблица1[[#This Row],[Пол вашего руководителя]], Таблица17[], 2, FALSE)</f>
        <v>1</v>
      </c>
    </row>
    <row r="208" spans="1:51" ht="45" x14ac:dyDescent="0.25">
      <c r="A208" s="1">
        <v>207</v>
      </c>
      <c r="B208" s="1" t="s">
        <v>24</v>
      </c>
      <c r="C208" s="1">
        <v>11</v>
      </c>
      <c r="D208" s="1">
        <v>31</v>
      </c>
      <c r="E208" s="1">
        <v>3</v>
      </c>
      <c r="F208" s="11">
        <v>1</v>
      </c>
      <c r="G208" s="1" t="s">
        <v>25</v>
      </c>
      <c r="H208" s="1" t="s">
        <v>39</v>
      </c>
      <c r="I208" s="1" t="s">
        <v>27</v>
      </c>
      <c r="J208" s="1" t="s">
        <v>28</v>
      </c>
      <c r="K208" s="1" t="s">
        <v>53</v>
      </c>
      <c r="L208" s="1" t="s">
        <v>30</v>
      </c>
      <c r="M208" s="1" t="s">
        <v>31</v>
      </c>
      <c r="N208" s="1" t="s">
        <v>32</v>
      </c>
      <c r="O208" s="1" t="s">
        <v>47</v>
      </c>
      <c r="P208" s="1" t="s">
        <v>34</v>
      </c>
      <c r="Q208" s="1" t="s">
        <v>34</v>
      </c>
      <c r="R208" s="1" t="s">
        <v>31</v>
      </c>
      <c r="S208" s="1" t="s">
        <v>54</v>
      </c>
      <c r="T208" s="1" t="s">
        <v>34</v>
      </c>
      <c r="U208" s="1" t="s">
        <v>34</v>
      </c>
      <c r="V208" s="1" t="s">
        <v>36</v>
      </c>
      <c r="W208" s="1" t="s">
        <v>37</v>
      </c>
      <c r="X208" s="1" t="s">
        <v>34</v>
      </c>
      <c r="Y208" s="1" t="s">
        <v>34</v>
      </c>
      <c r="Z208" s="1" t="s">
        <v>25</v>
      </c>
      <c r="AA208" s="1" t="s">
        <v>50</v>
      </c>
      <c r="AB208" s="11">
        <v>3</v>
      </c>
      <c r="AC208" s="12">
        <f xml:space="preserve"> VLOOKUP(Таблица1[Ваша должность],Должность[],3,FALSE)</f>
        <v>1</v>
      </c>
      <c r="AD20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08" s="12">
        <f>VLOOKUP(Таблица1[[#This Row],[Насколько ваш руководитель делегирует вам полномочия для принятия решений]],Таблица5[],3,FALSE)</f>
        <v>1</v>
      </c>
      <c r="AG208" s="12">
        <f>VLOOKUP(Таблица1[[#This Row],[Дает ли руководитель обратную связь по поводу вашей работы]],Таблица6[],3,FALSE)</f>
        <v>1</v>
      </c>
      <c r="AH20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8" s="12">
        <f>VLOOKUP(Таблица1[[#This Row],[Критикует ли вас руководитель в присутствии коллег]],Таблица9[],3,FALSE)</f>
        <v>0</v>
      </c>
      <c r="AJ208" s="12">
        <f>VLOOKUP(Таблица1[[#This Row],[Насколько часто вы общаетесь с руководителем один-на-один]],Таблица10[],3,FALSE)</f>
        <v>1</v>
      </c>
      <c r="AK20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08" s="12">
        <f>VLOOKUP(Таблица1[[#This Row],[Повышает ли руководитель на вас голос]],Таблица13[],3,FALSE)</f>
        <v>0</v>
      </c>
      <c r="AN208" s="12">
        <f>VLOOKUP(Таблица1[[#This Row],[Как руководитель реагирует на ваши инициативы]],Таблица14[],3,FALSE)</f>
        <v>1</v>
      </c>
      <c r="AO208" s="12">
        <f>VLOOKUP(Таблица1[[#This Row],[Оцените уровень комфорта в отношениях с руководителем]],Таблица15[],3,FALSE)</f>
        <v>1</v>
      </c>
      <c r="AP208" s="12">
        <f>VLOOKUP(Таблица1[[#This Row],[Возраст вашего руководителя]],Таблица16[],3,FALSE)</f>
        <v>0</v>
      </c>
      <c r="AQ208" s="12">
        <f>VLOOKUP(Таблица1[[#This Row],[Возраст вашего руководителя]],Таблица16[],4,FALSE)</f>
        <v>0</v>
      </c>
      <c r="AR208" s="12">
        <f>VLOOKUP(Таблица1[[#This Row],[Ваш пол]], Таблица17[], 2, FALSE)</f>
        <v>1</v>
      </c>
      <c r="AS208" s="12">
        <f>VLOOKUP(Таблица1[[#This Row],[Считаете ли вы своего руководителя лидером]], Таблица18[], 2, FALSE)</f>
        <v>1</v>
      </c>
      <c r="AT208" s="12">
        <f>VLOOKUP(Таблица1[[#This Row],[Есть ли в вашем коллективе неформальный лидер]], Таблица20[], 2, FALSE)</f>
        <v>0</v>
      </c>
      <c r="AU20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08" s="12">
        <f>VLOOKUP(Таблица1[[#This Row],[Занимается ли руководитель вашим профессиональным развитием]], Таблица22[], 2, FALSE)</f>
        <v>1</v>
      </c>
      <c r="AW208" s="12">
        <f>VLOOKUP(Таблица1[[#This Row],[Готовы ли вы к работе сверхурочно по просьбе руководителя]], Таблица23[], 2, FALSE)</f>
        <v>1</v>
      </c>
      <c r="AX208" s="12">
        <f>VLOOKUP(Таблица1[[#This Row],[Готовы ли вы перейти на другую работу вслед за руководителем]], Таблица24[], 2, FALSE)</f>
        <v>1</v>
      </c>
      <c r="AY208" s="12">
        <f>VLOOKUP(Таблица1[[#This Row],[Пол вашего руководителя]], Таблица17[], 2, FALSE)</f>
        <v>1</v>
      </c>
    </row>
    <row r="209" spans="1:51" ht="45" x14ac:dyDescent="0.25">
      <c r="A209" s="1">
        <v>208</v>
      </c>
      <c r="B209" s="1" t="s">
        <v>74</v>
      </c>
      <c r="C209" s="1">
        <v>9</v>
      </c>
      <c r="D209" s="1">
        <v>31</v>
      </c>
      <c r="E209" s="1">
        <v>3</v>
      </c>
      <c r="F209" s="11">
        <v>2</v>
      </c>
      <c r="G209" s="1" t="s">
        <v>25</v>
      </c>
      <c r="H209" s="1" t="s">
        <v>39</v>
      </c>
      <c r="I209" s="1" t="s">
        <v>30</v>
      </c>
      <c r="J209" s="1" t="s">
        <v>44</v>
      </c>
      <c r="K209" s="1" t="s">
        <v>31</v>
      </c>
      <c r="L209" s="1" t="s">
        <v>30</v>
      </c>
      <c r="M209" s="1" t="s">
        <v>34</v>
      </c>
      <c r="N209" s="1" t="s">
        <v>72</v>
      </c>
      <c r="O209" s="1" t="s">
        <v>30</v>
      </c>
      <c r="P209" s="1" t="s">
        <v>34</v>
      </c>
      <c r="Q209" s="1" t="s">
        <v>34</v>
      </c>
      <c r="R209" s="1" t="s">
        <v>31</v>
      </c>
      <c r="S209" s="1" t="s">
        <v>54</v>
      </c>
      <c r="T209" s="1" t="s">
        <v>34</v>
      </c>
      <c r="U209" s="1" t="s">
        <v>31</v>
      </c>
      <c r="V209" s="1" t="s">
        <v>75</v>
      </c>
      <c r="W209" s="1" t="s">
        <v>55</v>
      </c>
      <c r="X209" s="1" t="s">
        <v>34</v>
      </c>
      <c r="Y209" s="1" t="s">
        <v>34</v>
      </c>
      <c r="Z209" s="1" t="s">
        <v>61</v>
      </c>
      <c r="AA209" s="1" t="s">
        <v>50</v>
      </c>
      <c r="AB209" s="11">
        <v>5</v>
      </c>
      <c r="AC209" s="12">
        <f xml:space="preserve"> VLOOKUP(Таблица1[Ваша должность],Должность[],3,FALSE)</f>
        <v>0</v>
      </c>
      <c r="AD20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0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09" s="12">
        <f>VLOOKUP(Таблица1[[#This Row],[Насколько ваш руководитель делегирует вам полномочия для принятия решений]],Таблица5[],3,FALSE)</f>
        <v>1</v>
      </c>
      <c r="AG209" s="12">
        <f>VLOOKUP(Таблица1[[#This Row],[Дает ли руководитель обратную связь по поводу вашей работы]],Таблица6[],3,FALSE)</f>
        <v>0</v>
      </c>
      <c r="AH20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09" s="12">
        <f>VLOOKUP(Таблица1[[#This Row],[Критикует ли вас руководитель в присутствии коллег]],Таблица9[],3,FALSE)</f>
        <v>1</v>
      </c>
      <c r="AJ209" s="12">
        <f>VLOOKUP(Таблица1[[#This Row],[Насколько часто вы общаетесь с руководителем один-на-один]],Таблица10[],3,FALSE)</f>
        <v>0</v>
      </c>
      <c r="AK20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0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09" s="12">
        <f>VLOOKUP(Таблица1[[#This Row],[Повышает ли руководитель на вас голос]],Таблица13[],3,FALSE)</f>
        <v>0</v>
      </c>
      <c r="AN209" s="12">
        <f>VLOOKUP(Таблица1[[#This Row],[Как руководитель реагирует на ваши инициативы]],Таблица14[],3,FALSE)</f>
        <v>0</v>
      </c>
      <c r="AO209" s="12">
        <f>VLOOKUP(Таблица1[[#This Row],[Оцените уровень комфорта в отношениях с руководителем]],Таблица15[],3,FALSE)</f>
        <v>0</v>
      </c>
      <c r="AP209" s="12">
        <f>VLOOKUP(Таблица1[[#This Row],[Возраст вашего руководителя]],Таблица16[],3,FALSE)</f>
        <v>0</v>
      </c>
      <c r="AQ209" s="12">
        <f>VLOOKUP(Таблица1[[#This Row],[Возраст вашего руководителя]],Таблица16[],4,FALSE)</f>
        <v>0</v>
      </c>
      <c r="AR209" s="12">
        <f>VLOOKUP(Таблица1[[#This Row],[Ваш пол]], Таблица17[], 2, FALSE)</f>
        <v>1</v>
      </c>
      <c r="AS209" s="12">
        <f>VLOOKUP(Таблица1[[#This Row],[Считаете ли вы своего руководителя лидером]], Таблица18[], 2, FALSE)</f>
        <v>1</v>
      </c>
      <c r="AT209" s="12">
        <f>VLOOKUP(Таблица1[[#This Row],[Есть ли в вашем коллективе неформальный лидер]], Таблица20[], 2, FALSE)</f>
        <v>0</v>
      </c>
      <c r="AU20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09" s="12">
        <f>VLOOKUP(Таблица1[[#This Row],[Занимается ли руководитель вашим профессиональным развитием]], Таблица22[], 2, FALSE)</f>
        <v>0</v>
      </c>
      <c r="AW209" s="12">
        <f>VLOOKUP(Таблица1[[#This Row],[Готовы ли вы к работе сверхурочно по просьбе руководителя]], Таблица23[], 2, FALSE)</f>
        <v>1</v>
      </c>
      <c r="AX209" s="12">
        <f>VLOOKUP(Таблица1[[#This Row],[Готовы ли вы перейти на другую работу вслед за руководителем]], Таблица24[], 2, FALSE)</f>
        <v>1</v>
      </c>
      <c r="AY209" s="12">
        <f>VLOOKUP(Таблица1[[#This Row],[Пол вашего руководителя]], Таблица17[], 2, FALSE)</f>
        <v>0</v>
      </c>
    </row>
    <row r="210" spans="1:51" ht="45" x14ac:dyDescent="0.25">
      <c r="A210" s="1">
        <v>209</v>
      </c>
      <c r="B210" s="1" t="s">
        <v>42</v>
      </c>
      <c r="C210" s="1">
        <v>18</v>
      </c>
      <c r="D210" s="1">
        <v>38</v>
      </c>
      <c r="E210" s="1">
        <v>1</v>
      </c>
      <c r="F210" s="11">
        <v>2</v>
      </c>
      <c r="G210" s="1" t="s">
        <v>25</v>
      </c>
      <c r="H210" s="1" t="s">
        <v>39</v>
      </c>
      <c r="I210" s="1" t="s">
        <v>60</v>
      </c>
      <c r="J210" s="1" t="s">
        <v>71</v>
      </c>
      <c r="K210" s="1" t="s">
        <v>53</v>
      </c>
      <c r="L210" s="1" t="s">
        <v>30</v>
      </c>
      <c r="M210" s="1" t="s">
        <v>31</v>
      </c>
      <c r="N210" s="1" t="s">
        <v>65</v>
      </c>
      <c r="O210" s="1" t="s">
        <v>30</v>
      </c>
      <c r="P210" s="1" t="s">
        <v>41</v>
      </c>
      <c r="Q210" s="1" t="s">
        <v>34</v>
      </c>
      <c r="R210" s="1" t="s">
        <v>31</v>
      </c>
      <c r="S210" s="1" t="s">
        <v>35</v>
      </c>
      <c r="T210" s="1" t="s">
        <v>68</v>
      </c>
      <c r="U210" s="1" t="s">
        <v>31</v>
      </c>
      <c r="V210" s="1" t="s">
        <v>36</v>
      </c>
      <c r="W210" s="1" t="s">
        <v>37</v>
      </c>
      <c r="X210" s="1" t="s">
        <v>31</v>
      </c>
      <c r="Y210" s="1" t="s">
        <v>31</v>
      </c>
      <c r="Z210" s="1" t="s">
        <v>25</v>
      </c>
      <c r="AA210" s="1" t="s">
        <v>38</v>
      </c>
      <c r="AB210" s="11">
        <v>1</v>
      </c>
      <c r="AC210" s="12">
        <f xml:space="preserve"> VLOOKUP(Таблица1[Ваша должность],Должность[],3,FALSE)</f>
        <v>0</v>
      </c>
      <c r="AD21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0" s="12">
        <f>VLOOKUP(Таблица1[[#This Row],[Насколько ваш руководитель делегирует вам полномочия для принятия решений]],Таблица5[],3,FALSE)</f>
        <v>0</v>
      </c>
      <c r="AG210" s="12">
        <f>VLOOKUP(Таблица1[[#This Row],[Дает ли руководитель обратную связь по поводу вашей работы]],Таблица6[],3,FALSE)</f>
        <v>1</v>
      </c>
      <c r="AH21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0" s="12">
        <f>VLOOKUP(Таблица1[[#This Row],[Критикует ли вас руководитель в присутствии коллег]],Таблица9[],3,FALSE)</f>
        <v>0</v>
      </c>
      <c r="AJ210" s="12">
        <f>VLOOKUP(Таблица1[[#This Row],[Насколько часто вы общаетесь с руководителем один-на-один]],Таблица10[],3,FALSE)</f>
        <v>1</v>
      </c>
      <c r="AK21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0" s="12">
        <f>VLOOKUP(Таблица1[[#This Row],[Повышает ли руководитель на вас голос]],Таблица13[],3,FALSE)</f>
        <v>0</v>
      </c>
      <c r="AN210" s="12">
        <f>VLOOKUP(Таблица1[[#This Row],[Как руководитель реагирует на ваши инициативы]],Таблица14[],3,FALSE)</f>
        <v>1</v>
      </c>
      <c r="AO210" s="12">
        <f>VLOOKUP(Таблица1[[#This Row],[Оцените уровень комфорта в отношениях с руководителем]],Таблица15[],3,FALSE)</f>
        <v>1</v>
      </c>
      <c r="AP210" s="12">
        <f>VLOOKUP(Таблица1[[#This Row],[Возраст вашего руководителя]],Таблица16[],3,FALSE)</f>
        <v>1</v>
      </c>
      <c r="AQ210" s="12">
        <f>VLOOKUP(Таблица1[[#This Row],[Возраст вашего руководителя]],Таблица16[],4,FALSE)</f>
        <v>0</v>
      </c>
      <c r="AR210" s="12">
        <f>VLOOKUP(Таблица1[[#This Row],[Ваш пол]], Таблица17[], 2, FALSE)</f>
        <v>1</v>
      </c>
      <c r="AS210" s="12">
        <f>VLOOKUP(Таблица1[[#This Row],[Считаете ли вы своего руководителя лидером]], Таблица18[], 2, FALSE)</f>
        <v>1</v>
      </c>
      <c r="AT210" s="12">
        <f>VLOOKUP(Таблица1[[#This Row],[Есть ли в вашем коллективе неформальный лидер]], Таблица20[], 2, FALSE)</f>
        <v>0</v>
      </c>
      <c r="AU21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10" s="12">
        <f>VLOOKUP(Таблица1[[#This Row],[Занимается ли руководитель вашим профессиональным развитием]], Таблица22[], 2, FALSE)</f>
        <v>0</v>
      </c>
      <c r="AW210" s="12">
        <f>VLOOKUP(Таблица1[[#This Row],[Готовы ли вы к работе сверхурочно по просьбе руководителя]], Таблица23[], 2, FALSE)</f>
        <v>0</v>
      </c>
      <c r="AX210" s="12">
        <f>VLOOKUP(Таблица1[[#This Row],[Готовы ли вы перейти на другую работу вслед за руководителем]], Таблица24[], 2, FALSE)</f>
        <v>0</v>
      </c>
      <c r="AY210" s="12">
        <f>VLOOKUP(Таблица1[[#This Row],[Пол вашего руководителя]], Таблица17[], 2, FALSE)</f>
        <v>1</v>
      </c>
    </row>
    <row r="211" spans="1:51" ht="45" x14ac:dyDescent="0.25">
      <c r="A211" s="1">
        <v>210</v>
      </c>
      <c r="B211" s="1" t="s">
        <v>42</v>
      </c>
      <c r="C211" s="1">
        <v>15</v>
      </c>
      <c r="D211" s="1">
        <v>36</v>
      </c>
      <c r="E211" s="1">
        <v>10</v>
      </c>
      <c r="F211" s="11">
        <v>0</v>
      </c>
      <c r="G211" s="1" t="s">
        <v>25</v>
      </c>
      <c r="H211" s="1" t="s">
        <v>39</v>
      </c>
      <c r="I211" s="1" t="s">
        <v>27</v>
      </c>
      <c r="J211" s="1" t="s">
        <v>28</v>
      </c>
      <c r="K211" s="1" t="s">
        <v>29</v>
      </c>
      <c r="L211" s="1" t="s">
        <v>30</v>
      </c>
      <c r="M211" s="1" t="s">
        <v>31</v>
      </c>
      <c r="N211" s="1" t="s">
        <v>32</v>
      </c>
      <c r="O211" s="1" t="s">
        <v>30</v>
      </c>
      <c r="P211" s="1" t="s">
        <v>33</v>
      </c>
      <c r="Q211" s="1" t="s">
        <v>34</v>
      </c>
      <c r="R211" s="1" t="s">
        <v>34</v>
      </c>
      <c r="S211" s="1" t="s">
        <v>35</v>
      </c>
      <c r="T211" s="1" t="s">
        <v>68</v>
      </c>
      <c r="U211" s="1" t="s">
        <v>31</v>
      </c>
      <c r="V211" s="1" t="s">
        <v>36</v>
      </c>
      <c r="W211" s="1" t="s">
        <v>49</v>
      </c>
      <c r="X211" s="1" t="s">
        <v>34</v>
      </c>
      <c r="Y211" s="1" t="s">
        <v>34</v>
      </c>
      <c r="Z211" s="1" t="s">
        <v>25</v>
      </c>
      <c r="AA211" s="1" t="s">
        <v>69</v>
      </c>
      <c r="AB211" s="11">
        <v>10</v>
      </c>
      <c r="AC211" s="12">
        <f xml:space="preserve"> VLOOKUP(Таблица1[Ваша должность],Должность[],3,FALSE)</f>
        <v>0</v>
      </c>
      <c r="AD21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1" s="12">
        <f>VLOOKUP(Таблица1[[#This Row],[Насколько ваш руководитель делегирует вам полномочия для принятия решений]],Таблица5[],3,FALSE)</f>
        <v>1</v>
      </c>
      <c r="AG211" s="12">
        <f>VLOOKUP(Таблица1[[#This Row],[Дает ли руководитель обратную связь по поводу вашей работы]],Таблица6[],3,FALSE)</f>
        <v>1</v>
      </c>
      <c r="AH21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1" s="12">
        <f>VLOOKUP(Таблица1[[#This Row],[Критикует ли вас руководитель в присутствии коллег]],Таблица9[],3,FALSE)</f>
        <v>0</v>
      </c>
      <c r="AJ211" s="12">
        <f>VLOOKUP(Таблица1[[#This Row],[Насколько часто вы общаетесь с руководителем один-на-один]],Таблица10[],3,FALSE)</f>
        <v>1</v>
      </c>
      <c r="AK21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1" s="12">
        <f>VLOOKUP(Таблица1[[#This Row],[Повышает ли руководитель на вас голос]],Таблица13[],3,FALSE)</f>
        <v>0</v>
      </c>
      <c r="AN211" s="12">
        <f>VLOOKUP(Таблица1[[#This Row],[Как руководитель реагирует на ваши инициативы]],Таблица14[],3,FALSE)</f>
        <v>1</v>
      </c>
      <c r="AO211" s="12">
        <f>VLOOKUP(Таблица1[[#This Row],[Оцените уровень комфорта в отношениях с руководителем]],Таблица15[],3,FALSE)</f>
        <v>1</v>
      </c>
      <c r="AP211" s="12">
        <f>VLOOKUP(Таблица1[[#This Row],[Возраст вашего руководителя]],Таблица16[],3,FALSE)</f>
        <v>0</v>
      </c>
      <c r="AQ211" s="12">
        <f>VLOOKUP(Таблица1[[#This Row],[Возраст вашего руководителя]],Таблица16[],4,FALSE)</f>
        <v>0</v>
      </c>
      <c r="AR211" s="12">
        <f>VLOOKUP(Таблица1[[#This Row],[Ваш пол]], Таблица17[], 2, FALSE)</f>
        <v>1</v>
      </c>
      <c r="AS211" s="12">
        <f>VLOOKUP(Таблица1[[#This Row],[Считаете ли вы своего руководителя лидером]], Таблица18[], 2, FALSE)</f>
        <v>1</v>
      </c>
      <c r="AT211" s="12">
        <f>VLOOKUP(Таблица1[[#This Row],[Есть ли в вашем коллективе неформальный лидер]], Таблица20[], 2, FALSE)</f>
        <v>1</v>
      </c>
      <c r="AU211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11" s="12">
        <f>VLOOKUP(Таблица1[[#This Row],[Занимается ли руководитель вашим профессиональным развитием]], Таблица22[], 2, FALSE)</f>
        <v>0</v>
      </c>
      <c r="AW211" s="12">
        <f>VLOOKUP(Таблица1[[#This Row],[Готовы ли вы к работе сверхурочно по просьбе руководителя]], Таблица23[], 2, FALSE)</f>
        <v>1</v>
      </c>
      <c r="AX211" s="12">
        <f>VLOOKUP(Таблица1[[#This Row],[Готовы ли вы перейти на другую работу вслед за руководителем]], Таблица24[], 2, FALSE)</f>
        <v>1</v>
      </c>
      <c r="AY211" s="12">
        <f>VLOOKUP(Таблица1[[#This Row],[Пол вашего руководителя]], Таблица17[], 2, FALSE)</f>
        <v>1</v>
      </c>
    </row>
    <row r="212" spans="1:51" ht="60" x14ac:dyDescent="0.25">
      <c r="A212" s="1">
        <v>211</v>
      </c>
      <c r="B212" s="1" t="s">
        <v>24</v>
      </c>
      <c r="C212" s="1">
        <v>15</v>
      </c>
      <c r="D212" s="1">
        <v>35</v>
      </c>
      <c r="E212" s="1">
        <v>5</v>
      </c>
      <c r="F212" s="11">
        <v>1</v>
      </c>
      <c r="G212" s="1" t="s">
        <v>25</v>
      </c>
      <c r="H212" s="1" t="s">
        <v>26</v>
      </c>
      <c r="I212" s="1" t="s">
        <v>60</v>
      </c>
      <c r="J212" s="1" t="s">
        <v>44</v>
      </c>
      <c r="K212" s="1" t="s">
        <v>40</v>
      </c>
      <c r="L212" s="1" t="s">
        <v>30</v>
      </c>
      <c r="M212" s="1" t="s">
        <v>31</v>
      </c>
      <c r="N212" s="1" t="s">
        <v>46</v>
      </c>
      <c r="O212" s="1" t="s">
        <v>30</v>
      </c>
      <c r="P212" s="1" t="s">
        <v>34</v>
      </c>
      <c r="Q212" s="1" t="s">
        <v>31</v>
      </c>
      <c r="R212" s="1" t="s">
        <v>34</v>
      </c>
      <c r="S212" s="1" t="s">
        <v>35</v>
      </c>
      <c r="T212" s="1" t="s">
        <v>34</v>
      </c>
      <c r="U212" s="1" t="s">
        <v>31</v>
      </c>
      <c r="V212" s="1" t="s">
        <v>36</v>
      </c>
      <c r="W212" s="1" t="s">
        <v>37</v>
      </c>
      <c r="X212" s="1" t="s">
        <v>34</v>
      </c>
      <c r="Y212" s="1" t="s">
        <v>34</v>
      </c>
      <c r="Z212" s="1" t="s">
        <v>25</v>
      </c>
      <c r="AA212" s="1" t="s">
        <v>62</v>
      </c>
      <c r="AB212" s="11">
        <v>1</v>
      </c>
      <c r="AC212" s="12">
        <f xml:space="preserve"> VLOOKUP(Таблица1[Ваша должность],Должность[],3,FALSE)</f>
        <v>1</v>
      </c>
      <c r="AD21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1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2" s="12">
        <f>VLOOKUP(Таблица1[[#This Row],[Насколько ваш руководитель делегирует вам полномочия для принятия решений]],Таблица5[],3,FALSE)</f>
        <v>1</v>
      </c>
      <c r="AG212" s="12">
        <f>VLOOKUP(Таблица1[[#This Row],[Дает ли руководитель обратную связь по поводу вашей работы]],Таблица6[],3,FALSE)</f>
        <v>0</v>
      </c>
      <c r="AH21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2" s="12">
        <f>VLOOKUP(Таблица1[[#This Row],[Критикует ли вас руководитель в присутствии коллег]],Таблица9[],3,FALSE)</f>
        <v>0</v>
      </c>
      <c r="AJ212" s="12">
        <f>VLOOKUP(Таблица1[[#This Row],[Насколько часто вы общаетесь с руководителем один-на-один]],Таблица10[],3,FALSE)</f>
        <v>0</v>
      </c>
      <c r="AK21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12" s="12">
        <f>VLOOKUP(Таблица1[[#This Row],[Повышает ли руководитель на вас голос]],Таблица13[],3,FALSE)</f>
        <v>0</v>
      </c>
      <c r="AN212" s="12">
        <f>VLOOKUP(Таблица1[[#This Row],[Как руководитель реагирует на ваши инициативы]],Таблица14[],3,FALSE)</f>
        <v>1</v>
      </c>
      <c r="AO212" s="12">
        <f>VLOOKUP(Таблица1[[#This Row],[Оцените уровень комфорта в отношениях с руководителем]],Таблица15[],3,FALSE)</f>
        <v>1</v>
      </c>
      <c r="AP212" s="12">
        <f>VLOOKUP(Таблица1[[#This Row],[Возраст вашего руководителя]],Таблица16[],3,FALSE)</f>
        <v>1</v>
      </c>
      <c r="AQ212" s="12">
        <f>VLOOKUP(Таблица1[[#This Row],[Возраст вашего руководителя]],Таблица16[],4,FALSE)</f>
        <v>0</v>
      </c>
      <c r="AR212" s="12">
        <f>VLOOKUP(Таблица1[[#This Row],[Ваш пол]], Таблица17[], 2, FALSE)</f>
        <v>1</v>
      </c>
      <c r="AS212" s="12">
        <f>VLOOKUP(Таблица1[[#This Row],[Считаете ли вы своего руководителя лидером]], Таблица18[], 2, FALSE)</f>
        <v>0</v>
      </c>
      <c r="AT212" s="12">
        <f>VLOOKUP(Таблица1[[#This Row],[Есть ли в вашем коллективе неформальный лидер]], Таблица20[], 2, FALSE)</f>
        <v>1</v>
      </c>
      <c r="AU21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12" s="12">
        <f>VLOOKUP(Таблица1[[#This Row],[Занимается ли руководитель вашим профессиональным развитием]], Таблица22[], 2, FALSE)</f>
        <v>0</v>
      </c>
      <c r="AW212" s="12">
        <f>VLOOKUP(Таблица1[[#This Row],[Готовы ли вы к работе сверхурочно по просьбе руководителя]], Таблица23[], 2, FALSE)</f>
        <v>1</v>
      </c>
      <c r="AX212" s="12">
        <f>VLOOKUP(Таблица1[[#This Row],[Готовы ли вы перейти на другую работу вслед за руководителем]], Таблица24[], 2, FALSE)</f>
        <v>1</v>
      </c>
      <c r="AY212" s="12">
        <f>VLOOKUP(Таблица1[[#This Row],[Пол вашего руководителя]], Таблица17[], 2, FALSE)</f>
        <v>1</v>
      </c>
    </row>
    <row r="213" spans="1:51" ht="45" x14ac:dyDescent="0.25">
      <c r="A213" s="1">
        <v>212</v>
      </c>
      <c r="B213" s="1" t="s">
        <v>24</v>
      </c>
      <c r="C213" s="1">
        <v>12</v>
      </c>
      <c r="D213" s="1">
        <v>33</v>
      </c>
      <c r="E213" s="1">
        <v>4</v>
      </c>
      <c r="F213" s="11">
        <v>2</v>
      </c>
      <c r="G213" s="1" t="s">
        <v>25</v>
      </c>
      <c r="H213" s="1" t="s">
        <v>39</v>
      </c>
      <c r="I213" s="1" t="s">
        <v>60</v>
      </c>
      <c r="J213" s="1" t="s">
        <v>44</v>
      </c>
      <c r="K213" s="1" t="s">
        <v>40</v>
      </c>
      <c r="L213" s="1" t="s">
        <v>30</v>
      </c>
      <c r="M213" s="1" t="s">
        <v>31</v>
      </c>
      <c r="N213" s="1" t="s">
        <v>65</v>
      </c>
      <c r="O213" s="1" t="s">
        <v>31</v>
      </c>
      <c r="P213" s="1" t="s">
        <v>33</v>
      </c>
      <c r="Q213" s="1" t="s">
        <v>34</v>
      </c>
      <c r="R213" s="1" t="s">
        <v>34</v>
      </c>
      <c r="S213" s="1" t="s">
        <v>35</v>
      </c>
      <c r="T213" s="1" t="s">
        <v>68</v>
      </c>
      <c r="U213" s="1" t="s">
        <v>31</v>
      </c>
      <c r="V213" s="1" t="s">
        <v>36</v>
      </c>
      <c r="W213" s="1" t="s">
        <v>55</v>
      </c>
      <c r="X213" s="1" t="s">
        <v>34</v>
      </c>
      <c r="Y213" s="1" t="s">
        <v>31</v>
      </c>
      <c r="Z213" s="1" t="s">
        <v>25</v>
      </c>
      <c r="AA213" s="1" t="s">
        <v>62</v>
      </c>
      <c r="AB213" s="11">
        <v>4</v>
      </c>
      <c r="AC213" s="12">
        <f xml:space="preserve"> VLOOKUP(Таблица1[Ваша должность],Должность[],3,FALSE)</f>
        <v>1</v>
      </c>
      <c r="AD21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3" s="12">
        <f>VLOOKUP(Таблица1[[#This Row],[Насколько ваш руководитель делегирует вам полномочия для принятия решений]],Таблица5[],3,FALSE)</f>
        <v>1</v>
      </c>
      <c r="AG213" s="12">
        <f>VLOOKUP(Таблица1[[#This Row],[Дает ли руководитель обратную связь по поводу вашей работы]],Таблица6[],3,FALSE)</f>
        <v>0</v>
      </c>
      <c r="AH21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3" s="12">
        <f>VLOOKUP(Таблица1[[#This Row],[Критикует ли вас руководитель в присутствии коллег]],Таблица9[],3,FALSE)</f>
        <v>0</v>
      </c>
      <c r="AJ213" s="12">
        <f>VLOOKUP(Таблица1[[#This Row],[Насколько часто вы общаетесь с руководителем один-на-один]],Таблица10[],3,FALSE)</f>
        <v>1</v>
      </c>
      <c r="AK21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1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3" s="12">
        <f>VLOOKUP(Таблица1[[#This Row],[Повышает ли руководитель на вас голос]],Таблица13[],3,FALSE)</f>
        <v>0</v>
      </c>
      <c r="AN213" s="12">
        <f>VLOOKUP(Таблица1[[#This Row],[Как руководитель реагирует на ваши инициативы]],Таблица14[],3,FALSE)</f>
        <v>1</v>
      </c>
      <c r="AO213" s="12">
        <f>VLOOKUP(Таблица1[[#This Row],[Оцените уровень комфорта в отношениях с руководителем]],Таблица15[],3,FALSE)</f>
        <v>0</v>
      </c>
      <c r="AP213" s="12">
        <f>VLOOKUP(Таблица1[[#This Row],[Возраст вашего руководителя]],Таблица16[],3,FALSE)</f>
        <v>1</v>
      </c>
      <c r="AQ213" s="12">
        <f>VLOOKUP(Таблица1[[#This Row],[Возраст вашего руководителя]],Таблица16[],4,FALSE)</f>
        <v>0</v>
      </c>
      <c r="AR213" s="12">
        <f>VLOOKUP(Таблица1[[#This Row],[Ваш пол]], Таблица17[], 2, FALSE)</f>
        <v>1</v>
      </c>
      <c r="AS213" s="12">
        <f>VLOOKUP(Таблица1[[#This Row],[Считаете ли вы своего руководителя лидером]], Таблица18[], 2, FALSE)</f>
        <v>1</v>
      </c>
      <c r="AT213" s="12">
        <f>VLOOKUP(Таблица1[[#This Row],[Есть ли в вашем коллективе неформальный лидер]], Таблица20[], 2, FALSE)</f>
        <v>1</v>
      </c>
      <c r="AU21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13" s="12">
        <f>VLOOKUP(Таблица1[[#This Row],[Занимается ли руководитель вашим профессиональным развитием]], Таблица22[], 2, FALSE)</f>
        <v>0</v>
      </c>
      <c r="AW213" s="12">
        <f>VLOOKUP(Таблица1[[#This Row],[Готовы ли вы к работе сверхурочно по просьбе руководителя]], Таблица23[], 2, FALSE)</f>
        <v>1</v>
      </c>
      <c r="AX213" s="12">
        <f>VLOOKUP(Таблица1[[#This Row],[Готовы ли вы перейти на другую работу вслед за руководителем]], Таблица24[], 2, FALSE)</f>
        <v>0</v>
      </c>
      <c r="AY213" s="12">
        <f>VLOOKUP(Таблица1[[#This Row],[Пол вашего руководителя]], Таблица17[], 2, FALSE)</f>
        <v>1</v>
      </c>
    </row>
    <row r="214" spans="1:51" ht="45" x14ac:dyDescent="0.25">
      <c r="A214" s="1">
        <v>213</v>
      </c>
      <c r="B214" s="1" t="s">
        <v>57</v>
      </c>
      <c r="C214" s="1">
        <v>25</v>
      </c>
      <c r="D214" s="1">
        <v>47</v>
      </c>
      <c r="E214" s="1">
        <v>15</v>
      </c>
      <c r="F214" s="11">
        <v>0</v>
      </c>
      <c r="G214" s="1" t="s">
        <v>25</v>
      </c>
      <c r="H214" s="1" t="s">
        <v>64</v>
      </c>
      <c r="I214" s="1" t="s">
        <v>60</v>
      </c>
      <c r="J214" s="1" t="s">
        <v>44</v>
      </c>
      <c r="K214" s="1" t="s">
        <v>53</v>
      </c>
      <c r="L214" s="1" t="s">
        <v>30</v>
      </c>
      <c r="M214" s="1" t="s">
        <v>34</v>
      </c>
      <c r="N214" s="1" t="s">
        <v>32</v>
      </c>
      <c r="O214" s="1" t="s">
        <v>30</v>
      </c>
      <c r="P214" s="1" t="s">
        <v>33</v>
      </c>
      <c r="Q214" s="1" t="s">
        <v>34</v>
      </c>
      <c r="R214" s="1" t="s">
        <v>34</v>
      </c>
      <c r="S214" s="1" t="s">
        <v>54</v>
      </c>
      <c r="T214" s="1" t="s">
        <v>31</v>
      </c>
      <c r="U214" s="1" t="s">
        <v>34</v>
      </c>
      <c r="V214" s="1" t="s">
        <v>36</v>
      </c>
      <c r="W214" s="1" t="s">
        <v>37</v>
      </c>
      <c r="X214" s="1" t="s">
        <v>34</v>
      </c>
      <c r="Y214" s="1" t="s">
        <v>31</v>
      </c>
      <c r="Z214" s="1" t="s">
        <v>25</v>
      </c>
      <c r="AA214" s="1" t="s">
        <v>50</v>
      </c>
      <c r="AB214" s="11">
        <v>10</v>
      </c>
      <c r="AC214" s="12">
        <f xml:space="preserve"> VLOOKUP(Таблица1[Ваша должность],Должность[],3,FALSE)</f>
        <v>1</v>
      </c>
      <c r="AD21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4" s="12">
        <f>VLOOKUP(Таблица1[[#This Row],[Насколько ваш руководитель делегирует вам полномочия для принятия решений]],Таблица5[],3,FALSE)</f>
        <v>1</v>
      </c>
      <c r="AG214" s="12">
        <f>VLOOKUP(Таблица1[[#This Row],[Дает ли руководитель обратную связь по поводу вашей работы]],Таблица6[],3,FALSE)</f>
        <v>1</v>
      </c>
      <c r="AH21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4" s="12">
        <f>VLOOKUP(Таблица1[[#This Row],[Критикует ли вас руководитель в присутствии коллег]],Таблица9[],3,FALSE)</f>
        <v>1</v>
      </c>
      <c r="AJ214" s="12">
        <f>VLOOKUP(Таблица1[[#This Row],[Насколько часто вы общаетесь с руководителем один-на-один]],Таблица10[],3,FALSE)</f>
        <v>1</v>
      </c>
      <c r="AK21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4" s="12">
        <f>VLOOKUP(Таблица1[[#This Row],[Повышает ли руководитель на вас голос]],Таблица13[],3,FALSE)</f>
        <v>0</v>
      </c>
      <c r="AN214" s="12">
        <f>VLOOKUP(Таблица1[[#This Row],[Как руководитель реагирует на ваши инициативы]],Таблица14[],3,FALSE)</f>
        <v>1</v>
      </c>
      <c r="AO214" s="12">
        <f>VLOOKUP(Таблица1[[#This Row],[Оцените уровень комфорта в отношениях с руководителем]],Таблица15[],3,FALSE)</f>
        <v>1</v>
      </c>
      <c r="AP214" s="12">
        <f>VLOOKUP(Таблица1[[#This Row],[Возраст вашего руководителя]],Таблица16[],3,FALSE)</f>
        <v>0</v>
      </c>
      <c r="AQ214" s="12">
        <f>VLOOKUP(Таблица1[[#This Row],[Возраст вашего руководителя]],Таблица16[],4,FALSE)</f>
        <v>0</v>
      </c>
      <c r="AR214" s="12">
        <f>VLOOKUP(Таблица1[[#This Row],[Ваш пол]], Таблица17[], 2, FALSE)</f>
        <v>1</v>
      </c>
      <c r="AS214" s="12">
        <f>VLOOKUP(Таблица1[[#This Row],[Считаете ли вы своего руководителя лидером]], Таблица18[], 2, FALSE)</f>
        <v>1</v>
      </c>
      <c r="AT214" s="12">
        <f>VLOOKUP(Таблица1[[#This Row],[Есть ли в вашем коллективе неформальный лидер]], Таблица20[], 2, FALSE)</f>
        <v>1</v>
      </c>
      <c r="AU21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14" s="12">
        <f>VLOOKUP(Таблица1[[#This Row],[Занимается ли руководитель вашим профессиональным развитием]], Таблица22[], 2, FALSE)</f>
        <v>1</v>
      </c>
      <c r="AW214" s="12">
        <f>VLOOKUP(Таблица1[[#This Row],[Готовы ли вы к работе сверхурочно по просьбе руководителя]], Таблица23[], 2, FALSE)</f>
        <v>1</v>
      </c>
      <c r="AX214" s="12">
        <f>VLOOKUP(Таблица1[[#This Row],[Готовы ли вы перейти на другую работу вслед за руководителем]], Таблица24[], 2, FALSE)</f>
        <v>0</v>
      </c>
      <c r="AY214" s="12">
        <f>VLOOKUP(Таблица1[[#This Row],[Пол вашего руководителя]], Таблица17[], 2, FALSE)</f>
        <v>1</v>
      </c>
    </row>
    <row r="215" spans="1:51" ht="45" x14ac:dyDescent="0.25">
      <c r="A215" s="1">
        <v>214</v>
      </c>
      <c r="B215" s="1" t="s">
        <v>74</v>
      </c>
      <c r="C215" s="1">
        <v>7</v>
      </c>
      <c r="D215" s="1">
        <v>29</v>
      </c>
      <c r="E215" s="1">
        <v>1</v>
      </c>
      <c r="F215" s="11">
        <v>2</v>
      </c>
      <c r="G215" s="1" t="s">
        <v>61</v>
      </c>
      <c r="H215" s="1" t="s">
        <v>43</v>
      </c>
      <c r="I215" s="1" t="s">
        <v>27</v>
      </c>
      <c r="J215" s="1" t="s">
        <v>28</v>
      </c>
      <c r="K215" s="1" t="s">
        <v>40</v>
      </c>
      <c r="L215" s="1" t="s">
        <v>59</v>
      </c>
      <c r="M215" s="1" t="s">
        <v>31</v>
      </c>
      <c r="N215" s="1" t="s">
        <v>46</v>
      </c>
      <c r="O215" s="1" t="s">
        <v>31</v>
      </c>
      <c r="P215" s="1" t="s">
        <v>33</v>
      </c>
      <c r="Q215" s="1" t="s">
        <v>31</v>
      </c>
      <c r="R215" s="1" t="s">
        <v>31</v>
      </c>
      <c r="S215" s="1" t="s">
        <v>35</v>
      </c>
      <c r="T215" s="1" t="s">
        <v>34</v>
      </c>
      <c r="U215" s="1" t="s">
        <v>31</v>
      </c>
      <c r="V215" s="1" t="s">
        <v>36</v>
      </c>
      <c r="W215" s="1" t="s">
        <v>37</v>
      </c>
      <c r="X215" s="1" t="s">
        <v>34</v>
      </c>
      <c r="Y215" s="1" t="s">
        <v>31</v>
      </c>
      <c r="Z215" s="1" t="s">
        <v>25</v>
      </c>
      <c r="AA215" s="1" t="s">
        <v>50</v>
      </c>
      <c r="AB215" s="11">
        <v>0.5</v>
      </c>
      <c r="AC215" s="12">
        <f xml:space="preserve"> VLOOKUP(Таблица1[Ваша должность],Должность[],3,FALSE)</f>
        <v>0</v>
      </c>
      <c r="AD21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1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5" s="12">
        <f>VLOOKUP(Таблица1[[#This Row],[Насколько ваш руководитель делегирует вам полномочия для принятия решений]],Таблица5[],3,FALSE)</f>
        <v>1</v>
      </c>
      <c r="AG215" s="12">
        <f>VLOOKUP(Таблица1[[#This Row],[Дает ли руководитель обратную связь по поводу вашей работы]],Таблица6[],3,FALSE)</f>
        <v>0</v>
      </c>
      <c r="AH21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5" s="12">
        <f>VLOOKUP(Таблица1[[#This Row],[Критикует ли вас руководитель в присутствии коллег]],Таблица9[],3,FALSE)</f>
        <v>0</v>
      </c>
      <c r="AJ215" s="12">
        <f>VLOOKUP(Таблица1[[#This Row],[Насколько часто вы общаетесь с руководителем один-на-один]],Таблица10[],3,FALSE)</f>
        <v>0</v>
      </c>
      <c r="AK21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1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5" s="12">
        <f>VLOOKUP(Таблица1[[#This Row],[Повышает ли руководитель на вас голос]],Таблица13[],3,FALSE)</f>
        <v>0</v>
      </c>
      <c r="AN215" s="12">
        <f>VLOOKUP(Таблица1[[#This Row],[Как руководитель реагирует на ваши инициативы]],Таблица14[],3,FALSE)</f>
        <v>1</v>
      </c>
      <c r="AO215" s="12">
        <f>VLOOKUP(Таблица1[[#This Row],[Оцените уровень комфорта в отношениях с руководителем]],Таблица15[],3,FALSE)</f>
        <v>1</v>
      </c>
      <c r="AP215" s="12">
        <f>VLOOKUP(Таблица1[[#This Row],[Возраст вашего руководителя]],Таблица16[],3,FALSE)</f>
        <v>0</v>
      </c>
      <c r="AQ215" s="12">
        <f>VLOOKUP(Таблица1[[#This Row],[Возраст вашего руководителя]],Таблица16[],4,FALSE)</f>
        <v>0</v>
      </c>
      <c r="AR215" s="12">
        <f>VLOOKUP(Таблица1[[#This Row],[Ваш пол]], Таблица17[], 2, FALSE)</f>
        <v>0</v>
      </c>
      <c r="AS215" s="12">
        <f>VLOOKUP(Таблица1[[#This Row],[Считаете ли вы своего руководителя лидером]], Таблица18[], 2, FALSE)</f>
        <v>0</v>
      </c>
      <c r="AT215" s="12">
        <f>VLOOKUP(Таблица1[[#This Row],[Есть ли в вашем коллективе неформальный лидер]], Таблица20[], 2, FALSE)</f>
        <v>0</v>
      </c>
      <c r="AU215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15" s="12">
        <f>VLOOKUP(Таблица1[[#This Row],[Занимается ли руководитель вашим профессиональным развитием]], Таблица22[], 2, FALSE)</f>
        <v>0</v>
      </c>
      <c r="AW215" s="12">
        <f>VLOOKUP(Таблица1[[#This Row],[Готовы ли вы к работе сверхурочно по просьбе руководителя]], Таблица23[], 2, FALSE)</f>
        <v>1</v>
      </c>
      <c r="AX215" s="12">
        <f>VLOOKUP(Таблица1[[#This Row],[Готовы ли вы перейти на другую работу вслед за руководителем]], Таблица24[], 2, FALSE)</f>
        <v>0</v>
      </c>
      <c r="AY215" s="12">
        <f>VLOOKUP(Таблица1[[#This Row],[Пол вашего руководителя]], Таблица17[], 2, FALSE)</f>
        <v>1</v>
      </c>
    </row>
    <row r="216" spans="1:51" ht="45" x14ac:dyDescent="0.25">
      <c r="A216" s="1">
        <v>215</v>
      </c>
      <c r="B216" s="1" t="s">
        <v>42</v>
      </c>
      <c r="C216" s="1">
        <v>7</v>
      </c>
      <c r="D216" s="1">
        <v>29</v>
      </c>
      <c r="E216" s="1">
        <v>1.5</v>
      </c>
      <c r="F216" s="11">
        <v>2</v>
      </c>
      <c r="G216" s="1" t="s">
        <v>25</v>
      </c>
      <c r="H216" s="1" t="s">
        <v>39</v>
      </c>
      <c r="I216" s="1" t="s">
        <v>30</v>
      </c>
      <c r="J216" s="1" t="s">
        <v>71</v>
      </c>
      <c r="K216" s="1" t="s">
        <v>31</v>
      </c>
      <c r="L216" s="1" t="s">
        <v>35</v>
      </c>
      <c r="M216" s="1" t="s">
        <v>45</v>
      </c>
      <c r="N216" s="1" t="s">
        <v>32</v>
      </c>
      <c r="O216" s="1" t="s">
        <v>30</v>
      </c>
      <c r="P216" s="1" t="s">
        <v>41</v>
      </c>
      <c r="Q216" s="1" t="s">
        <v>34</v>
      </c>
      <c r="R216" s="1" t="s">
        <v>31</v>
      </c>
      <c r="S216" s="1" t="s">
        <v>35</v>
      </c>
      <c r="T216" s="1" t="s">
        <v>34</v>
      </c>
      <c r="U216" s="1" t="s">
        <v>31</v>
      </c>
      <c r="V216" s="1" t="s">
        <v>36</v>
      </c>
      <c r="W216" s="1" t="s">
        <v>55</v>
      </c>
      <c r="X216" s="1" t="s">
        <v>34</v>
      </c>
      <c r="Y216" s="1" t="s">
        <v>31</v>
      </c>
      <c r="Z216" s="1" t="s">
        <v>25</v>
      </c>
      <c r="AA216" s="1" t="s">
        <v>69</v>
      </c>
      <c r="AB216" s="11">
        <v>0.8</v>
      </c>
      <c r="AC216" s="12">
        <f xml:space="preserve"> VLOOKUP(Таблица1[Ваша должность],Должность[],3,FALSE)</f>
        <v>0</v>
      </c>
      <c r="AD21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16" s="12">
        <f>VLOOKUP(Таблица1[[#This Row],[Насколько ваш руководитель делегирует вам полномочия для принятия решений]],Таблица5[],3,FALSE)</f>
        <v>0</v>
      </c>
      <c r="AG216" s="12">
        <f>VLOOKUP(Таблица1[[#This Row],[Дает ли руководитель обратную связь по поводу вашей работы]],Таблица6[],3,FALSE)</f>
        <v>0</v>
      </c>
      <c r="AH21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16" s="12">
        <f>VLOOKUP(Таблица1[[#This Row],[Критикует ли вас руководитель в присутствии коллег]],Таблица9[],3,FALSE)</f>
        <v>0</v>
      </c>
      <c r="AJ216" s="12">
        <f>VLOOKUP(Таблица1[[#This Row],[Насколько часто вы общаетесь с руководителем один-на-один]],Таблица10[],3,FALSE)</f>
        <v>1</v>
      </c>
      <c r="AK21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6" s="12">
        <f>VLOOKUP(Таблица1[[#This Row],[Повышает ли руководитель на вас голос]],Таблица13[],3,FALSE)</f>
        <v>0</v>
      </c>
      <c r="AN216" s="12">
        <f>VLOOKUP(Таблица1[[#This Row],[Как руководитель реагирует на ваши инициативы]],Таблица14[],3,FALSE)</f>
        <v>1</v>
      </c>
      <c r="AO216" s="12">
        <f>VLOOKUP(Таблица1[[#This Row],[Оцените уровень комфорта в отношениях с руководителем]],Таблица15[],3,FALSE)</f>
        <v>0</v>
      </c>
      <c r="AP216" s="12">
        <f>VLOOKUP(Таблица1[[#This Row],[Возраст вашего руководителя]],Таблица16[],3,FALSE)</f>
        <v>0</v>
      </c>
      <c r="AQ216" s="12">
        <f>VLOOKUP(Таблица1[[#This Row],[Возраст вашего руководителя]],Таблица16[],4,FALSE)</f>
        <v>0</v>
      </c>
      <c r="AR216" s="12">
        <f>VLOOKUP(Таблица1[[#This Row],[Ваш пол]], Таблица17[], 2, FALSE)</f>
        <v>1</v>
      </c>
      <c r="AS216" s="12">
        <f>VLOOKUP(Таблица1[[#This Row],[Считаете ли вы своего руководителя лидером]], Таблица18[], 2, FALSE)</f>
        <v>1</v>
      </c>
      <c r="AT216" s="12">
        <f>VLOOKUP(Таблица1[[#This Row],[Есть ли в вашем коллективе неформальный лидер]], Таблица20[], 2, FALSE)</f>
        <v>0</v>
      </c>
      <c r="AU21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16" s="12">
        <f>VLOOKUP(Таблица1[[#This Row],[Занимается ли руководитель вашим профессиональным развитием]], Таблица22[], 2, FALSE)</f>
        <v>0</v>
      </c>
      <c r="AW216" s="12">
        <f>VLOOKUP(Таблица1[[#This Row],[Готовы ли вы к работе сверхурочно по просьбе руководителя]], Таблица23[], 2, FALSE)</f>
        <v>1</v>
      </c>
      <c r="AX216" s="12">
        <f>VLOOKUP(Таблица1[[#This Row],[Готовы ли вы перейти на другую работу вслед за руководителем]], Таблица24[], 2, FALSE)</f>
        <v>0</v>
      </c>
      <c r="AY216" s="12">
        <f>VLOOKUP(Таблица1[[#This Row],[Пол вашего руководителя]], Таблица17[], 2, FALSE)</f>
        <v>1</v>
      </c>
    </row>
    <row r="217" spans="1:51" ht="45" x14ac:dyDescent="0.25">
      <c r="A217" s="1">
        <v>216</v>
      </c>
      <c r="B217" s="1" t="s">
        <v>42</v>
      </c>
      <c r="C217" s="1">
        <v>6</v>
      </c>
      <c r="D217" s="1">
        <v>28</v>
      </c>
      <c r="E217" s="1">
        <v>3</v>
      </c>
      <c r="F217" s="11">
        <v>2</v>
      </c>
      <c r="G217" s="1" t="s">
        <v>25</v>
      </c>
      <c r="H217" s="1" t="s">
        <v>39</v>
      </c>
      <c r="I217" s="1" t="s">
        <v>30</v>
      </c>
      <c r="J217" s="1" t="s">
        <v>44</v>
      </c>
      <c r="K217" s="1" t="s">
        <v>40</v>
      </c>
      <c r="L217" s="1" t="s">
        <v>30</v>
      </c>
      <c r="M217" s="1" t="s">
        <v>31</v>
      </c>
      <c r="N217" s="1" t="s">
        <v>66</v>
      </c>
      <c r="O217" s="1" t="s">
        <v>30</v>
      </c>
      <c r="P217" s="1" t="s">
        <v>34</v>
      </c>
      <c r="Q217" s="1" t="s">
        <v>31</v>
      </c>
      <c r="R217" s="1" t="s">
        <v>31</v>
      </c>
      <c r="S217" s="1" t="s">
        <v>54</v>
      </c>
      <c r="T217" s="1" t="s">
        <v>68</v>
      </c>
      <c r="U217" s="1" t="s">
        <v>31</v>
      </c>
      <c r="V217" s="1" t="s">
        <v>36</v>
      </c>
      <c r="W217" s="1" t="s">
        <v>55</v>
      </c>
      <c r="X217" s="1" t="s">
        <v>34</v>
      </c>
      <c r="Y217" s="1" t="s">
        <v>31</v>
      </c>
      <c r="Z217" s="1" t="s">
        <v>25</v>
      </c>
      <c r="AA217" s="1" t="s">
        <v>69</v>
      </c>
      <c r="AB217" s="11">
        <v>3</v>
      </c>
      <c r="AC217" s="12">
        <f xml:space="preserve"> VLOOKUP(Таблица1[Ваша должность],Должность[],3,FALSE)</f>
        <v>0</v>
      </c>
      <c r="AD21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17" s="12">
        <f>VLOOKUP(Таблица1[[#This Row],[Насколько ваш руководитель делегирует вам полномочия для принятия решений]],Таблица5[],3,FALSE)</f>
        <v>1</v>
      </c>
      <c r="AG217" s="12">
        <f>VLOOKUP(Таблица1[[#This Row],[Дает ли руководитель обратную связь по поводу вашей работы]],Таблица6[],3,FALSE)</f>
        <v>0</v>
      </c>
      <c r="AH21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7" s="12">
        <f>VLOOKUP(Таблица1[[#This Row],[Критикует ли вас руководитель в присутствии коллег]],Таблица9[],3,FALSE)</f>
        <v>0</v>
      </c>
      <c r="AJ217" s="12">
        <f>VLOOKUP(Таблица1[[#This Row],[Насколько часто вы общаетесь с руководителем один-на-один]],Таблица10[],3,FALSE)</f>
        <v>0</v>
      </c>
      <c r="AK21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17" s="12">
        <f>VLOOKUP(Таблица1[[#This Row],[Повышает ли руководитель на вас голос]],Таблица13[],3,FALSE)</f>
        <v>0</v>
      </c>
      <c r="AN217" s="12">
        <f>VLOOKUP(Таблица1[[#This Row],[Как руководитель реагирует на ваши инициативы]],Таблица14[],3,FALSE)</f>
        <v>1</v>
      </c>
      <c r="AO217" s="12">
        <f>VLOOKUP(Таблица1[[#This Row],[Оцените уровень комфорта в отношениях с руководителем]],Таблица15[],3,FALSE)</f>
        <v>0</v>
      </c>
      <c r="AP217" s="12">
        <f>VLOOKUP(Таблица1[[#This Row],[Возраст вашего руководителя]],Таблица16[],3,FALSE)</f>
        <v>0</v>
      </c>
      <c r="AQ217" s="12">
        <f>VLOOKUP(Таблица1[[#This Row],[Возраст вашего руководителя]],Таблица16[],4,FALSE)</f>
        <v>0</v>
      </c>
      <c r="AR217" s="12">
        <f>VLOOKUP(Таблица1[[#This Row],[Ваш пол]], Таблица17[], 2, FALSE)</f>
        <v>1</v>
      </c>
      <c r="AS217" s="12">
        <f>VLOOKUP(Таблица1[[#This Row],[Считаете ли вы своего руководителя лидером]], Таблица18[], 2, FALSE)</f>
        <v>0</v>
      </c>
      <c r="AT217" s="12">
        <f>VLOOKUP(Таблица1[[#This Row],[Есть ли в вашем коллективе неформальный лидер]], Таблица20[], 2, FALSE)</f>
        <v>0</v>
      </c>
      <c r="AU21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17" s="12">
        <f>VLOOKUP(Таблица1[[#This Row],[Занимается ли руководитель вашим профессиональным развитием]], Таблица22[], 2, FALSE)</f>
        <v>0</v>
      </c>
      <c r="AW217" s="12">
        <f>VLOOKUP(Таблица1[[#This Row],[Готовы ли вы к работе сверхурочно по просьбе руководителя]], Таблица23[], 2, FALSE)</f>
        <v>1</v>
      </c>
      <c r="AX217" s="12">
        <f>VLOOKUP(Таблица1[[#This Row],[Готовы ли вы перейти на другую работу вслед за руководителем]], Таблица24[], 2, FALSE)</f>
        <v>0</v>
      </c>
      <c r="AY217" s="12">
        <f>VLOOKUP(Таблица1[[#This Row],[Пол вашего руководителя]], Таблица17[], 2, FALSE)</f>
        <v>1</v>
      </c>
    </row>
    <row r="218" spans="1:51" ht="45" x14ac:dyDescent="0.25">
      <c r="A218" s="1">
        <v>217</v>
      </c>
      <c r="B218" s="1" t="s">
        <v>51</v>
      </c>
      <c r="C218" s="1">
        <v>23</v>
      </c>
      <c r="D218" s="1">
        <v>43</v>
      </c>
      <c r="E218" s="1">
        <v>2</v>
      </c>
      <c r="F218" s="11">
        <v>2</v>
      </c>
      <c r="G218" s="1" t="s">
        <v>25</v>
      </c>
      <c r="H218" s="1" t="s">
        <v>39</v>
      </c>
      <c r="I218" s="1" t="s">
        <v>60</v>
      </c>
      <c r="J218" s="1" t="s">
        <v>44</v>
      </c>
      <c r="K218" s="1" t="s">
        <v>53</v>
      </c>
      <c r="L218" s="1" t="s">
        <v>30</v>
      </c>
      <c r="M218" s="1" t="s">
        <v>34</v>
      </c>
      <c r="N218" s="1" t="s">
        <v>65</v>
      </c>
      <c r="O218" s="1" t="s">
        <v>30</v>
      </c>
      <c r="P218" s="1" t="s">
        <v>33</v>
      </c>
      <c r="Q218" s="1" t="s">
        <v>31</v>
      </c>
      <c r="R218" s="1" t="s">
        <v>34</v>
      </c>
      <c r="S218" s="1" t="s">
        <v>54</v>
      </c>
      <c r="T218" s="1" t="s">
        <v>34</v>
      </c>
      <c r="U218" s="1" t="s">
        <v>31</v>
      </c>
      <c r="V218" s="1" t="s">
        <v>36</v>
      </c>
      <c r="W218" s="1" t="s">
        <v>37</v>
      </c>
      <c r="X218" s="1" t="s">
        <v>34</v>
      </c>
      <c r="Y218" s="1" t="s">
        <v>31</v>
      </c>
      <c r="Z218" s="1" t="s">
        <v>25</v>
      </c>
      <c r="AA218" s="1" t="s">
        <v>56</v>
      </c>
      <c r="AB218" s="11">
        <v>2</v>
      </c>
      <c r="AC218" s="12">
        <f xml:space="preserve"> VLOOKUP(Таблица1[Ваша должность],Должность[],3,FALSE)</f>
        <v>1</v>
      </c>
      <c r="AD21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8" s="12">
        <f>VLOOKUP(Таблица1[[#This Row],[Насколько ваш руководитель делегирует вам полномочия для принятия решений]],Таблица5[],3,FALSE)</f>
        <v>1</v>
      </c>
      <c r="AG218" s="12">
        <f>VLOOKUP(Таблица1[[#This Row],[Дает ли руководитель обратную связь по поводу вашей работы]],Таблица6[],3,FALSE)</f>
        <v>1</v>
      </c>
      <c r="AH21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8" s="12">
        <f>VLOOKUP(Таблица1[[#This Row],[Критикует ли вас руководитель в присутствии коллег]],Таблица9[],3,FALSE)</f>
        <v>1</v>
      </c>
      <c r="AJ218" s="12">
        <f>VLOOKUP(Таблица1[[#This Row],[Насколько часто вы общаетесь с руководителем один-на-один]],Таблица10[],3,FALSE)</f>
        <v>1</v>
      </c>
      <c r="AK21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1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8" s="12">
        <f>VLOOKUP(Таблица1[[#This Row],[Повышает ли руководитель на вас голос]],Таблица13[],3,FALSE)</f>
        <v>0</v>
      </c>
      <c r="AN218" s="12">
        <f>VLOOKUP(Таблица1[[#This Row],[Как руководитель реагирует на ваши инициативы]],Таблица14[],3,FALSE)</f>
        <v>1</v>
      </c>
      <c r="AO218" s="12">
        <f>VLOOKUP(Таблица1[[#This Row],[Оцените уровень комфорта в отношениях с руководителем]],Таблица15[],3,FALSE)</f>
        <v>1</v>
      </c>
      <c r="AP218" s="12">
        <f>VLOOKUP(Таблица1[[#This Row],[Возраст вашего руководителя]],Таблица16[],3,FALSE)</f>
        <v>0</v>
      </c>
      <c r="AQ218" s="12">
        <f>VLOOKUP(Таблица1[[#This Row],[Возраст вашего руководителя]],Таблица16[],4,FALSE)</f>
        <v>0</v>
      </c>
      <c r="AR218" s="12">
        <f>VLOOKUP(Таблица1[[#This Row],[Ваш пол]], Таблица17[], 2, FALSE)</f>
        <v>1</v>
      </c>
      <c r="AS218" s="12">
        <f>VLOOKUP(Таблица1[[#This Row],[Считаете ли вы своего руководителя лидером]], Таблица18[], 2, FALSE)</f>
        <v>0</v>
      </c>
      <c r="AT218" s="12">
        <f>VLOOKUP(Таблица1[[#This Row],[Есть ли в вашем коллективе неформальный лидер]], Таблица20[], 2, FALSE)</f>
        <v>1</v>
      </c>
      <c r="AU21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18" s="12">
        <f>VLOOKUP(Таблица1[[#This Row],[Занимается ли руководитель вашим профессиональным развитием]], Таблица22[], 2, FALSE)</f>
        <v>0</v>
      </c>
      <c r="AW218" s="12">
        <f>VLOOKUP(Таблица1[[#This Row],[Готовы ли вы к работе сверхурочно по просьбе руководителя]], Таблица23[], 2, FALSE)</f>
        <v>1</v>
      </c>
      <c r="AX218" s="12">
        <f>VLOOKUP(Таблица1[[#This Row],[Готовы ли вы перейти на другую работу вслед за руководителем]], Таблица24[], 2, FALSE)</f>
        <v>0</v>
      </c>
      <c r="AY218" s="12">
        <f>VLOOKUP(Таблица1[[#This Row],[Пол вашего руководителя]], Таблица17[], 2, FALSE)</f>
        <v>1</v>
      </c>
    </row>
    <row r="219" spans="1:51" ht="45" x14ac:dyDescent="0.25">
      <c r="A219" s="1">
        <v>218</v>
      </c>
      <c r="B219" s="1" t="s">
        <v>51</v>
      </c>
      <c r="C219" s="1">
        <v>8</v>
      </c>
      <c r="D219" s="1">
        <v>30</v>
      </c>
      <c r="E219" s="1">
        <v>1.5</v>
      </c>
      <c r="F219" s="11">
        <v>3</v>
      </c>
      <c r="G219" s="1" t="s">
        <v>25</v>
      </c>
      <c r="H219" s="1" t="s">
        <v>64</v>
      </c>
      <c r="I219" s="1" t="s">
        <v>60</v>
      </c>
      <c r="J219" s="1" t="s">
        <v>44</v>
      </c>
      <c r="K219" s="1" t="s">
        <v>29</v>
      </c>
      <c r="L219" s="1" t="s">
        <v>30</v>
      </c>
      <c r="M219" s="1" t="s">
        <v>31</v>
      </c>
      <c r="N219" s="1" t="s">
        <v>46</v>
      </c>
      <c r="O219" s="1" t="s">
        <v>31</v>
      </c>
      <c r="P219" s="1" t="s">
        <v>33</v>
      </c>
      <c r="Q219" s="1" t="s">
        <v>34</v>
      </c>
      <c r="R219" s="1" t="s">
        <v>31</v>
      </c>
      <c r="S219" s="1" t="s">
        <v>35</v>
      </c>
      <c r="T219" s="1" t="s">
        <v>34</v>
      </c>
      <c r="U219" s="1" t="s">
        <v>34</v>
      </c>
      <c r="V219" s="1" t="s">
        <v>36</v>
      </c>
      <c r="W219" s="1" t="s">
        <v>37</v>
      </c>
      <c r="X219" s="1" t="s">
        <v>34</v>
      </c>
      <c r="Y219" s="1" t="s">
        <v>31</v>
      </c>
      <c r="Z219" s="1" t="s">
        <v>25</v>
      </c>
      <c r="AA219" s="1" t="s">
        <v>50</v>
      </c>
      <c r="AB219" s="11">
        <v>0.5</v>
      </c>
      <c r="AC219" s="12">
        <f xml:space="preserve"> VLOOKUP(Таблица1[Ваша должность],Должность[],3,FALSE)</f>
        <v>1</v>
      </c>
      <c r="AD21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1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19" s="12">
        <f>VLOOKUP(Таблица1[[#This Row],[Насколько ваш руководитель делегирует вам полномочия для принятия решений]],Таблица5[],3,FALSE)</f>
        <v>1</v>
      </c>
      <c r="AG219" s="12">
        <f>VLOOKUP(Таблица1[[#This Row],[Дает ли руководитель обратную связь по поводу вашей работы]],Таблица6[],3,FALSE)</f>
        <v>1</v>
      </c>
      <c r="AH21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19" s="12">
        <f>VLOOKUP(Таблица1[[#This Row],[Критикует ли вас руководитель в присутствии коллег]],Таблица9[],3,FALSE)</f>
        <v>0</v>
      </c>
      <c r="AJ219" s="12">
        <f>VLOOKUP(Таблица1[[#This Row],[Насколько часто вы общаетесь с руководителем один-на-один]],Таблица10[],3,FALSE)</f>
        <v>0</v>
      </c>
      <c r="AK21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1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19" s="12">
        <f>VLOOKUP(Таблица1[[#This Row],[Повышает ли руководитель на вас голос]],Таблица13[],3,FALSE)</f>
        <v>0</v>
      </c>
      <c r="AN219" s="12">
        <f>VLOOKUP(Таблица1[[#This Row],[Как руководитель реагирует на ваши инициативы]],Таблица14[],3,FALSE)</f>
        <v>1</v>
      </c>
      <c r="AO219" s="12">
        <f>VLOOKUP(Таблица1[[#This Row],[Оцените уровень комфорта в отношениях с руководителем]],Таблица15[],3,FALSE)</f>
        <v>1</v>
      </c>
      <c r="AP219" s="12">
        <f>VLOOKUP(Таблица1[[#This Row],[Возраст вашего руководителя]],Таблица16[],3,FALSE)</f>
        <v>0</v>
      </c>
      <c r="AQ219" s="12">
        <f>VLOOKUP(Таблица1[[#This Row],[Возраст вашего руководителя]],Таблица16[],4,FALSE)</f>
        <v>0</v>
      </c>
      <c r="AR219" s="12">
        <f>VLOOKUP(Таблица1[[#This Row],[Ваш пол]], Таблица17[], 2, FALSE)</f>
        <v>1</v>
      </c>
      <c r="AS219" s="12">
        <f>VLOOKUP(Таблица1[[#This Row],[Считаете ли вы своего руководителя лидером]], Таблица18[], 2, FALSE)</f>
        <v>1</v>
      </c>
      <c r="AT219" s="12">
        <f>VLOOKUP(Таблица1[[#This Row],[Есть ли в вашем коллективе неформальный лидер]], Таблица20[], 2, FALSE)</f>
        <v>0</v>
      </c>
      <c r="AU21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19" s="12">
        <f>VLOOKUP(Таблица1[[#This Row],[Занимается ли руководитель вашим профессиональным развитием]], Таблица22[], 2, FALSE)</f>
        <v>1</v>
      </c>
      <c r="AW219" s="12">
        <f>VLOOKUP(Таблица1[[#This Row],[Готовы ли вы к работе сверхурочно по просьбе руководителя]], Таблица23[], 2, FALSE)</f>
        <v>1</v>
      </c>
      <c r="AX219" s="12">
        <f>VLOOKUP(Таблица1[[#This Row],[Готовы ли вы перейти на другую работу вслед за руководителем]], Таблица24[], 2, FALSE)</f>
        <v>0</v>
      </c>
      <c r="AY219" s="12">
        <f>VLOOKUP(Таблица1[[#This Row],[Пол вашего руководителя]], Таблица17[], 2, FALSE)</f>
        <v>1</v>
      </c>
    </row>
    <row r="220" spans="1:51" ht="45" x14ac:dyDescent="0.25">
      <c r="A220" s="1">
        <v>219</v>
      </c>
      <c r="B220" s="1" t="s">
        <v>74</v>
      </c>
      <c r="C220" s="1">
        <v>3</v>
      </c>
      <c r="D220" s="1">
        <v>22</v>
      </c>
      <c r="E220" s="1">
        <v>0.8</v>
      </c>
      <c r="F220" s="11">
        <v>1</v>
      </c>
      <c r="G220" s="1" t="s">
        <v>61</v>
      </c>
      <c r="H220" s="1" t="s">
        <v>39</v>
      </c>
      <c r="I220" s="1" t="s">
        <v>58</v>
      </c>
      <c r="J220" s="1" t="s">
        <v>44</v>
      </c>
      <c r="K220" s="1" t="s">
        <v>53</v>
      </c>
      <c r="L220" s="1" t="s">
        <v>35</v>
      </c>
      <c r="M220" s="1" t="s">
        <v>34</v>
      </c>
      <c r="N220" s="1" t="s">
        <v>46</v>
      </c>
      <c r="O220" s="1" t="s">
        <v>31</v>
      </c>
      <c r="P220" s="1" t="s">
        <v>41</v>
      </c>
      <c r="Q220" s="1" t="s">
        <v>31</v>
      </c>
      <c r="R220" s="1" t="s">
        <v>31</v>
      </c>
      <c r="S220" s="1" t="s">
        <v>54</v>
      </c>
      <c r="T220" s="1" t="s">
        <v>68</v>
      </c>
      <c r="U220" s="1" t="s">
        <v>31</v>
      </c>
      <c r="V220" s="1" t="s">
        <v>75</v>
      </c>
      <c r="W220" s="1" t="s">
        <v>70</v>
      </c>
      <c r="X220" s="1" t="s">
        <v>34</v>
      </c>
      <c r="Y220" s="1" t="s">
        <v>31</v>
      </c>
      <c r="Z220" s="1" t="s">
        <v>25</v>
      </c>
      <c r="AA220" s="1" t="s">
        <v>62</v>
      </c>
      <c r="AB220" s="11">
        <v>0.8</v>
      </c>
      <c r="AC220" s="12">
        <f xml:space="preserve"> VLOOKUP(Таблица1[Ваша должность],Должность[],3,FALSE)</f>
        <v>0</v>
      </c>
      <c r="AD22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20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20" s="12">
        <f>VLOOKUP(Таблица1[[#This Row],[Насколько ваш руководитель делегирует вам полномочия для принятия решений]],Таблица5[],3,FALSE)</f>
        <v>1</v>
      </c>
      <c r="AG220" s="12">
        <f>VLOOKUP(Таблица1[[#This Row],[Дает ли руководитель обратную связь по поводу вашей работы]],Таблица6[],3,FALSE)</f>
        <v>1</v>
      </c>
      <c r="AH22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20" s="12">
        <f>VLOOKUP(Таблица1[[#This Row],[Критикует ли вас руководитель в присутствии коллег]],Таблица9[],3,FALSE)</f>
        <v>1</v>
      </c>
      <c r="AJ220" s="12">
        <f>VLOOKUP(Таблица1[[#This Row],[Насколько часто вы общаетесь с руководителем один-на-один]],Таблица10[],3,FALSE)</f>
        <v>0</v>
      </c>
      <c r="AK22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2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0" s="12">
        <f>VLOOKUP(Таблица1[[#This Row],[Повышает ли руководитель на вас голос]],Таблица13[],3,FALSE)</f>
        <v>0</v>
      </c>
      <c r="AN220" s="12">
        <f>VLOOKUP(Таблица1[[#This Row],[Как руководитель реагирует на ваши инициативы]],Таблица14[],3,FALSE)</f>
        <v>0</v>
      </c>
      <c r="AO220" s="12">
        <f>VLOOKUP(Таблица1[[#This Row],[Оцените уровень комфорта в отношениях с руководителем]],Таблица15[],3,FALSE)</f>
        <v>0</v>
      </c>
      <c r="AP220" s="12">
        <f>VLOOKUP(Таблица1[[#This Row],[Возраст вашего руководителя]],Таблица16[],3,FALSE)</f>
        <v>1</v>
      </c>
      <c r="AQ220" s="12">
        <f>VLOOKUP(Таблица1[[#This Row],[Возраст вашего руководителя]],Таблица16[],4,FALSE)</f>
        <v>0</v>
      </c>
      <c r="AR220" s="12">
        <f>VLOOKUP(Таблица1[[#This Row],[Ваш пол]], Таблица17[], 2, FALSE)</f>
        <v>0</v>
      </c>
      <c r="AS220" s="12">
        <f>VLOOKUP(Таблица1[[#This Row],[Считаете ли вы своего руководителя лидером]], Таблица18[], 2, FALSE)</f>
        <v>0</v>
      </c>
      <c r="AT220" s="12">
        <f>VLOOKUP(Таблица1[[#This Row],[Есть ли в вашем коллективе неформальный лидер]], Таблица20[], 2, FALSE)</f>
        <v>0</v>
      </c>
      <c r="AU22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20" s="12">
        <f>VLOOKUP(Таблица1[[#This Row],[Занимается ли руководитель вашим профессиональным развитием]], Таблица22[], 2, FALSE)</f>
        <v>0</v>
      </c>
      <c r="AW220" s="12">
        <f>VLOOKUP(Таблица1[[#This Row],[Готовы ли вы к работе сверхурочно по просьбе руководителя]], Таблица23[], 2, FALSE)</f>
        <v>1</v>
      </c>
      <c r="AX220" s="12">
        <f>VLOOKUP(Таблица1[[#This Row],[Готовы ли вы перейти на другую работу вслед за руководителем]], Таблица24[], 2, FALSE)</f>
        <v>0</v>
      </c>
      <c r="AY220" s="12">
        <f>VLOOKUP(Таблица1[[#This Row],[Пол вашего руководителя]], Таблица17[], 2, FALSE)</f>
        <v>1</v>
      </c>
    </row>
    <row r="221" spans="1:51" ht="45" x14ac:dyDescent="0.25">
      <c r="A221" s="1">
        <v>220</v>
      </c>
      <c r="B221" s="1" t="s">
        <v>42</v>
      </c>
      <c r="C221" s="1">
        <v>7</v>
      </c>
      <c r="D221" s="1">
        <v>26</v>
      </c>
      <c r="E221" s="1">
        <v>2</v>
      </c>
      <c r="F221" s="11">
        <v>4</v>
      </c>
      <c r="G221" s="1" t="s">
        <v>25</v>
      </c>
      <c r="H221" s="1" t="s">
        <v>39</v>
      </c>
      <c r="I221" s="1" t="s">
        <v>60</v>
      </c>
      <c r="J221" s="1" t="s">
        <v>28</v>
      </c>
      <c r="K221" s="1" t="s">
        <v>29</v>
      </c>
      <c r="L221" s="1" t="s">
        <v>35</v>
      </c>
      <c r="M221" s="1" t="s">
        <v>31</v>
      </c>
      <c r="N221" s="1" t="s">
        <v>66</v>
      </c>
      <c r="O221" s="1" t="s">
        <v>30</v>
      </c>
      <c r="P221" s="1" t="s">
        <v>41</v>
      </c>
      <c r="Q221" s="1" t="s">
        <v>31</v>
      </c>
      <c r="R221" s="1" t="s">
        <v>31</v>
      </c>
      <c r="S221" s="1" t="s">
        <v>35</v>
      </c>
      <c r="T221" s="1" t="s">
        <v>34</v>
      </c>
      <c r="U221" s="1" t="s">
        <v>31</v>
      </c>
      <c r="V221" s="1" t="s">
        <v>36</v>
      </c>
      <c r="W221" s="1" t="s">
        <v>37</v>
      </c>
      <c r="X221" s="1" t="s">
        <v>34</v>
      </c>
      <c r="Y221" s="1" t="s">
        <v>34</v>
      </c>
      <c r="Z221" s="1" t="s">
        <v>25</v>
      </c>
      <c r="AA221" s="1" t="s">
        <v>50</v>
      </c>
      <c r="AB221" s="11">
        <v>2</v>
      </c>
      <c r="AC221" s="12">
        <f xml:space="preserve"> VLOOKUP(Таблица1[Ваша должность],Должность[],3,FALSE)</f>
        <v>0</v>
      </c>
      <c r="AD22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2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21" s="12">
        <f>VLOOKUP(Таблица1[[#This Row],[Насколько ваш руководитель делегирует вам полномочия для принятия решений]],Таблица5[],3,FALSE)</f>
        <v>1</v>
      </c>
      <c r="AG221" s="12">
        <f>VLOOKUP(Таблица1[[#This Row],[Дает ли руководитель обратную связь по поводу вашей работы]],Таблица6[],3,FALSE)</f>
        <v>1</v>
      </c>
      <c r="AH22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21" s="12">
        <f>VLOOKUP(Таблица1[[#This Row],[Критикует ли вас руководитель в присутствии коллег]],Таблица9[],3,FALSE)</f>
        <v>0</v>
      </c>
      <c r="AJ221" s="12">
        <f>VLOOKUP(Таблица1[[#This Row],[Насколько часто вы общаетесь с руководителем один-на-один]],Таблица10[],3,FALSE)</f>
        <v>0</v>
      </c>
      <c r="AK22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2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1" s="12">
        <f>VLOOKUP(Таблица1[[#This Row],[Повышает ли руководитель на вас голос]],Таблица13[],3,FALSE)</f>
        <v>0</v>
      </c>
      <c r="AN221" s="12">
        <f>VLOOKUP(Таблица1[[#This Row],[Как руководитель реагирует на ваши инициативы]],Таблица14[],3,FALSE)</f>
        <v>1</v>
      </c>
      <c r="AO221" s="12">
        <f>VLOOKUP(Таблица1[[#This Row],[Оцените уровень комфорта в отношениях с руководителем]],Таблица15[],3,FALSE)</f>
        <v>1</v>
      </c>
      <c r="AP221" s="12">
        <f>VLOOKUP(Таблица1[[#This Row],[Возраст вашего руководителя]],Таблица16[],3,FALSE)</f>
        <v>0</v>
      </c>
      <c r="AQ221" s="12">
        <f>VLOOKUP(Таблица1[[#This Row],[Возраст вашего руководителя]],Таблица16[],4,FALSE)</f>
        <v>0</v>
      </c>
      <c r="AR221" s="12">
        <f>VLOOKUP(Таблица1[[#This Row],[Ваш пол]], Таблица17[], 2, FALSE)</f>
        <v>1</v>
      </c>
      <c r="AS221" s="12">
        <f>VLOOKUP(Таблица1[[#This Row],[Считаете ли вы своего руководителя лидером]], Таблица18[], 2, FALSE)</f>
        <v>0</v>
      </c>
      <c r="AT221" s="12">
        <f>VLOOKUP(Таблица1[[#This Row],[Есть ли в вашем коллективе неформальный лидер]], Таблица20[], 2, FALSE)</f>
        <v>0</v>
      </c>
      <c r="AU22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21" s="12">
        <f>VLOOKUP(Таблица1[[#This Row],[Занимается ли руководитель вашим профессиональным развитием]], Таблица22[], 2, FALSE)</f>
        <v>0</v>
      </c>
      <c r="AW221" s="12">
        <f>VLOOKUP(Таблица1[[#This Row],[Готовы ли вы к работе сверхурочно по просьбе руководителя]], Таблица23[], 2, FALSE)</f>
        <v>1</v>
      </c>
      <c r="AX221" s="12">
        <f>VLOOKUP(Таблица1[[#This Row],[Готовы ли вы перейти на другую работу вслед за руководителем]], Таблица24[], 2, FALSE)</f>
        <v>1</v>
      </c>
      <c r="AY221" s="12">
        <f>VLOOKUP(Таблица1[[#This Row],[Пол вашего руководителя]], Таблица17[], 2, FALSE)</f>
        <v>1</v>
      </c>
    </row>
    <row r="222" spans="1:51" ht="45" x14ac:dyDescent="0.25">
      <c r="A222" s="1">
        <v>221</v>
      </c>
      <c r="B222" s="1" t="s">
        <v>42</v>
      </c>
      <c r="C222" s="1">
        <v>9</v>
      </c>
      <c r="D222" s="1">
        <v>30</v>
      </c>
      <c r="E222" s="1">
        <v>2.5</v>
      </c>
      <c r="F222" s="11">
        <v>1</v>
      </c>
      <c r="G222" s="1" t="s">
        <v>25</v>
      </c>
      <c r="H222" s="1" t="s">
        <v>43</v>
      </c>
      <c r="I222" s="1" t="s">
        <v>27</v>
      </c>
      <c r="J222" s="1" t="s">
        <v>44</v>
      </c>
      <c r="K222" s="1" t="s">
        <v>29</v>
      </c>
      <c r="L222" s="1" t="s">
        <v>30</v>
      </c>
      <c r="M222" s="1" t="s">
        <v>45</v>
      </c>
      <c r="N222" s="1" t="s">
        <v>32</v>
      </c>
      <c r="O222" s="1" t="s">
        <v>30</v>
      </c>
      <c r="P222" s="1" t="s">
        <v>33</v>
      </c>
      <c r="Q222" s="1" t="s">
        <v>31</v>
      </c>
      <c r="R222" s="1" t="s">
        <v>31</v>
      </c>
      <c r="S222" s="1" t="s">
        <v>35</v>
      </c>
      <c r="T222" s="1" t="s">
        <v>68</v>
      </c>
      <c r="U222" s="1" t="s">
        <v>31</v>
      </c>
      <c r="V222" s="1" t="s">
        <v>36</v>
      </c>
      <c r="W222" s="1" t="s">
        <v>37</v>
      </c>
      <c r="X222" s="1" t="s">
        <v>31</v>
      </c>
      <c r="Y222" s="1" t="s">
        <v>31</v>
      </c>
      <c r="Z222" s="1" t="s">
        <v>25</v>
      </c>
      <c r="AA222" s="1" t="s">
        <v>38</v>
      </c>
      <c r="AB222" s="11">
        <v>2.5</v>
      </c>
      <c r="AC222" s="12">
        <f xml:space="preserve"> VLOOKUP(Таблица1[Ваша должность],Должность[],3,FALSE)</f>
        <v>0</v>
      </c>
      <c r="AD22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2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22" s="12">
        <f>VLOOKUP(Таблица1[[#This Row],[Насколько ваш руководитель делегирует вам полномочия для принятия решений]],Таблица5[],3,FALSE)</f>
        <v>1</v>
      </c>
      <c r="AG222" s="12">
        <f>VLOOKUP(Таблица1[[#This Row],[Дает ли руководитель обратную связь по поводу вашей работы]],Таблица6[],3,FALSE)</f>
        <v>1</v>
      </c>
      <c r="AH22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22" s="12">
        <f>VLOOKUP(Таблица1[[#This Row],[Критикует ли вас руководитель в присутствии коллег]],Таблица9[],3,FALSE)</f>
        <v>0</v>
      </c>
      <c r="AJ222" s="12">
        <f>VLOOKUP(Таблица1[[#This Row],[Насколько часто вы общаетесь с руководителем один-на-один]],Таблица10[],3,FALSE)</f>
        <v>1</v>
      </c>
      <c r="AK22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2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2" s="12">
        <f>VLOOKUP(Таблица1[[#This Row],[Повышает ли руководитель на вас голос]],Таблица13[],3,FALSE)</f>
        <v>0</v>
      </c>
      <c r="AN222" s="12">
        <f>VLOOKUP(Таблица1[[#This Row],[Как руководитель реагирует на ваши инициативы]],Таблица14[],3,FALSE)</f>
        <v>1</v>
      </c>
      <c r="AO222" s="12">
        <f>VLOOKUP(Таблица1[[#This Row],[Оцените уровень комфорта в отношениях с руководителем]],Таблица15[],3,FALSE)</f>
        <v>1</v>
      </c>
      <c r="AP222" s="12">
        <f>VLOOKUP(Таблица1[[#This Row],[Возраст вашего руководителя]],Таблица16[],3,FALSE)</f>
        <v>1</v>
      </c>
      <c r="AQ222" s="12">
        <f>VLOOKUP(Таблица1[[#This Row],[Возраст вашего руководителя]],Таблица16[],4,FALSE)</f>
        <v>0</v>
      </c>
      <c r="AR222" s="12">
        <f>VLOOKUP(Таблица1[[#This Row],[Ваш пол]], Таблица17[], 2, FALSE)</f>
        <v>1</v>
      </c>
      <c r="AS222" s="12">
        <f>VLOOKUP(Таблица1[[#This Row],[Считаете ли вы своего руководителя лидером]], Таблица18[], 2, FALSE)</f>
        <v>0</v>
      </c>
      <c r="AT222" s="12">
        <f>VLOOKUP(Таблица1[[#This Row],[Есть ли в вашем коллективе неформальный лидер]], Таблица20[], 2, FALSE)</f>
        <v>0</v>
      </c>
      <c r="AU22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22" s="12">
        <f>VLOOKUP(Таблица1[[#This Row],[Занимается ли руководитель вашим профессиональным развитием]], Таблица22[], 2, FALSE)</f>
        <v>0</v>
      </c>
      <c r="AW222" s="12">
        <f>VLOOKUP(Таблица1[[#This Row],[Готовы ли вы к работе сверхурочно по просьбе руководителя]], Таблица23[], 2, FALSE)</f>
        <v>0</v>
      </c>
      <c r="AX222" s="12">
        <f>VLOOKUP(Таблица1[[#This Row],[Готовы ли вы перейти на другую работу вслед за руководителем]], Таблица24[], 2, FALSE)</f>
        <v>0</v>
      </c>
      <c r="AY222" s="12">
        <f>VLOOKUP(Таблица1[[#This Row],[Пол вашего руководителя]], Таблица17[], 2, FALSE)</f>
        <v>1</v>
      </c>
    </row>
    <row r="223" spans="1:51" ht="45" x14ac:dyDescent="0.25">
      <c r="A223" s="1">
        <v>222</v>
      </c>
      <c r="B223" s="1" t="s">
        <v>24</v>
      </c>
      <c r="C223" s="1">
        <v>10</v>
      </c>
      <c r="D223" s="1">
        <v>32</v>
      </c>
      <c r="E223" s="1">
        <v>1</v>
      </c>
      <c r="F223" s="11">
        <v>1</v>
      </c>
      <c r="G223" s="1" t="s">
        <v>25</v>
      </c>
      <c r="H223" s="1" t="s">
        <v>64</v>
      </c>
      <c r="I223" s="1" t="s">
        <v>27</v>
      </c>
      <c r="J223" s="1" t="s">
        <v>44</v>
      </c>
      <c r="K223" s="1" t="s">
        <v>29</v>
      </c>
      <c r="L223" s="1" t="s">
        <v>30</v>
      </c>
      <c r="M223" s="1" t="s">
        <v>31</v>
      </c>
      <c r="N223" s="1" t="s">
        <v>65</v>
      </c>
      <c r="O223" s="1" t="s">
        <v>31</v>
      </c>
      <c r="P223" s="1" t="s">
        <v>34</v>
      </c>
      <c r="Q223" s="1" t="s">
        <v>34</v>
      </c>
      <c r="R223" s="1" t="s">
        <v>31</v>
      </c>
      <c r="S223" s="1" t="s">
        <v>35</v>
      </c>
      <c r="T223" s="1" t="s">
        <v>68</v>
      </c>
      <c r="U223" s="1" t="s">
        <v>31</v>
      </c>
      <c r="V223" s="1" t="s">
        <v>76</v>
      </c>
      <c r="W223" s="1" t="s">
        <v>37</v>
      </c>
      <c r="X223" s="1" t="s">
        <v>34</v>
      </c>
      <c r="Y223" s="1" t="s">
        <v>31</v>
      </c>
      <c r="Z223" s="1" t="s">
        <v>25</v>
      </c>
      <c r="AA223" s="1" t="s">
        <v>50</v>
      </c>
      <c r="AB223" s="11">
        <v>5</v>
      </c>
      <c r="AC223" s="12">
        <f xml:space="preserve"> VLOOKUP(Таблица1[Ваша должность],Должность[],3,FALSE)</f>
        <v>1</v>
      </c>
      <c r="AD22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2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23" s="12">
        <f>VLOOKUP(Таблица1[[#This Row],[Насколько ваш руководитель делегирует вам полномочия для принятия решений]],Таблица5[],3,FALSE)</f>
        <v>1</v>
      </c>
      <c r="AG223" s="12">
        <f>VLOOKUP(Таблица1[[#This Row],[Дает ли руководитель обратную связь по поводу вашей работы]],Таблица6[],3,FALSE)</f>
        <v>1</v>
      </c>
      <c r="AH22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23" s="12">
        <f>VLOOKUP(Таблица1[[#This Row],[Критикует ли вас руководитель в присутствии коллег]],Таблица9[],3,FALSE)</f>
        <v>0</v>
      </c>
      <c r="AJ223" s="12">
        <f>VLOOKUP(Таблица1[[#This Row],[Насколько часто вы общаетесь с руководителем один-на-один]],Таблица10[],3,FALSE)</f>
        <v>1</v>
      </c>
      <c r="AK22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2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23" s="12">
        <f>VLOOKUP(Таблица1[[#This Row],[Повышает ли руководитель на вас голос]],Таблица13[],3,FALSE)</f>
        <v>0</v>
      </c>
      <c r="AN223" s="12">
        <f>VLOOKUP(Таблица1[[#This Row],[Как руководитель реагирует на ваши инициативы]],Таблица14[],3,FALSE)</f>
        <v>0</v>
      </c>
      <c r="AO223" s="12">
        <f>VLOOKUP(Таблица1[[#This Row],[Оцените уровень комфорта в отношениях с руководителем]],Таблица15[],3,FALSE)</f>
        <v>1</v>
      </c>
      <c r="AP223" s="12">
        <f>VLOOKUP(Таблица1[[#This Row],[Возраст вашего руководителя]],Таблица16[],3,FALSE)</f>
        <v>0</v>
      </c>
      <c r="AQ223" s="12">
        <f>VLOOKUP(Таблица1[[#This Row],[Возраст вашего руководителя]],Таблица16[],4,FALSE)</f>
        <v>0</v>
      </c>
      <c r="AR223" s="12">
        <f>VLOOKUP(Таблица1[[#This Row],[Ваш пол]], Таблица17[], 2, FALSE)</f>
        <v>1</v>
      </c>
      <c r="AS223" s="12">
        <f>VLOOKUP(Таблица1[[#This Row],[Считаете ли вы своего руководителя лидером]], Таблица18[], 2, FALSE)</f>
        <v>1</v>
      </c>
      <c r="AT223" s="12">
        <f>VLOOKUP(Таблица1[[#This Row],[Есть ли в вашем коллективе неформальный лидер]], Таблица20[], 2, FALSE)</f>
        <v>0</v>
      </c>
      <c r="AU22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23" s="12">
        <f>VLOOKUP(Таблица1[[#This Row],[Занимается ли руководитель вашим профессиональным развитием]], Таблица22[], 2, FALSE)</f>
        <v>0</v>
      </c>
      <c r="AW223" s="12">
        <f>VLOOKUP(Таблица1[[#This Row],[Готовы ли вы к работе сверхурочно по просьбе руководителя]], Таблица23[], 2, FALSE)</f>
        <v>1</v>
      </c>
      <c r="AX223" s="12">
        <f>VLOOKUP(Таблица1[[#This Row],[Готовы ли вы перейти на другую работу вслед за руководителем]], Таблица24[], 2, FALSE)</f>
        <v>0</v>
      </c>
      <c r="AY223" s="12">
        <f>VLOOKUP(Таблица1[[#This Row],[Пол вашего руководителя]], Таблица17[], 2, FALSE)</f>
        <v>1</v>
      </c>
    </row>
    <row r="224" spans="1:51" ht="45" x14ac:dyDescent="0.25">
      <c r="A224" s="1">
        <v>223</v>
      </c>
      <c r="B224" s="1" t="s">
        <v>42</v>
      </c>
      <c r="C224" s="1">
        <v>20</v>
      </c>
      <c r="D224" s="1">
        <v>41</v>
      </c>
      <c r="E224" s="1">
        <v>15</v>
      </c>
      <c r="F224" s="11">
        <v>0</v>
      </c>
      <c r="G224" s="1" t="s">
        <v>25</v>
      </c>
      <c r="H224" s="1" t="s">
        <v>68</v>
      </c>
      <c r="I224" s="1" t="s">
        <v>30</v>
      </c>
      <c r="J224" s="1" t="s">
        <v>71</v>
      </c>
      <c r="K224" s="1" t="s">
        <v>29</v>
      </c>
      <c r="L224" s="1" t="s">
        <v>30</v>
      </c>
      <c r="M224" s="1" t="s">
        <v>31</v>
      </c>
      <c r="N224" s="1" t="s">
        <v>46</v>
      </c>
      <c r="O224" s="1" t="s">
        <v>30</v>
      </c>
      <c r="P224" s="1" t="s">
        <v>41</v>
      </c>
      <c r="Q224" s="1" t="s">
        <v>34</v>
      </c>
      <c r="R224" s="1" t="s">
        <v>31</v>
      </c>
      <c r="S224" s="1" t="s">
        <v>35</v>
      </c>
      <c r="T224" s="1" t="s">
        <v>68</v>
      </c>
      <c r="U224" s="1" t="s">
        <v>31</v>
      </c>
      <c r="V224" s="1" t="s">
        <v>75</v>
      </c>
      <c r="W224" s="1" t="s">
        <v>55</v>
      </c>
      <c r="X224" s="1" t="s">
        <v>34</v>
      </c>
      <c r="Y224" s="1" t="s">
        <v>31</v>
      </c>
      <c r="Z224" s="1" t="s">
        <v>61</v>
      </c>
      <c r="AA224" s="1" t="s">
        <v>62</v>
      </c>
      <c r="AB224" s="11">
        <v>15</v>
      </c>
      <c r="AC224" s="12">
        <f xml:space="preserve"> VLOOKUP(Таблица1[Ваша должность],Должность[],3,FALSE)</f>
        <v>0</v>
      </c>
      <c r="AD224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224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24" s="12">
        <f>VLOOKUP(Таблица1[[#This Row],[Насколько ваш руководитель делегирует вам полномочия для принятия решений]],Таблица5[],3,FALSE)</f>
        <v>0</v>
      </c>
      <c r="AG224" s="12">
        <f>VLOOKUP(Таблица1[[#This Row],[Дает ли руководитель обратную связь по поводу вашей работы]],Таблица6[],3,FALSE)</f>
        <v>1</v>
      </c>
      <c r="AH22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24" s="12">
        <f>VLOOKUP(Таблица1[[#This Row],[Критикует ли вас руководитель в присутствии коллег]],Таблица9[],3,FALSE)</f>
        <v>0</v>
      </c>
      <c r="AJ224" s="12">
        <f>VLOOKUP(Таблица1[[#This Row],[Насколько часто вы общаетесь с руководителем один-на-один]],Таблица10[],3,FALSE)</f>
        <v>0</v>
      </c>
      <c r="AK22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2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4" s="12">
        <f>VLOOKUP(Таблица1[[#This Row],[Повышает ли руководитель на вас голос]],Таблица13[],3,FALSE)</f>
        <v>0</v>
      </c>
      <c r="AN224" s="12">
        <f>VLOOKUP(Таблица1[[#This Row],[Как руководитель реагирует на ваши инициативы]],Таблица14[],3,FALSE)</f>
        <v>0</v>
      </c>
      <c r="AO224" s="12">
        <f>VLOOKUP(Таблица1[[#This Row],[Оцените уровень комфорта в отношениях с руководителем]],Таблица15[],3,FALSE)</f>
        <v>0</v>
      </c>
      <c r="AP224" s="12">
        <f>VLOOKUP(Таблица1[[#This Row],[Возраст вашего руководителя]],Таблица16[],3,FALSE)</f>
        <v>1</v>
      </c>
      <c r="AQ224" s="12">
        <f>VLOOKUP(Таблица1[[#This Row],[Возраст вашего руководителя]],Таблица16[],4,FALSE)</f>
        <v>0</v>
      </c>
      <c r="AR224" s="12">
        <f>VLOOKUP(Таблица1[[#This Row],[Ваш пол]], Таблица17[], 2, FALSE)</f>
        <v>1</v>
      </c>
      <c r="AS224" s="12">
        <f>VLOOKUP(Таблица1[[#This Row],[Считаете ли вы своего руководителя лидером]], Таблица18[], 2, FALSE)</f>
        <v>1</v>
      </c>
      <c r="AT224" s="12">
        <f>VLOOKUP(Таблица1[[#This Row],[Есть ли в вашем коллективе неформальный лидер]], Таблица20[], 2, FALSE)</f>
        <v>0</v>
      </c>
      <c r="AU224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24" s="12">
        <f>VLOOKUP(Таблица1[[#This Row],[Занимается ли руководитель вашим профессиональным развитием]], Таблица22[], 2, FALSE)</f>
        <v>0</v>
      </c>
      <c r="AW224" s="12">
        <f>VLOOKUP(Таблица1[[#This Row],[Готовы ли вы к работе сверхурочно по просьбе руководителя]], Таблица23[], 2, FALSE)</f>
        <v>1</v>
      </c>
      <c r="AX224" s="12">
        <f>VLOOKUP(Таблица1[[#This Row],[Готовы ли вы перейти на другую работу вслед за руководителем]], Таблица24[], 2, FALSE)</f>
        <v>0</v>
      </c>
      <c r="AY224" s="12">
        <f>VLOOKUP(Таблица1[[#This Row],[Пол вашего руководителя]], Таблица17[], 2, FALSE)</f>
        <v>0</v>
      </c>
    </row>
    <row r="225" spans="1:51" ht="45" x14ac:dyDescent="0.25">
      <c r="A225" s="1">
        <v>224</v>
      </c>
      <c r="B225" s="1" t="s">
        <v>24</v>
      </c>
      <c r="C225" s="1">
        <v>9</v>
      </c>
      <c r="D225" s="1">
        <v>27</v>
      </c>
      <c r="E225" s="1">
        <v>1.5</v>
      </c>
      <c r="F225" s="11">
        <v>2</v>
      </c>
      <c r="G225" s="1" t="s">
        <v>25</v>
      </c>
      <c r="H225" s="1" t="s">
        <v>39</v>
      </c>
      <c r="I225" s="1" t="s">
        <v>27</v>
      </c>
      <c r="J225" s="1" t="s">
        <v>44</v>
      </c>
      <c r="K225" s="1" t="s">
        <v>53</v>
      </c>
      <c r="L225" s="1" t="s">
        <v>35</v>
      </c>
      <c r="M225" s="1" t="s">
        <v>45</v>
      </c>
      <c r="N225" s="1" t="s">
        <v>65</v>
      </c>
      <c r="O225" s="1" t="s">
        <v>31</v>
      </c>
      <c r="P225" s="1" t="s">
        <v>41</v>
      </c>
      <c r="Q225" s="1" t="s">
        <v>31</v>
      </c>
      <c r="R225" s="1" t="s">
        <v>34</v>
      </c>
      <c r="S225" s="1" t="s">
        <v>35</v>
      </c>
      <c r="T225" s="1" t="s">
        <v>68</v>
      </c>
      <c r="U225" s="1" t="s">
        <v>31</v>
      </c>
      <c r="V225" s="1" t="s">
        <v>36</v>
      </c>
      <c r="W225" s="1" t="s">
        <v>37</v>
      </c>
      <c r="X225" s="1" t="s">
        <v>34</v>
      </c>
      <c r="Y225" s="1" t="s">
        <v>31</v>
      </c>
      <c r="Z225" s="1" t="s">
        <v>25</v>
      </c>
      <c r="AA225" s="1" t="s">
        <v>38</v>
      </c>
      <c r="AB225" s="11">
        <v>1.5</v>
      </c>
      <c r="AC225" s="12">
        <f xml:space="preserve"> VLOOKUP(Таблица1[Ваша должность],Должность[],3,FALSE)</f>
        <v>1</v>
      </c>
      <c r="AD22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2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25" s="12">
        <f>VLOOKUP(Таблица1[[#This Row],[Насколько ваш руководитель делегирует вам полномочия для принятия решений]],Таблица5[],3,FALSE)</f>
        <v>1</v>
      </c>
      <c r="AG225" s="12">
        <f>VLOOKUP(Таблица1[[#This Row],[Дает ли руководитель обратную связь по поводу вашей работы]],Таблица6[],3,FALSE)</f>
        <v>1</v>
      </c>
      <c r="AH22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25" s="12">
        <f>VLOOKUP(Таблица1[[#This Row],[Критикует ли вас руководитель в присутствии коллег]],Таблица9[],3,FALSE)</f>
        <v>0</v>
      </c>
      <c r="AJ225" s="12">
        <f>VLOOKUP(Таблица1[[#This Row],[Насколько часто вы общаетесь с руководителем один-на-один]],Таблица10[],3,FALSE)</f>
        <v>1</v>
      </c>
      <c r="AK22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2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5" s="12">
        <f>VLOOKUP(Таблица1[[#This Row],[Повышает ли руководитель на вас голос]],Таблица13[],3,FALSE)</f>
        <v>0</v>
      </c>
      <c r="AN225" s="12">
        <f>VLOOKUP(Таблица1[[#This Row],[Как руководитель реагирует на ваши инициативы]],Таблица14[],3,FALSE)</f>
        <v>1</v>
      </c>
      <c r="AO225" s="12">
        <f>VLOOKUP(Таблица1[[#This Row],[Оцените уровень комфорта в отношениях с руководителем]],Таблица15[],3,FALSE)</f>
        <v>1</v>
      </c>
      <c r="AP225" s="12">
        <f>VLOOKUP(Таблица1[[#This Row],[Возраст вашего руководителя]],Таблица16[],3,FALSE)</f>
        <v>1</v>
      </c>
      <c r="AQ225" s="12">
        <f>VLOOKUP(Таблица1[[#This Row],[Возраст вашего руководителя]],Таблица16[],4,FALSE)</f>
        <v>0</v>
      </c>
      <c r="AR225" s="12">
        <f>VLOOKUP(Таблица1[[#This Row],[Ваш пол]], Таблица17[], 2, FALSE)</f>
        <v>1</v>
      </c>
      <c r="AS225" s="12">
        <f>VLOOKUP(Таблица1[[#This Row],[Считаете ли вы своего руководителя лидером]], Таблица18[], 2, FALSE)</f>
        <v>0</v>
      </c>
      <c r="AT225" s="12">
        <f>VLOOKUP(Таблица1[[#This Row],[Есть ли в вашем коллективе неформальный лидер]], Таблица20[], 2, FALSE)</f>
        <v>1</v>
      </c>
      <c r="AU22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25" s="12">
        <f>VLOOKUP(Таблица1[[#This Row],[Занимается ли руководитель вашим профессиональным развитием]], Таблица22[], 2, FALSE)</f>
        <v>0</v>
      </c>
      <c r="AW225" s="12">
        <f>VLOOKUP(Таблица1[[#This Row],[Готовы ли вы к работе сверхурочно по просьбе руководителя]], Таблица23[], 2, FALSE)</f>
        <v>1</v>
      </c>
      <c r="AX225" s="12">
        <f>VLOOKUP(Таблица1[[#This Row],[Готовы ли вы перейти на другую работу вслед за руководителем]], Таблица24[], 2, FALSE)</f>
        <v>0</v>
      </c>
      <c r="AY225" s="12">
        <f>VLOOKUP(Таблица1[[#This Row],[Пол вашего руководителя]], Таблица17[], 2, FALSE)</f>
        <v>1</v>
      </c>
    </row>
    <row r="226" spans="1:51" ht="45" x14ac:dyDescent="0.25">
      <c r="A226" s="1">
        <v>225</v>
      </c>
      <c r="B226" s="1" t="s">
        <v>73</v>
      </c>
      <c r="C226" s="1">
        <v>31</v>
      </c>
      <c r="D226" s="1">
        <v>56</v>
      </c>
      <c r="E226" s="1">
        <v>1.3</v>
      </c>
      <c r="F226" s="11">
        <v>3</v>
      </c>
      <c r="G226" s="1" t="s">
        <v>25</v>
      </c>
      <c r="H226" s="1" t="s">
        <v>68</v>
      </c>
      <c r="I226" s="1" t="s">
        <v>58</v>
      </c>
      <c r="J226" s="1" t="s">
        <v>44</v>
      </c>
      <c r="K226" s="1" t="s">
        <v>31</v>
      </c>
      <c r="L226" s="1" t="s">
        <v>30</v>
      </c>
      <c r="M226" s="1" t="s">
        <v>45</v>
      </c>
      <c r="N226" s="1" t="s">
        <v>46</v>
      </c>
      <c r="O226" s="1" t="s">
        <v>31</v>
      </c>
      <c r="P226" s="1" t="s">
        <v>41</v>
      </c>
      <c r="Q226" s="1" t="s">
        <v>31</v>
      </c>
      <c r="R226" s="1" t="s">
        <v>31</v>
      </c>
      <c r="S226" s="1" t="s">
        <v>35</v>
      </c>
      <c r="T226" s="1" t="s">
        <v>68</v>
      </c>
      <c r="U226" s="1" t="s">
        <v>31</v>
      </c>
      <c r="V226" s="1" t="s">
        <v>48</v>
      </c>
      <c r="W226" s="1" t="s">
        <v>37</v>
      </c>
      <c r="X226" s="1" t="s">
        <v>34</v>
      </c>
      <c r="Y226" s="1" t="s">
        <v>31</v>
      </c>
      <c r="Z226" s="1" t="s">
        <v>25</v>
      </c>
      <c r="AA226" s="1" t="s">
        <v>79</v>
      </c>
      <c r="AB226" s="11">
        <v>1.3</v>
      </c>
      <c r="AC226" s="12">
        <f xml:space="preserve"> VLOOKUP(Таблица1[Ваша должность],Должность[],3,FALSE)</f>
        <v>0</v>
      </c>
      <c r="AD226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22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26" s="12">
        <f>VLOOKUP(Таблица1[[#This Row],[Насколько ваш руководитель делегирует вам полномочия для принятия решений]],Таблица5[],3,FALSE)</f>
        <v>1</v>
      </c>
      <c r="AG226" s="12">
        <f>VLOOKUP(Таблица1[[#This Row],[Дает ли руководитель обратную связь по поводу вашей работы]],Таблица6[],3,FALSE)</f>
        <v>0</v>
      </c>
      <c r="AH22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26" s="12">
        <f>VLOOKUP(Таблица1[[#This Row],[Критикует ли вас руководитель в присутствии коллег]],Таблица9[],3,FALSE)</f>
        <v>0</v>
      </c>
      <c r="AJ226" s="12">
        <f>VLOOKUP(Таблица1[[#This Row],[Насколько часто вы общаетесь с руководителем один-на-один]],Таблица10[],3,FALSE)</f>
        <v>0</v>
      </c>
      <c r="AK22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2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6" s="12">
        <f>VLOOKUP(Таблица1[[#This Row],[Повышает ли руководитель на вас голос]],Таблица13[],3,FALSE)</f>
        <v>0</v>
      </c>
      <c r="AN226" s="12">
        <f>VLOOKUP(Таблица1[[#This Row],[Как руководитель реагирует на ваши инициативы]],Таблица14[],3,FALSE)</f>
        <v>0</v>
      </c>
      <c r="AO226" s="12">
        <f>VLOOKUP(Таблица1[[#This Row],[Оцените уровень комфорта в отношениях с руководителем]],Таблица15[],3,FALSE)</f>
        <v>1</v>
      </c>
      <c r="AP226" s="12">
        <f>VLOOKUP(Таблица1[[#This Row],[Возраст вашего руководителя]],Таблица16[],3,FALSE)</f>
        <v>0</v>
      </c>
      <c r="AQ226" s="12">
        <f>VLOOKUP(Таблица1[[#This Row],[Возраст вашего руководителя]],Таблица16[],4,FALSE)</f>
        <v>1</v>
      </c>
      <c r="AR226" s="12">
        <f>VLOOKUP(Таблица1[[#This Row],[Ваш пол]], Таблица17[], 2, FALSE)</f>
        <v>1</v>
      </c>
      <c r="AS226" s="12">
        <f>VLOOKUP(Таблица1[[#This Row],[Считаете ли вы своего руководителя лидером]], Таблица18[], 2, FALSE)</f>
        <v>0</v>
      </c>
      <c r="AT226" s="12">
        <f>VLOOKUP(Таблица1[[#This Row],[Есть ли в вашем коллективе неформальный лидер]], Таблица20[], 2, FALSE)</f>
        <v>0</v>
      </c>
      <c r="AU226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26" s="12">
        <f>VLOOKUP(Таблица1[[#This Row],[Занимается ли руководитель вашим профессиональным развитием]], Таблица22[], 2, FALSE)</f>
        <v>0</v>
      </c>
      <c r="AW226" s="12">
        <f>VLOOKUP(Таблица1[[#This Row],[Готовы ли вы к работе сверхурочно по просьбе руководителя]], Таблица23[], 2, FALSE)</f>
        <v>1</v>
      </c>
      <c r="AX226" s="12">
        <f>VLOOKUP(Таблица1[[#This Row],[Готовы ли вы перейти на другую работу вслед за руководителем]], Таблица24[], 2, FALSE)</f>
        <v>0</v>
      </c>
      <c r="AY226" s="12">
        <f>VLOOKUP(Таблица1[[#This Row],[Пол вашего руководителя]], Таблица17[], 2, FALSE)</f>
        <v>1</v>
      </c>
    </row>
    <row r="227" spans="1:51" ht="60" x14ac:dyDescent="0.25">
      <c r="A227" s="1">
        <v>226</v>
      </c>
      <c r="B227" s="1" t="s">
        <v>51</v>
      </c>
      <c r="C227" s="1">
        <v>15</v>
      </c>
      <c r="D227" s="1">
        <v>32</v>
      </c>
      <c r="E227" s="1">
        <v>11</v>
      </c>
      <c r="F227" s="11">
        <v>0</v>
      </c>
      <c r="G227" s="1" t="s">
        <v>25</v>
      </c>
      <c r="H227" s="1" t="s">
        <v>26</v>
      </c>
      <c r="I227" s="1" t="s">
        <v>30</v>
      </c>
      <c r="J227" s="1" t="s">
        <v>44</v>
      </c>
      <c r="K227" s="1" t="s">
        <v>53</v>
      </c>
      <c r="L227" s="1" t="s">
        <v>59</v>
      </c>
      <c r="M227" s="1" t="s">
        <v>45</v>
      </c>
      <c r="N227" s="1" t="s">
        <v>32</v>
      </c>
      <c r="O227" s="1" t="s">
        <v>30</v>
      </c>
      <c r="P227" s="1" t="s">
        <v>41</v>
      </c>
      <c r="Q227" s="1" t="s">
        <v>31</v>
      </c>
      <c r="R227" s="1" t="s">
        <v>31</v>
      </c>
      <c r="S227" s="1" t="s">
        <v>35</v>
      </c>
      <c r="T227" s="1" t="s">
        <v>34</v>
      </c>
      <c r="U227" s="1" t="s">
        <v>31</v>
      </c>
      <c r="V227" s="1" t="s">
        <v>48</v>
      </c>
      <c r="W227" s="1" t="s">
        <v>70</v>
      </c>
      <c r="X227" s="1" t="s">
        <v>31</v>
      </c>
      <c r="Y227" s="1" t="s">
        <v>31</v>
      </c>
      <c r="Z227" s="1" t="s">
        <v>25</v>
      </c>
      <c r="AA227" s="1" t="s">
        <v>38</v>
      </c>
      <c r="AB227" s="11">
        <v>5</v>
      </c>
      <c r="AC227" s="12">
        <f xml:space="preserve"> VLOOKUP(Таблица1[Ваша должность],Должность[],3,FALSE)</f>
        <v>1</v>
      </c>
      <c r="AD22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27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27" s="12">
        <f>VLOOKUP(Таблица1[[#This Row],[Насколько ваш руководитель делегирует вам полномочия для принятия решений]],Таблица5[],3,FALSE)</f>
        <v>1</v>
      </c>
      <c r="AG227" s="12">
        <f>VLOOKUP(Таблица1[[#This Row],[Дает ли руководитель обратную связь по поводу вашей работы]],Таблица6[],3,FALSE)</f>
        <v>1</v>
      </c>
      <c r="AH22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27" s="12">
        <f>VLOOKUP(Таблица1[[#This Row],[Критикует ли вас руководитель в присутствии коллег]],Таблица9[],3,FALSE)</f>
        <v>0</v>
      </c>
      <c r="AJ227" s="12">
        <f>VLOOKUP(Таблица1[[#This Row],[Насколько часто вы общаетесь с руководителем один-на-один]],Таблица10[],3,FALSE)</f>
        <v>1</v>
      </c>
      <c r="AK22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2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7" s="12">
        <f>VLOOKUP(Таблица1[[#This Row],[Повышает ли руководитель на вас голос]],Таблица13[],3,FALSE)</f>
        <v>0</v>
      </c>
      <c r="AN227" s="12">
        <f>VLOOKUP(Таблица1[[#This Row],[Как руководитель реагирует на ваши инициативы]],Таблица14[],3,FALSE)</f>
        <v>0</v>
      </c>
      <c r="AO227" s="12">
        <f>VLOOKUP(Таблица1[[#This Row],[Оцените уровень комфорта в отношениях с руководителем]],Таблица15[],3,FALSE)</f>
        <v>0</v>
      </c>
      <c r="AP227" s="12">
        <f>VLOOKUP(Таблица1[[#This Row],[Возраст вашего руководителя]],Таблица16[],3,FALSE)</f>
        <v>1</v>
      </c>
      <c r="AQ227" s="12">
        <f>VLOOKUP(Таблица1[[#This Row],[Возраст вашего руководителя]],Таблица16[],4,FALSE)</f>
        <v>0</v>
      </c>
      <c r="AR227" s="12">
        <f>VLOOKUP(Таблица1[[#This Row],[Ваш пол]], Таблица17[], 2, FALSE)</f>
        <v>1</v>
      </c>
      <c r="AS227" s="12">
        <f>VLOOKUP(Таблица1[[#This Row],[Считаете ли вы своего руководителя лидером]], Таблица18[], 2, FALSE)</f>
        <v>0</v>
      </c>
      <c r="AT227" s="12">
        <f>VLOOKUP(Таблица1[[#This Row],[Есть ли в вашем коллективе неформальный лидер]], Таблица20[], 2, FALSE)</f>
        <v>0</v>
      </c>
      <c r="AU22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27" s="12">
        <f>VLOOKUP(Таблица1[[#This Row],[Занимается ли руководитель вашим профессиональным развитием]], Таблица22[], 2, FALSE)</f>
        <v>0</v>
      </c>
      <c r="AW227" s="12">
        <f>VLOOKUP(Таблица1[[#This Row],[Готовы ли вы к работе сверхурочно по просьбе руководителя]], Таблица23[], 2, FALSE)</f>
        <v>0</v>
      </c>
      <c r="AX227" s="12">
        <f>VLOOKUP(Таблица1[[#This Row],[Готовы ли вы перейти на другую работу вслед за руководителем]], Таблица24[], 2, FALSE)</f>
        <v>0</v>
      </c>
      <c r="AY227" s="12">
        <f>VLOOKUP(Таблица1[[#This Row],[Пол вашего руководителя]], Таблица17[], 2, FALSE)</f>
        <v>1</v>
      </c>
    </row>
    <row r="228" spans="1:51" ht="45" x14ac:dyDescent="0.25">
      <c r="A228" s="1">
        <v>227</v>
      </c>
      <c r="B228" s="1" t="s">
        <v>51</v>
      </c>
      <c r="C228" s="1">
        <v>12</v>
      </c>
      <c r="D228" s="1">
        <v>32</v>
      </c>
      <c r="E228" s="1">
        <v>6</v>
      </c>
      <c r="F228" s="11">
        <v>0</v>
      </c>
      <c r="G228" s="1" t="s">
        <v>25</v>
      </c>
      <c r="H228" s="1" t="s">
        <v>64</v>
      </c>
      <c r="I228" s="1" t="s">
        <v>27</v>
      </c>
      <c r="J228" s="1" t="s">
        <v>44</v>
      </c>
      <c r="K228" s="1" t="s">
        <v>31</v>
      </c>
      <c r="L228" s="1" t="s">
        <v>35</v>
      </c>
      <c r="M228" s="1" t="s">
        <v>31</v>
      </c>
      <c r="N228" s="1" t="s">
        <v>77</v>
      </c>
      <c r="O228" s="1" t="s">
        <v>47</v>
      </c>
      <c r="P228" s="1" t="s">
        <v>33</v>
      </c>
      <c r="Q228" s="1" t="s">
        <v>34</v>
      </c>
      <c r="R228" s="1" t="s">
        <v>34</v>
      </c>
      <c r="S228" s="1" t="s">
        <v>35</v>
      </c>
      <c r="T228" s="1" t="s">
        <v>34</v>
      </c>
      <c r="U228" s="1" t="s">
        <v>34</v>
      </c>
      <c r="V228" s="1" t="s">
        <v>36</v>
      </c>
      <c r="W228" s="1" t="s">
        <v>49</v>
      </c>
      <c r="X228" s="1" t="s">
        <v>34</v>
      </c>
      <c r="Y228" s="1" t="s">
        <v>34</v>
      </c>
      <c r="Z228" s="1" t="s">
        <v>25</v>
      </c>
      <c r="AA228" s="1" t="s">
        <v>50</v>
      </c>
      <c r="AB228" s="11">
        <v>6</v>
      </c>
      <c r="AC228" s="12">
        <f xml:space="preserve"> VLOOKUP(Таблица1[Ваша должность],Должность[],3,FALSE)</f>
        <v>1</v>
      </c>
      <c r="AD22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2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28" s="12">
        <f>VLOOKUP(Таблица1[[#This Row],[Насколько ваш руководитель делегирует вам полномочия для принятия решений]],Таблица5[],3,FALSE)</f>
        <v>1</v>
      </c>
      <c r="AG228" s="12">
        <f>VLOOKUP(Таблица1[[#This Row],[Дает ли руководитель обратную связь по поводу вашей работы]],Таблица6[],3,FALSE)</f>
        <v>0</v>
      </c>
      <c r="AH22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28" s="12">
        <f>VLOOKUP(Таблица1[[#This Row],[Критикует ли вас руководитель в присутствии коллег]],Таблица9[],3,FALSE)</f>
        <v>0</v>
      </c>
      <c r="AJ228" s="12">
        <f>VLOOKUP(Таблица1[[#This Row],[Насколько часто вы общаетесь с руководителем один-на-один]],Таблица10[],3,FALSE)</f>
        <v>0</v>
      </c>
      <c r="AK22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2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8" s="12">
        <f>VLOOKUP(Таблица1[[#This Row],[Повышает ли руководитель на вас голос]],Таблица13[],3,FALSE)</f>
        <v>0</v>
      </c>
      <c r="AN228" s="12">
        <f>VLOOKUP(Таблица1[[#This Row],[Как руководитель реагирует на ваши инициативы]],Таблица14[],3,FALSE)</f>
        <v>1</v>
      </c>
      <c r="AO228" s="12">
        <f>VLOOKUP(Таблица1[[#This Row],[Оцените уровень комфорта в отношениях с руководителем]],Таблица15[],3,FALSE)</f>
        <v>1</v>
      </c>
      <c r="AP228" s="12">
        <f>VLOOKUP(Таблица1[[#This Row],[Возраст вашего руководителя]],Таблица16[],3,FALSE)</f>
        <v>0</v>
      </c>
      <c r="AQ228" s="12">
        <f>VLOOKUP(Таблица1[[#This Row],[Возраст вашего руководителя]],Таблица16[],4,FALSE)</f>
        <v>0</v>
      </c>
      <c r="AR228" s="12">
        <f>VLOOKUP(Таблица1[[#This Row],[Ваш пол]], Таблица17[], 2, FALSE)</f>
        <v>1</v>
      </c>
      <c r="AS228" s="12">
        <f>VLOOKUP(Таблица1[[#This Row],[Считаете ли вы своего руководителя лидером]], Таблица18[], 2, FALSE)</f>
        <v>1</v>
      </c>
      <c r="AT228" s="12">
        <f>VLOOKUP(Таблица1[[#This Row],[Есть ли в вашем коллективе неформальный лидер]], Таблица20[], 2, FALSE)</f>
        <v>1</v>
      </c>
      <c r="AU22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28" s="12">
        <f>VLOOKUP(Таблица1[[#This Row],[Занимается ли руководитель вашим профессиональным развитием]], Таблица22[], 2, FALSE)</f>
        <v>1</v>
      </c>
      <c r="AW228" s="12">
        <f>VLOOKUP(Таблица1[[#This Row],[Готовы ли вы к работе сверхурочно по просьбе руководителя]], Таблица23[], 2, FALSE)</f>
        <v>1</v>
      </c>
      <c r="AX228" s="12">
        <f>VLOOKUP(Таблица1[[#This Row],[Готовы ли вы перейти на другую работу вслед за руководителем]], Таблица24[], 2, FALSE)</f>
        <v>1</v>
      </c>
      <c r="AY228" s="12">
        <f>VLOOKUP(Таблица1[[#This Row],[Пол вашего руководителя]], Таблица17[], 2, FALSE)</f>
        <v>1</v>
      </c>
    </row>
    <row r="229" spans="1:51" ht="45" x14ac:dyDescent="0.25">
      <c r="A229" s="1">
        <v>228</v>
      </c>
      <c r="B229" s="1" t="s">
        <v>42</v>
      </c>
      <c r="C229" s="1">
        <v>1</v>
      </c>
      <c r="D229" s="1">
        <v>21</v>
      </c>
      <c r="E229" s="1">
        <v>1</v>
      </c>
      <c r="F229" s="11">
        <v>0</v>
      </c>
      <c r="G229" s="1" t="s">
        <v>25</v>
      </c>
      <c r="H229" s="1" t="s">
        <v>39</v>
      </c>
      <c r="I229" s="1" t="s">
        <v>60</v>
      </c>
      <c r="J229" s="1" t="s">
        <v>28</v>
      </c>
      <c r="K229" s="1" t="s">
        <v>40</v>
      </c>
      <c r="L229" s="1" t="s">
        <v>35</v>
      </c>
      <c r="M229" s="1" t="s">
        <v>45</v>
      </c>
      <c r="N229" s="1" t="s">
        <v>65</v>
      </c>
      <c r="O229" s="1" t="s">
        <v>30</v>
      </c>
      <c r="P229" s="1" t="s">
        <v>33</v>
      </c>
      <c r="Q229" s="1" t="s">
        <v>31</v>
      </c>
      <c r="R229" s="1" t="s">
        <v>31</v>
      </c>
      <c r="S229" s="1" t="s">
        <v>35</v>
      </c>
      <c r="T229" s="1" t="s">
        <v>34</v>
      </c>
      <c r="U229" s="1" t="s">
        <v>31</v>
      </c>
      <c r="V229" s="1" t="s">
        <v>36</v>
      </c>
      <c r="W229" s="1" t="s">
        <v>37</v>
      </c>
      <c r="X229" s="1" t="s">
        <v>31</v>
      </c>
      <c r="Y229" s="1" t="s">
        <v>31</v>
      </c>
      <c r="Z229" s="1" t="s">
        <v>25</v>
      </c>
      <c r="AA229" s="1" t="s">
        <v>62</v>
      </c>
      <c r="AB229" s="11">
        <v>1</v>
      </c>
      <c r="AC229" s="12">
        <f xml:space="preserve"> VLOOKUP(Таблица1[Ваша должность],Должность[],3,FALSE)</f>
        <v>0</v>
      </c>
      <c r="AD22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2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29" s="12">
        <f>VLOOKUP(Таблица1[[#This Row],[Насколько ваш руководитель делегирует вам полномочия для принятия решений]],Таблица5[],3,FALSE)</f>
        <v>1</v>
      </c>
      <c r="AG229" s="12">
        <f>VLOOKUP(Таблица1[[#This Row],[Дает ли руководитель обратную связь по поводу вашей работы]],Таблица6[],3,FALSE)</f>
        <v>0</v>
      </c>
      <c r="AH22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29" s="12">
        <f>VLOOKUP(Таблица1[[#This Row],[Критикует ли вас руководитель в присутствии коллег]],Таблица9[],3,FALSE)</f>
        <v>0</v>
      </c>
      <c r="AJ229" s="12">
        <f>VLOOKUP(Таблица1[[#This Row],[Насколько часто вы общаетесь с руководителем один-на-один]],Таблица10[],3,FALSE)</f>
        <v>1</v>
      </c>
      <c r="AK22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2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29" s="12">
        <f>VLOOKUP(Таблица1[[#This Row],[Повышает ли руководитель на вас голос]],Таблица13[],3,FALSE)</f>
        <v>0</v>
      </c>
      <c r="AN229" s="12">
        <f>VLOOKUP(Таблица1[[#This Row],[Как руководитель реагирует на ваши инициативы]],Таблица14[],3,FALSE)</f>
        <v>1</v>
      </c>
      <c r="AO229" s="12">
        <f>VLOOKUP(Таблица1[[#This Row],[Оцените уровень комфорта в отношениях с руководителем]],Таблица15[],3,FALSE)</f>
        <v>1</v>
      </c>
      <c r="AP229" s="12">
        <f>VLOOKUP(Таблица1[[#This Row],[Возраст вашего руководителя]],Таблица16[],3,FALSE)</f>
        <v>1</v>
      </c>
      <c r="AQ229" s="12">
        <f>VLOOKUP(Таблица1[[#This Row],[Возраст вашего руководителя]],Таблица16[],4,FALSE)</f>
        <v>0</v>
      </c>
      <c r="AR229" s="12">
        <f>VLOOKUP(Таблица1[[#This Row],[Ваш пол]], Таблица17[], 2, FALSE)</f>
        <v>1</v>
      </c>
      <c r="AS229" s="12">
        <f>VLOOKUP(Таблица1[[#This Row],[Считаете ли вы своего руководителя лидером]], Таблица18[], 2, FALSE)</f>
        <v>0</v>
      </c>
      <c r="AT229" s="12">
        <f>VLOOKUP(Таблица1[[#This Row],[Есть ли в вашем коллективе неформальный лидер]], Таблица20[], 2, FALSE)</f>
        <v>0</v>
      </c>
      <c r="AU22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29" s="12">
        <f>VLOOKUP(Таблица1[[#This Row],[Занимается ли руководитель вашим профессиональным развитием]], Таблица22[], 2, FALSE)</f>
        <v>0</v>
      </c>
      <c r="AW229" s="12">
        <f>VLOOKUP(Таблица1[[#This Row],[Готовы ли вы к работе сверхурочно по просьбе руководителя]], Таблица23[], 2, FALSE)</f>
        <v>0</v>
      </c>
      <c r="AX229" s="12">
        <f>VLOOKUP(Таблица1[[#This Row],[Готовы ли вы перейти на другую работу вслед за руководителем]], Таблица24[], 2, FALSE)</f>
        <v>0</v>
      </c>
      <c r="AY229" s="12">
        <f>VLOOKUP(Таблица1[[#This Row],[Пол вашего руководителя]], Таблица17[], 2, FALSE)</f>
        <v>1</v>
      </c>
    </row>
    <row r="230" spans="1:51" ht="45" x14ac:dyDescent="0.25">
      <c r="A230" s="1">
        <v>229</v>
      </c>
      <c r="B230" s="1" t="s">
        <v>42</v>
      </c>
      <c r="C230" s="1">
        <v>7</v>
      </c>
      <c r="D230" s="1">
        <v>27</v>
      </c>
      <c r="E230" s="1">
        <v>3</v>
      </c>
      <c r="F230" s="11">
        <v>1</v>
      </c>
      <c r="G230" s="1" t="s">
        <v>25</v>
      </c>
      <c r="H230" s="1" t="s">
        <v>39</v>
      </c>
      <c r="I230" s="1" t="s">
        <v>60</v>
      </c>
      <c r="J230" s="1" t="s">
        <v>44</v>
      </c>
      <c r="K230" s="1" t="s">
        <v>29</v>
      </c>
      <c r="L230" s="1" t="s">
        <v>30</v>
      </c>
      <c r="M230" s="1" t="s">
        <v>45</v>
      </c>
      <c r="N230" s="1" t="s">
        <v>46</v>
      </c>
      <c r="O230" s="1" t="s">
        <v>47</v>
      </c>
      <c r="P230" s="1" t="s">
        <v>41</v>
      </c>
      <c r="Q230" s="1" t="s">
        <v>34</v>
      </c>
      <c r="R230" s="1" t="s">
        <v>31</v>
      </c>
      <c r="S230" s="1" t="s">
        <v>35</v>
      </c>
      <c r="T230" s="1" t="s">
        <v>68</v>
      </c>
      <c r="U230" s="1" t="s">
        <v>31</v>
      </c>
      <c r="V230" s="1" t="s">
        <v>36</v>
      </c>
      <c r="W230" s="1" t="s">
        <v>49</v>
      </c>
      <c r="X230" s="1" t="s">
        <v>34</v>
      </c>
      <c r="Y230" s="1" t="s">
        <v>34</v>
      </c>
      <c r="Z230" s="1" t="s">
        <v>25</v>
      </c>
      <c r="AA230" s="1" t="s">
        <v>69</v>
      </c>
      <c r="AB230" s="11">
        <v>3</v>
      </c>
      <c r="AC230" s="12">
        <f xml:space="preserve"> VLOOKUP(Таблица1[Ваша должность],Должность[],3,FALSE)</f>
        <v>0</v>
      </c>
      <c r="AD23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3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0" s="12">
        <f>VLOOKUP(Таблица1[[#This Row],[Насколько ваш руководитель делегирует вам полномочия для принятия решений]],Таблица5[],3,FALSE)</f>
        <v>1</v>
      </c>
      <c r="AG230" s="12">
        <f>VLOOKUP(Таблица1[[#This Row],[Дает ли руководитель обратную связь по поводу вашей работы]],Таблица6[],3,FALSE)</f>
        <v>1</v>
      </c>
      <c r="AH23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0" s="12">
        <f>VLOOKUP(Таблица1[[#This Row],[Критикует ли вас руководитель в присутствии коллег]],Таблица9[],3,FALSE)</f>
        <v>0</v>
      </c>
      <c r="AJ230" s="12">
        <f>VLOOKUP(Таблица1[[#This Row],[Насколько часто вы общаетесь с руководителем один-на-один]],Таблица10[],3,FALSE)</f>
        <v>0</v>
      </c>
      <c r="AK23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0" s="12">
        <f>VLOOKUP(Таблица1[[#This Row],[Повышает ли руководитель на вас голос]],Таблица13[],3,FALSE)</f>
        <v>0</v>
      </c>
      <c r="AN230" s="12">
        <f>VLOOKUP(Таблица1[[#This Row],[Как руководитель реагирует на ваши инициативы]],Таблица14[],3,FALSE)</f>
        <v>1</v>
      </c>
      <c r="AO230" s="12">
        <f>VLOOKUP(Таблица1[[#This Row],[Оцените уровень комфорта в отношениях с руководителем]],Таблица15[],3,FALSE)</f>
        <v>1</v>
      </c>
      <c r="AP230" s="12">
        <f>VLOOKUP(Таблица1[[#This Row],[Возраст вашего руководителя]],Таблица16[],3,FALSE)</f>
        <v>0</v>
      </c>
      <c r="AQ230" s="12">
        <f>VLOOKUP(Таблица1[[#This Row],[Возраст вашего руководителя]],Таблица16[],4,FALSE)</f>
        <v>0</v>
      </c>
      <c r="AR230" s="12">
        <f>VLOOKUP(Таблица1[[#This Row],[Ваш пол]], Таблица17[], 2, FALSE)</f>
        <v>1</v>
      </c>
      <c r="AS230" s="12">
        <f>VLOOKUP(Таблица1[[#This Row],[Считаете ли вы своего руководителя лидером]], Таблица18[], 2, FALSE)</f>
        <v>1</v>
      </c>
      <c r="AT230" s="12">
        <f>VLOOKUP(Таблица1[[#This Row],[Есть ли в вашем коллективе неформальный лидер]], Таблица20[], 2, FALSE)</f>
        <v>0</v>
      </c>
      <c r="AU23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30" s="12">
        <f>VLOOKUP(Таблица1[[#This Row],[Занимается ли руководитель вашим профессиональным развитием]], Таблица22[], 2, FALSE)</f>
        <v>0</v>
      </c>
      <c r="AW230" s="12">
        <f>VLOOKUP(Таблица1[[#This Row],[Готовы ли вы к работе сверхурочно по просьбе руководителя]], Таблица23[], 2, FALSE)</f>
        <v>1</v>
      </c>
      <c r="AX230" s="12">
        <f>VLOOKUP(Таблица1[[#This Row],[Готовы ли вы перейти на другую работу вслед за руководителем]], Таблица24[], 2, FALSE)</f>
        <v>1</v>
      </c>
      <c r="AY230" s="12">
        <f>VLOOKUP(Таблица1[[#This Row],[Пол вашего руководителя]], Таблица17[], 2, FALSE)</f>
        <v>1</v>
      </c>
    </row>
    <row r="231" spans="1:51" ht="60" x14ac:dyDescent="0.25">
      <c r="A231" s="1">
        <v>230</v>
      </c>
      <c r="B231" s="1" t="s">
        <v>42</v>
      </c>
      <c r="C231" s="1">
        <v>23</v>
      </c>
      <c r="D231" s="1">
        <v>39</v>
      </c>
      <c r="E231" s="1">
        <v>20</v>
      </c>
      <c r="F231" s="11">
        <v>0</v>
      </c>
      <c r="G231" s="1" t="s">
        <v>25</v>
      </c>
      <c r="H231" s="1" t="s">
        <v>26</v>
      </c>
      <c r="I231" s="1" t="s">
        <v>58</v>
      </c>
      <c r="J231" s="1" t="s">
        <v>44</v>
      </c>
      <c r="K231" s="1" t="s">
        <v>31</v>
      </c>
      <c r="L231" s="1" t="s">
        <v>59</v>
      </c>
      <c r="M231" s="1" t="s">
        <v>31</v>
      </c>
      <c r="N231" s="1" t="s">
        <v>46</v>
      </c>
      <c r="O231" s="1" t="s">
        <v>30</v>
      </c>
      <c r="P231" s="1" t="s">
        <v>34</v>
      </c>
      <c r="Q231" s="1" t="s">
        <v>31</v>
      </c>
      <c r="R231" s="1" t="s">
        <v>34</v>
      </c>
      <c r="S231" s="1" t="s">
        <v>54</v>
      </c>
      <c r="T231" s="1" t="s">
        <v>31</v>
      </c>
      <c r="U231" s="1" t="s">
        <v>31</v>
      </c>
      <c r="V231" s="1" t="s">
        <v>36</v>
      </c>
      <c r="W231" s="1" t="s">
        <v>37</v>
      </c>
      <c r="X231" s="1" t="s">
        <v>34</v>
      </c>
      <c r="Y231" s="1" t="s">
        <v>31</v>
      </c>
      <c r="Z231" s="1" t="s">
        <v>61</v>
      </c>
      <c r="AA231" s="1" t="s">
        <v>50</v>
      </c>
      <c r="AB231" s="11">
        <v>15</v>
      </c>
      <c r="AC231" s="12">
        <f xml:space="preserve"> VLOOKUP(Таблица1[Ваша должность],Должность[],3,FALSE)</f>
        <v>0</v>
      </c>
      <c r="AD23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3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31" s="12">
        <f>VLOOKUP(Таблица1[[#This Row],[Насколько ваш руководитель делегирует вам полномочия для принятия решений]],Таблица5[],3,FALSE)</f>
        <v>1</v>
      </c>
      <c r="AG231" s="12">
        <f>VLOOKUP(Таблица1[[#This Row],[Дает ли руководитель обратную связь по поводу вашей работы]],Таблица6[],3,FALSE)</f>
        <v>0</v>
      </c>
      <c r="AH23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1" s="12">
        <f>VLOOKUP(Таблица1[[#This Row],[Критикует ли вас руководитель в присутствии коллег]],Таблица9[],3,FALSE)</f>
        <v>0</v>
      </c>
      <c r="AJ231" s="12">
        <f>VLOOKUP(Таблица1[[#This Row],[Насколько часто вы общаетесь с руководителем один-на-один]],Таблица10[],3,FALSE)</f>
        <v>0</v>
      </c>
      <c r="AK23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31" s="12">
        <f>VLOOKUP(Таблица1[[#This Row],[Повышает ли руководитель на вас голос]],Таблица13[],3,FALSE)</f>
        <v>0</v>
      </c>
      <c r="AN231" s="12">
        <f>VLOOKUP(Таблица1[[#This Row],[Как руководитель реагирует на ваши инициативы]],Таблица14[],3,FALSE)</f>
        <v>1</v>
      </c>
      <c r="AO231" s="12">
        <f>VLOOKUP(Таблица1[[#This Row],[Оцените уровень комфорта в отношениях с руководителем]],Таблица15[],3,FALSE)</f>
        <v>1</v>
      </c>
      <c r="AP231" s="12">
        <f>VLOOKUP(Таблица1[[#This Row],[Возраст вашего руководителя]],Таблица16[],3,FALSE)</f>
        <v>0</v>
      </c>
      <c r="AQ231" s="12">
        <f>VLOOKUP(Таблица1[[#This Row],[Возраст вашего руководителя]],Таблица16[],4,FALSE)</f>
        <v>0</v>
      </c>
      <c r="AR231" s="12">
        <f>VLOOKUP(Таблица1[[#This Row],[Ваш пол]], Таблица17[], 2, FALSE)</f>
        <v>1</v>
      </c>
      <c r="AS231" s="12">
        <f>VLOOKUP(Таблица1[[#This Row],[Считаете ли вы своего руководителя лидером]], Таблица18[], 2, FALSE)</f>
        <v>0</v>
      </c>
      <c r="AT231" s="12">
        <f>VLOOKUP(Таблица1[[#This Row],[Есть ли в вашем коллективе неформальный лидер]], Таблица20[], 2, FALSE)</f>
        <v>1</v>
      </c>
      <c r="AU23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31" s="12">
        <f>VLOOKUP(Таблица1[[#This Row],[Занимается ли руководитель вашим профессиональным развитием]], Таблица22[], 2, FALSE)</f>
        <v>0</v>
      </c>
      <c r="AW231" s="12">
        <f>VLOOKUP(Таблица1[[#This Row],[Готовы ли вы к работе сверхурочно по просьбе руководителя]], Таблица23[], 2, FALSE)</f>
        <v>1</v>
      </c>
      <c r="AX231" s="12">
        <f>VLOOKUP(Таблица1[[#This Row],[Готовы ли вы перейти на другую работу вслед за руководителем]], Таблица24[], 2, FALSE)</f>
        <v>0</v>
      </c>
      <c r="AY231" s="12">
        <f>VLOOKUP(Таблица1[[#This Row],[Пол вашего руководителя]], Таблица17[], 2, FALSE)</f>
        <v>0</v>
      </c>
    </row>
    <row r="232" spans="1:51" ht="45" x14ac:dyDescent="0.25">
      <c r="A232" s="1">
        <v>231</v>
      </c>
      <c r="B232" s="1" t="s">
        <v>73</v>
      </c>
      <c r="C232" s="1">
        <v>15</v>
      </c>
      <c r="D232" s="1">
        <v>35</v>
      </c>
      <c r="E232" s="1">
        <v>2</v>
      </c>
      <c r="F232" s="11">
        <v>3</v>
      </c>
      <c r="G232" s="1" t="s">
        <v>25</v>
      </c>
      <c r="H232" s="1" t="s">
        <v>43</v>
      </c>
      <c r="I232" s="1" t="s">
        <v>27</v>
      </c>
      <c r="J232" s="1" t="s">
        <v>44</v>
      </c>
      <c r="K232" s="1" t="s">
        <v>53</v>
      </c>
      <c r="L232" s="1" t="s">
        <v>35</v>
      </c>
      <c r="M232" s="1" t="s">
        <v>45</v>
      </c>
      <c r="N232" s="1" t="s">
        <v>46</v>
      </c>
      <c r="O232" s="1" t="s">
        <v>30</v>
      </c>
      <c r="P232" s="1" t="s">
        <v>41</v>
      </c>
      <c r="Q232" s="1" t="s">
        <v>31</v>
      </c>
      <c r="R232" s="1" t="s">
        <v>31</v>
      </c>
      <c r="S232" s="1" t="s">
        <v>35</v>
      </c>
      <c r="T232" s="1" t="s">
        <v>34</v>
      </c>
      <c r="U232" s="1" t="s">
        <v>34</v>
      </c>
      <c r="V232" s="1" t="s">
        <v>75</v>
      </c>
      <c r="W232" s="1" t="s">
        <v>49</v>
      </c>
      <c r="X232" s="1" t="s">
        <v>34</v>
      </c>
      <c r="Y232" s="1" t="s">
        <v>31</v>
      </c>
      <c r="Z232" s="1" t="s">
        <v>25</v>
      </c>
      <c r="AA232" s="1" t="s">
        <v>56</v>
      </c>
      <c r="AB232" s="11">
        <v>2</v>
      </c>
      <c r="AC232" s="12">
        <f xml:space="preserve"> VLOOKUP(Таблица1[Ваша должность],Должность[],3,FALSE)</f>
        <v>0</v>
      </c>
      <c r="AD23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32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2" s="12">
        <f>VLOOKUP(Таблица1[[#This Row],[Насколько ваш руководитель делегирует вам полномочия для принятия решений]],Таблица5[],3,FALSE)</f>
        <v>1</v>
      </c>
      <c r="AG232" s="12">
        <f>VLOOKUP(Таблица1[[#This Row],[Дает ли руководитель обратную связь по поводу вашей работы]],Таблица6[],3,FALSE)</f>
        <v>1</v>
      </c>
      <c r="AH23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32" s="12">
        <f>VLOOKUP(Таблица1[[#This Row],[Критикует ли вас руководитель в присутствии коллег]],Таблица9[],3,FALSE)</f>
        <v>0</v>
      </c>
      <c r="AJ232" s="12">
        <f>VLOOKUP(Таблица1[[#This Row],[Насколько часто вы общаетесь с руководителем один-на-один]],Таблица10[],3,FALSE)</f>
        <v>0</v>
      </c>
      <c r="AK23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2" s="12">
        <f>VLOOKUP(Таблица1[[#This Row],[Повышает ли руководитель на вас голос]],Таблица13[],3,FALSE)</f>
        <v>0</v>
      </c>
      <c r="AN232" s="12">
        <f>VLOOKUP(Таблица1[[#This Row],[Как руководитель реагирует на ваши инициативы]],Таблица14[],3,FALSE)</f>
        <v>0</v>
      </c>
      <c r="AO232" s="12">
        <f>VLOOKUP(Таблица1[[#This Row],[Оцените уровень комфорта в отношениях с руководителем]],Таблица15[],3,FALSE)</f>
        <v>1</v>
      </c>
      <c r="AP232" s="12">
        <f>VLOOKUP(Таблица1[[#This Row],[Возраст вашего руководителя]],Таблица16[],3,FALSE)</f>
        <v>0</v>
      </c>
      <c r="AQ232" s="12">
        <f>VLOOKUP(Таблица1[[#This Row],[Возраст вашего руководителя]],Таблица16[],4,FALSE)</f>
        <v>0</v>
      </c>
      <c r="AR232" s="12">
        <f>VLOOKUP(Таблица1[[#This Row],[Ваш пол]], Таблица17[], 2, FALSE)</f>
        <v>1</v>
      </c>
      <c r="AS232" s="12">
        <f>VLOOKUP(Таблица1[[#This Row],[Считаете ли вы своего руководителя лидером]], Таблица18[], 2, FALSE)</f>
        <v>0</v>
      </c>
      <c r="AT232" s="12">
        <f>VLOOKUP(Таблица1[[#This Row],[Есть ли в вашем коллективе неформальный лидер]], Таблица20[], 2, FALSE)</f>
        <v>0</v>
      </c>
      <c r="AU23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32" s="12">
        <f>VLOOKUP(Таблица1[[#This Row],[Занимается ли руководитель вашим профессиональным развитием]], Таблица22[], 2, FALSE)</f>
        <v>1</v>
      </c>
      <c r="AW232" s="12">
        <f>VLOOKUP(Таблица1[[#This Row],[Готовы ли вы к работе сверхурочно по просьбе руководителя]], Таблица23[], 2, FALSE)</f>
        <v>1</v>
      </c>
      <c r="AX232" s="12">
        <f>VLOOKUP(Таблица1[[#This Row],[Готовы ли вы перейти на другую работу вслед за руководителем]], Таблица24[], 2, FALSE)</f>
        <v>0</v>
      </c>
      <c r="AY232" s="12">
        <f>VLOOKUP(Таблица1[[#This Row],[Пол вашего руководителя]], Таблица17[], 2, FALSE)</f>
        <v>1</v>
      </c>
    </row>
    <row r="233" spans="1:51" ht="45" x14ac:dyDescent="0.25">
      <c r="A233" s="1">
        <v>232</v>
      </c>
      <c r="B233" s="1" t="s">
        <v>42</v>
      </c>
      <c r="C233" s="1">
        <v>14</v>
      </c>
      <c r="D233" s="1">
        <v>34</v>
      </c>
      <c r="E233" s="1">
        <v>7</v>
      </c>
      <c r="F233" s="11">
        <v>0</v>
      </c>
      <c r="G233" s="1" t="s">
        <v>25</v>
      </c>
      <c r="H233" s="1" t="s">
        <v>64</v>
      </c>
      <c r="I233" s="1" t="s">
        <v>27</v>
      </c>
      <c r="J233" s="1" t="s">
        <v>28</v>
      </c>
      <c r="K233" s="1" t="s">
        <v>40</v>
      </c>
      <c r="L233" s="1" t="s">
        <v>59</v>
      </c>
      <c r="M233" s="1" t="s">
        <v>45</v>
      </c>
      <c r="N233" s="1" t="s">
        <v>32</v>
      </c>
      <c r="O233" s="1" t="s">
        <v>30</v>
      </c>
      <c r="P233" s="1" t="s">
        <v>33</v>
      </c>
      <c r="Q233" s="1" t="s">
        <v>34</v>
      </c>
      <c r="R233" s="1" t="s">
        <v>31</v>
      </c>
      <c r="S233" s="1" t="s">
        <v>35</v>
      </c>
      <c r="T233" s="1" t="s">
        <v>68</v>
      </c>
      <c r="U233" s="1" t="s">
        <v>34</v>
      </c>
      <c r="V233" s="1" t="s">
        <v>36</v>
      </c>
      <c r="W233" s="1" t="s">
        <v>49</v>
      </c>
      <c r="X233" s="1" t="s">
        <v>34</v>
      </c>
      <c r="Y233" s="1" t="s">
        <v>31</v>
      </c>
      <c r="Z233" s="1" t="s">
        <v>25</v>
      </c>
      <c r="AA233" s="1" t="s">
        <v>62</v>
      </c>
      <c r="AB233" s="11">
        <v>5</v>
      </c>
      <c r="AC233" s="12">
        <f xml:space="preserve"> VLOOKUP(Таблица1[Ваша должность],Должность[],3,FALSE)</f>
        <v>0</v>
      </c>
      <c r="AD23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3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3" s="12">
        <f>VLOOKUP(Таблица1[[#This Row],[Насколько ваш руководитель делегирует вам полномочия для принятия решений]],Таблица5[],3,FALSE)</f>
        <v>1</v>
      </c>
      <c r="AG233" s="12">
        <f>VLOOKUP(Таблица1[[#This Row],[Дает ли руководитель обратную связь по поводу вашей работы]],Таблица6[],3,FALSE)</f>
        <v>0</v>
      </c>
      <c r="AH23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3" s="12">
        <f>VLOOKUP(Таблица1[[#This Row],[Критикует ли вас руководитель в присутствии коллег]],Таблица9[],3,FALSE)</f>
        <v>0</v>
      </c>
      <c r="AJ233" s="12">
        <f>VLOOKUP(Таблица1[[#This Row],[Насколько часто вы общаетесь с руководителем один-на-один]],Таблица10[],3,FALSE)</f>
        <v>1</v>
      </c>
      <c r="AK23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3" s="12">
        <f>VLOOKUP(Таблица1[[#This Row],[Повышает ли руководитель на вас голос]],Таблица13[],3,FALSE)</f>
        <v>0</v>
      </c>
      <c r="AN233" s="12">
        <f>VLOOKUP(Таблица1[[#This Row],[Как руководитель реагирует на ваши инициативы]],Таблица14[],3,FALSE)</f>
        <v>1</v>
      </c>
      <c r="AO233" s="12">
        <f>VLOOKUP(Таблица1[[#This Row],[Оцените уровень комфорта в отношениях с руководителем]],Таблица15[],3,FALSE)</f>
        <v>1</v>
      </c>
      <c r="AP233" s="12">
        <f>VLOOKUP(Таблица1[[#This Row],[Возраст вашего руководителя]],Таблица16[],3,FALSE)</f>
        <v>1</v>
      </c>
      <c r="AQ233" s="12">
        <f>VLOOKUP(Таблица1[[#This Row],[Возраст вашего руководителя]],Таблица16[],4,FALSE)</f>
        <v>0</v>
      </c>
      <c r="AR233" s="12">
        <f>VLOOKUP(Таблица1[[#This Row],[Ваш пол]], Таблица17[], 2, FALSE)</f>
        <v>1</v>
      </c>
      <c r="AS233" s="12">
        <f>VLOOKUP(Таблица1[[#This Row],[Считаете ли вы своего руководителя лидером]], Таблица18[], 2, FALSE)</f>
        <v>1</v>
      </c>
      <c r="AT233" s="12">
        <f>VLOOKUP(Таблица1[[#This Row],[Есть ли в вашем коллективе неформальный лидер]], Таблица20[], 2, FALSE)</f>
        <v>0</v>
      </c>
      <c r="AU233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33" s="12">
        <f>VLOOKUP(Таблица1[[#This Row],[Занимается ли руководитель вашим профессиональным развитием]], Таблица22[], 2, FALSE)</f>
        <v>1</v>
      </c>
      <c r="AW233" s="12">
        <f>VLOOKUP(Таблица1[[#This Row],[Готовы ли вы к работе сверхурочно по просьбе руководителя]], Таблица23[], 2, FALSE)</f>
        <v>1</v>
      </c>
      <c r="AX233" s="12">
        <f>VLOOKUP(Таблица1[[#This Row],[Готовы ли вы перейти на другую работу вслед за руководителем]], Таблица24[], 2, FALSE)</f>
        <v>0</v>
      </c>
      <c r="AY233" s="12">
        <f>VLOOKUP(Таблица1[[#This Row],[Пол вашего руководителя]], Таблица17[], 2, FALSE)</f>
        <v>1</v>
      </c>
    </row>
    <row r="234" spans="1:51" ht="45" x14ac:dyDescent="0.25">
      <c r="A234" s="1">
        <v>233</v>
      </c>
      <c r="B234" s="1" t="s">
        <v>42</v>
      </c>
      <c r="C234" s="1">
        <v>17</v>
      </c>
      <c r="D234" s="1">
        <v>38</v>
      </c>
      <c r="E234" s="1">
        <v>0.5</v>
      </c>
      <c r="F234" s="11">
        <v>2</v>
      </c>
      <c r="G234" s="1" t="s">
        <v>25</v>
      </c>
      <c r="H234" s="1" t="s">
        <v>39</v>
      </c>
      <c r="I234" s="1" t="s">
        <v>60</v>
      </c>
      <c r="J234" s="1" t="s">
        <v>44</v>
      </c>
      <c r="K234" s="1" t="s">
        <v>29</v>
      </c>
      <c r="L234" s="1" t="s">
        <v>30</v>
      </c>
      <c r="M234" s="1" t="s">
        <v>31</v>
      </c>
      <c r="N234" s="1" t="s">
        <v>32</v>
      </c>
      <c r="O234" s="1" t="s">
        <v>30</v>
      </c>
      <c r="P234" s="1" t="s">
        <v>41</v>
      </c>
      <c r="Q234" s="1" t="s">
        <v>34</v>
      </c>
      <c r="R234" s="1" t="s">
        <v>31</v>
      </c>
      <c r="S234" s="1" t="s">
        <v>35</v>
      </c>
      <c r="T234" s="1" t="s">
        <v>34</v>
      </c>
      <c r="U234" s="1" t="s">
        <v>31</v>
      </c>
      <c r="V234" s="1" t="s">
        <v>36</v>
      </c>
      <c r="W234" s="1" t="s">
        <v>37</v>
      </c>
      <c r="X234" s="1" t="s">
        <v>34</v>
      </c>
      <c r="Y234" s="1" t="s">
        <v>31</v>
      </c>
      <c r="Z234" s="1" t="s">
        <v>25</v>
      </c>
      <c r="AA234" s="1" t="s">
        <v>50</v>
      </c>
      <c r="AB234" s="11">
        <v>0.5</v>
      </c>
      <c r="AC234" s="12">
        <f xml:space="preserve"> VLOOKUP(Таблица1[Ваша должность],Должность[],3,FALSE)</f>
        <v>0</v>
      </c>
      <c r="AD23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3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4" s="12">
        <f>VLOOKUP(Таблица1[[#This Row],[Насколько ваш руководитель делегирует вам полномочия для принятия решений]],Таблица5[],3,FALSE)</f>
        <v>1</v>
      </c>
      <c r="AG234" s="12">
        <f>VLOOKUP(Таблица1[[#This Row],[Дает ли руководитель обратную связь по поводу вашей работы]],Таблица6[],3,FALSE)</f>
        <v>1</v>
      </c>
      <c r="AH23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4" s="12">
        <f>VLOOKUP(Таблица1[[#This Row],[Критикует ли вас руководитель в присутствии коллег]],Таблица9[],3,FALSE)</f>
        <v>0</v>
      </c>
      <c r="AJ234" s="12">
        <f>VLOOKUP(Таблица1[[#This Row],[Насколько часто вы общаетесь с руководителем один-на-один]],Таблица10[],3,FALSE)</f>
        <v>1</v>
      </c>
      <c r="AK23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4" s="12">
        <f>VLOOKUP(Таблица1[[#This Row],[Повышает ли руководитель на вас голос]],Таблица13[],3,FALSE)</f>
        <v>0</v>
      </c>
      <c r="AN234" s="12">
        <f>VLOOKUP(Таблица1[[#This Row],[Как руководитель реагирует на ваши инициативы]],Таблица14[],3,FALSE)</f>
        <v>1</v>
      </c>
      <c r="AO234" s="12">
        <f>VLOOKUP(Таблица1[[#This Row],[Оцените уровень комфорта в отношениях с руководителем]],Таблица15[],3,FALSE)</f>
        <v>1</v>
      </c>
      <c r="AP234" s="12">
        <f>VLOOKUP(Таблица1[[#This Row],[Возраст вашего руководителя]],Таблица16[],3,FALSE)</f>
        <v>0</v>
      </c>
      <c r="AQ234" s="12">
        <f>VLOOKUP(Таблица1[[#This Row],[Возраст вашего руководителя]],Таблица16[],4,FALSE)</f>
        <v>0</v>
      </c>
      <c r="AR234" s="12">
        <f>VLOOKUP(Таблица1[[#This Row],[Ваш пол]], Таблица17[], 2, FALSE)</f>
        <v>1</v>
      </c>
      <c r="AS234" s="12">
        <f>VLOOKUP(Таблица1[[#This Row],[Считаете ли вы своего руководителя лидером]], Таблица18[], 2, FALSE)</f>
        <v>1</v>
      </c>
      <c r="AT234" s="12">
        <f>VLOOKUP(Таблица1[[#This Row],[Есть ли в вашем коллективе неформальный лидер]], Таблица20[], 2, FALSE)</f>
        <v>0</v>
      </c>
      <c r="AU23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34" s="12">
        <f>VLOOKUP(Таблица1[[#This Row],[Занимается ли руководитель вашим профессиональным развитием]], Таблица22[], 2, FALSE)</f>
        <v>0</v>
      </c>
      <c r="AW234" s="12">
        <f>VLOOKUP(Таблица1[[#This Row],[Готовы ли вы к работе сверхурочно по просьбе руководителя]], Таблица23[], 2, FALSE)</f>
        <v>1</v>
      </c>
      <c r="AX234" s="12">
        <f>VLOOKUP(Таблица1[[#This Row],[Готовы ли вы перейти на другую работу вслед за руководителем]], Таблица24[], 2, FALSE)</f>
        <v>0</v>
      </c>
      <c r="AY234" s="12">
        <f>VLOOKUP(Таблица1[[#This Row],[Пол вашего руководителя]], Таблица17[], 2, FALSE)</f>
        <v>1</v>
      </c>
    </row>
    <row r="235" spans="1:51" ht="45" x14ac:dyDescent="0.25">
      <c r="A235" s="1">
        <v>234</v>
      </c>
      <c r="B235" s="1" t="s">
        <v>42</v>
      </c>
      <c r="C235" s="1">
        <v>10</v>
      </c>
      <c r="D235" s="1">
        <v>30</v>
      </c>
      <c r="E235" s="1">
        <v>1</v>
      </c>
      <c r="F235" s="11">
        <v>4</v>
      </c>
      <c r="G235" s="1" t="s">
        <v>25</v>
      </c>
      <c r="H235" s="1" t="s">
        <v>68</v>
      </c>
      <c r="I235" s="1" t="s">
        <v>27</v>
      </c>
      <c r="J235" s="1" t="s">
        <v>44</v>
      </c>
      <c r="K235" s="1" t="s">
        <v>29</v>
      </c>
      <c r="L235" s="1" t="s">
        <v>30</v>
      </c>
      <c r="M235" s="1" t="s">
        <v>31</v>
      </c>
      <c r="N235" s="1" t="s">
        <v>65</v>
      </c>
      <c r="O235" s="1" t="s">
        <v>47</v>
      </c>
      <c r="P235" s="1" t="s">
        <v>41</v>
      </c>
      <c r="Q235" s="1" t="s">
        <v>31</v>
      </c>
      <c r="R235" s="1" t="s">
        <v>34</v>
      </c>
      <c r="S235" s="1" t="s">
        <v>35</v>
      </c>
      <c r="T235" s="1" t="s">
        <v>68</v>
      </c>
      <c r="U235" s="1" t="s">
        <v>34</v>
      </c>
      <c r="V235" s="1" t="s">
        <v>36</v>
      </c>
      <c r="W235" s="1" t="s">
        <v>49</v>
      </c>
      <c r="X235" s="1" t="s">
        <v>31</v>
      </c>
      <c r="Y235" s="1" t="s">
        <v>31</v>
      </c>
      <c r="Z235" s="1" t="s">
        <v>25</v>
      </c>
      <c r="AA235" s="1" t="s">
        <v>69</v>
      </c>
      <c r="AB235" s="11">
        <v>2</v>
      </c>
      <c r="AC235" s="12">
        <f xml:space="preserve"> VLOOKUP(Таблица1[Ваша должность],Должность[],3,FALSE)</f>
        <v>0</v>
      </c>
      <c r="AD235" s="12" t="str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/>
      </c>
      <c r="AE235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5" s="12">
        <f>VLOOKUP(Таблица1[[#This Row],[Насколько ваш руководитель делегирует вам полномочия для принятия решений]],Таблица5[],3,FALSE)</f>
        <v>1</v>
      </c>
      <c r="AG235" s="12">
        <f>VLOOKUP(Таблица1[[#This Row],[Дает ли руководитель обратную связь по поводу вашей работы]],Таблица6[],3,FALSE)</f>
        <v>1</v>
      </c>
      <c r="AH23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5" s="12">
        <f>VLOOKUP(Таблица1[[#This Row],[Критикует ли вас руководитель в присутствии коллег]],Таблица9[],3,FALSE)</f>
        <v>0</v>
      </c>
      <c r="AJ235" s="12">
        <f>VLOOKUP(Таблица1[[#This Row],[Насколько часто вы общаетесь с руководителем один-на-один]],Таблица10[],3,FALSE)</f>
        <v>1</v>
      </c>
      <c r="AK23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5" s="12">
        <f>VLOOKUP(Таблица1[[#This Row],[Повышает ли руководитель на вас голос]],Таблица13[],3,FALSE)</f>
        <v>0</v>
      </c>
      <c r="AN235" s="12">
        <f>VLOOKUP(Таблица1[[#This Row],[Как руководитель реагирует на ваши инициативы]],Таблица14[],3,FALSE)</f>
        <v>1</v>
      </c>
      <c r="AO235" s="12">
        <f>VLOOKUP(Таблица1[[#This Row],[Оцените уровень комфорта в отношениях с руководителем]],Таблица15[],3,FALSE)</f>
        <v>1</v>
      </c>
      <c r="AP235" s="12">
        <f>VLOOKUP(Таблица1[[#This Row],[Возраст вашего руководителя]],Таблица16[],3,FALSE)</f>
        <v>0</v>
      </c>
      <c r="AQ235" s="12">
        <f>VLOOKUP(Таблица1[[#This Row],[Возраст вашего руководителя]],Таблица16[],4,FALSE)</f>
        <v>0</v>
      </c>
      <c r="AR235" s="12">
        <f>VLOOKUP(Таблица1[[#This Row],[Ваш пол]], Таблица17[], 2, FALSE)</f>
        <v>1</v>
      </c>
      <c r="AS235" s="12">
        <f>VLOOKUP(Таблица1[[#This Row],[Считаете ли вы своего руководителя лидером]], Таблица18[], 2, FALSE)</f>
        <v>0</v>
      </c>
      <c r="AT235" s="12">
        <f>VLOOKUP(Таблица1[[#This Row],[Есть ли в вашем коллективе неформальный лидер]], Таблица20[], 2, FALSE)</f>
        <v>1</v>
      </c>
      <c r="AU23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35" s="12">
        <f>VLOOKUP(Таблица1[[#This Row],[Занимается ли руководитель вашим профессиональным развитием]], Таблица22[], 2, FALSE)</f>
        <v>1</v>
      </c>
      <c r="AW235" s="12">
        <f>VLOOKUP(Таблица1[[#This Row],[Готовы ли вы к работе сверхурочно по просьбе руководителя]], Таблица23[], 2, FALSE)</f>
        <v>0</v>
      </c>
      <c r="AX235" s="12">
        <f>VLOOKUP(Таблица1[[#This Row],[Готовы ли вы перейти на другую работу вслед за руководителем]], Таблица24[], 2, FALSE)</f>
        <v>0</v>
      </c>
      <c r="AY235" s="12">
        <f>VLOOKUP(Таблица1[[#This Row],[Пол вашего руководителя]], Таблица17[], 2, FALSE)</f>
        <v>1</v>
      </c>
    </row>
    <row r="236" spans="1:51" ht="45" x14ac:dyDescent="0.25">
      <c r="A236" s="1">
        <v>235</v>
      </c>
      <c r="B236" s="1" t="s">
        <v>42</v>
      </c>
      <c r="C236" s="1">
        <v>15</v>
      </c>
      <c r="D236" s="1">
        <v>34</v>
      </c>
      <c r="E236" s="1">
        <v>0.5</v>
      </c>
      <c r="F236" s="11">
        <v>3</v>
      </c>
      <c r="G236" s="1" t="s">
        <v>25</v>
      </c>
      <c r="H236" s="1" t="s">
        <v>43</v>
      </c>
      <c r="I236" s="1" t="s">
        <v>27</v>
      </c>
      <c r="J236" s="1" t="s">
        <v>28</v>
      </c>
      <c r="K236" s="1" t="s">
        <v>40</v>
      </c>
      <c r="L236" s="1" t="s">
        <v>30</v>
      </c>
      <c r="M236" s="1" t="s">
        <v>31</v>
      </c>
      <c r="N236" s="1" t="s">
        <v>32</v>
      </c>
      <c r="O236" s="1" t="s">
        <v>30</v>
      </c>
      <c r="P236" s="1" t="s">
        <v>41</v>
      </c>
      <c r="Q236" s="1" t="s">
        <v>31</v>
      </c>
      <c r="R236" s="1" t="s">
        <v>34</v>
      </c>
      <c r="S236" s="1" t="s">
        <v>35</v>
      </c>
      <c r="T236" s="1" t="s">
        <v>31</v>
      </c>
      <c r="U236" s="1" t="s">
        <v>34</v>
      </c>
      <c r="V236" s="1" t="s">
        <v>36</v>
      </c>
      <c r="W236" s="1" t="s">
        <v>37</v>
      </c>
      <c r="X236" s="1" t="s">
        <v>34</v>
      </c>
      <c r="Y236" s="1" t="s">
        <v>31</v>
      </c>
      <c r="Z236" s="1" t="s">
        <v>25</v>
      </c>
      <c r="AA236" s="1" t="s">
        <v>38</v>
      </c>
      <c r="AB236" s="11">
        <v>0.5</v>
      </c>
      <c r="AC236" s="12">
        <f xml:space="preserve"> VLOOKUP(Таблица1[Ваша должность],Должность[],3,FALSE)</f>
        <v>0</v>
      </c>
      <c r="AD23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3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6" s="12">
        <f>VLOOKUP(Таблица1[[#This Row],[Насколько ваш руководитель делегирует вам полномочия для принятия решений]],Таблица5[],3,FALSE)</f>
        <v>1</v>
      </c>
      <c r="AG236" s="12">
        <f>VLOOKUP(Таблица1[[#This Row],[Дает ли руководитель обратную связь по поводу вашей работы]],Таблица6[],3,FALSE)</f>
        <v>0</v>
      </c>
      <c r="AH23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6" s="12">
        <f>VLOOKUP(Таблица1[[#This Row],[Критикует ли вас руководитель в присутствии коллег]],Таблица9[],3,FALSE)</f>
        <v>0</v>
      </c>
      <c r="AJ236" s="12">
        <f>VLOOKUP(Таблица1[[#This Row],[Насколько часто вы общаетесь с руководителем один-на-один]],Таблица10[],3,FALSE)</f>
        <v>1</v>
      </c>
      <c r="AK23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6" s="12">
        <f>VLOOKUP(Таблица1[[#This Row],[Повышает ли руководитель на вас голос]],Таблица13[],3,FALSE)</f>
        <v>0</v>
      </c>
      <c r="AN236" s="12">
        <f>VLOOKUP(Таблица1[[#This Row],[Как руководитель реагирует на ваши инициативы]],Таблица14[],3,FALSE)</f>
        <v>1</v>
      </c>
      <c r="AO236" s="12">
        <f>VLOOKUP(Таблица1[[#This Row],[Оцените уровень комфорта в отношениях с руководителем]],Таблица15[],3,FALSE)</f>
        <v>1</v>
      </c>
      <c r="AP236" s="12">
        <f>VLOOKUP(Таблица1[[#This Row],[Возраст вашего руководителя]],Таблица16[],3,FALSE)</f>
        <v>1</v>
      </c>
      <c r="AQ236" s="12">
        <f>VLOOKUP(Таблица1[[#This Row],[Возраст вашего руководителя]],Таблица16[],4,FALSE)</f>
        <v>0</v>
      </c>
      <c r="AR236" s="12">
        <f>VLOOKUP(Таблица1[[#This Row],[Ваш пол]], Таблица17[], 2, FALSE)</f>
        <v>1</v>
      </c>
      <c r="AS236" s="12">
        <f>VLOOKUP(Таблица1[[#This Row],[Считаете ли вы своего руководителя лидером]], Таблица18[], 2, FALSE)</f>
        <v>0</v>
      </c>
      <c r="AT236" s="12">
        <f>VLOOKUP(Таблица1[[#This Row],[Есть ли в вашем коллективе неформальный лидер]], Таблица20[], 2, FALSE)</f>
        <v>1</v>
      </c>
      <c r="AU23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36" s="12">
        <f>VLOOKUP(Таблица1[[#This Row],[Занимается ли руководитель вашим профессиональным развитием]], Таблица22[], 2, FALSE)</f>
        <v>1</v>
      </c>
      <c r="AW236" s="12">
        <f>VLOOKUP(Таблица1[[#This Row],[Готовы ли вы к работе сверхурочно по просьбе руководителя]], Таблица23[], 2, FALSE)</f>
        <v>1</v>
      </c>
      <c r="AX236" s="12">
        <f>VLOOKUP(Таблица1[[#This Row],[Готовы ли вы перейти на другую работу вслед за руководителем]], Таблица24[], 2, FALSE)</f>
        <v>0</v>
      </c>
      <c r="AY236" s="12">
        <f>VLOOKUP(Таблица1[[#This Row],[Пол вашего руководителя]], Таблица17[], 2, FALSE)</f>
        <v>1</v>
      </c>
    </row>
    <row r="237" spans="1:51" ht="45" x14ac:dyDescent="0.25">
      <c r="A237" s="1">
        <v>236</v>
      </c>
      <c r="B237" s="1" t="s">
        <v>42</v>
      </c>
      <c r="C237" s="1">
        <v>2</v>
      </c>
      <c r="D237" s="1">
        <v>26</v>
      </c>
      <c r="E237" s="1">
        <v>1</v>
      </c>
      <c r="F237" s="11">
        <v>3</v>
      </c>
      <c r="G237" s="1" t="s">
        <v>61</v>
      </c>
      <c r="H237" s="1" t="s">
        <v>64</v>
      </c>
      <c r="I237" s="1" t="s">
        <v>60</v>
      </c>
      <c r="J237" s="1" t="s">
        <v>28</v>
      </c>
      <c r="K237" s="1" t="s">
        <v>29</v>
      </c>
      <c r="L237" s="1" t="s">
        <v>59</v>
      </c>
      <c r="M237" s="1" t="s">
        <v>34</v>
      </c>
      <c r="N237" s="1" t="s">
        <v>65</v>
      </c>
      <c r="O237" s="1" t="s">
        <v>47</v>
      </c>
      <c r="P237" s="1" t="s">
        <v>34</v>
      </c>
      <c r="Q237" s="1" t="s">
        <v>31</v>
      </c>
      <c r="R237" s="1" t="s">
        <v>34</v>
      </c>
      <c r="S237" s="1" t="s">
        <v>35</v>
      </c>
      <c r="T237" s="1" t="s">
        <v>34</v>
      </c>
      <c r="U237" s="1" t="s">
        <v>34</v>
      </c>
      <c r="V237" s="1" t="s">
        <v>36</v>
      </c>
      <c r="W237" s="1" t="s">
        <v>37</v>
      </c>
      <c r="X237" s="1" t="s">
        <v>34</v>
      </c>
      <c r="Y237" s="1" t="s">
        <v>34</v>
      </c>
      <c r="Z237" s="1" t="s">
        <v>25</v>
      </c>
      <c r="AA237" s="1" t="s">
        <v>38</v>
      </c>
      <c r="AB237" s="11">
        <v>1</v>
      </c>
      <c r="AC237" s="12">
        <f xml:space="preserve"> VLOOKUP(Таблица1[Ваша должность],Должность[],3,FALSE)</f>
        <v>0</v>
      </c>
      <c r="AD23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3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37" s="12">
        <f>VLOOKUP(Таблица1[[#This Row],[Насколько ваш руководитель делегирует вам полномочия для принятия решений]],Таблица5[],3,FALSE)</f>
        <v>1</v>
      </c>
      <c r="AG237" s="12">
        <f>VLOOKUP(Таблица1[[#This Row],[Дает ли руководитель обратную связь по поводу вашей работы]],Таблица6[],3,FALSE)</f>
        <v>1</v>
      </c>
      <c r="AH23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7" s="12">
        <f>VLOOKUP(Таблица1[[#This Row],[Критикует ли вас руководитель в присутствии коллег]],Таблица9[],3,FALSE)</f>
        <v>1</v>
      </c>
      <c r="AJ237" s="12">
        <f>VLOOKUP(Таблица1[[#This Row],[Насколько часто вы общаетесь с руководителем один-на-один]],Таблица10[],3,FALSE)</f>
        <v>1</v>
      </c>
      <c r="AK23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37" s="12">
        <f>VLOOKUP(Таблица1[[#This Row],[Повышает ли руководитель на вас голос]],Таблица13[],3,FALSE)</f>
        <v>0</v>
      </c>
      <c r="AN237" s="12">
        <f>VLOOKUP(Таблица1[[#This Row],[Как руководитель реагирует на ваши инициативы]],Таблица14[],3,FALSE)</f>
        <v>1</v>
      </c>
      <c r="AO237" s="12">
        <f>VLOOKUP(Таблица1[[#This Row],[Оцените уровень комфорта в отношениях с руководителем]],Таблица15[],3,FALSE)</f>
        <v>1</v>
      </c>
      <c r="AP237" s="12">
        <f>VLOOKUP(Таблица1[[#This Row],[Возраст вашего руководителя]],Таблица16[],3,FALSE)</f>
        <v>1</v>
      </c>
      <c r="AQ237" s="12">
        <f>VLOOKUP(Таблица1[[#This Row],[Возраст вашего руководителя]],Таблица16[],4,FALSE)</f>
        <v>0</v>
      </c>
      <c r="AR237" s="12">
        <f>VLOOKUP(Таблица1[[#This Row],[Ваш пол]], Таблица17[], 2, FALSE)</f>
        <v>0</v>
      </c>
      <c r="AS237" s="12">
        <f>VLOOKUP(Таблица1[[#This Row],[Считаете ли вы своего руководителя лидером]], Таблица18[], 2, FALSE)</f>
        <v>0</v>
      </c>
      <c r="AT237" s="12">
        <f>VLOOKUP(Таблица1[[#This Row],[Есть ли в вашем коллективе неформальный лидер]], Таблица20[], 2, FALSE)</f>
        <v>1</v>
      </c>
      <c r="AU23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37" s="12">
        <f>VLOOKUP(Таблица1[[#This Row],[Занимается ли руководитель вашим профессиональным развитием]], Таблица22[], 2, FALSE)</f>
        <v>1</v>
      </c>
      <c r="AW237" s="12">
        <f>VLOOKUP(Таблица1[[#This Row],[Готовы ли вы к работе сверхурочно по просьбе руководителя]], Таблица23[], 2, FALSE)</f>
        <v>1</v>
      </c>
      <c r="AX237" s="12">
        <f>VLOOKUP(Таблица1[[#This Row],[Готовы ли вы перейти на другую работу вслед за руководителем]], Таблица24[], 2, FALSE)</f>
        <v>1</v>
      </c>
      <c r="AY237" s="12">
        <f>VLOOKUP(Таблица1[[#This Row],[Пол вашего руководителя]], Таблица17[], 2, FALSE)</f>
        <v>1</v>
      </c>
    </row>
    <row r="238" spans="1:51" ht="45" x14ac:dyDescent="0.25">
      <c r="A238" s="1">
        <v>237</v>
      </c>
      <c r="B238" s="1" t="s">
        <v>42</v>
      </c>
      <c r="C238" s="1">
        <v>10</v>
      </c>
      <c r="D238" s="1">
        <v>32</v>
      </c>
      <c r="E238" s="1">
        <v>4</v>
      </c>
      <c r="F238" s="11">
        <v>1</v>
      </c>
      <c r="G238" s="1" t="s">
        <v>25</v>
      </c>
      <c r="H238" s="1" t="s">
        <v>39</v>
      </c>
      <c r="I238" s="1" t="s">
        <v>30</v>
      </c>
      <c r="J238" s="1" t="s">
        <v>71</v>
      </c>
      <c r="K238" s="1" t="s">
        <v>53</v>
      </c>
      <c r="L238" s="1" t="s">
        <v>30</v>
      </c>
      <c r="M238" s="1" t="s">
        <v>31</v>
      </c>
      <c r="N238" s="1" t="s">
        <v>32</v>
      </c>
      <c r="O238" s="1" t="s">
        <v>30</v>
      </c>
      <c r="P238" s="1" t="s">
        <v>41</v>
      </c>
      <c r="Q238" s="1" t="s">
        <v>34</v>
      </c>
      <c r="R238" s="1" t="s">
        <v>31</v>
      </c>
      <c r="S238" s="1" t="s">
        <v>35</v>
      </c>
      <c r="T238" s="1" t="s">
        <v>31</v>
      </c>
      <c r="U238" s="1" t="s">
        <v>31</v>
      </c>
      <c r="V238" s="1" t="s">
        <v>36</v>
      </c>
      <c r="W238" s="1" t="s">
        <v>37</v>
      </c>
      <c r="X238" s="1" t="s">
        <v>34</v>
      </c>
      <c r="Y238" s="1" t="s">
        <v>31</v>
      </c>
      <c r="Z238" s="1" t="s">
        <v>25</v>
      </c>
      <c r="AA238" s="1" t="s">
        <v>38</v>
      </c>
      <c r="AB238" s="11">
        <v>4</v>
      </c>
      <c r="AC238" s="12">
        <f xml:space="preserve"> VLOOKUP(Таблица1[Ваша должность],Должность[],3,FALSE)</f>
        <v>0</v>
      </c>
      <c r="AD23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38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38" s="12">
        <f>VLOOKUP(Таблица1[[#This Row],[Насколько ваш руководитель делегирует вам полномочия для принятия решений]],Таблица5[],3,FALSE)</f>
        <v>0</v>
      </c>
      <c r="AG238" s="12">
        <f>VLOOKUP(Таблица1[[#This Row],[Дает ли руководитель обратную связь по поводу вашей работы]],Таблица6[],3,FALSE)</f>
        <v>1</v>
      </c>
      <c r="AH23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8" s="12">
        <f>VLOOKUP(Таблица1[[#This Row],[Критикует ли вас руководитель в присутствии коллег]],Таблица9[],3,FALSE)</f>
        <v>0</v>
      </c>
      <c r="AJ238" s="12">
        <f>VLOOKUP(Таблица1[[#This Row],[Насколько часто вы общаетесь с руководителем один-на-один]],Таблица10[],3,FALSE)</f>
        <v>1</v>
      </c>
      <c r="AK23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8" s="12">
        <f>VLOOKUP(Таблица1[[#This Row],[Повышает ли руководитель на вас голос]],Таблица13[],3,FALSE)</f>
        <v>0</v>
      </c>
      <c r="AN238" s="12">
        <f>VLOOKUP(Таблица1[[#This Row],[Как руководитель реагирует на ваши инициативы]],Таблица14[],3,FALSE)</f>
        <v>1</v>
      </c>
      <c r="AO238" s="12">
        <f>VLOOKUP(Таблица1[[#This Row],[Оцените уровень комфорта в отношениях с руководителем]],Таблица15[],3,FALSE)</f>
        <v>1</v>
      </c>
      <c r="AP238" s="12">
        <f>VLOOKUP(Таблица1[[#This Row],[Возраст вашего руководителя]],Таблица16[],3,FALSE)</f>
        <v>1</v>
      </c>
      <c r="AQ238" s="12">
        <f>VLOOKUP(Таблица1[[#This Row],[Возраст вашего руководителя]],Таблица16[],4,FALSE)</f>
        <v>0</v>
      </c>
      <c r="AR238" s="12">
        <f>VLOOKUP(Таблица1[[#This Row],[Ваш пол]], Таблица17[], 2, FALSE)</f>
        <v>1</v>
      </c>
      <c r="AS238" s="12">
        <f>VLOOKUP(Таблица1[[#This Row],[Считаете ли вы своего руководителя лидером]], Таблица18[], 2, FALSE)</f>
        <v>1</v>
      </c>
      <c r="AT238" s="12">
        <f>VLOOKUP(Таблица1[[#This Row],[Есть ли в вашем коллективе неформальный лидер]], Таблица20[], 2, FALSE)</f>
        <v>0</v>
      </c>
      <c r="AU23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38" s="12">
        <f>VLOOKUP(Таблица1[[#This Row],[Занимается ли руководитель вашим профессиональным развитием]], Таблица22[], 2, FALSE)</f>
        <v>0</v>
      </c>
      <c r="AW238" s="12">
        <f>VLOOKUP(Таблица1[[#This Row],[Готовы ли вы к работе сверхурочно по просьбе руководителя]], Таблица23[], 2, FALSE)</f>
        <v>1</v>
      </c>
      <c r="AX238" s="12">
        <f>VLOOKUP(Таблица1[[#This Row],[Готовы ли вы перейти на другую работу вслед за руководителем]], Таблица24[], 2, FALSE)</f>
        <v>0</v>
      </c>
      <c r="AY238" s="12">
        <f>VLOOKUP(Таблица1[[#This Row],[Пол вашего руководителя]], Таблица17[], 2, FALSE)</f>
        <v>1</v>
      </c>
    </row>
    <row r="239" spans="1:51" ht="45" x14ac:dyDescent="0.25">
      <c r="A239" s="1">
        <v>238</v>
      </c>
      <c r="B239" s="1" t="s">
        <v>42</v>
      </c>
      <c r="C239" s="1">
        <v>8</v>
      </c>
      <c r="D239" s="1">
        <v>27</v>
      </c>
      <c r="E239" s="1">
        <v>3</v>
      </c>
      <c r="F239" s="11">
        <v>2</v>
      </c>
      <c r="G239" s="1" t="s">
        <v>25</v>
      </c>
      <c r="H239" s="1" t="s">
        <v>39</v>
      </c>
      <c r="I239" s="1" t="s">
        <v>58</v>
      </c>
      <c r="J239" s="1" t="s">
        <v>71</v>
      </c>
      <c r="K239" s="1" t="s">
        <v>29</v>
      </c>
      <c r="L239" s="1" t="s">
        <v>59</v>
      </c>
      <c r="M239" s="1" t="s">
        <v>31</v>
      </c>
      <c r="N239" s="1" t="s">
        <v>46</v>
      </c>
      <c r="O239" s="1" t="s">
        <v>30</v>
      </c>
      <c r="P239" s="1" t="s">
        <v>41</v>
      </c>
      <c r="Q239" s="1" t="s">
        <v>34</v>
      </c>
      <c r="R239" s="1" t="s">
        <v>31</v>
      </c>
      <c r="S239" s="1" t="s">
        <v>35</v>
      </c>
      <c r="T239" s="1" t="s">
        <v>68</v>
      </c>
      <c r="U239" s="1" t="s">
        <v>31</v>
      </c>
      <c r="V239" s="1" t="s">
        <v>75</v>
      </c>
      <c r="W239" s="1" t="s">
        <v>49</v>
      </c>
      <c r="X239" s="1" t="s">
        <v>34</v>
      </c>
      <c r="Y239" s="1" t="s">
        <v>31</v>
      </c>
      <c r="Z239" s="1" t="s">
        <v>25</v>
      </c>
      <c r="AA239" s="1" t="s">
        <v>38</v>
      </c>
      <c r="AB239" s="11">
        <v>3</v>
      </c>
      <c r="AC239" s="12">
        <f xml:space="preserve"> VLOOKUP(Таблица1[Ваша должность],Должность[],3,FALSE)</f>
        <v>0</v>
      </c>
      <c r="AD23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3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39" s="12">
        <f>VLOOKUP(Таблица1[[#This Row],[Насколько ваш руководитель делегирует вам полномочия для принятия решений]],Таблица5[],3,FALSE)</f>
        <v>0</v>
      </c>
      <c r="AG239" s="12">
        <f>VLOOKUP(Таблица1[[#This Row],[Дает ли руководитель обратную связь по поводу вашей работы]],Таблица6[],3,FALSE)</f>
        <v>1</v>
      </c>
      <c r="AH23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39" s="12">
        <f>VLOOKUP(Таблица1[[#This Row],[Критикует ли вас руководитель в присутствии коллег]],Таблица9[],3,FALSE)</f>
        <v>0</v>
      </c>
      <c r="AJ239" s="12">
        <f>VLOOKUP(Таблица1[[#This Row],[Насколько часто вы общаетесь с руководителем один-на-один]],Таблица10[],3,FALSE)</f>
        <v>0</v>
      </c>
      <c r="AK23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3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39" s="12">
        <f>VLOOKUP(Таблица1[[#This Row],[Повышает ли руководитель на вас голос]],Таблица13[],3,FALSE)</f>
        <v>0</v>
      </c>
      <c r="AN239" s="12">
        <f>VLOOKUP(Таблица1[[#This Row],[Как руководитель реагирует на ваши инициативы]],Таблица14[],3,FALSE)</f>
        <v>0</v>
      </c>
      <c r="AO239" s="12">
        <f>VLOOKUP(Таблица1[[#This Row],[Оцените уровень комфорта в отношениях с руководителем]],Таблица15[],3,FALSE)</f>
        <v>1</v>
      </c>
      <c r="AP239" s="12">
        <f>VLOOKUP(Таблица1[[#This Row],[Возраст вашего руководителя]],Таблица16[],3,FALSE)</f>
        <v>1</v>
      </c>
      <c r="AQ239" s="12">
        <f>VLOOKUP(Таблица1[[#This Row],[Возраст вашего руководителя]],Таблица16[],4,FALSE)</f>
        <v>0</v>
      </c>
      <c r="AR239" s="12">
        <f>VLOOKUP(Таблица1[[#This Row],[Ваш пол]], Таблица17[], 2, FALSE)</f>
        <v>1</v>
      </c>
      <c r="AS239" s="12">
        <f>VLOOKUP(Таблица1[[#This Row],[Считаете ли вы своего руководителя лидером]], Таблица18[], 2, FALSE)</f>
        <v>1</v>
      </c>
      <c r="AT239" s="12">
        <f>VLOOKUP(Таблица1[[#This Row],[Есть ли в вашем коллективе неформальный лидер]], Таблица20[], 2, FALSE)</f>
        <v>0</v>
      </c>
      <c r="AU239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39" s="12">
        <f>VLOOKUP(Таблица1[[#This Row],[Занимается ли руководитель вашим профессиональным развитием]], Таблица22[], 2, FALSE)</f>
        <v>0</v>
      </c>
      <c r="AW239" s="12">
        <f>VLOOKUP(Таблица1[[#This Row],[Готовы ли вы к работе сверхурочно по просьбе руководителя]], Таблица23[], 2, FALSE)</f>
        <v>1</v>
      </c>
      <c r="AX239" s="12">
        <f>VLOOKUP(Таблица1[[#This Row],[Готовы ли вы перейти на другую работу вслед за руководителем]], Таблица24[], 2, FALSE)</f>
        <v>0</v>
      </c>
      <c r="AY239" s="12">
        <f>VLOOKUP(Таблица1[[#This Row],[Пол вашего руководителя]], Таблица17[], 2, FALSE)</f>
        <v>1</v>
      </c>
    </row>
    <row r="240" spans="1:51" ht="45" x14ac:dyDescent="0.25">
      <c r="A240" s="1">
        <v>239</v>
      </c>
      <c r="B240" s="1" t="s">
        <v>42</v>
      </c>
      <c r="C240" s="1">
        <v>4</v>
      </c>
      <c r="D240" s="1">
        <v>27</v>
      </c>
      <c r="E240" s="1">
        <v>0.5</v>
      </c>
      <c r="F240" s="11">
        <v>2</v>
      </c>
      <c r="G240" s="1" t="s">
        <v>25</v>
      </c>
      <c r="H240" s="1" t="s">
        <v>64</v>
      </c>
      <c r="I240" s="1" t="s">
        <v>30</v>
      </c>
      <c r="J240" s="1" t="s">
        <v>44</v>
      </c>
      <c r="K240" s="1" t="s">
        <v>29</v>
      </c>
      <c r="L240" s="1" t="s">
        <v>30</v>
      </c>
      <c r="M240" s="1" t="s">
        <v>31</v>
      </c>
      <c r="N240" s="1" t="s">
        <v>46</v>
      </c>
      <c r="O240" s="1" t="s">
        <v>47</v>
      </c>
      <c r="P240" s="1" t="s">
        <v>34</v>
      </c>
      <c r="Q240" s="1" t="s">
        <v>31</v>
      </c>
      <c r="R240" s="1" t="s">
        <v>31</v>
      </c>
      <c r="S240" s="1" t="s">
        <v>35</v>
      </c>
      <c r="T240" s="1" t="s">
        <v>34</v>
      </c>
      <c r="U240" s="1" t="s">
        <v>34</v>
      </c>
      <c r="V240" s="1" t="s">
        <v>36</v>
      </c>
      <c r="W240" s="1" t="s">
        <v>49</v>
      </c>
      <c r="X240" s="1" t="s">
        <v>34</v>
      </c>
      <c r="Y240" s="1" t="s">
        <v>31</v>
      </c>
      <c r="Z240" s="1" t="s">
        <v>25</v>
      </c>
      <c r="AA240" s="1" t="s">
        <v>50</v>
      </c>
      <c r="AB240" s="11">
        <v>5</v>
      </c>
      <c r="AC240" s="12">
        <f xml:space="preserve"> VLOOKUP(Таблица1[Ваша должность],Должность[],3,FALSE)</f>
        <v>0</v>
      </c>
      <c r="AD24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40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0" s="12">
        <f>VLOOKUP(Таблица1[[#This Row],[Насколько ваш руководитель делегирует вам полномочия для принятия решений]],Таблица5[],3,FALSE)</f>
        <v>1</v>
      </c>
      <c r="AG240" s="12">
        <f>VLOOKUP(Таблица1[[#This Row],[Дает ли руководитель обратную связь по поводу вашей работы]],Таблица6[],3,FALSE)</f>
        <v>1</v>
      </c>
      <c r="AH24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0" s="12">
        <f>VLOOKUP(Таблица1[[#This Row],[Критикует ли вас руководитель в присутствии коллег]],Таблица9[],3,FALSE)</f>
        <v>0</v>
      </c>
      <c r="AJ240" s="12">
        <f>VLOOKUP(Таблица1[[#This Row],[Насколько часто вы общаетесь с руководителем один-на-один]],Таблица10[],3,FALSE)</f>
        <v>0</v>
      </c>
      <c r="AK24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40" s="12">
        <f>VLOOKUP(Таблица1[[#This Row],[Повышает ли руководитель на вас голос]],Таблица13[],3,FALSE)</f>
        <v>0</v>
      </c>
      <c r="AN240" s="12">
        <f>VLOOKUP(Таблица1[[#This Row],[Как руководитель реагирует на ваши инициативы]],Таблица14[],3,FALSE)</f>
        <v>1</v>
      </c>
      <c r="AO240" s="12">
        <f>VLOOKUP(Таблица1[[#This Row],[Оцените уровень комфорта в отношениях с руководителем]],Таблица15[],3,FALSE)</f>
        <v>1</v>
      </c>
      <c r="AP240" s="12">
        <f>VLOOKUP(Таблица1[[#This Row],[Возраст вашего руководителя]],Таблица16[],3,FALSE)</f>
        <v>0</v>
      </c>
      <c r="AQ240" s="12">
        <f>VLOOKUP(Таблица1[[#This Row],[Возраст вашего руководителя]],Таблица16[],4,FALSE)</f>
        <v>0</v>
      </c>
      <c r="AR240" s="12">
        <f>VLOOKUP(Таблица1[[#This Row],[Ваш пол]], Таблица17[], 2, FALSE)</f>
        <v>1</v>
      </c>
      <c r="AS240" s="12">
        <f>VLOOKUP(Таблица1[[#This Row],[Считаете ли вы своего руководителя лидером]], Таблица18[], 2, FALSE)</f>
        <v>0</v>
      </c>
      <c r="AT240" s="12">
        <f>VLOOKUP(Таблица1[[#This Row],[Есть ли в вашем коллективе неформальный лидер]], Таблица20[], 2, FALSE)</f>
        <v>0</v>
      </c>
      <c r="AU24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0" s="12">
        <f>VLOOKUP(Таблица1[[#This Row],[Занимается ли руководитель вашим профессиональным развитием]], Таблица22[], 2, FALSE)</f>
        <v>1</v>
      </c>
      <c r="AW240" s="12">
        <f>VLOOKUP(Таблица1[[#This Row],[Готовы ли вы к работе сверхурочно по просьбе руководителя]], Таблица23[], 2, FALSE)</f>
        <v>1</v>
      </c>
      <c r="AX240" s="12">
        <f>VLOOKUP(Таблица1[[#This Row],[Готовы ли вы перейти на другую работу вслед за руководителем]], Таблица24[], 2, FALSE)</f>
        <v>0</v>
      </c>
      <c r="AY240" s="12">
        <f>VLOOKUP(Таблица1[[#This Row],[Пол вашего руководителя]], Таблица17[], 2, FALSE)</f>
        <v>1</v>
      </c>
    </row>
    <row r="241" spans="1:51" ht="45" x14ac:dyDescent="0.25">
      <c r="A241" s="1">
        <v>240</v>
      </c>
      <c r="B241" s="1" t="s">
        <v>42</v>
      </c>
      <c r="C241" s="1">
        <v>13</v>
      </c>
      <c r="D241" s="1">
        <v>38</v>
      </c>
      <c r="E241" s="1">
        <v>1</v>
      </c>
      <c r="F241" s="11">
        <v>2</v>
      </c>
      <c r="G241" s="1" t="s">
        <v>25</v>
      </c>
      <c r="H241" s="1" t="s">
        <v>43</v>
      </c>
      <c r="I241" s="1" t="s">
        <v>30</v>
      </c>
      <c r="J241" s="1" t="s">
        <v>44</v>
      </c>
      <c r="K241" s="1" t="s">
        <v>40</v>
      </c>
      <c r="L241" s="1" t="s">
        <v>30</v>
      </c>
      <c r="M241" s="1" t="s">
        <v>45</v>
      </c>
      <c r="N241" s="1" t="s">
        <v>66</v>
      </c>
      <c r="O241" s="1" t="s">
        <v>47</v>
      </c>
      <c r="P241" s="1" t="s">
        <v>41</v>
      </c>
      <c r="Q241" s="1" t="s">
        <v>34</v>
      </c>
      <c r="R241" s="1" t="s">
        <v>31</v>
      </c>
      <c r="S241" s="1" t="s">
        <v>35</v>
      </c>
      <c r="T241" s="1" t="s">
        <v>34</v>
      </c>
      <c r="U241" s="1" t="s">
        <v>31</v>
      </c>
      <c r="V241" s="1" t="s">
        <v>36</v>
      </c>
      <c r="W241" s="1" t="s">
        <v>49</v>
      </c>
      <c r="X241" s="1" t="s">
        <v>34</v>
      </c>
      <c r="Y241" s="1" t="s">
        <v>34</v>
      </c>
      <c r="Z241" s="1" t="s">
        <v>25</v>
      </c>
      <c r="AA241" s="1" t="s">
        <v>38</v>
      </c>
      <c r="AB241" s="11">
        <v>9</v>
      </c>
      <c r="AC241" s="12">
        <f xml:space="preserve"> VLOOKUP(Таблица1[Ваша должность],Должность[],3,FALSE)</f>
        <v>0</v>
      </c>
      <c r="AD24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41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1" s="12">
        <f>VLOOKUP(Таблица1[[#This Row],[Насколько ваш руководитель делегирует вам полномочия для принятия решений]],Таблица5[],3,FALSE)</f>
        <v>1</v>
      </c>
      <c r="AG241" s="12">
        <f>VLOOKUP(Таблица1[[#This Row],[Дает ли руководитель обратную связь по поводу вашей работы]],Таблица6[],3,FALSE)</f>
        <v>0</v>
      </c>
      <c r="AH24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1" s="12">
        <f>VLOOKUP(Таблица1[[#This Row],[Критикует ли вас руководитель в присутствии коллег]],Таблица9[],3,FALSE)</f>
        <v>0</v>
      </c>
      <c r="AJ241" s="12">
        <f>VLOOKUP(Таблица1[[#This Row],[Насколько часто вы общаетесь с руководителем один-на-один]],Таблица10[],3,FALSE)</f>
        <v>0</v>
      </c>
      <c r="AK24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41" s="12">
        <f>VLOOKUP(Таблица1[[#This Row],[Повышает ли руководитель на вас голос]],Таблица13[],3,FALSE)</f>
        <v>0</v>
      </c>
      <c r="AN241" s="12">
        <f>VLOOKUP(Таблица1[[#This Row],[Как руководитель реагирует на ваши инициативы]],Таблица14[],3,FALSE)</f>
        <v>1</v>
      </c>
      <c r="AO241" s="12">
        <f>VLOOKUP(Таблица1[[#This Row],[Оцените уровень комфорта в отношениях с руководителем]],Таблица15[],3,FALSE)</f>
        <v>1</v>
      </c>
      <c r="AP241" s="12">
        <f>VLOOKUP(Таблица1[[#This Row],[Возраст вашего руководителя]],Таблица16[],3,FALSE)</f>
        <v>1</v>
      </c>
      <c r="AQ241" s="12">
        <f>VLOOKUP(Таблица1[[#This Row],[Возраст вашего руководителя]],Таблица16[],4,FALSE)</f>
        <v>0</v>
      </c>
      <c r="AR241" s="12">
        <f>VLOOKUP(Таблица1[[#This Row],[Ваш пол]], Таблица17[], 2, FALSE)</f>
        <v>1</v>
      </c>
      <c r="AS241" s="12">
        <f>VLOOKUP(Таблица1[[#This Row],[Считаете ли вы своего руководителя лидером]], Таблица18[], 2, FALSE)</f>
        <v>1</v>
      </c>
      <c r="AT241" s="12">
        <f>VLOOKUP(Таблица1[[#This Row],[Есть ли в вашем коллективе неформальный лидер]], Таблица20[], 2, FALSE)</f>
        <v>0</v>
      </c>
      <c r="AU24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1" s="12">
        <f>VLOOKUP(Таблица1[[#This Row],[Занимается ли руководитель вашим профессиональным развитием]], Таблица22[], 2, FALSE)</f>
        <v>0</v>
      </c>
      <c r="AW241" s="12">
        <f>VLOOKUP(Таблица1[[#This Row],[Готовы ли вы к работе сверхурочно по просьбе руководителя]], Таблица23[], 2, FALSE)</f>
        <v>1</v>
      </c>
      <c r="AX241" s="12">
        <f>VLOOKUP(Таблица1[[#This Row],[Готовы ли вы перейти на другую работу вслед за руководителем]], Таблица24[], 2, FALSE)</f>
        <v>1</v>
      </c>
      <c r="AY241" s="12">
        <f>VLOOKUP(Таблица1[[#This Row],[Пол вашего руководителя]], Таблица17[], 2, FALSE)</f>
        <v>1</v>
      </c>
    </row>
    <row r="242" spans="1:51" ht="45" x14ac:dyDescent="0.25">
      <c r="A242" s="1">
        <v>241</v>
      </c>
      <c r="B242" s="1" t="s">
        <v>42</v>
      </c>
      <c r="C242" s="1">
        <v>7</v>
      </c>
      <c r="D242" s="1">
        <v>27</v>
      </c>
      <c r="E242" s="1">
        <v>4.5</v>
      </c>
      <c r="F242" s="11">
        <v>1</v>
      </c>
      <c r="G242" s="1" t="s">
        <v>25</v>
      </c>
      <c r="H242" s="1" t="s">
        <v>39</v>
      </c>
      <c r="I242" s="1" t="s">
        <v>30</v>
      </c>
      <c r="J242" s="1" t="s">
        <v>71</v>
      </c>
      <c r="K242" s="1" t="s">
        <v>29</v>
      </c>
      <c r="L242" s="1" t="s">
        <v>59</v>
      </c>
      <c r="M242" s="1" t="s">
        <v>45</v>
      </c>
      <c r="N242" s="1" t="s">
        <v>65</v>
      </c>
      <c r="O242" s="1" t="s">
        <v>30</v>
      </c>
      <c r="P242" s="1" t="s">
        <v>33</v>
      </c>
      <c r="Q242" s="1" t="s">
        <v>34</v>
      </c>
      <c r="R242" s="1" t="s">
        <v>34</v>
      </c>
      <c r="S242" s="1" t="s">
        <v>35</v>
      </c>
      <c r="T242" s="1" t="s">
        <v>34</v>
      </c>
      <c r="U242" s="1" t="s">
        <v>31</v>
      </c>
      <c r="V242" s="1" t="s">
        <v>36</v>
      </c>
      <c r="W242" s="1" t="s">
        <v>37</v>
      </c>
      <c r="X242" s="1" t="s">
        <v>34</v>
      </c>
      <c r="Y242" s="1" t="s">
        <v>34</v>
      </c>
      <c r="Z242" s="1" t="s">
        <v>61</v>
      </c>
      <c r="AA242" s="1" t="s">
        <v>38</v>
      </c>
      <c r="AB242" s="11">
        <v>45</v>
      </c>
      <c r="AC242" s="12">
        <f xml:space="preserve"> VLOOKUP(Таблица1[Ваша должность],Должность[],3,FALSE)</f>
        <v>0</v>
      </c>
      <c r="AD24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4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2" s="12">
        <f>VLOOKUP(Таблица1[[#This Row],[Насколько ваш руководитель делегирует вам полномочия для принятия решений]],Таблица5[],3,FALSE)</f>
        <v>0</v>
      </c>
      <c r="AG242" s="12">
        <f>VLOOKUP(Таблица1[[#This Row],[Дает ли руководитель обратную связь по поводу вашей работы]],Таблица6[],3,FALSE)</f>
        <v>1</v>
      </c>
      <c r="AH24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2" s="12">
        <f>VLOOKUP(Таблица1[[#This Row],[Критикует ли вас руководитель в присутствии коллег]],Таблица9[],3,FALSE)</f>
        <v>0</v>
      </c>
      <c r="AJ242" s="12">
        <f>VLOOKUP(Таблица1[[#This Row],[Насколько часто вы общаетесь с руководителем один-на-один]],Таблица10[],3,FALSE)</f>
        <v>1</v>
      </c>
      <c r="AK24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42" s="12">
        <f>VLOOKUP(Таблица1[[#This Row],[Повышает ли руководитель на вас голос]],Таблица13[],3,FALSE)</f>
        <v>0</v>
      </c>
      <c r="AN242" s="12">
        <f>VLOOKUP(Таблица1[[#This Row],[Как руководитель реагирует на ваши инициативы]],Таблица14[],3,FALSE)</f>
        <v>1</v>
      </c>
      <c r="AO242" s="12">
        <f>VLOOKUP(Таблица1[[#This Row],[Оцените уровень комфорта в отношениях с руководителем]],Таблица15[],3,FALSE)</f>
        <v>1</v>
      </c>
      <c r="AP242" s="12">
        <f>VLOOKUP(Таблица1[[#This Row],[Возраст вашего руководителя]],Таблица16[],3,FALSE)</f>
        <v>1</v>
      </c>
      <c r="AQ242" s="12">
        <f>VLOOKUP(Таблица1[[#This Row],[Возраст вашего руководителя]],Таблица16[],4,FALSE)</f>
        <v>0</v>
      </c>
      <c r="AR242" s="12">
        <f>VLOOKUP(Таблица1[[#This Row],[Ваш пол]], Таблица17[], 2, FALSE)</f>
        <v>1</v>
      </c>
      <c r="AS242" s="12">
        <f>VLOOKUP(Таблица1[[#This Row],[Считаете ли вы своего руководителя лидером]], Таблица18[], 2, FALSE)</f>
        <v>1</v>
      </c>
      <c r="AT242" s="12">
        <f>VLOOKUP(Таблица1[[#This Row],[Есть ли в вашем коллективе неформальный лидер]], Таблица20[], 2, FALSE)</f>
        <v>1</v>
      </c>
      <c r="AU242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2" s="12">
        <f>VLOOKUP(Таблица1[[#This Row],[Занимается ли руководитель вашим профессиональным развитием]], Таблица22[], 2, FALSE)</f>
        <v>0</v>
      </c>
      <c r="AW242" s="12">
        <f>VLOOKUP(Таблица1[[#This Row],[Готовы ли вы к работе сверхурочно по просьбе руководителя]], Таблица23[], 2, FALSE)</f>
        <v>1</v>
      </c>
      <c r="AX242" s="12">
        <f>VLOOKUP(Таблица1[[#This Row],[Готовы ли вы перейти на другую работу вслед за руководителем]], Таблица24[], 2, FALSE)</f>
        <v>1</v>
      </c>
      <c r="AY242" s="12">
        <f>VLOOKUP(Таблица1[[#This Row],[Пол вашего руководителя]], Таблица17[], 2, FALSE)</f>
        <v>0</v>
      </c>
    </row>
    <row r="243" spans="1:51" ht="45" x14ac:dyDescent="0.25">
      <c r="A243" s="1">
        <v>242</v>
      </c>
      <c r="B243" s="1" t="s">
        <v>73</v>
      </c>
      <c r="C243" s="1">
        <v>16</v>
      </c>
      <c r="D243" s="1">
        <v>34</v>
      </c>
      <c r="E243" s="1">
        <v>3</v>
      </c>
      <c r="F243" s="11">
        <v>2</v>
      </c>
      <c r="G243" s="1" t="s">
        <v>25</v>
      </c>
      <c r="H243" s="1" t="s">
        <v>39</v>
      </c>
      <c r="I243" s="1" t="s">
        <v>58</v>
      </c>
      <c r="J243" s="1" t="s">
        <v>44</v>
      </c>
      <c r="K243" s="1" t="s">
        <v>53</v>
      </c>
      <c r="L243" s="1" t="s">
        <v>35</v>
      </c>
      <c r="M243" s="1" t="s">
        <v>31</v>
      </c>
      <c r="N243" s="1" t="s">
        <v>65</v>
      </c>
      <c r="O243" s="1" t="s">
        <v>30</v>
      </c>
      <c r="P243" s="1" t="s">
        <v>34</v>
      </c>
      <c r="Q243" s="1" t="s">
        <v>34</v>
      </c>
      <c r="R243" s="1" t="s">
        <v>34</v>
      </c>
      <c r="S243" s="1" t="s">
        <v>35</v>
      </c>
      <c r="T243" s="1" t="s">
        <v>34</v>
      </c>
      <c r="U243" s="1" t="s">
        <v>31</v>
      </c>
      <c r="V243" s="1" t="s">
        <v>36</v>
      </c>
      <c r="W243" s="1" t="s">
        <v>37</v>
      </c>
      <c r="X243" s="1" t="s">
        <v>34</v>
      </c>
      <c r="Y243" s="1" t="s">
        <v>34</v>
      </c>
      <c r="Z243" s="1" t="s">
        <v>25</v>
      </c>
      <c r="AA243" s="1" t="s">
        <v>38</v>
      </c>
      <c r="AB243" s="11">
        <v>3</v>
      </c>
      <c r="AC243" s="12">
        <f xml:space="preserve"> VLOOKUP(Таблица1[Ваша должность],Должность[],3,FALSE)</f>
        <v>0</v>
      </c>
      <c r="AD24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43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3" s="12">
        <f>VLOOKUP(Таблица1[[#This Row],[Насколько ваш руководитель делегирует вам полномочия для принятия решений]],Таблица5[],3,FALSE)</f>
        <v>1</v>
      </c>
      <c r="AG243" s="12">
        <f>VLOOKUP(Таблица1[[#This Row],[Дает ли руководитель обратную связь по поводу вашей работы]],Таблица6[],3,FALSE)</f>
        <v>1</v>
      </c>
      <c r="AH24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43" s="12">
        <f>VLOOKUP(Таблица1[[#This Row],[Критикует ли вас руководитель в присутствии коллег]],Таблица9[],3,FALSE)</f>
        <v>0</v>
      </c>
      <c r="AJ243" s="12">
        <f>VLOOKUP(Таблица1[[#This Row],[Насколько часто вы общаетесь с руководителем один-на-один]],Таблица10[],3,FALSE)</f>
        <v>1</v>
      </c>
      <c r="AK24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43" s="12">
        <f>VLOOKUP(Таблица1[[#This Row],[Повышает ли руководитель на вас голос]],Таблица13[],3,FALSE)</f>
        <v>0</v>
      </c>
      <c r="AN243" s="12">
        <f>VLOOKUP(Таблица1[[#This Row],[Как руководитель реагирует на ваши инициативы]],Таблица14[],3,FALSE)</f>
        <v>1</v>
      </c>
      <c r="AO243" s="12">
        <f>VLOOKUP(Таблица1[[#This Row],[Оцените уровень комфорта в отношениях с руководителем]],Таблица15[],3,FALSE)</f>
        <v>1</v>
      </c>
      <c r="AP243" s="12">
        <f>VLOOKUP(Таблица1[[#This Row],[Возраст вашего руководителя]],Таблица16[],3,FALSE)</f>
        <v>1</v>
      </c>
      <c r="AQ243" s="12">
        <f>VLOOKUP(Таблица1[[#This Row],[Возраст вашего руководителя]],Таблица16[],4,FALSE)</f>
        <v>0</v>
      </c>
      <c r="AR243" s="12">
        <f>VLOOKUP(Таблица1[[#This Row],[Ваш пол]], Таблица17[], 2, FALSE)</f>
        <v>1</v>
      </c>
      <c r="AS243" s="12">
        <f>VLOOKUP(Таблица1[[#This Row],[Считаете ли вы своего руководителя лидером]], Таблица18[], 2, FALSE)</f>
        <v>1</v>
      </c>
      <c r="AT243" s="12">
        <f>VLOOKUP(Таблица1[[#This Row],[Есть ли в вашем коллективе неформальный лидер]], Таблица20[], 2, FALSE)</f>
        <v>1</v>
      </c>
      <c r="AU24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3" s="12">
        <f>VLOOKUP(Таблица1[[#This Row],[Занимается ли руководитель вашим профессиональным развитием]], Таблица22[], 2, FALSE)</f>
        <v>0</v>
      </c>
      <c r="AW243" s="12">
        <f>VLOOKUP(Таблица1[[#This Row],[Готовы ли вы к работе сверхурочно по просьбе руководителя]], Таблица23[], 2, FALSE)</f>
        <v>1</v>
      </c>
      <c r="AX243" s="12">
        <f>VLOOKUP(Таблица1[[#This Row],[Готовы ли вы перейти на другую работу вслед за руководителем]], Таблица24[], 2, FALSE)</f>
        <v>1</v>
      </c>
      <c r="AY243" s="12">
        <f>VLOOKUP(Таблица1[[#This Row],[Пол вашего руководителя]], Таблица17[], 2, FALSE)</f>
        <v>1</v>
      </c>
    </row>
    <row r="244" spans="1:51" ht="60" x14ac:dyDescent="0.25">
      <c r="A244" s="1">
        <v>243</v>
      </c>
      <c r="B244" s="1" t="s">
        <v>51</v>
      </c>
      <c r="C244" s="1">
        <v>29</v>
      </c>
      <c r="D244" s="1">
        <v>49</v>
      </c>
      <c r="E244" s="1">
        <v>4</v>
      </c>
      <c r="F244" s="11">
        <v>2</v>
      </c>
      <c r="G244" s="1" t="s">
        <v>25</v>
      </c>
      <c r="H244" s="1" t="s">
        <v>26</v>
      </c>
      <c r="I244" s="1" t="s">
        <v>27</v>
      </c>
      <c r="J244" s="1" t="s">
        <v>28</v>
      </c>
      <c r="K244" s="1" t="s">
        <v>29</v>
      </c>
      <c r="L244" s="1" t="s">
        <v>30</v>
      </c>
      <c r="M244" s="1" t="s">
        <v>31</v>
      </c>
      <c r="N244" s="1" t="s">
        <v>32</v>
      </c>
      <c r="O244" s="1" t="s">
        <v>47</v>
      </c>
      <c r="P244" s="1" t="s">
        <v>33</v>
      </c>
      <c r="Q244" s="1" t="s">
        <v>34</v>
      </c>
      <c r="R244" s="1" t="s">
        <v>31</v>
      </c>
      <c r="S244" s="1" t="s">
        <v>35</v>
      </c>
      <c r="T244" s="1" t="s">
        <v>34</v>
      </c>
      <c r="U244" s="1" t="s">
        <v>31</v>
      </c>
      <c r="V244" s="1" t="s">
        <v>36</v>
      </c>
      <c r="W244" s="1" t="s">
        <v>49</v>
      </c>
      <c r="X244" s="1" t="s">
        <v>31</v>
      </c>
      <c r="Y244" s="1" t="s">
        <v>34</v>
      </c>
      <c r="Z244" s="1" t="s">
        <v>25</v>
      </c>
      <c r="AA244" s="1" t="s">
        <v>38</v>
      </c>
      <c r="AB244" s="11">
        <v>4</v>
      </c>
      <c r="AC244" s="12">
        <f xml:space="preserve"> VLOOKUP(Таблица1[Ваша должность],Должность[],3,FALSE)</f>
        <v>1</v>
      </c>
      <c r="AD24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44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44" s="12">
        <f>VLOOKUP(Таблица1[[#This Row],[Насколько ваш руководитель делегирует вам полномочия для принятия решений]],Таблица5[],3,FALSE)</f>
        <v>1</v>
      </c>
      <c r="AG244" s="12">
        <f>VLOOKUP(Таблица1[[#This Row],[Дает ли руководитель обратную связь по поводу вашей работы]],Таблица6[],3,FALSE)</f>
        <v>1</v>
      </c>
      <c r="AH24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4" s="12">
        <f>VLOOKUP(Таблица1[[#This Row],[Критикует ли вас руководитель в присутствии коллег]],Таблица9[],3,FALSE)</f>
        <v>0</v>
      </c>
      <c r="AJ244" s="12">
        <f>VLOOKUP(Таблица1[[#This Row],[Насколько часто вы общаетесь с руководителем один-на-один]],Таблица10[],3,FALSE)</f>
        <v>1</v>
      </c>
      <c r="AK24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44" s="12">
        <f>VLOOKUP(Таблица1[[#This Row],[Повышает ли руководитель на вас голос]],Таблица13[],3,FALSE)</f>
        <v>0</v>
      </c>
      <c r="AN244" s="12">
        <f>VLOOKUP(Таблица1[[#This Row],[Как руководитель реагирует на ваши инициативы]],Таблица14[],3,FALSE)</f>
        <v>1</v>
      </c>
      <c r="AO244" s="12">
        <f>VLOOKUP(Таблица1[[#This Row],[Оцените уровень комфорта в отношениях с руководителем]],Таблица15[],3,FALSE)</f>
        <v>1</v>
      </c>
      <c r="AP244" s="12">
        <f>VLOOKUP(Таблица1[[#This Row],[Возраст вашего руководителя]],Таблица16[],3,FALSE)</f>
        <v>1</v>
      </c>
      <c r="AQ244" s="12">
        <f>VLOOKUP(Таблица1[[#This Row],[Возраст вашего руководителя]],Таблица16[],4,FALSE)</f>
        <v>0</v>
      </c>
      <c r="AR244" s="12">
        <f>VLOOKUP(Таблица1[[#This Row],[Ваш пол]], Таблица17[], 2, FALSE)</f>
        <v>1</v>
      </c>
      <c r="AS244" s="12">
        <f>VLOOKUP(Таблица1[[#This Row],[Считаете ли вы своего руководителя лидером]], Таблица18[], 2, FALSE)</f>
        <v>1</v>
      </c>
      <c r="AT244" s="12">
        <f>VLOOKUP(Таблица1[[#This Row],[Есть ли в вашем коллективе неформальный лидер]], Таблица20[], 2, FALSE)</f>
        <v>0</v>
      </c>
      <c r="AU24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4" s="12">
        <f>VLOOKUP(Таблица1[[#This Row],[Занимается ли руководитель вашим профессиональным развитием]], Таблица22[], 2, FALSE)</f>
        <v>0</v>
      </c>
      <c r="AW244" s="12">
        <f>VLOOKUP(Таблица1[[#This Row],[Готовы ли вы к работе сверхурочно по просьбе руководителя]], Таблица23[], 2, FALSE)</f>
        <v>0</v>
      </c>
      <c r="AX244" s="12">
        <f>VLOOKUP(Таблица1[[#This Row],[Готовы ли вы перейти на другую работу вслед за руководителем]], Таблица24[], 2, FALSE)</f>
        <v>1</v>
      </c>
      <c r="AY244" s="12">
        <f>VLOOKUP(Таблица1[[#This Row],[Пол вашего руководителя]], Таблица17[], 2, FALSE)</f>
        <v>1</v>
      </c>
    </row>
    <row r="245" spans="1:51" ht="45" x14ac:dyDescent="0.25">
      <c r="A245" s="1">
        <v>244</v>
      </c>
      <c r="B245" s="1" t="s">
        <v>42</v>
      </c>
      <c r="C245" s="1">
        <v>4</v>
      </c>
      <c r="D245" s="1">
        <v>24</v>
      </c>
      <c r="E245" s="1">
        <v>4</v>
      </c>
      <c r="F245" s="11">
        <v>0</v>
      </c>
      <c r="G245" s="1" t="s">
        <v>25</v>
      </c>
      <c r="H245" s="1" t="s">
        <v>43</v>
      </c>
      <c r="I245" s="1" t="s">
        <v>58</v>
      </c>
      <c r="J245" s="1" t="s">
        <v>71</v>
      </c>
      <c r="K245" s="1" t="s">
        <v>40</v>
      </c>
      <c r="L245" s="1" t="s">
        <v>35</v>
      </c>
      <c r="M245" s="1" t="s">
        <v>31</v>
      </c>
      <c r="N245" s="1" t="s">
        <v>46</v>
      </c>
      <c r="O245" s="1" t="s">
        <v>31</v>
      </c>
      <c r="P245" s="1" t="s">
        <v>41</v>
      </c>
      <c r="Q245" s="1" t="s">
        <v>31</v>
      </c>
      <c r="R245" s="1" t="s">
        <v>31</v>
      </c>
      <c r="S245" s="1" t="s">
        <v>35</v>
      </c>
      <c r="T245" s="1" t="s">
        <v>68</v>
      </c>
      <c r="U245" s="1" t="s">
        <v>31</v>
      </c>
      <c r="V245" s="1" t="s">
        <v>75</v>
      </c>
      <c r="W245" s="1" t="s">
        <v>55</v>
      </c>
      <c r="X245" s="1" t="s">
        <v>31</v>
      </c>
      <c r="Y245" s="1" t="s">
        <v>31</v>
      </c>
      <c r="Z245" s="1" t="s">
        <v>25</v>
      </c>
      <c r="AA245" s="1" t="s">
        <v>38</v>
      </c>
      <c r="AB245" s="11">
        <v>1.5</v>
      </c>
      <c r="AC245" s="12">
        <f xml:space="preserve"> VLOOKUP(Таблица1[Ваша должность],Должность[],3,FALSE)</f>
        <v>0</v>
      </c>
      <c r="AD24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4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5" s="12">
        <f>VLOOKUP(Таблица1[[#This Row],[Насколько ваш руководитель делегирует вам полномочия для принятия решений]],Таблица5[],3,FALSE)</f>
        <v>0</v>
      </c>
      <c r="AG245" s="12">
        <f>VLOOKUP(Таблица1[[#This Row],[Дает ли руководитель обратную связь по поводу вашей работы]],Таблица6[],3,FALSE)</f>
        <v>0</v>
      </c>
      <c r="AH24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45" s="12">
        <f>VLOOKUP(Таблица1[[#This Row],[Критикует ли вас руководитель в присутствии коллег]],Таблица9[],3,FALSE)</f>
        <v>0</v>
      </c>
      <c r="AJ245" s="12">
        <f>VLOOKUP(Таблица1[[#This Row],[Насколько часто вы общаетесь с руководителем один-на-один]],Таблица10[],3,FALSE)</f>
        <v>0</v>
      </c>
      <c r="AK24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4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45" s="12">
        <f>VLOOKUP(Таблица1[[#This Row],[Повышает ли руководитель на вас голос]],Таблица13[],3,FALSE)</f>
        <v>0</v>
      </c>
      <c r="AN245" s="12">
        <f>VLOOKUP(Таблица1[[#This Row],[Как руководитель реагирует на ваши инициативы]],Таблица14[],3,FALSE)</f>
        <v>0</v>
      </c>
      <c r="AO245" s="12">
        <f>VLOOKUP(Таблица1[[#This Row],[Оцените уровень комфорта в отношениях с руководителем]],Таблица15[],3,FALSE)</f>
        <v>0</v>
      </c>
      <c r="AP245" s="12">
        <f>VLOOKUP(Таблица1[[#This Row],[Возраст вашего руководителя]],Таблица16[],3,FALSE)</f>
        <v>1</v>
      </c>
      <c r="AQ245" s="12">
        <f>VLOOKUP(Таблица1[[#This Row],[Возраст вашего руководителя]],Таблица16[],4,FALSE)</f>
        <v>0</v>
      </c>
      <c r="AR245" s="12">
        <f>VLOOKUP(Таблица1[[#This Row],[Ваш пол]], Таблица17[], 2, FALSE)</f>
        <v>1</v>
      </c>
      <c r="AS245" s="12">
        <f>VLOOKUP(Таблица1[[#This Row],[Считаете ли вы своего руководителя лидером]], Таблица18[], 2, FALSE)</f>
        <v>0</v>
      </c>
      <c r="AT245" s="12">
        <f>VLOOKUP(Таблица1[[#This Row],[Есть ли в вашем коллективе неформальный лидер]], Таблица20[], 2, FALSE)</f>
        <v>0</v>
      </c>
      <c r="AU24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45" s="12">
        <f>VLOOKUP(Таблица1[[#This Row],[Занимается ли руководитель вашим профессиональным развитием]], Таблица22[], 2, FALSE)</f>
        <v>0</v>
      </c>
      <c r="AW245" s="12">
        <f>VLOOKUP(Таблица1[[#This Row],[Готовы ли вы к работе сверхурочно по просьбе руководителя]], Таблица23[], 2, FALSE)</f>
        <v>0</v>
      </c>
      <c r="AX245" s="12">
        <f>VLOOKUP(Таблица1[[#This Row],[Готовы ли вы перейти на другую работу вслед за руководителем]], Таблица24[], 2, FALSE)</f>
        <v>0</v>
      </c>
      <c r="AY245" s="12">
        <f>VLOOKUP(Таблица1[[#This Row],[Пол вашего руководителя]], Таблица17[], 2, FALSE)</f>
        <v>1</v>
      </c>
    </row>
    <row r="246" spans="1:51" ht="60" x14ac:dyDescent="0.25">
      <c r="A246" s="1">
        <v>245</v>
      </c>
      <c r="B246" s="1" t="s">
        <v>42</v>
      </c>
      <c r="C246" s="1">
        <v>7</v>
      </c>
      <c r="D246" s="1">
        <v>25</v>
      </c>
      <c r="E246" s="1">
        <v>0.3</v>
      </c>
      <c r="F246" s="11">
        <v>1</v>
      </c>
      <c r="G246" s="1" t="s">
        <v>25</v>
      </c>
      <c r="H246" s="1" t="s">
        <v>39</v>
      </c>
      <c r="I246" s="1" t="s">
        <v>58</v>
      </c>
      <c r="J246" s="1" t="s">
        <v>52</v>
      </c>
      <c r="K246" s="1" t="s">
        <v>31</v>
      </c>
      <c r="L246" s="1" t="s">
        <v>35</v>
      </c>
      <c r="M246" s="1" t="s">
        <v>31</v>
      </c>
      <c r="N246" s="1" t="s">
        <v>72</v>
      </c>
      <c r="O246" s="1" t="s">
        <v>47</v>
      </c>
      <c r="P246" s="1" t="s">
        <v>41</v>
      </c>
      <c r="Q246" s="1" t="s">
        <v>34</v>
      </c>
      <c r="R246" s="1" t="s">
        <v>34</v>
      </c>
      <c r="S246" s="1" t="s">
        <v>35</v>
      </c>
      <c r="T246" s="1" t="s">
        <v>34</v>
      </c>
      <c r="U246" s="1" t="s">
        <v>31</v>
      </c>
      <c r="V246" s="1" t="s">
        <v>36</v>
      </c>
      <c r="W246" s="1" t="s">
        <v>49</v>
      </c>
      <c r="X246" s="1" t="s">
        <v>34</v>
      </c>
      <c r="Y246" s="1" t="s">
        <v>31</v>
      </c>
      <c r="Z246" s="1" t="s">
        <v>25</v>
      </c>
      <c r="AA246" s="1" t="s">
        <v>38</v>
      </c>
      <c r="AB246" s="11">
        <v>0.4</v>
      </c>
      <c r="AC246" s="12">
        <f xml:space="preserve"> VLOOKUP(Таблица1[Ваша должность],Должность[],3,FALSE)</f>
        <v>0</v>
      </c>
      <c r="AD24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46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6" s="12">
        <f>VLOOKUP(Таблица1[[#This Row],[Насколько ваш руководитель делегирует вам полномочия для принятия решений]],Таблица5[],3,FALSE)</f>
        <v>0</v>
      </c>
      <c r="AG246" s="12">
        <f>VLOOKUP(Таблица1[[#This Row],[Дает ли руководитель обратную связь по поводу вашей работы]],Таблица6[],3,FALSE)</f>
        <v>0</v>
      </c>
      <c r="AH24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46" s="12">
        <f>VLOOKUP(Таблица1[[#This Row],[Критикует ли вас руководитель в присутствии коллег]],Таблица9[],3,FALSE)</f>
        <v>0</v>
      </c>
      <c r="AJ246" s="12">
        <f>VLOOKUP(Таблица1[[#This Row],[Насколько часто вы общаетесь с руководителем один-на-один]],Таблица10[],3,FALSE)</f>
        <v>0</v>
      </c>
      <c r="AK24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46" s="12">
        <f>VLOOKUP(Таблица1[[#This Row],[Повышает ли руководитель на вас голос]],Таблица13[],3,FALSE)</f>
        <v>0</v>
      </c>
      <c r="AN246" s="12">
        <f>VLOOKUP(Таблица1[[#This Row],[Как руководитель реагирует на ваши инициативы]],Таблица14[],3,FALSE)</f>
        <v>1</v>
      </c>
      <c r="AO246" s="12">
        <f>VLOOKUP(Таблица1[[#This Row],[Оцените уровень комфорта в отношениях с руководителем]],Таблица15[],3,FALSE)</f>
        <v>1</v>
      </c>
      <c r="AP246" s="12">
        <f>VLOOKUP(Таблица1[[#This Row],[Возраст вашего руководителя]],Таблица16[],3,FALSE)</f>
        <v>1</v>
      </c>
      <c r="AQ246" s="12">
        <f>VLOOKUP(Таблица1[[#This Row],[Возраст вашего руководителя]],Таблица16[],4,FALSE)</f>
        <v>0</v>
      </c>
      <c r="AR246" s="12">
        <f>VLOOKUP(Таблица1[[#This Row],[Ваш пол]], Таблица17[], 2, FALSE)</f>
        <v>1</v>
      </c>
      <c r="AS246" s="12">
        <f>VLOOKUP(Таблица1[[#This Row],[Считаете ли вы своего руководителя лидером]], Таблица18[], 2, FALSE)</f>
        <v>1</v>
      </c>
      <c r="AT246" s="12">
        <f>VLOOKUP(Таблица1[[#This Row],[Есть ли в вашем коллективе неформальный лидер]], Таблица20[], 2, FALSE)</f>
        <v>1</v>
      </c>
      <c r="AU24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6" s="12">
        <f>VLOOKUP(Таблица1[[#This Row],[Занимается ли руководитель вашим профессиональным развитием]], Таблица22[], 2, FALSE)</f>
        <v>0</v>
      </c>
      <c r="AW246" s="12">
        <f>VLOOKUP(Таблица1[[#This Row],[Готовы ли вы к работе сверхурочно по просьбе руководителя]], Таблица23[], 2, FALSE)</f>
        <v>1</v>
      </c>
      <c r="AX246" s="12">
        <f>VLOOKUP(Таблица1[[#This Row],[Готовы ли вы перейти на другую работу вслед за руководителем]], Таблица24[], 2, FALSE)</f>
        <v>0</v>
      </c>
      <c r="AY246" s="12">
        <f>VLOOKUP(Таблица1[[#This Row],[Пол вашего руководителя]], Таблица17[], 2, FALSE)</f>
        <v>1</v>
      </c>
    </row>
    <row r="247" spans="1:51" ht="60" x14ac:dyDescent="0.25">
      <c r="A247" s="1">
        <v>246</v>
      </c>
      <c r="B247" s="1" t="s">
        <v>63</v>
      </c>
      <c r="C247" s="1">
        <v>10</v>
      </c>
      <c r="D247" s="1">
        <v>26</v>
      </c>
      <c r="E247" s="1">
        <v>3</v>
      </c>
      <c r="F247" s="11">
        <v>2</v>
      </c>
      <c r="G247" s="1" t="s">
        <v>25</v>
      </c>
      <c r="H247" s="1" t="s">
        <v>39</v>
      </c>
      <c r="I247" s="1" t="s">
        <v>27</v>
      </c>
      <c r="J247" s="1" t="s">
        <v>44</v>
      </c>
      <c r="K247" s="1" t="s">
        <v>29</v>
      </c>
      <c r="L247" s="1" t="s">
        <v>59</v>
      </c>
      <c r="M247" s="1" t="s">
        <v>34</v>
      </c>
      <c r="N247" s="1" t="s">
        <v>65</v>
      </c>
      <c r="O247" s="1" t="s">
        <v>47</v>
      </c>
      <c r="P247" s="1" t="s">
        <v>34</v>
      </c>
      <c r="Q247" s="1" t="s">
        <v>31</v>
      </c>
      <c r="R247" s="1" t="s">
        <v>34</v>
      </c>
      <c r="S247" s="1" t="s">
        <v>35</v>
      </c>
      <c r="T247" s="1" t="s">
        <v>34</v>
      </c>
      <c r="U247" s="1" t="s">
        <v>34</v>
      </c>
      <c r="V247" s="1" t="s">
        <v>36</v>
      </c>
      <c r="W247" s="1" t="s">
        <v>37</v>
      </c>
      <c r="X247" s="1" t="s">
        <v>34</v>
      </c>
      <c r="Y247" s="1" t="s">
        <v>34</v>
      </c>
      <c r="Z247" s="1" t="s">
        <v>25</v>
      </c>
      <c r="AA247" s="1" t="s">
        <v>38</v>
      </c>
      <c r="AB247" s="11">
        <v>3</v>
      </c>
      <c r="AC247" s="12">
        <f xml:space="preserve"> VLOOKUP(Таблица1[Ваша должность],Должность[],3,FALSE)</f>
        <v>1</v>
      </c>
      <c r="AD24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4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47" s="12">
        <f>VLOOKUP(Таблица1[[#This Row],[Насколько ваш руководитель делегирует вам полномочия для принятия решений]],Таблица5[],3,FALSE)</f>
        <v>1</v>
      </c>
      <c r="AG247" s="12">
        <f>VLOOKUP(Таблица1[[#This Row],[Дает ли руководитель обратную связь по поводу вашей работы]],Таблица6[],3,FALSE)</f>
        <v>1</v>
      </c>
      <c r="AH24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7" s="12">
        <f>VLOOKUP(Таблица1[[#This Row],[Критикует ли вас руководитель в присутствии коллег]],Таблица9[],3,FALSE)</f>
        <v>1</v>
      </c>
      <c r="AJ247" s="12">
        <f>VLOOKUP(Таблица1[[#This Row],[Насколько часто вы общаетесь с руководителем один-на-один]],Таблица10[],3,FALSE)</f>
        <v>1</v>
      </c>
      <c r="AK24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47" s="12">
        <f>VLOOKUP(Таблица1[[#This Row],[Повышает ли руководитель на вас голос]],Таблица13[],3,FALSE)</f>
        <v>0</v>
      </c>
      <c r="AN247" s="12">
        <f>VLOOKUP(Таблица1[[#This Row],[Как руководитель реагирует на ваши инициативы]],Таблица14[],3,FALSE)</f>
        <v>1</v>
      </c>
      <c r="AO247" s="12">
        <f>VLOOKUP(Таблица1[[#This Row],[Оцените уровень комфорта в отношениях с руководителем]],Таблица15[],3,FALSE)</f>
        <v>1</v>
      </c>
      <c r="AP247" s="12">
        <f>VLOOKUP(Таблица1[[#This Row],[Возраст вашего руководителя]],Таблица16[],3,FALSE)</f>
        <v>1</v>
      </c>
      <c r="AQ247" s="12">
        <f>VLOOKUP(Таблица1[[#This Row],[Возраст вашего руководителя]],Таблица16[],4,FALSE)</f>
        <v>0</v>
      </c>
      <c r="AR247" s="12">
        <f>VLOOKUP(Таблица1[[#This Row],[Ваш пол]], Таблица17[], 2, FALSE)</f>
        <v>1</v>
      </c>
      <c r="AS247" s="12">
        <f>VLOOKUP(Таблица1[[#This Row],[Считаете ли вы своего руководителя лидером]], Таблица18[], 2, FALSE)</f>
        <v>0</v>
      </c>
      <c r="AT247" s="12">
        <f>VLOOKUP(Таблица1[[#This Row],[Есть ли в вашем коллективе неформальный лидер]], Таблица20[], 2, FALSE)</f>
        <v>1</v>
      </c>
      <c r="AU247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7" s="12">
        <f>VLOOKUP(Таблица1[[#This Row],[Занимается ли руководитель вашим профессиональным развитием]], Таблица22[], 2, FALSE)</f>
        <v>1</v>
      </c>
      <c r="AW247" s="12">
        <f>VLOOKUP(Таблица1[[#This Row],[Готовы ли вы к работе сверхурочно по просьбе руководителя]], Таблица23[], 2, FALSE)</f>
        <v>1</v>
      </c>
      <c r="AX247" s="12">
        <f>VLOOKUP(Таблица1[[#This Row],[Готовы ли вы перейти на другую работу вслед за руководителем]], Таблица24[], 2, FALSE)</f>
        <v>1</v>
      </c>
      <c r="AY247" s="12">
        <f>VLOOKUP(Таблица1[[#This Row],[Пол вашего руководителя]], Таблица17[], 2, FALSE)</f>
        <v>1</v>
      </c>
    </row>
    <row r="248" spans="1:51" ht="45" x14ac:dyDescent="0.25">
      <c r="A248" s="1">
        <v>247</v>
      </c>
      <c r="B248" s="1" t="s">
        <v>42</v>
      </c>
      <c r="C248" s="1">
        <v>3</v>
      </c>
      <c r="D248" s="1">
        <v>27</v>
      </c>
      <c r="E248" s="1">
        <v>1</v>
      </c>
      <c r="F248" s="11">
        <v>2</v>
      </c>
      <c r="G248" s="1" t="s">
        <v>25</v>
      </c>
      <c r="H248" s="1" t="s">
        <v>43</v>
      </c>
      <c r="I248" s="1" t="s">
        <v>30</v>
      </c>
      <c r="J248" s="1" t="s">
        <v>44</v>
      </c>
      <c r="K248" s="1" t="s">
        <v>29</v>
      </c>
      <c r="L248" s="1" t="s">
        <v>59</v>
      </c>
      <c r="M248" s="1" t="s">
        <v>31</v>
      </c>
      <c r="N248" s="1" t="s">
        <v>65</v>
      </c>
      <c r="O248" s="1" t="s">
        <v>30</v>
      </c>
      <c r="P248" s="1" t="s">
        <v>34</v>
      </c>
      <c r="Q248" s="1" t="s">
        <v>31</v>
      </c>
      <c r="R248" s="1" t="s">
        <v>31</v>
      </c>
      <c r="S248" s="1" t="s">
        <v>35</v>
      </c>
      <c r="T248" s="1" t="s">
        <v>34</v>
      </c>
      <c r="U248" s="1" t="s">
        <v>34</v>
      </c>
      <c r="V248" s="1" t="s">
        <v>36</v>
      </c>
      <c r="W248" s="1" t="s">
        <v>37</v>
      </c>
      <c r="X248" s="1" t="s">
        <v>34</v>
      </c>
      <c r="Y248" s="1" t="s">
        <v>34</v>
      </c>
      <c r="Z248" s="1" t="s">
        <v>25</v>
      </c>
      <c r="AA248" s="1" t="s">
        <v>38</v>
      </c>
      <c r="AB248" s="11">
        <v>1</v>
      </c>
      <c r="AC248" s="12">
        <f xml:space="preserve"> VLOOKUP(Таблица1[Ваша должность],Должность[],3,FALSE)</f>
        <v>0</v>
      </c>
      <c r="AD24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48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8" s="12">
        <f>VLOOKUP(Таблица1[[#This Row],[Насколько ваш руководитель делегирует вам полномочия для принятия решений]],Таблица5[],3,FALSE)</f>
        <v>1</v>
      </c>
      <c r="AG248" s="12">
        <f>VLOOKUP(Таблица1[[#This Row],[Дает ли руководитель обратную связь по поводу вашей работы]],Таблица6[],3,FALSE)</f>
        <v>1</v>
      </c>
      <c r="AH24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8" s="12">
        <f>VLOOKUP(Таблица1[[#This Row],[Критикует ли вас руководитель в присутствии коллег]],Таблица9[],3,FALSE)</f>
        <v>0</v>
      </c>
      <c r="AJ248" s="12">
        <f>VLOOKUP(Таблица1[[#This Row],[Насколько часто вы общаетесь с руководителем один-на-один]],Таблица10[],3,FALSE)</f>
        <v>1</v>
      </c>
      <c r="AK24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4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48" s="12">
        <f>VLOOKUP(Таблица1[[#This Row],[Повышает ли руководитель на вас голос]],Таблица13[],3,FALSE)</f>
        <v>0</v>
      </c>
      <c r="AN248" s="12">
        <f>VLOOKUP(Таблица1[[#This Row],[Как руководитель реагирует на ваши инициативы]],Таблица14[],3,FALSE)</f>
        <v>1</v>
      </c>
      <c r="AO248" s="12">
        <f>VLOOKUP(Таблица1[[#This Row],[Оцените уровень комфорта в отношениях с руководителем]],Таблица15[],3,FALSE)</f>
        <v>1</v>
      </c>
      <c r="AP248" s="12">
        <f>VLOOKUP(Таблица1[[#This Row],[Возраст вашего руководителя]],Таблица16[],3,FALSE)</f>
        <v>1</v>
      </c>
      <c r="AQ248" s="12">
        <f>VLOOKUP(Таблица1[[#This Row],[Возраст вашего руководителя]],Таблица16[],4,FALSE)</f>
        <v>0</v>
      </c>
      <c r="AR248" s="12">
        <f>VLOOKUP(Таблица1[[#This Row],[Ваш пол]], Таблица17[], 2, FALSE)</f>
        <v>1</v>
      </c>
      <c r="AS248" s="12">
        <f>VLOOKUP(Таблица1[[#This Row],[Считаете ли вы своего руководителя лидером]], Таблица18[], 2, FALSE)</f>
        <v>0</v>
      </c>
      <c r="AT248" s="12">
        <f>VLOOKUP(Таблица1[[#This Row],[Есть ли в вашем коллективе неформальный лидер]], Таблица20[], 2, FALSE)</f>
        <v>0</v>
      </c>
      <c r="AU24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48" s="12">
        <f>VLOOKUP(Таблица1[[#This Row],[Занимается ли руководитель вашим профессиональным развитием]], Таблица22[], 2, FALSE)</f>
        <v>1</v>
      </c>
      <c r="AW248" s="12">
        <f>VLOOKUP(Таблица1[[#This Row],[Готовы ли вы к работе сверхурочно по просьбе руководителя]], Таблица23[], 2, FALSE)</f>
        <v>1</v>
      </c>
      <c r="AX248" s="12">
        <f>VLOOKUP(Таблица1[[#This Row],[Готовы ли вы перейти на другую работу вслед за руководителем]], Таблица24[], 2, FALSE)</f>
        <v>1</v>
      </c>
      <c r="AY248" s="12">
        <f>VLOOKUP(Таблица1[[#This Row],[Пол вашего руководителя]], Таблица17[], 2, FALSE)</f>
        <v>1</v>
      </c>
    </row>
    <row r="249" spans="1:51" ht="60" x14ac:dyDescent="0.25">
      <c r="A249" s="1">
        <v>248</v>
      </c>
      <c r="B249" s="1" t="s">
        <v>63</v>
      </c>
      <c r="C249" s="1">
        <v>20</v>
      </c>
      <c r="D249" s="1">
        <v>45</v>
      </c>
      <c r="E249" s="1">
        <v>6</v>
      </c>
      <c r="F249" s="11">
        <v>0</v>
      </c>
      <c r="G249" s="1" t="s">
        <v>25</v>
      </c>
      <c r="H249" s="1" t="s">
        <v>43</v>
      </c>
      <c r="I249" s="1" t="s">
        <v>30</v>
      </c>
      <c r="J249" s="1" t="s">
        <v>44</v>
      </c>
      <c r="K249" s="1" t="s">
        <v>40</v>
      </c>
      <c r="L249" s="1" t="s">
        <v>30</v>
      </c>
      <c r="M249" s="1" t="s">
        <v>45</v>
      </c>
      <c r="N249" s="1" t="s">
        <v>46</v>
      </c>
      <c r="O249" s="1" t="s">
        <v>31</v>
      </c>
      <c r="P249" s="1" t="s">
        <v>41</v>
      </c>
      <c r="Q249" s="1" t="s">
        <v>34</v>
      </c>
      <c r="R249" s="1" t="s">
        <v>31</v>
      </c>
      <c r="S249" s="1" t="s">
        <v>54</v>
      </c>
      <c r="T249" s="1" t="s">
        <v>31</v>
      </c>
      <c r="U249" s="1" t="s">
        <v>31</v>
      </c>
      <c r="V249" s="1" t="s">
        <v>36</v>
      </c>
      <c r="W249" s="1" t="s">
        <v>37</v>
      </c>
      <c r="X249" s="1" t="s">
        <v>34</v>
      </c>
      <c r="Y249" s="1" t="s">
        <v>34</v>
      </c>
      <c r="Z249" s="1" t="s">
        <v>25</v>
      </c>
      <c r="AA249" s="1" t="s">
        <v>69</v>
      </c>
      <c r="AB249" s="11">
        <v>6</v>
      </c>
      <c r="AC249" s="12">
        <f xml:space="preserve"> VLOOKUP(Таблица1[Ваша должность],Должность[],3,FALSE)</f>
        <v>1</v>
      </c>
      <c r="AD24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49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49" s="12">
        <f>VLOOKUP(Таблица1[[#This Row],[Насколько ваш руководитель делегирует вам полномочия для принятия решений]],Таблица5[],3,FALSE)</f>
        <v>1</v>
      </c>
      <c r="AG249" s="12">
        <f>VLOOKUP(Таблица1[[#This Row],[Дает ли руководитель обратную связь по поводу вашей работы]],Таблица6[],3,FALSE)</f>
        <v>0</v>
      </c>
      <c r="AH24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49" s="12">
        <f>VLOOKUP(Таблица1[[#This Row],[Критикует ли вас руководитель в присутствии коллег]],Таблица9[],3,FALSE)</f>
        <v>0</v>
      </c>
      <c r="AJ249" s="12">
        <f>VLOOKUP(Таблица1[[#This Row],[Насколько часто вы общаетесь с руководителем один-на-один]],Таблица10[],3,FALSE)</f>
        <v>0</v>
      </c>
      <c r="AK24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4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49" s="12">
        <f>VLOOKUP(Таблица1[[#This Row],[Повышает ли руководитель на вас голос]],Таблица13[],3,FALSE)</f>
        <v>0</v>
      </c>
      <c r="AN249" s="12">
        <f>VLOOKUP(Таблица1[[#This Row],[Как руководитель реагирует на ваши инициативы]],Таблица14[],3,FALSE)</f>
        <v>1</v>
      </c>
      <c r="AO249" s="12">
        <f>VLOOKUP(Таблица1[[#This Row],[Оцените уровень комфорта в отношениях с руководителем]],Таблица15[],3,FALSE)</f>
        <v>1</v>
      </c>
      <c r="AP249" s="12">
        <f>VLOOKUP(Таблица1[[#This Row],[Возраст вашего руководителя]],Таблица16[],3,FALSE)</f>
        <v>0</v>
      </c>
      <c r="AQ249" s="12">
        <f>VLOOKUP(Таблица1[[#This Row],[Возраст вашего руководителя]],Таблица16[],4,FALSE)</f>
        <v>0</v>
      </c>
      <c r="AR249" s="12">
        <f>VLOOKUP(Таблица1[[#This Row],[Ваш пол]], Таблица17[], 2, FALSE)</f>
        <v>1</v>
      </c>
      <c r="AS249" s="12">
        <f>VLOOKUP(Таблица1[[#This Row],[Считаете ли вы своего руководителя лидером]], Таблица18[], 2, FALSE)</f>
        <v>1</v>
      </c>
      <c r="AT249" s="12">
        <f>VLOOKUP(Таблица1[[#This Row],[Есть ли в вашем коллективе неформальный лидер]], Таблица20[], 2, FALSE)</f>
        <v>0</v>
      </c>
      <c r="AU24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0</v>
      </c>
      <c r="AV249" s="12">
        <f>VLOOKUP(Таблица1[[#This Row],[Занимается ли руководитель вашим профессиональным развитием]], Таблица22[], 2, FALSE)</f>
        <v>0</v>
      </c>
      <c r="AW249" s="12">
        <f>VLOOKUP(Таблица1[[#This Row],[Готовы ли вы к работе сверхурочно по просьбе руководителя]], Таблица23[], 2, FALSE)</f>
        <v>1</v>
      </c>
      <c r="AX249" s="12">
        <f>VLOOKUP(Таблица1[[#This Row],[Готовы ли вы перейти на другую работу вслед за руководителем]], Таблица24[], 2, FALSE)</f>
        <v>1</v>
      </c>
      <c r="AY249" s="12">
        <f>VLOOKUP(Таблица1[[#This Row],[Пол вашего руководителя]], Таблица17[], 2, FALSE)</f>
        <v>1</v>
      </c>
    </row>
    <row r="250" spans="1:51" ht="60" x14ac:dyDescent="0.25">
      <c r="A250" s="1">
        <v>249</v>
      </c>
      <c r="B250" s="1" t="s">
        <v>51</v>
      </c>
      <c r="C250" s="1">
        <v>15</v>
      </c>
      <c r="D250" s="1">
        <v>34</v>
      </c>
      <c r="E250" s="1">
        <v>5</v>
      </c>
      <c r="F250" s="11">
        <v>1</v>
      </c>
      <c r="G250" s="1" t="s">
        <v>25</v>
      </c>
      <c r="H250" s="1" t="s">
        <v>26</v>
      </c>
      <c r="I250" s="1" t="s">
        <v>27</v>
      </c>
      <c r="J250" s="1" t="s">
        <v>44</v>
      </c>
      <c r="K250" s="1" t="s">
        <v>40</v>
      </c>
      <c r="L250" s="1" t="s">
        <v>35</v>
      </c>
      <c r="M250" s="1" t="s">
        <v>34</v>
      </c>
      <c r="N250" s="1" t="s">
        <v>32</v>
      </c>
      <c r="O250" s="1" t="s">
        <v>30</v>
      </c>
      <c r="P250" s="1" t="s">
        <v>41</v>
      </c>
      <c r="Q250" s="1" t="s">
        <v>31</v>
      </c>
      <c r="R250" s="1" t="s">
        <v>34</v>
      </c>
      <c r="S250" s="1" t="s">
        <v>35</v>
      </c>
      <c r="T250" s="1" t="s">
        <v>68</v>
      </c>
      <c r="U250" s="1" t="s">
        <v>31</v>
      </c>
      <c r="V250" s="1" t="s">
        <v>36</v>
      </c>
      <c r="W250" s="1" t="s">
        <v>70</v>
      </c>
      <c r="X250" s="1" t="s">
        <v>34</v>
      </c>
      <c r="Y250" s="1" t="s">
        <v>31</v>
      </c>
      <c r="Z250" s="1" t="s">
        <v>25</v>
      </c>
      <c r="AA250" s="1" t="s">
        <v>50</v>
      </c>
      <c r="AB250" s="11">
        <v>4.5</v>
      </c>
      <c r="AC250" s="12">
        <f xml:space="preserve"> VLOOKUP(Таблица1[Ваша должность],Должность[],3,FALSE)</f>
        <v>1</v>
      </c>
      <c r="AD25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5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0" s="12">
        <f>VLOOKUP(Таблица1[[#This Row],[Насколько ваш руководитель делегирует вам полномочия для принятия решений]],Таблица5[],3,FALSE)</f>
        <v>1</v>
      </c>
      <c r="AG250" s="12">
        <f>VLOOKUP(Таблица1[[#This Row],[Дает ли руководитель обратную связь по поводу вашей работы]],Таблица6[],3,FALSE)</f>
        <v>0</v>
      </c>
      <c r="AH25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50" s="12">
        <f>VLOOKUP(Таблица1[[#This Row],[Критикует ли вас руководитель в присутствии коллег]],Таблица9[],3,FALSE)</f>
        <v>1</v>
      </c>
      <c r="AJ250" s="12">
        <f>VLOOKUP(Таблица1[[#This Row],[Насколько часто вы общаетесь с руководителем один-на-один]],Таблица10[],3,FALSE)</f>
        <v>1</v>
      </c>
      <c r="AK25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5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50" s="12">
        <f>VLOOKUP(Таблица1[[#This Row],[Повышает ли руководитель на вас голос]],Таблица13[],3,FALSE)</f>
        <v>0</v>
      </c>
      <c r="AN250" s="12">
        <f>VLOOKUP(Таблица1[[#This Row],[Как руководитель реагирует на ваши инициативы]],Таблица14[],3,FALSE)</f>
        <v>1</v>
      </c>
      <c r="AO250" s="12">
        <f>VLOOKUP(Таблица1[[#This Row],[Оцените уровень комфорта в отношениях с руководителем]],Таблица15[],3,FALSE)</f>
        <v>0</v>
      </c>
      <c r="AP250" s="12">
        <f>VLOOKUP(Таблица1[[#This Row],[Возраст вашего руководителя]],Таблица16[],3,FALSE)</f>
        <v>0</v>
      </c>
      <c r="AQ250" s="12">
        <f>VLOOKUP(Таблица1[[#This Row],[Возраст вашего руководителя]],Таблица16[],4,FALSE)</f>
        <v>0</v>
      </c>
      <c r="AR250" s="12">
        <f>VLOOKUP(Таблица1[[#This Row],[Ваш пол]], Таблица17[], 2, FALSE)</f>
        <v>1</v>
      </c>
      <c r="AS250" s="12">
        <f>VLOOKUP(Таблица1[[#This Row],[Считаете ли вы своего руководителя лидером]], Таблица18[], 2, FALSE)</f>
        <v>0</v>
      </c>
      <c r="AT250" s="12">
        <f>VLOOKUP(Таблица1[[#This Row],[Есть ли в вашем коллективе неформальный лидер]], Таблица20[], 2, FALSE)</f>
        <v>1</v>
      </c>
      <c r="AU250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50" s="12">
        <f>VLOOKUP(Таблица1[[#This Row],[Занимается ли руководитель вашим профессиональным развитием]], Таблица22[], 2, FALSE)</f>
        <v>0</v>
      </c>
      <c r="AW250" s="12">
        <f>VLOOKUP(Таблица1[[#This Row],[Готовы ли вы к работе сверхурочно по просьбе руководителя]], Таблица23[], 2, FALSE)</f>
        <v>1</v>
      </c>
      <c r="AX250" s="12">
        <f>VLOOKUP(Таблица1[[#This Row],[Готовы ли вы перейти на другую работу вслед за руководителем]], Таблица24[], 2, FALSE)</f>
        <v>0</v>
      </c>
      <c r="AY250" s="12">
        <f>VLOOKUP(Таблица1[[#This Row],[Пол вашего руководителя]], Таблица17[], 2, FALSE)</f>
        <v>1</v>
      </c>
    </row>
    <row r="251" spans="1:51" ht="60" x14ac:dyDescent="0.25">
      <c r="A251" s="1">
        <v>250</v>
      </c>
      <c r="B251" s="1" t="s">
        <v>63</v>
      </c>
      <c r="C251" s="1">
        <v>4</v>
      </c>
      <c r="D251" s="1">
        <v>25</v>
      </c>
      <c r="E251" s="1">
        <v>4</v>
      </c>
      <c r="F251" s="11">
        <v>1</v>
      </c>
      <c r="G251" s="1" t="s">
        <v>25</v>
      </c>
      <c r="H251" s="1" t="s">
        <v>43</v>
      </c>
      <c r="I251" s="1" t="s">
        <v>27</v>
      </c>
      <c r="J251" s="1" t="s">
        <v>28</v>
      </c>
      <c r="K251" s="1" t="s">
        <v>40</v>
      </c>
      <c r="L251" s="1" t="s">
        <v>59</v>
      </c>
      <c r="M251" s="1" t="s">
        <v>45</v>
      </c>
      <c r="N251" s="1" t="s">
        <v>65</v>
      </c>
      <c r="O251" s="1" t="s">
        <v>30</v>
      </c>
      <c r="P251" s="1" t="s">
        <v>34</v>
      </c>
      <c r="Q251" s="1" t="s">
        <v>34</v>
      </c>
      <c r="R251" s="1" t="s">
        <v>31</v>
      </c>
      <c r="S251" s="1" t="s">
        <v>35</v>
      </c>
      <c r="T251" s="1" t="s">
        <v>34</v>
      </c>
      <c r="U251" s="1" t="s">
        <v>34</v>
      </c>
      <c r="V251" s="1" t="s">
        <v>36</v>
      </c>
      <c r="W251" s="1" t="s">
        <v>49</v>
      </c>
      <c r="X251" s="1" t="s">
        <v>34</v>
      </c>
      <c r="Y251" s="1" t="s">
        <v>34</v>
      </c>
      <c r="Z251" s="1" t="s">
        <v>25</v>
      </c>
      <c r="AA251" s="1" t="s">
        <v>38</v>
      </c>
      <c r="AB251" s="11">
        <v>4</v>
      </c>
      <c r="AC251" s="12">
        <f xml:space="preserve"> VLOOKUP(Таблица1[Ваша должность],Должность[],3,FALSE)</f>
        <v>1</v>
      </c>
      <c r="AD25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5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1" s="12">
        <f>VLOOKUP(Таблица1[[#This Row],[Насколько ваш руководитель делегирует вам полномочия для принятия решений]],Таблица5[],3,FALSE)</f>
        <v>1</v>
      </c>
      <c r="AG251" s="12">
        <f>VLOOKUP(Таблица1[[#This Row],[Дает ли руководитель обратную связь по поводу вашей работы]],Таблица6[],3,FALSE)</f>
        <v>0</v>
      </c>
      <c r="AH25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51" s="12">
        <f>VLOOKUP(Таблица1[[#This Row],[Критикует ли вас руководитель в присутствии коллег]],Таблица9[],3,FALSE)</f>
        <v>0</v>
      </c>
      <c r="AJ251" s="12">
        <f>VLOOKUP(Таблица1[[#This Row],[Насколько часто вы общаетесь с руководителем один-на-один]],Таблица10[],3,FALSE)</f>
        <v>1</v>
      </c>
      <c r="AK25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5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51" s="12">
        <f>VLOOKUP(Таблица1[[#This Row],[Повышает ли руководитель на вас голос]],Таблица13[],3,FALSE)</f>
        <v>0</v>
      </c>
      <c r="AN251" s="12">
        <f>VLOOKUP(Таблица1[[#This Row],[Как руководитель реагирует на ваши инициативы]],Таблица14[],3,FALSE)</f>
        <v>1</v>
      </c>
      <c r="AO251" s="12">
        <f>VLOOKUP(Таблица1[[#This Row],[Оцените уровень комфорта в отношениях с руководителем]],Таблица15[],3,FALSE)</f>
        <v>1</v>
      </c>
      <c r="AP251" s="12">
        <f>VLOOKUP(Таблица1[[#This Row],[Возраст вашего руководителя]],Таблица16[],3,FALSE)</f>
        <v>1</v>
      </c>
      <c r="AQ251" s="12">
        <f>VLOOKUP(Таблица1[[#This Row],[Возраст вашего руководителя]],Таблица16[],4,FALSE)</f>
        <v>0</v>
      </c>
      <c r="AR251" s="12">
        <f>VLOOKUP(Таблица1[[#This Row],[Ваш пол]], Таблица17[], 2, FALSE)</f>
        <v>1</v>
      </c>
      <c r="AS251" s="12">
        <f>VLOOKUP(Таблица1[[#This Row],[Считаете ли вы своего руководителя лидером]], Таблица18[], 2, FALSE)</f>
        <v>1</v>
      </c>
      <c r="AT251" s="12">
        <f>VLOOKUP(Таблица1[[#This Row],[Есть ли в вашем коллективе неформальный лидер]], Таблица20[], 2, FALSE)</f>
        <v>0</v>
      </c>
      <c r="AU25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51" s="12">
        <f>VLOOKUP(Таблица1[[#This Row],[Занимается ли руководитель вашим профессиональным развитием]], Таблица22[], 2, FALSE)</f>
        <v>1</v>
      </c>
      <c r="AW251" s="12">
        <f>VLOOKUP(Таблица1[[#This Row],[Готовы ли вы к работе сверхурочно по просьбе руководителя]], Таблица23[], 2, FALSE)</f>
        <v>1</v>
      </c>
      <c r="AX251" s="12">
        <f>VLOOKUP(Таблица1[[#This Row],[Готовы ли вы перейти на другую работу вслед за руководителем]], Таблица24[], 2, FALSE)</f>
        <v>1</v>
      </c>
      <c r="AY251" s="12">
        <f>VLOOKUP(Таблица1[[#This Row],[Пол вашего руководителя]], Таблица17[], 2, FALSE)</f>
        <v>1</v>
      </c>
    </row>
    <row r="252" spans="1:51" ht="60" x14ac:dyDescent="0.25">
      <c r="A252" s="1">
        <v>251</v>
      </c>
      <c r="B252" s="1" t="s">
        <v>42</v>
      </c>
      <c r="C252" s="1">
        <v>7</v>
      </c>
      <c r="D252" s="1">
        <v>28</v>
      </c>
      <c r="E252" s="1">
        <v>0.3</v>
      </c>
      <c r="F252" s="11">
        <v>13</v>
      </c>
      <c r="G252" s="1" t="s">
        <v>25</v>
      </c>
      <c r="H252" s="1" t="s">
        <v>39</v>
      </c>
      <c r="I252" s="1" t="s">
        <v>30</v>
      </c>
      <c r="J252" s="1" t="s">
        <v>52</v>
      </c>
      <c r="K252" s="1" t="s">
        <v>31</v>
      </c>
      <c r="L252" s="1" t="s">
        <v>35</v>
      </c>
      <c r="M252" s="1" t="s">
        <v>34</v>
      </c>
      <c r="N252" s="1" t="s">
        <v>77</v>
      </c>
      <c r="O252" s="1" t="s">
        <v>31</v>
      </c>
      <c r="P252" s="1" t="s">
        <v>41</v>
      </c>
      <c r="Q252" s="1" t="s">
        <v>31</v>
      </c>
      <c r="R252" s="1" t="s">
        <v>31</v>
      </c>
      <c r="S252" s="1" t="s">
        <v>35</v>
      </c>
      <c r="T252" s="1" t="s">
        <v>68</v>
      </c>
      <c r="U252" s="1" t="s">
        <v>31</v>
      </c>
      <c r="V252" s="1" t="s">
        <v>36</v>
      </c>
      <c r="W252" s="1" t="s">
        <v>37</v>
      </c>
      <c r="X252" s="1" t="s">
        <v>31</v>
      </c>
      <c r="Y252" s="1" t="s">
        <v>31</v>
      </c>
      <c r="Z252" s="1" t="s">
        <v>25</v>
      </c>
      <c r="AA252" s="1" t="s">
        <v>69</v>
      </c>
      <c r="AB252" s="11">
        <v>0.3</v>
      </c>
      <c r="AC252" s="12">
        <f xml:space="preserve"> VLOOKUP(Таблица1[Ваша должность],Должность[],3,FALSE)</f>
        <v>0</v>
      </c>
      <c r="AD252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2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52" s="12">
        <f>VLOOKUP(Таблица1[[#This Row],[Насколько ваш руководитель делегирует вам полномочия для принятия решений]],Таблица5[],3,FALSE)</f>
        <v>0</v>
      </c>
      <c r="AG252" s="12">
        <f>VLOOKUP(Таблица1[[#This Row],[Дает ли руководитель обратную связь по поводу вашей работы]],Таблица6[],3,FALSE)</f>
        <v>0</v>
      </c>
      <c r="AH252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52" s="12">
        <f>VLOOKUP(Таблица1[[#This Row],[Критикует ли вас руководитель в присутствии коллег]],Таблица9[],3,FALSE)</f>
        <v>1</v>
      </c>
      <c r="AJ252" s="12">
        <f>VLOOKUP(Таблица1[[#This Row],[Насколько часто вы общаетесь с руководителем один-на-один]],Таблица10[],3,FALSE)</f>
        <v>0</v>
      </c>
      <c r="AK252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52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52" s="12">
        <f>VLOOKUP(Таблица1[[#This Row],[Повышает ли руководитель на вас голос]],Таблица13[],3,FALSE)</f>
        <v>0</v>
      </c>
      <c r="AN252" s="12">
        <f>VLOOKUP(Таблица1[[#This Row],[Как руководитель реагирует на ваши инициативы]],Таблица14[],3,FALSE)</f>
        <v>1</v>
      </c>
      <c r="AO252" s="12">
        <f>VLOOKUP(Таблица1[[#This Row],[Оцените уровень комфорта в отношениях с руководителем]],Таблица15[],3,FALSE)</f>
        <v>1</v>
      </c>
      <c r="AP252" s="12">
        <f>VLOOKUP(Таблица1[[#This Row],[Возраст вашего руководителя]],Таблица16[],3,FALSE)</f>
        <v>0</v>
      </c>
      <c r="AQ252" s="12">
        <f>VLOOKUP(Таблица1[[#This Row],[Возраст вашего руководителя]],Таблица16[],4,FALSE)</f>
        <v>0</v>
      </c>
      <c r="AR252" s="12">
        <f>VLOOKUP(Таблица1[[#This Row],[Ваш пол]], Таблица17[], 2, FALSE)</f>
        <v>1</v>
      </c>
      <c r="AS252" s="12">
        <f>VLOOKUP(Таблица1[[#This Row],[Считаете ли вы своего руководителя лидером]], Таблица18[], 2, FALSE)</f>
        <v>0</v>
      </c>
      <c r="AT252" s="12">
        <f>VLOOKUP(Таблица1[[#This Row],[Есть ли в вашем коллективе неформальный лидер]], Таблица20[], 2, FALSE)</f>
        <v>0</v>
      </c>
      <c r="AU252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52" s="12">
        <f>VLOOKUP(Таблица1[[#This Row],[Занимается ли руководитель вашим профессиональным развитием]], Таблица22[], 2, FALSE)</f>
        <v>0</v>
      </c>
      <c r="AW252" s="12">
        <f>VLOOKUP(Таблица1[[#This Row],[Готовы ли вы к работе сверхурочно по просьбе руководителя]], Таблица23[], 2, FALSE)</f>
        <v>0</v>
      </c>
      <c r="AX252" s="12">
        <f>VLOOKUP(Таблица1[[#This Row],[Готовы ли вы перейти на другую работу вслед за руководителем]], Таблица24[], 2, FALSE)</f>
        <v>0</v>
      </c>
      <c r="AY252" s="12">
        <f>VLOOKUP(Таблица1[[#This Row],[Пол вашего руководителя]], Таблица17[], 2, FALSE)</f>
        <v>1</v>
      </c>
    </row>
    <row r="253" spans="1:51" ht="60" x14ac:dyDescent="0.25">
      <c r="A253" s="1">
        <v>252</v>
      </c>
      <c r="B253" s="1" t="s">
        <v>63</v>
      </c>
      <c r="C253" s="1">
        <v>10</v>
      </c>
      <c r="D253" s="1">
        <v>28</v>
      </c>
      <c r="E253" s="1">
        <v>4.5</v>
      </c>
      <c r="F253" s="11">
        <v>1</v>
      </c>
      <c r="G253" s="1" t="s">
        <v>25</v>
      </c>
      <c r="H253" s="1" t="s">
        <v>64</v>
      </c>
      <c r="I253" s="1" t="s">
        <v>60</v>
      </c>
      <c r="J253" s="1" t="s">
        <v>44</v>
      </c>
      <c r="K253" s="1" t="s">
        <v>29</v>
      </c>
      <c r="L253" s="1" t="s">
        <v>59</v>
      </c>
      <c r="M253" s="1" t="s">
        <v>31</v>
      </c>
      <c r="N253" s="1" t="s">
        <v>46</v>
      </c>
      <c r="O253" s="1" t="s">
        <v>47</v>
      </c>
      <c r="P253" s="1" t="s">
        <v>34</v>
      </c>
      <c r="Q253" s="1" t="s">
        <v>31</v>
      </c>
      <c r="R253" s="1" t="s">
        <v>31</v>
      </c>
      <c r="S253" s="1" t="s">
        <v>35</v>
      </c>
      <c r="T253" s="1" t="s">
        <v>34</v>
      </c>
      <c r="U253" s="1" t="s">
        <v>34</v>
      </c>
      <c r="V253" s="1" t="s">
        <v>36</v>
      </c>
      <c r="W253" s="1" t="s">
        <v>49</v>
      </c>
      <c r="X253" s="1" t="s">
        <v>34</v>
      </c>
      <c r="Y253" s="1" t="s">
        <v>34</v>
      </c>
      <c r="Z253" s="1" t="s">
        <v>25</v>
      </c>
      <c r="AA253" s="1" t="s">
        <v>62</v>
      </c>
      <c r="AB253" s="11">
        <v>2.5</v>
      </c>
      <c r="AC253" s="12">
        <f xml:space="preserve"> VLOOKUP(Таблица1[Ваша должность],Должность[],3,FALSE)</f>
        <v>1</v>
      </c>
      <c r="AD253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3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3" s="12">
        <f>VLOOKUP(Таблица1[[#This Row],[Насколько ваш руководитель делегирует вам полномочия для принятия решений]],Таблица5[],3,FALSE)</f>
        <v>1</v>
      </c>
      <c r="AG253" s="12">
        <f>VLOOKUP(Таблица1[[#This Row],[Дает ли руководитель обратную связь по поводу вашей работы]],Таблица6[],3,FALSE)</f>
        <v>1</v>
      </c>
      <c r="AH253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53" s="12">
        <f>VLOOKUP(Таблица1[[#This Row],[Критикует ли вас руководитель в присутствии коллег]],Таблица9[],3,FALSE)</f>
        <v>0</v>
      </c>
      <c r="AJ253" s="12">
        <f>VLOOKUP(Таблица1[[#This Row],[Насколько часто вы общаетесь с руководителем один-на-один]],Таблица10[],3,FALSE)</f>
        <v>0</v>
      </c>
      <c r="AK253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53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53" s="12">
        <f>VLOOKUP(Таблица1[[#This Row],[Повышает ли руководитель на вас голос]],Таблица13[],3,FALSE)</f>
        <v>0</v>
      </c>
      <c r="AN253" s="12">
        <f>VLOOKUP(Таблица1[[#This Row],[Как руководитель реагирует на ваши инициативы]],Таблица14[],3,FALSE)</f>
        <v>1</v>
      </c>
      <c r="AO253" s="12">
        <f>VLOOKUP(Таблица1[[#This Row],[Оцените уровень комфорта в отношениях с руководителем]],Таблица15[],3,FALSE)</f>
        <v>1</v>
      </c>
      <c r="AP253" s="12">
        <f>VLOOKUP(Таблица1[[#This Row],[Возраст вашего руководителя]],Таблица16[],3,FALSE)</f>
        <v>1</v>
      </c>
      <c r="AQ253" s="12">
        <f>VLOOKUP(Таблица1[[#This Row],[Возраст вашего руководителя]],Таблица16[],4,FALSE)</f>
        <v>0</v>
      </c>
      <c r="AR253" s="12">
        <f>VLOOKUP(Таблица1[[#This Row],[Ваш пол]], Таблица17[], 2, FALSE)</f>
        <v>1</v>
      </c>
      <c r="AS253" s="12">
        <f>VLOOKUP(Таблица1[[#This Row],[Считаете ли вы своего руководителя лидером]], Таблица18[], 2, FALSE)</f>
        <v>0</v>
      </c>
      <c r="AT253" s="12">
        <f>VLOOKUP(Таблица1[[#This Row],[Есть ли в вашем коллективе неформальный лидер]], Таблица20[], 2, FALSE)</f>
        <v>0</v>
      </c>
      <c r="AU253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53" s="12">
        <f>VLOOKUP(Таблица1[[#This Row],[Занимается ли руководитель вашим профессиональным развитием]], Таблица22[], 2, FALSE)</f>
        <v>1</v>
      </c>
      <c r="AW253" s="12">
        <f>VLOOKUP(Таблица1[[#This Row],[Готовы ли вы к работе сверхурочно по просьбе руководителя]], Таблица23[], 2, FALSE)</f>
        <v>1</v>
      </c>
      <c r="AX253" s="12">
        <f>VLOOKUP(Таблица1[[#This Row],[Готовы ли вы перейти на другую работу вслед за руководителем]], Таблица24[], 2, FALSE)</f>
        <v>1</v>
      </c>
      <c r="AY253" s="12">
        <f>VLOOKUP(Таблица1[[#This Row],[Пол вашего руководителя]], Таблица17[], 2, FALSE)</f>
        <v>1</v>
      </c>
    </row>
    <row r="254" spans="1:51" ht="45" x14ac:dyDescent="0.25">
      <c r="A254" s="1">
        <v>253</v>
      </c>
      <c r="B254" s="1" t="s">
        <v>42</v>
      </c>
      <c r="C254" s="1">
        <v>3</v>
      </c>
      <c r="D254" s="1">
        <v>28</v>
      </c>
      <c r="E254" s="1">
        <v>3</v>
      </c>
      <c r="F254" s="11">
        <v>3</v>
      </c>
      <c r="G254" s="1" t="s">
        <v>61</v>
      </c>
      <c r="H254" s="1" t="s">
        <v>43</v>
      </c>
      <c r="I254" s="1" t="s">
        <v>30</v>
      </c>
      <c r="J254" s="1" t="s">
        <v>28</v>
      </c>
      <c r="K254" s="1" t="s">
        <v>31</v>
      </c>
      <c r="L254" s="1" t="s">
        <v>35</v>
      </c>
      <c r="M254" s="1" t="s">
        <v>45</v>
      </c>
      <c r="N254" s="1" t="s">
        <v>46</v>
      </c>
      <c r="O254" s="1" t="s">
        <v>30</v>
      </c>
      <c r="P254" s="1" t="s">
        <v>41</v>
      </c>
      <c r="Q254" s="1" t="s">
        <v>34</v>
      </c>
      <c r="R254" s="1" t="s">
        <v>31</v>
      </c>
      <c r="S254" s="1" t="s">
        <v>35</v>
      </c>
      <c r="T254" s="1" t="s">
        <v>34</v>
      </c>
      <c r="U254" s="1" t="s">
        <v>34</v>
      </c>
      <c r="V254" s="1" t="s">
        <v>36</v>
      </c>
      <c r="W254" s="1" t="s">
        <v>49</v>
      </c>
      <c r="X254" s="1" t="s">
        <v>34</v>
      </c>
      <c r="Y254" s="1" t="s">
        <v>34</v>
      </c>
      <c r="Z254" s="1" t="s">
        <v>25</v>
      </c>
      <c r="AA254" s="1" t="s">
        <v>62</v>
      </c>
      <c r="AB254" s="11">
        <v>3</v>
      </c>
      <c r="AC254" s="12">
        <f xml:space="preserve"> VLOOKUP(Таблица1[Ваша должность],Должность[],3,FALSE)</f>
        <v>0</v>
      </c>
      <c r="AD254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0</v>
      </c>
      <c r="AE254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54" s="12">
        <f>VLOOKUP(Таблица1[[#This Row],[Насколько ваш руководитель делегирует вам полномочия для принятия решений]],Таблица5[],3,FALSE)</f>
        <v>1</v>
      </c>
      <c r="AG254" s="12">
        <f>VLOOKUP(Таблица1[[#This Row],[Дает ли руководитель обратную связь по поводу вашей работы]],Таблица6[],3,FALSE)</f>
        <v>0</v>
      </c>
      <c r="AH254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0</v>
      </c>
      <c r="AI254" s="12">
        <f>VLOOKUP(Таблица1[[#This Row],[Критикует ли вас руководитель в присутствии коллег]],Таблица9[],3,FALSE)</f>
        <v>0</v>
      </c>
      <c r="AJ254" s="12">
        <f>VLOOKUP(Таблица1[[#This Row],[Насколько часто вы общаетесь с руководителем один-на-один]],Таблица10[],3,FALSE)</f>
        <v>0</v>
      </c>
      <c r="AK254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54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54" s="12">
        <f>VLOOKUP(Таблица1[[#This Row],[Повышает ли руководитель на вас голос]],Таблица13[],3,FALSE)</f>
        <v>0</v>
      </c>
      <c r="AN254" s="12">
        <f>VLOOKUP(Таблица1[[#This Row],[Как руководитель реагирует на ваши инициативы]],Таблица14[],3,FALSE)</f>
        <v>1</v>
      </c>
      <c r="AO254" s="12">
        <f>VLOOKUP(Таблица1[[#This Row],[Оцените уровень комфорта в отношениях с руководителем]],Таблица15[],3,FALSE)</f>
        <v>1</v>
      </c>
      <c r="AP254" s="12">
        <f>VLOOKUP(Таблица1[[#This Row],[Возраст вашего руководителя]],Таблица16[],3,FALSE)</f>
        <v>1</v>
      </c>
      <c r="AQ254" s="12">
        <f>VLOOKUP(Таблица1[[#This Row],[Возраст вашего руководителя]],Таблица16[],4,FALSE)</f>
        <v>0</v>
      </c>
      <c r="AR254" s="12">
        <f>VLOOKUP(Таблица1[[#This Row],[Ваш пол]], Таблица17[], 2, FALSE)</f>
        <v>0</v>
      </c>
      <c r="AS254" s="12">
        <f>VLOOKUP(Таблица1[[#This Row],[Считаете ли вы своего руководителя лидером]], Таблица18[], 2, FALSE)</f>
        <v>1</v>
      </c>
      <c r="AT254" s="12">
        <f>VLOOKUP(Таблица1[[#This Row],[Есть ли в вашем коллективе неформальный лидер]], Таблица20[], 2, FALSE)</f>
        <v>0</v>
      </c>
      <c r="AU254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54" s="12">
        <f>VLOOKUP(Таблица1[[#This Row],[Занимается ли руководитель вашим профессиональным развитием]], Таблица22[], 2, FALSE)</f>
        <v>1</v>
      </c>
      <c r="AW254" s="12">
        <f>VLOOKUP(Таблица1[[#This Row],[Готовы ли вы к работе сверхурочно по просьбе руководителя]], Таблица23[], 2, FALSE)</f>
        <v>1</v>
      </c>
      <c r="AX254" s="12">
        <f>VLOOKUP(Таблица1[[#This Row],[Готовы ли вы перейти на другую работу вслед за руководителем]], Таблица24[], 2, FALSE)</f>
        <v>1</v>
      </c>
      <c r="AY254" s="12">
        <f>VLOOKUP(Таблица1[[#This Row],[Пол вашего руководителя]], Таблица17[], 2, FALSE)</f>
        <v>1</v>
      </c>
    </row>
    <row r="255" spans="1:51" ht="45" x14ac:dyDescent="0.25">
      <c r="A255" s="1">
        <v>254</v>
      </c>
      <c r="B255" s="1" t="s">
        <v>78</v>
      </c>
      <c r="C255" s="1">
        <v>10</v>
      </c>
      <c r="D255" s="1">
        <v>34</v>
      </c>
      <c r="E255" s="1">
        <v>0.1</v>
      </c>
      <c r="F255" s="11">
        <v>5</v>
      </c>
      <c r="G255" s="1" t="s">
        <v>25</v>
      </c>
      <c r="H255" s="1" t="s">
        <v>39</v>
      </c>
      <c r="I255" s="1" t="s">
        <v>30</v>
      </c>
      <c r="J255" s="1" t="s">
        <v>28</v>
      </c>
      <c r="K255" s="1" t="s">
        <v>53</v>
      </c>
      <c r="L255" s="1" t="s">
        <v>30</v>
      </c>
      <c r="M255" s="1" t="s">
        <v>31</v>
      </c>
      <c r="N255" s="1" t="s">
        <v>65</v>
      </c>
      <c r="O255" s="1" t="s">
        <v>31</v>
      </c>
      <c r="P255" s="1" t="s">
        <v>33</v>
      </c>
      <c r="Q255" s="1" t="s">
        <v>34</v>
      </c>
      <c r="R255" s="1" t="s">
        <v>34</v>
      </c>
      <c r="S255" s="1" t="s">
        <v>54</v>
      </c>
      <c r="T255" s="1" t="s">
        <v>68</v>
      </c>
      <c r="U255" s="1" t="s">
        <v>31</v>
      </c>
      <c r="V255" s="1" t="s">
        <v>75</v>
      </c>
      <c r="W255" s="1" t="s">
        <v>37</v>
      </c>
      <c r="X255" s="1" t="s">
        <v>31</v>
      </c>
      <c r="Y255" s="1" t="s">
        <v>31</v>
      </c>
      <c r="Z255" s="1" t="s">
        <v>61</v>
      </c>
      <c r="AA255" s="1" t="s">
        <v>56</v>
      </c>
      <c r="AB255" s="11">
        <v>0.1</v>
      </c>
      <c r="AC255" s="12">
        <f xml:space="preserve"> VLOOKUP(Таблица1[Ваша должность],Должность[],3,FALSE)</f>
        <v>0</v>
      </c>
      <c r="AD255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5" s="12">
        <f>VLOOKUP(Таблица1[[#This Row],[Насколько часто ваш непосредственный руководитель советуется с вами по поводу Вашей работы]],Таблица4[],3,FALSE)</f>
        <v>0</v>
      </c>
      <c r="AF255" s="12">
        <f>VLOOKUP(Таблица1[[#This Row],[Насколько ваш руководитель делегирует вам полномочия для принятия решений]],Таблица5[],3,FALSE)</f>
        <v>1</v>
      </c>
      <c r="AG255" s="12">
        <f>VLOOKUP(Таблица1[[#This Row],[Дает ли руководитель обратную связь по поводу вашей работы]],Таблица6[],3,FALSE)</f>
        <v>1</v>
      </c>
      <c r="AH255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55" s="12">
        <f>VLOOKUP(Таблица1[[#This Row],[Критикует ли вас руководитель в присутствии коллег]],Таблица9[],3,FALSE)</f>
        <v>0</v>
      </c>
      <c r="AJ255" s="12">
        <f>VLOOKUP(Таблица1[[#This Row],[Насколько часто вы общаетесь с руководителем один-на-один]],Таблица10[],3,FALSE)</f>
        <v>1</v>
      </c>
      <c r="AK255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55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55" s="12">
        <f>VLOOKUP(Таблица1[[#This Row],[Повышает ли руководитель на вас голос]],Таблица13[],3,FALSE)</f>
        <v>0</v>
      </c>
      <c r="AN255" s="12">
        <f>VLOOKUP(Таблица1[[#This Row],[Как руководитель реагирует на ваши инициативы]],Таблица14[],3,FALSE)</f>
        <v>0</v>
      </c>
      <c r="AO255" s="12">
        <f>VLOOKUP(Таблица1[[#This Row],[Оцените уровень комфорта в отношениях с руководителем]],Таблица15[],3,FALSE)</f>
        <v>1</v>
      </c>
      <c r="AP255" s="12">
        <f>VLOOKUP(Таблица1[[#This Row],[Возраст вашего руководителя]],Таблица16[],3,FALSE)</f>
        <v>0</v>
      </c>
      <c r="AQ255" s="12">
        <f>VLOOKUP(Таблица1[[#This Row],[Возраст вашего руководителя]],Таблица16[],4,FALSE)</f>
        <v>0</v>
      </c>
      <c r="AR255" s="12">
        <f>VLOOKUP(Таблица1[[#This Row],[Ваш пол]], Таблица17[], 2, FALSE)</f>
        <v>1</v>
      </c>
      <c r="AS255" s="12">
        <f>VLOOKUP(Таблица1[[#This Row],[Считаете ли вы своего руководителя лидером]], Таблица18[], 2, FALSE)</f>
        <v>1</v>
      </c>
      <c r="AT255" s="12">
        <f>VLOOKUP(Таблица1[[#This Row],[Есть ли в вашем коллективе неформальный лидер]], Таблица20[], 2, FALSE)</f>
        <v>1</v>
      </c>
      <c r="AU255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55" s="12">
        <f>VLOOKUP(Таблица1[[#This Row],[Занимается ли руководитель вашим профессиональным развитием]], Таблица22[], 2, FALSE)</f>
        <v>0</v>
      </c>
      <c r="AW255" s="12">
        <f>VLOOKUP(Таблица1[[#This Row],[Готовы ли вы к работе сверхурочно по просьбе руководителя]], Таблица23[], 2, FALSE)</f>
        <v>0</v>
      </c>
      <c r="AX255" s="12">
        <f>VLOOKUP(Таблица1[[#This Row],[Готовы ли вы перейти на другую работу вслед за руководителем]], Таблица24[], 2, FALSE)</f>
        <v>0</v>
      </c>
      <c r="AY255" s="12">
        <f>VLOOKUP(Таблица1[[#This Row],[Пол вашего руководителя]], Таблица17[], 2, FALSE)</f>
        <v>0</v>
      </c>
    </row>
    <row r="256" spans="1:51" ht="45" x14ac:dyDescent="0.25">
      <c r="A256" s="1">
        <v>255</v>
      </c>
      <c r="B256" s="1" t="s">
        <v>42</v>
      </c>
      <c r="C256" s="1">
        <v>5</v>
      </c>
      <c r="D256" s="1">
        <v>25</v>
      </c>
      <c r="E256" s="1">
        <v>3</v>
      </c>
      <c r="F256" s="11">
        <v>1</v>
      </c>
      <c r="G256" s="1" t="s">
        <v>25</v>
      </c>
      <c r="H256" s="1" t="s">
        <v>39</v>
      </c>
      <c r="I256" s="1" t="s">
        <v>60</v>
      </c>
      <c r="J256" s="1" t="s">
        <v>28</v>
      </c>
      <c r="K256" s="1" t="s">
        <v>29</v>
      </c>
      <c r="L256" s="1" t="s">
        <v>30</v>
      </c>
      <c r="M256" s="1" t="s">
        <v>31</v>
      </c>
      <c r="N256" s="1" t="s">
        <v>32</v>
      </c>
      <c r="O256" s="1" t="s">
        <v>30</v>
      </c>
      <c r="P256" s="1" t="s">
        <v>41</v>
      </c>
      <c r="Q256" s="1" t="s">
        <v>31</v>
      </c>
      <c r="R256" s="1" t="s">
        <v>31</v>
      </c>
      <c r="S256" s="1" t="s">
        <v>35</v>
      </c>
      <c r="T256" s="1" t="s">
        <v>34</v>
      </c>
      <c r="U256" s="1" t="s">
        <v>31</v>
      </c>
      <c r="V256" s="1" t="s">
        <v>36</v>
      </c>
      <c r="W256" s="1" t="s">
        <v>37</v>
      </c>
      <c r="X256" s="1" t="s">
        <v>31</v>
      </c>
      <c r="Y256" s="1" t="s">
        <v>31</v>
      </c>
      <c r="Z256" s="1" t="s">
        <v>25</v>
      </c>
      <c r="AA256" s="1" t="s">
        <v>38</v>
      </c>
      <c r="AB256" s="11">
        <v>3</v>
      </c>
      <c r="AC256" s="12">
        <f xml:space="preserve"> VLOOKUP(Таблица1[Ваша должность],Должность[],3,FALSE)</f>
        <v>0</v>
      </c>
      <c r="AD256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6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6" s="12">
        <f>VLOOKUP(Таблица1[[#This Row],[Насколько ваш руководитель делегирует вам полномочия для принятия решений]],Таблица5[],3,FALSE)</f>
        <v>1</v>
      </c>
      <c r="AG256" s="12">
        <f>VLOOKUP(Таблица1[[#This Row],[Дает ли руководитель обратную связь по поводу вашей работы]],Таблица6[],3,FALSE)</f>
        <v>1</v>
      </c>
      <c r="AH256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56" s="12">
        <f>VLOOKUP(Таблица1[[#This Row],[Критикует ли вас руководитель в присутствии коллег]],Таблица9[],3,FALSE)</f>
        <v>0</v>
      </c>
      <c r="AJ256" s="12">
        <f>VLOOKUP(Таблица1[[#This Row],[Насколько часто вы общаетесь с руководителем один-на-один]],Таблица10[],3,FALSE)</f>
        <v>1</v>
      </c>
      <c r="AK256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56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56" s="12">
        <f>VLOOKUP(Таблица1[[#This Row],[Повышает ли руководитель на вас голос]],Таблица13[],3,FALSE)</f>
        <v>0</v>
      </c>
      <c r="AN256" s="12">
        <f>VLOOKUP(Таблица1[[#This Row],[Как руководитель реагирует на ваши инициативы]],Таблица14[],3,FALSE)</f>
        <v>1</v>
      </c>
      <c r="AO256" s="12">
        <f>VLOOKUP(Таблица1[[#This Row],[Оцените уровень комфорта в отношениях с руководителем]],Таблица15[],3,FALSE)</f>
        <v>1</v>
      </c>
      <c r="AP256" s="12">
        <f>VLOOKUP(Таблица1[[#This Row],[Возраст вашего руководителя]],Таблица16[],3,FALSE)</f>
        <v>1</v>
      </c>
      <c r="AQ256" s="12">
        <f>VLOOKUP(Таблица1[[#This Row],[Возраст вашего руководителя]],Таблица16[],4,FALSE)</f>
        <v>0</v>
      </c>
      <c r="AR256" s="12">
        <f>VLOOKUP(Таблица1[[#This Row],[Ваш пол]], Таблица17[], 2, FALSE)</f>
        <v>1</v>
      </c>
      <c r="AS256" s="12">
        <f>VLOOKUP(Таблица1[[#This Row],[Считаете ли вы своего руководителя лидером]], Таблица18[], 2, FALSE)</f>
        <v>0</v>
      </c>
      <c r="AT256" s="12">
        <f>VLOOKUP(Таблица1[[#This Row],[Есть ли в вашем коллективе неформальный лидер]], Таблица20[], 2, FALSE)</f>
        <v>0</v>
      </c>
      <c r="AU256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56" s="12">
        <f>VLOOKUP(Таблица1[[#This Row],[Занимается ли руководитель вашим профессиональным развитием]], Таблица22[], 2, FALSE)</f>
        <v>0</v>
      </c>
      <c r="AW256" s="12">
        <f>VLOOKUP(Таблица1[[#This Row],[Готовы ли вы к работе сверхурочно по просьбе руководителя]], Таблица23[], 2, FALSE)</f>
        <v>0</v>
      </c>
      <c r="AX256" s="12">
        <f>VLOOKUP(Таблица1[[#This Row],[Готовы ли вы перейти на другую работу вслед за руководителем]], Таблица24[], 2, FALSE)</f>
        <v>0</v>
      </c>
      <c r="AY256" s="12">
        <f>VLOOKUP(Таблица1[[#This Row],[Пол вашего руководителя]], Таблица17[], 2, FALSE)</f>
        <v>1</v>
      </c>
    </row>
    <row r="257" spans="1:51" ht="45" x14ac:dyDescent="0.25">
      <c r="A257" s="1">
        <v>256</v>
      </c>
      <c r="B257" s="1" t="s">
        <v>42</v>
      </c>
      <c r="C257" s="1">
        <v>15</v>
      </c>
      <c r="D257" s="1">
        <v>40</v>
      </c>
      <c r="E257" s="1">
        <v>3.5</v>
      </c>
      <c r="F257" s="11">
        <v>2</v>
      </c>
      <c r="G257" s="1" t="s">
        <v>25</v>
      </c>
      <c r="H257" s="1" t="s">
        <v>39</v>
      </c>
      <c r="I257" s="1" t="s">
        <v>60</v>
      </c>
      <c r="J257" s="1" t="s">
        <v>28</v>
      </c>
      <c r="K257" s="1" t="s">
        <v>53</v>
      </c>
      <c r="L257" s="1" t="s">
        <v>30</v>
      </c>
      <c r="M257" s="1" t="s">
        <v>31</v>
      </c>
      <c r="N257" s="1" t="s">
        <v>65</v>
      </c>
      <c r="O257" s="1" t="s">
        <v>47</v>
      </c>
      <c r="P257" s="1" t="s">
        <v>41</v>
      </c>
      <c r="Q257" s="1" t="s">
        <v>31</v>
      </c>
      <c r="R257" s="1" t="s">
        <v>31</v>
      </c>
      <c r="S257" s="1" t="s">
        <v>35</v>
      </c>
      <c r="T257" s="1" t="s">
        <v>68</v>
      </c>
      <c r="U257" s="1" t="s">
        <v>31</v>
      </c>
      <c r="V257" s="1" t="s">
        <v>36</v>
      </c>
      <c r="W257" s="1" t="s">
        <v>37</v>
      </c>
      <c r="X257" s="1" t="s">
        <v>34</v>
      </c>
      <c r="Y257" s="1" t="s">
        <v>31</v>
      </c>
      <c r="Z257" s="1" t="s">
        <v>25</v>
      </c>
      <c r="AA257" s="1" t="s">
        <v>56</v>
      </c>
      <c r="AB257" s="11">
        <v>2</v>
      </c>
      <c r="AC257" s="12">
        <f xml:space="preserve"> VLOOKUP(Таблица1[Ваша должность],Должность[],3,FALSE)</f>
        <v>0</v>
      </c>
      <c r="AD257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7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7" s="12">
        <f>VLOOKUP(Таблица1[[#This Row],[Насколько ваш руководитель делегирует вам полномочия для принятия решений]],Таблица5[],3,FALSE)</f>
        <v>1</v>
      </c>
      <c r="AG257" s="12">
        <f>VLOOKUP(Таблица1[[#This Row],[Дает ли руководитель обратную связь по поводу вашей работы]],Таблица6[],3,FALSE)</f>
        <v>1</v>
      </c>
      <c r="AH257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57" s="12">
        <f>VLOOKUP(Таблица1[[#This Row],[Критикует ли вас руководитель в присутствии коллег]],Таблица9[],3,FALSE)</f>
        <v>0</v>
      </c>
      <c r="AJ257" s="12">
        <f>VLOOKUP(Таблица1[[#This Row],[Насколько часто вы общаетесь с руководителем один-на-один]],Таблица10[],3,FALSE)</f>
        <v>1</v>
      </c>
      <c r="AK257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57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0</v>
      </c>
      <c r="AM257" s="12">
        <f>VLOOKUP(Таблица1[[#This Row],[Повышает ли руководитель на вас голос]],Таблица13[],3,FALSE)</f>
        <v>0</v>
      </c>
      <c r="AN257" s="12">
        <f>VLOOKUP(Таблица1[[#This Row],[Как руководитель реагирует на ваши инициативы]],Таблица14[],3,FALSE)</f>
        <v>1</v>
      </c>
      <c r="AO257" s="12">
        <f>VLOOKUP(Таблица1[[#This Row],[Оцените уровень комфорта в отношениях с руководителем]],Таблица15[],3,FALSE)</f>
        <v>1</v>
      </c>
      <c r="AP257" s="12">
        <f>VLOOKUP(Таблица1[[#This Row],[Возраст вашего руководителя]],Таблица16[],3,FALSE)</f>
        <v>0</v>
      </c>
      <c r="AQ257" s="12">
        <f>VLOOKUP(Таблица1[[#This Row],[Возраст вашего руководителя]],Таблица16[],4,FALSE)</f>
        <v>0</v>
      </c>
      <c r="AR257" s="12">
        <f>VLOOKUP(Таблица1[[#This Row],[Ваш пол]], Таблица17[], 2, FALSE)</f>
        <v>1</v>
      </c>
      <c r="AS257" s="12">
        <f>VLOOKUP(Таблица1[[#This Row],[Считаете ли вы своего руководителя лидером]], Таблица18[], 2, FALSE)</f>
        <v>0</v>
      </c>
      <c r="AT257" s="12">
        <f>VLOOKUP(Таблица1[[#This Row],[Есть ли в вашем коллективе неформальный лидер]], Таблица20[], 2, FALSE)</f>
        <v>0</v>
      </c>
      <c r="AU257" s="12" t="str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/>
      </c>
      <c r="AV257" s="12">
        <f>VLOOKUP(Таблица1[[#This Row],[Занимается ли руководитель вашим профессиональным развитием]], Таблица22[], 2, FALSE)</f>
        <v>0</v>
      </c>
      <c r="AW257" s="12">
        <f>VLOOKUP(Таблица1[[#This Row],[Готовы ли вы к работе сверхурочно по просьбе руководителя]], Таблица23[], 2, FALSE)</f>
        <v>1</v>
      </c>
      <c r="AX257" s="12">
        <f>VLOOKUP(Таблица1[[#This Row],[Готовы ли вы перейти на другую работу вслед за руководителем]], Таблица24[], 2, FALSE)</f>
        <v>0</v>
      </c>
      <c r="AY257" s="12">
        <f>VLOOKUP(Таблица1[[#This Row],[Пол вашего руководителя]], Таблица17[], 2, FALSE)</f>
        <v>1</v>
      </c>
    </row>
    <row r="258" spans="1:51" ht="45" x14ac:dyDescent="0.25">
      <c r="A258" s="1">
        <v>257</v>
      </c>
      <c r="B258" s="1" t="s">
        <v>73</v>
      </c>
      <c r="C258" s="1">
        <v>6</v>
      </c>
      <c r="D258" s="1">
        <v>26</v>
      </c>
      <c r="E258" s="1">
        <v>4.5</v>
      </c>
      <c r="F258" s="11">
        <v>1</v>
      </c>
      <c r="G258" s="1" t="s">
        <v>25</v>
      </c>
      <c r="H258" s="1" t="s">
        <v>39</v>
      </c>
      <c r="I258" s="1" t="s">
        <v>27</v>
      </c>
      <c r="J258" s="1" t="s">
        <v>28</v>
      </c>
      <c r="K258" s="1" t="s">
        <v>29</v>
      </c>
      <c r="L258" s="1" t="s">
        <v>59</v>
      </c>
      <c r="M258" s="1" t="s">
        <v>45</v>
      </c>
      <c r="N258" s="1" t="s">
        <v>46</v>
      </c>
      <c r="O258" s="1" t="s">
        <v>31</v>
      </c>
      <c r="P258" s="1" t="s">
        <v>34</v>
      </c>
      <c r="Q258" s="1" t="s">
        <v>34</v>
      </c>
      <c r="R258" s="1" t="s">
        <v>34</v>
      </c>
      <c r="S258" s="1" t="s">
        <v>35</v>
      </c>
      <c r="T258" s="1" t="s">
        <v>34</v>
      </c>
      <c r="U258" s="1" t="s">
        <v>34</v>
      </c>
      <c r="V258" s="1" t="s">
        <v>36</v>
      </c>
      <c r="W258" s="1" t="s">
        <v>49</v>
      </c>
      <c r="X258" s="1" t="s">
        <v>34</v>
      </c>
      <c r="Y258" s="1" t="s">
        <v>31</v>
      </c>
      <c r="Z258" s="1" t="s">
        <v>25</v>
      </c>
      <c r="AA258" s="1" t="s">
        <v>69</v>
      </c>
      <c r="AB258" s="11">
        <v>0.5</v>
      </c>
      <c r="AC258" s="12">
        <f xml:space="preserve"> VLOOKUP(Таблица1[Ваша должность],Должность[],3,FALSE)</f>
        <v>0</v>
      </c>
      <c r="AD258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8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8" s="12">
        <f>VLOOKUP(Таблица1[[#This Row],[Насколько ваш руководитель делегирует вам полномочия для принятия решений]],Таблица5[],3,FALSE)</f>
        <v>1</v>
      </c>
      <c r="AG258" s="12">
        <f>VLOOKUP(Таблица1[[#This Row],[Дает ли руководитель обратную связь по поводу вашей работы]],Таблица6[],3,FALSE)</f>
        <v>1</v>
      </c>
      <c r="AH258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58" s="12">
        <f>VLOOKUP(Таблица1[[#This Row],[Критикует ли вас руководитель в присутствии коллег]],Таблица9[],3,FALSE)</f>
        <v>0</v>
      </c>
      <c r="AJ258" s="12">
        <f>VLOOKUP(Таблица1[[#This Row],[Насколько часто вы общаетесь с руководителем один-на-один]],Таблица10[],3,FALSE)</f>
        <v>0</v>
      </c>
      <c r="AK258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58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58" s="12">
        <f>VLOOKUP(Таблица1[[#This Row],[Повышает ли руководитель на вас голос]],Таблица13[],3,FALSE)</f>
        <v>0</v>
      </c>
      <c r="AN258" s="12">
        <f>VLOOKUP(Таблица1[[#This Row],[Как руководитель реагирует на ваши инициативы]],Таблица14[],3,FALSE)</f>
        <v>1</v>
      </c>
      <c r="AO258" s="12">
        <f>VLOOKUP(Таблица1[[#This Row],[Оцените уровень комфорта в отношениях с руководителем]],Таблица15[],3,FALSE)</f>
        <v>1</v>
      </c>
      <c r="AP258" s="12">
        <f>VLOOKUP(Таблица1[[#This Row],[Возраст вашего руководителя]],Таблица16[],3,FALSE)</f>
        <v>0</v>
      </c>
      <c r="AQ258" s="12">
        <f>VLOOKUP(Таблица1[[#This Row],[Возраст вашего руководителя]],Таблица16[],4,FALSE)</f>
        <v>0</v>
      </c>
      <c r="AR258" s="12">
        <f>VLOOKUP(Таблица1[[#This Row],[Ваш пол]], Таблица17[], 2, FALSE)</f>
        <v>1</v>
      </c>
      <c r="AS258" s="12">
        <f>VLOOKUP(Таблица1[[#This Row],[Считаете ли вы своего руководителя лидером]], Таблица18[], 2, FALSE)</f>
        <v>1</v>
      </c>
      <c r="AT258" s="12">
        <f>VLOOKUP(Таблица1[[#This Row],[Есть ли в вашем коллективе неформальный лидер]], Таблица20[], 2, FALSE)</f>
        <v>1</v>
      </c>
      <c r="AU258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58" s="12">
        <f>VLOOKUP(Таблица1[[#This Row],[Занимается ли руководитель вашим профессиональным развитием]], Таблица22[], 2, FALSE)</f>
        <v>1</v>
      </c>
      <c r="AW258" s="12">
        <f>VLOOKUP(Таблица1[[#This Row],[Готовы ли вы к работе сверхурочно по просьбе руководителя]], Таблица23[], 2, FALSE)</f>
        <v>1</v>
      </c>
      <c r="AX258" s="12">
        <f>VLOOKUP(Таблица1[[#This Row],[Готовы ли вы перейти на другую работу вслед за руководителем]], Таблица24[], 2, FALSE)</f>
        <v>0</v>
      </c>
      <c r="AY258" s="12">
        <f>VLOOKUP(Таблица1[[#This Row],[Пол вашего руководителя]], Таблица17[], 2, FALSE)</f>
        <v>1</v>
      </c>
    </row>
    <row r="259" spans="1:51" ht="45" x14ac:dyDescent="0.25">
      <c r="A259" s="1">
        <v>258</v>
      </c>
      <c r="B259" s="1" t="s">
        <v>51</v>
      </c>
      <c r="C259" s="1">
        <v>9</v>
      </c>
      <c r="D259" s="1">
        <v>28</v>
      </c>
      <c r="E259" s="1">
        <v>2</v>
      </c>
      <c r="F259" s="11">
        <v>2</v>
      </c>
      <c r="G259" s="1" t="s">
        <v>25</v>
      </c>
      <c r="H259" s="1" t="s">
        <v>64</v>
      </c>
      <c r="I259" s="1" t="s">
        <v>27</v>
      </c>
      <c r="J259" s="1" t="s">
        <v>28</v>
      </c>
      <c r="K259" s="1" t="s">
        <v>40</v>
      </c>
      <c r="L259" s="1" t="s">
        <v>30</v>
      </c>
      <c r="M259" s="1" t="s">
        <v>31</v>
      </c>
      <c r="N259" s="1" t="s">
        <v>32</v>
      </c>
      <c r="O259" s="1" t="s">
        <v>31</v>
      </c>
      <c r="P259" s="1" t="s">
        <v>34</v>
      </c>
      <c r="Q259" s="1" t="s">
        <v>34</v>
      </c>
      <c r="R259" s="1" t="s">
        <v>34</v>
      </c>
      <c r="S259" s="1" t="s">
        <v>35</v>
      </c>
      <c r="T259" s="1" t="s">
        <v>34</v>
      </c>
      <c r="U259" s="1" t="s">
        <v>31</v>
      </c>
      <c r="V259" s="1" t="s">
        <v>48</v>
      </c>
      <c r="W259" s="1" t="s">
        <v>37</v>
      </c>
      <c r="X259" s="1" t="s">
        <v>34</v>
      </c>
      <c r="Y259" s="1" t="s">
        <v>31</v>
      </c>
      <c r="Z259" s="1" t="s">
        <v>25</v>
      </c>
      <c r="AA259" s="1" t="s">
        <v>38</v>
      </c>
      <c r="AB259" s="11">
        <v>2</v>
      </c>
      <c r="AC259" s="12">
        <f xml:space="preserve"> VLOOKUP(Таблица1[Ваша должность],Должность[],3,FALSE)</f>
        <v>1</v>
      </c>
      <c r="AD259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59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59" s="12">
        <f>VLOOKUP(Таблица1[[#This Row],[Насколько ваш руководитель делегирует вам полномочия для принятия решений]],Таблица5[],3,FALSE)</f>
        <v>1</v>
      </c>
      <c r="AG259" s="12">
        <f>VLOOKUP(Таблица1[[#This Row],[Дает ли руководитель обратную связь по поводу вашей работы]],Таблица6[],3,FALSE)</f>
        <v>0</v>
      </c>
      <c r="AH259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59" s="12">
        <f>VLOOKUP(Таблица1[[#This Row],[Критикует ли вас руководитель в присутствии коллег]],Таблица9[],3,FALSE)</f>
        <v>0</v>
      </c>
      <c r="AJ259" s="12">
        <f>VLOOKUP(Таблица1[[#This Row],[Насколько часто вы общаетесь с руководителем один-на-один]],Таблица10[],3,FALSE)</f>
        <v>1</v>
      </c>
      <c r="AK259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0</v>
      </c>
      <c r="AL259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59" s="12">
        <f>VLOOKUP(Таблица1[[#This Row],[Повышает ли руководитель на вас голос]],Таблица13[],3,FALSE)</f>
        <v>0</v>
      </c>
      <c r="AN259" s="12">
        <f>VLOOKUP(Таблица1[[#This Row],[Как руководитель реагирует на ваши инициативы]],Таблица14[],3,FALSE)</f>
        <v>0</v>
      </c>
      <c r="AO259" s="12">
        <f>VLOOKUP(Таблица1[[#This Row],[Оцените уровень комфорта в отношениях с руководителем]],Таблица15[],3,FALSE)</f>
        <v>1</v>
      </c>
      <c r="AP259" s="12">
        <f>VLOOKUP(Таблица1[[#This Row],[Возраст вашего руководителя]],Таблица16[],3,FALSE)</f>
        <v>1</v>
      </c>
      <c r="AQ259" s="12">
        <f>VLOOKUP(Таблица1[[#This Row],[Возраст вашего руководителя]],Таблица16[],4,FALSE)</f>
        <v>0</v>
      </c>
      <c r="AR259" s="12">
        <f>VLOOKUP(Таблица1[[#This Row],[Ваш пол]], Таблица17[], 2, FALSE)</f>
        <v>1</v>
      </c>
      <c r="AS259" s="12">
        <f>VLOOKUP(Таблица1[[#This Row],[Считаете ли вы своего руководителя лидером]], Таблица18[], 2, FALSE)</f>
        <v>1</v>
      </c>
      <c r="AT259" s="12">
        <f>VLOOKUP(Таблица1[[#This Row],[Есть ли в вашем коллективе неформальный лидер]], Таблица20[], 2, FALSE)</f>
        <v>1</v>
      </c>
      <c r="AU259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59" s="12">
        <f>VLOOKUP(Таблица1[[#This Row],[Занимается ли руководитель вашим профессиональным развитием]], Таблица22[], 2, FALSE)</f>
        <v>0</v>
      </c>
      <c r="AW259" s="12">
        <f>VLOOKUP(Таблица1[[#This Row],[Готовы ли вы к работе сверхурочно по просьбе руководителя]], Таблица23[], 2, FALSE)</f>
        <v>1</v>
      </c>
      <c r="AX259" s="12">
        <f>VLOOKUP(Таблица1[[#This Row],[Готовы ли вы перейти на другую работу вслед за руководителем]], Таблица24[], 2, FALSE)</f>
        <v>0</v>
      </c>
      <c r="AY259" s="12">
        <f>VLOOKUP(Таблица1[[#This Row],[Пол вашего руководителя]], Таблица17[], 2, FALSE)</f>
        <v>1</v>
      </c>
    </row>
    <row r="260" spans="1:51" ht="45" x14ac:dyDescent="0.25">
      <c r="A260" s="1">
        <v>259</v>
      </c>
      <c r="B260" s="1" t="s">
        <v>42</v>
      </c>
      <c r="C260" s="1">
        <v>12</v>
      </c>
      <c r="D260" s="1">
        <v>33</v>
      </c>
      <c r="E260" s="1">
        <v>1</v>
      </c>
      <c r="F260" s="11">
        <v>2</v>
      </c>
      <c r="G260" s="1" t="s">
        <v>25</v>
      </c>
      <c r="H260" s="1" t="s">
        <v>64</v>
      </c>
      <c r="I260" s="1" t="s">
        <v>27</v>
      </c>
      <c r="J260" s="1" t="s">
        <v>44</v>
      </c>
      <c r="K260" s="1" t="s">
        <v>29</v>
      </c>
      <c r="L260" s="1" t="s">
        <v>59</v>
      </c>
      <c r="M260" s="1" t="s">
        <v>31</v>
      </c>
      <c r="N260" s="1" t="s">
        <v>72</v>
      </c>
      <c r="O260" s="1" t="s">
        <v>47</v>
      </c>
      <c r="P260" s="1" t="s">
        <v>34</v>
      </c>
      <c r="Q260" s="1" t="s">
        <v>34</v>
      </c>
      <c r="R260" s="1" t="s">
        <v>31</v>
      </c>
      <c r="S260" s="1" t="s">
        <v>35</v>
      </c>
      <c r="T260" s="1" t="s">
        <v>34</v>
      </c>
      <c r="U260" s="1" t="s">
        <v>34</v>
      </c>
      <c r="V260" s="1" t="s">
        <v>36</v>
      </c>
      <c r="W260" s="1" t="s">
        <v>37</v>
      </c>
      <c r="X260" s="1" t="s">
        <v>34</v>
      </c>
      <c r="Y260" s="1" t="s">
        <v>31</v>
      </c>
      <c r="Z260" s="1" t="s">
        <v>25</v>
      </c>
      <c r="AA260" s="1" t="s">
        <v>38</v>
      </c>
      <c r="AB260" s="11">
        <v>1</v>
      </c>
      <c r="AC260" s="12">
        <f xml:space="preserve"> VLOOKUP(Таблица1[Ваша должность],Должность[],3,FALSE)</f>
        <v>0</v>
      </c>
      <c r="AD260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60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60" s="12">
        <f>VLOOKUP(Таблица1[[#This Row],[Насколько ваш руководитель делегирует вам полномочия для принятия решений]],Таблица5[],3,FALSE)</f>
        <v>1</v>
      </c>
      <c r="AG260" s="12">
        <f>VLOOKUP(Таблица1[[#This Row],[Дает ли руководитель обратную связь по поводу вашей работы]],Таблица6[],3,FALSE)</f>
        <v>1</v>
      </c>
      <c r="AH260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60" s="12">
        <f>VLOOKUP(Таблица1[[#This Row],[Критикует ли вас руководитель в присутствии коллег]],Таблица9[],3,FALSE)</f>
        <v>0</v>
      </c>
      <c r="AJ260" s="12">
        <f>VLOOKUP(Таблица1[[#This Row],[Насколько часто вы общаетесь с руководителем один-на-один]],Таблица10[],3,FALSE)</f>
        <v>0</v>
      </c>
      <c r="AK260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60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60" s="12">
        <f>VLOOKUP(Таблица1[[#This Row],[Повышает ли руководитель на вас голос]],Таблица13[],3,FALSE)</f>
        <v>0</v>
      </c>
      <c r="AN260" s="12">
        <f>VLOOKUP(Таблица1[[#This Row],[Как руководитель реагирует на ваши инициативы]],Таблица14[],3,FALSE)</f>
        <v>1</v>
      </c>
      <c r="AO260" s="12">
        <f>VLOOKUP(Таблица1[[#This Row],[Оцените уровень комфорта в отношениях с руководителем]],Таблица15[],3,FALSE)</f>
        <v>1</v>
      </c>
      <c r="AP260" s="12">
        <f>VLOOKUP(Таблица1[[#This Row],[Возраст вашего руководителя]],Таблица16[],3,FALSE)</f>
        <v>1</v>
      </c>
      <c r="AQ260" s="12">
        <f>VLOOKUP(Таблица1[[#This Row],[Возраст вашего руководителя]],Таблица16[],4,FALSE)</f>
        <v>0</v>
      </c>
      <c r="AR260" s="12">
        <f>VLOOKUP(Таблица1[[#This Row],[Ваш пол]], Таблица17[], 2, FALSE)</f>
        <v>1</v>
      </c>
      <c r="AS260" s="12">
        <f>VLOOKUP(Таблица1[[#This Row],[Считаете ли вы своего руководителя лидером]], Таблица18[], 2, FALSE)</f>
        <v>1</v>
      </c>
      <c r="AT260" s="12">
        <f>VLOOKUP(Таблица1[[#This Row],[Есть ли в вашем коллективе неформальный лидер]], Таблица20[], 2, FALSE)</f>
        <v>0</v>
      </c>
      <c r="AU260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60" s="12">
        <f>VLOOKUP(Таблица1[[#This Row],[Занимается ли руководитель вашим профессиональным развитием]], Таблица22[], 2, FALSE)</f>
        <v>1</v>
      </c>
      <c r="AW260" s="12">
        <f>VLOOKUP(Таблица1[[#This Row],[Готовы ли вы к работе сверхурочно по просьбе руководителя]], Таблица23[], 2, FALSE)</f>
        <v>1</v>
      </c>
      <c r="AX260" s="12">
        <f>VLOOKUP(Таблица1[[#This Row],[Готовы ли вы перейти на другую работу вслед за руководителем]], Таблица24[], 2, FALSE)</f>
        <v>0</v>
      </c>
      <c r="AY260" s="12">
        <f>VLOOKUP(Таблица1[[#This Row],[Пол вашего руководителя]], Таблица17[], 2, FALSE)</f>
        <v>1</v>
      </c>
    </row>
    <row r="261" spans="1:51" ht="45" x14ac:dyDescent="0.25">
      <c r="A261" s="1">
        <v>260</v>
      </c>
      <c r="B261" s="1" t="s">
        <v>51</v>
      </c>
      <c r="C261" s="1">
        <v>6</v>
      </c>
      <c r="D261" s="1">
        <v>26</v>
      </c>
      <c r="E261" s="1">
        <v>1</v>
      </c>
      <c r="F261" s="11">
        <v>3</v>
      </c>
      <c r="G261" s="1" t="s">
        <v>25</v>
      </c>
      <c r="H261" s="1" t="s">
        <v>39</v>
      </c>
      <c r="I261" s="1" t="s">
        <v>60</v>
      </c>
      <c r="J261" s="1" t="s">
        <v>28</v>
      </c>
      <c r="K261" s="1" t="s">
        <v>40</v>
      </c>
      <c r="L261" s="1" t="s">
        <v>59</v>
      </c>
      <c r="M261" s="1" t="s">
        <v>45</v>
      </c>
      <c r="N261" s="1" t="s">
        <v>65</v>
      </c>
      <c r="O261" s="1" t="s">
        <v>47</v>
      </c>
      <c r="P261" s="1" t="s">
        <v>34</v>
      </c>
      <c r="Q261" s="1" t="s">
        <v>34</v>
      </c>
      <c r="R261" s="1" t="s">
        <v>31</v>
      </c>
      <c r="S261" s="1" t="s">
        <v>35</v>
      </c>
      <c r="T261" s="1" t="s">
        <v>34</v>
      </c>
      <c r="U261" s="1" t="s">
        <v>34</v>
      </c>
      <c r="V261" s="1" t="s">
        <v>36</v>
      </c>
      <c r="W261" s="1" t="s">
        <v>49</v>
      </c>
      <c r="X261" s="1" t="s">
        <v>31</v>
      </c>
      <c r="Y261" s="1" t="s">
        <v>34</v>
      </c>
      <c r="Z261" s="1" t="s">
        <v>25</v>
      </c>
      <c r="AA261" s="1" t="s">
        <v>62</v>
      </c>
      <c r="AB261" s="11">
        <v>1</v>
      </c>
      <c r="AC261" s="12">
        <f xml:space="preserve"> VLOOKUP(Таблица1[Ваша должность],Должность[],3,FALSE)</f>
        <v>1</v>
      </c>
      <c r="AD261" s="12">
        <f>IF(LEN(VLOOKUP(Таблица1[[#This Row],[Как вы оцениваете профессиональные качества своего непосредственного руководителя]],Таблица3[],3,FALSE))=0, "", VLOOKUP(Таблица1[[#This Row],[Как вы оцениваете профессиональные качества своего непосредственного руководителя]],Таблица3[],3,FALSE))</f>
        <v>1</v>
      </c>
      <c r="AE261" s="12">
        <f>VLOOKUP(Таблица1[[#This Row],[Насколько часто ваш непосредственный руководитель советуется с вами по поводу Вашей работы]],Таблица4[],3,FALSE)</f>
        <v>1</v>
      </c>
      <c r="AF261" s="12">
        <f>VLOOKUP(Таблица1[[#This Row],[Насколько ваш руководитель делегирует вам полномочия для принятия решений]],Таблица5[],3,FALSE)</f>
        <v>1</v>
      </c>
      <c r="AG261" s="12">
        <f>VLOOKUP(Таблица1[[#This Row],[Дает ли руководитель обратную связь по поводу вашей работы]],Таблица6[],3,FALSE)</f>
        <v>0</v>
      </c>
      <c r="AH261" s="12">
        <f>IF(LEN(VLOOKUP(Таблица1[[#This Row],[Как часто руководитель благодарит вас]],Таблица7[],3,FALSE))=0,"",VLOOKUP(Таблица1[[#This Row],[Как часто руководитель благодарит вас]],Таблица7[],3,FALSE))</f>
        <v>1</v>
      </c>
      <c r="AI261" s="12">
        <f>VLOOKUP(Таблица1[[#This Row],[Критикует ли вас руководитель в присутствии коллег]],Таблица9[],3,FALSE)</f>
        <v>0</v>
      </c>
      <c r="AJ261" s="12">
        <f>VLOOKUP(Таблица1[[#This Row],[Насколько часто вы общаетесь с руководителем один-на-один]],Таблица10[],3,FALSE)</f>
        <v>1</v>
      </c>
      <c r="AK261" s="12">
        <f>IF(LEN(VLOOKUP(Таблица1[[#This Row],[Общаетесь ли вы с руководителем по нерабочим вопросам]],Таблица11[],3,FALSE))=0, "", VLOOKUP(Таблица1[[#This Row],[Общаетесь ли вы с руководителем по нерабочим вопросам]],Таблица11[],3,FALSE))</f>
        <v>1</v>
      </c>
      <c r="AL261" s="12">
        <f>IF(LEN(VLOOKUP(Таблица1[[#This Row],[Знает ли руководитель о ваших карьерных планах?]],Таблица12[],3,FALSE))=0, "", VLOOKUP(Таблица1[[#This Row],[Знает ли руководитель о ваших карьерных планах?]],Таблица12[],3,FALSE))</f>
        <v>1</v>
      </c>
      <c r="AM261" s="12">
        <f>VLOOKUP(Таблица1[[#This Row],[Повышает ли руководитель на вас голос]],Таблица13[],3,FALSE)</f>
        <v>0</v>
      </c>
      <c r="AN261" s="12">
        <f>VLOOKUP(Таблица1[[#This Row],[Как руководитель реагирует на ваши инициативы]],Таблица14[],3,FALSE)</f>
        <v>1</v>
      </c>
      <c r="AO261" s="12">
        <f>VLOOKUP(Таблица1[[#This Row],[Оцените уровень комфорта в отношениях с руководителем]],Таблица15[],3,FALSE)</f>
        <v>1</v>
      </c>
      <c r="AP261" s="12">
        <f>VLOOKUP(Таблица1[[#This Row],[Возраст вашего руководителя]],Таблица16[],3,FALSE)</f>
        <v>1</v>
      </c>
      <c r="AQ261" s="12">
        <f>VLOOKUP(Таблица1[[#This Row],[Возраст вашего руководителя]],Таблица16[],4,FALSE)</f>
        <v>0</v>
      </c>
      <c r="AR261" s="12">
        <f>VLOOKUP(Таблица1[[#This Row],[Ваш пол]], Таблица17[], 2, FALSE)</f>
        <v>1</v>
      </c>
      <c r="AS261" s="12">
        <f>VLOOKUP(Таблица1[[#This Row],[Считаете ли вы своего руководителя лидером]], Таблица18[], 2, FALSE)</f>
        <v>1</v>
      </c>
      <c r="AT261" s="12">
        <f>VLOOKUP(Таблица1[[#This Row],[Есть ли в вашем коллективе неформальный лидер]], Таблица20[], 2, FALSE)</f>
        <v>0</v>
      </c>
      <c r="AU261" s="12">
        <f>IF(LEN(VLOOKUP(Таблица1[[#This Row],[Занимается ли ваш руководитель профессиональным саморазвитием]], Таблица21[], 2, FALSE))=0, "", VLOOKUP(Таблица1[[#This Row],[Занимается ли ваш руководитель профессиональным саморазвитием]], Таблица21[], 2, FALSE))</f>
        <v>1</v>
      </c>
      <c r="AV261" s="12">
        <f>VLOOKUP(Таблица1[[#This Row],[Занимается ли руководитель вашим профессиональным развитием]], Таблица22[], 2, FALSE)</f>
        <v>1</v>
      </c>
      <c r="AW261" s="12">
        <f>VLOOKUP(Таблица1[[#This Row],[Готовы ли вы к работе сверхурочно по просьбе руководителя]], Таблица23[], 2, FALSE)</f>
        <v>0</v>
      </c>
      <c r="AX261" s="12">
        <f>VLOOKUP(Таблица1[[#This Row],[Готовы ли вы перейти на другую работу вслед за руководителем]], Таблица24[], 2, FALSE)</f>
        <v>1</v>
      </c>
      <c r="AY261" s="12">
        <f>VLOOKUP(Таблица1[[#This Row],[Пол вашего руководителя]], Таблица17[], 2, FALSE)</f>
        <v>1</v>
      </c>
    </row>
  </sheetData>
  <conditionalFormatting sqref="A2:AQ261">
    <cfRule type="expression" dxfId="128" priority="1" stopIfTrue="1">
      <formula>IF(ExceptionsThreshold_0&gt;Threshold_0, TRUE, FALSE)</formula>
    </cfRule>
    <cfRule type="expression" dxfId="127" priority="2" stopIfTrue="1">
      <formula>IF(MAX(RowExceptionsThreshold_0)&gt;Threshold_0, TRUE, FALSE)</formula>
    </cfRule>
  </conditionalFormatting>
  <pageMargins left="0.7" right="0.7" top="0.75" bottom="0.75" header="0.3" footer="0.3"/>
  <customProperties>
    <customPr name="Highlight Exceptions_Таблица1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" sqref="C1"/>
    </sheetView>
  </sheetViews>
  <sheetFormatPr defaultRowHeight="15" x14ac:dyDescent="0.25"/>
  <cols>
    <col min="1" max="1" width="73.42578125" customWidth="1"/>
    <col min="2" max="2" width="50.28515625" customWidth="1"/>
    <col min="3" max="3" width="16.42578125" bestFit="1" customWidth="1"/>
  </cols>
  <sheetData>
    <row r="1" spans="1:3" x14ac:dyDescent="0.25">
      <c r="A1" t="s">
        <v>186</v>
      </c>
      <c r="B1" t="s">
        <v>179</v>
      </c>
      <c r="C1">
        <f>MATCH(B1, Данные!$1:$1, 0)</f>
        <v>45</v>
      </c>
    </row>
    <row r="2" spans="1:3" x14ac:dyDescent="0.25">
      <c r="A2" t="s">
        <v>187</v>
      </c>
      <c r="B2" t="s">
        <v>188</v>
      </c>
      <c r="C2">
        <f>MATCH(B2, Данные!$1:$1, 0)</f>
        <v>29</v>
      </c>
    </row>
    <row r="4" spans="1:3" x14ac:dyDescent="0.25">
      <c r="A4" s="1" t="s">
        <v>0</v>
      </c>
      <c r="B4" s="1" t="s">
        <v>80</v>
      </c>
      <c r="C4" s="1" t="s">
        <v>149</v>
      </c>
    </row>
    <row r="5" spans="1:3" x14ac:dyDescent="0.25">
      <c r="A5" s="1" t="s">
        <v>42</v>
      </c>
      <c r="B5" s="1">
        <v>0</v>
      </c>
      <c r="C5" s="1">
        <v>0</v>
      </c>
    </row>
    <row r="6" spans="1:3" x14ac:dyDescent="0.25">
      <c r="A6" s="1" t="s">
        <v>73</v>
      </c>
      <c r="B6" s="1">
        <v>0</v>
      </c>
      <c r="C6" s="1">
        <v>0</v>
      </c>
    </row>
    <row r="7" spans="1:3" x14ac:dyDescent="0.25">
      <c r="A7" s="1" t="s">
        <v>74</v>
      </c>
      <c r="B7" s="1">
        <v>0</v>
      </c>
      <c r="C7" s="1">
        <v>0</v>
      </c>
    </row>
    <row r="8" spans="1:3" x14ac:dyDescent="0.25">
      <c r="A8" s="1" t="s">
        <v>78</v>
      </c>
      <c r="B8" s="1">
        <v>0</v>
      </c>
      <c r="C8" s="1">
        <v>0</v>
      </c>
    </row>
    <row r="9" spans="1:3" x14ac:dyDescent="0.25">
      <c r="A9" s="1" t="s">
        <v>51</v>
      </c>
      <c r="B9" s="1">
        <v>1</v>
      </c>
      <c r="C9" s="1">
        <v>1</v>
      </c>
    </row>
    <row r="10" spans="1:3" ht="30" x14ac:dyDescent="0.25">
      <c r="A10" s="1" t="s">
        <v>63</v>
      </c>
      <c r="B10" s="1">
        <v>2</v>
      </c>
      <c r="C10" s="1">
        <v>1</v>
      </c>
    </row>
    <row r="11" spans="1:3" x14ac:dyDescent="0.25">
      <c r="A11" s="1" t="s">
        <v>24</v>
      </c>
      <c r="B11" s="1">
        <v>3</v>
      </c>
      <c r="C11" s="1">
        <v>1</v>
      </c>
    </row>
    <row r="12" spans="1:3" x14ac:dyDescent="0.25">
      <c r="A12" s="1" t="s">
        <v>57</v>
      </c>
      <c r="B12" s="1">
        <v>4</v>
      </c>
      <c r="C12" s="1">
        <v>1</v>
      </c>
    </row>
    <row r="19" spans="1:3" ht="30" x14ac:dyDescent="0.25">
      <c r="A19" s="5" t="s">
        <v>4</v>
      </c>
      <c r="B19" s="9" t="s">
        <v>81</v>
      </c>
      <c r="C19" s="9" t="s">
        <v>150</v>
      </c>
    </row>
    <row r="20" spans="1:3" x14ac:dyDescent="0.25">
      <c r="A20" s="3" t="s">
        <v>26</v>
      </c>
      <c r="B20" s="7">
        <v>1</v>
      </c>
      <c r="C20" s="7">
        <v>0</v>
      </c>
    </row>
    <row r="21" spans="1:3" x14ac:dyDescent="0.25">
      <c r="A21" s="4" t="s">
        <v>39</v>
      </c>
      <c r="B21" s="6">
        <v>3</v>
      </c>
      <c r="C21" s="6">
        <v>1</v>
      </c>
    </row>
    <row r="22" spans="1:3" x14ac:dyDescent="0.25">
      <c r="A22" s="3" t="s">
        <v>43</v>
      </c>
      <c r="B22" s="6">
        <v>2</v>
      </c>
      <c r="C22" s="6">
        <v>0</v>
      </c>
    </row>
    <row r="23" spans="1:3" x14ac:dyDescent="0.25">
      <c r="A23" s="4" t="s">
        <v>64</v>
      </c>
      <c r="B23" s="6">
        <v>4</v>
      </c>
      <c r="C23" s="6">
        <v>1</v>
      </c>
    </row>
    <row r="24" spans="1:3" x14ac:dyDescent="0.25">
      <c r="A24" s="4" t="s">
        <v>68</v>
      </c>
      <c r="B24" s="8">
        <v>0</v>
      </c>
      <c r="C24" s="8"/>
    </row>
    <row r="29" spans="1:3" ht="30" x14ac:dyDescent="0.25">
      <c r="A29" s="2" t="s">
        <v>5</v>
      </c>
      <c r="B29" t="s">
        <v>82</v>
      </c>
      <c r="C29" t="s">
        <v>151</v>
      </c>
    </row>
    <row r="30" spans="1:3" x14ac:dyDescent="0.25">
      <c r="A30" s="3" t="s">
        <v>27</v>
      </c>
      <c r="B30">
        <v>3</v>
      </c>
      <c r="C30">
        <v>1</v>
      </c>
    </row>
    <row r="31" spans="1:3" x14ac:dyDescent="0.25">
      <c r="A31" s="4" t="s">
        <v>30</v>
      </c>
      <c r="B31">
        <v>1</v>
      </c>
      <c r="C31">
        <v>0</v>
      </c>
    </row>
    <row r="32" spans="1:3" x14ac:dyDescent="0.25">
      <c r="A32" s="3" t="s">
        <v>58</v>
      </c>
      <c r="B32">
        <v>0</v>
      </c>
      <c r="C32">
        <v>0</v>
      </c>
    </row>
    <row r="33" spans="1:3" x14ac:dyDescent="0.25">
      <c r="A33" s="3" t="s">
        <v>60</v>
      </c>
      <c r="B33">
        <v>2</v>
      </c>
      <c r="C33">
        <v>1</v>
      </c>
    </row>
    <row r="38" spans="1:3" ht="30" x14ac:dyDescent="0.25">
      <c r="A38" s="2" t="s">
        <v>6</v>
      </c>
      <c r="B38" t="s">
        <v>83</v>
      </c>
      <c r="C38" t="s">
        <v>152</v>
      </c>
    </row>
    <row r="39" spans="1:3" x14ac:dyDescent="0.25">
      <c r="A39" s="3" t="s">
        <v>28</v>
      </c>
      <c r="B39">
        <v>2</v>
      </c>
      <c r="C39">
        <v>1</v>
      </c>
    </row>
    <row r="40" spans="1:3" x14ac:dyDescent="0.25">
      <c r="A40" s="3" t="s">
        <v>44</v>
      </c>
      <c r="B40">
        <v>3</v>
      </c>
      <c r="C40">
        <v>1</v>
      </c>
    </row>
    <row r="41" spans="1:3" x14ac:dyDescent="0.25">
      <c r="A41" s="4" t="s">
        <v>52</v>
      </c>
      <c r="B41">
        <v>0</v>
      </c>
      <c r="C41">
        <v>0</v>
      </c>
    </row>
    <row r="42" spans="1:3" x14ac:dyDescent="0.25">
      <c r="A42" s="3" t="s">
        <v>71</v>
      </c>
      <c r="B42">
        <v>1</v>
      </c>
      <c r="C42">
        <v>0</v>
      </c>
    </row>
    <row r="46" spans="1:3" x14ac:dyDescent="0.25">
      <c r="A46" s="2" t="s">
        <v>7</v>
      </c>
      <c r="B46" t="s">
        <v>84</v>
      </c>
      <c r="C46" t="s">
        <v>153</v>
      </c>
    </row>
    <row r="47" spans="1:3" x14ac:dyDescent="0.25">
      <c r="A47" s="3" t="s">
        <v>29</v>
      </c>
      <c r="B47">
        <v>3</v>
      </c>
      <c r="C47">
        <v>1</v>
      </c>
    </row>
    <row r="48" spans="1:3" x14ac:dyDescent="0.25">
      <c r="A48" s="4" t="s">
        <v>40</v>
      </c>
      <c r="B48">
        <v>2</v>
      </c>
      <c r="C48">
        <v>0</v>
      </c>
    </row>
    <row r="49" spans="1:3" x14ac:dyDescent="0.25">
      <c r="A49" s="4" t="s">
        <v>53</v>
      </c>
      <c r="B49">
        <v>1</v>
      </c>
      <c r="C49">
        <v>1</v>
      </c>
    </row>
    <row r="50" spans="1:3" x14ac:dyDescent="0.25">
      <c r="A50" s="3" t="s">
        <v>31</v>
      </c>
      <c r="B50">
        <v>0</v>
      </c>
      <c r="C50">
        <v>0</v>
      </c>
    </row>
    <row r="52" spans="1:3" x14ac:dyDescent="0.25">
      <c r="A52" s="2" t="s">
        <v>8</v>
      </c>
      <c r="B52" t="s">
        <v>85</v>
      </c>
      <c r="C52" t="s">
        <v>154</v>
      </c>
    </row>
    <row r="53" spans="1:3" x14ac:dyDescent="0.25">
      <c r="A53" s="3" t="s">
        <v>30</v>
      </c>
      <c r="B53">
        <v>1</v>
      </c>
      <c r="C53">
        <v>1</v>
      </c>
    </row>
    <row r="54" spans="1:3" x14ac:dyDescent="0.25">
      <c r="A54" s="3" t="s">
        <v>59</v>
      </c>
      <c r="B54">
        <v>2</v>
      </c>
      <c r="C54">
        <v>1</v>
      </c>
    </row>
    <row r="55" spans="1:3" x14ac:dyDescent="0.25">
      <c r="A55" s="4" t="s">
        <v>35</v>
      </c>
      <c r="B55">
        <v>0</v>
      </c>
      <c r="C55">
        <v>0</v>
      </c>
    </row>
    <row r="57" spans="1:3" x14ac:dyDescent="0.25">
      <c r="A57" s="2" t="s">
        <v>9</v>
      </c>
      <c r="B57" t="s">
        <v>86</v>
      </c>
      <c r="C57" t="s">
        <v>155</v>
      </c>
    </row>
    <row r="58" spans="1:3" x14ac:dyDescent="0.25">
      <c r="A58" s="3" t="s">
        <v>31</v>
      </c>
      <c r="B58">
        <v>1</v>
      </c>
      <c r="C58">
        <v>0</v>
      </c>
    </row>
    <row r="59" spans="1:3" x14ac:dyDescent="0.25">
      <c r="A59" s="4" t="s">
        <v>34</v>
      </c>
      <c r="B59">
        <v>2</v>
      </c>
      <c r="C59">
        <v>1</v>
      </c>
    </row>
    <row r="60" spans="1:3" x14ac:dyDescent="0.25">
      <c r="A60" s="3" t="s">
        <v>45</v>
      </c>
      <c r="B60">
        <v>0</v>
      </c>
      <c r="C60">
        <v>0</v>
      </c>
    </row>
    <row r="63" spans="1:3" x14ac:dyDescent="0.25">
      <c r="A63" s="2" t="s">
        <v>10</v>
      </c>
      <c r="B63" t="s">
        <v>87</v>
      </c>
      <c r="C63" t="s">
        <v>156</v>
      </c>
    </row>
    <row r="64" spans="1:3" x14ac:dyDescent="0.25">
      <c r="A64" s="3" t="s">
        <v>32</v>
      </c>
      <c r="B64">
        <v>4</v>
      </c>
      <c r="C64">
        <v>1</v>
      </c>
    </row>
    <row r="65" spans="1:3" x14ac:dyDescent="0.25">
      <c r="A65" s="3" t="s">
        <v>46</v>
      </c>
      <c r="B65">
        <v>1</v>
      </c>
      <c r="C65">
        <v>0</v>
      </c>
    </row>
    <row r="66" spans="1:3" x14ac:dyDescent="0.25">
      <c r="A66" s="3" t="s">
        <v>65</v>
      </c>
      <c r="B66">
        <v>5</v>
      </c>
      <c r="C66">
        <v>1</v>
      </c>
    </row>
    <row r="67" spans="1:3" x14ac:dyDescent="0.25">
      <c r="A67" s="3" t="s">
        <v>66</v>
      </c>
      <c r="B67">
        <v>3</v>
      </c>
      <c r="C67">
        <v>0</v>
      </c>
    </row>
    <row r="68" spans="1:3" x14ac:dyDescent="0.25">
      <c r="A68" s="3" t="s">
        <v>72</v>
      </c>
      <c r="B68">
        <v>2</v>
      </c>
      <c r="C68">
        <v>0</v>
      </c>
    </row>
    <row r="69" spans="1:3" x14ac:dyDescent="0.25">
      <c r="A69" s="4" t="s">
        <v>77</v>
      </c>
      <c r="B69">
        <v>0</v>
      </c>
      <c r="C69">
        <v>0</v>
      </c>
    </row>
    <row r="71" spans="1:3" x14ac:dyDescent="0.25">
      <c r="A71" s="2" t="s">
        <v>11</v>
      </c>
      <c r="B71" t="s">
        <v>88</v>
      </c>
      <c r="C71" t="s">
        <v>157</v>
      </c>
    </row>
    <row r="72" spans="1:3" x14ac:dyDescent="0.25">
      <c r="A72" s="3" t="s">
        <v>31</v>
      </c>
      <c r="B72">
        <v>0</v>
      </c>
      <c r="C72">
        <v>0</v>
      </c>
    </row>
    <row r="73" spans="1:3" x14ac:dyDescent="0.25">
      <c r="A73" s="3" t="s">
        <v>47</v>
      </c>
      <c r="B73">
        <v>2</v>
      </c>
      <c r="C73">
        <v>1</v>
      </c>
    </row>
    <row r="74" spans="1:3" x14ac:dyDescent="0.25">
      <c r="A74" s="3" t="s">
        <v>30</v>
      </c>
      <c r="B74">
        <v>1</v>
      </c>
      <c r="C74">
        <v>1</v>
      </c>
    </row>
    <row r="76" spans="1:3" x14ac:dyDescent="0.25">
      <c r="A76" s="2" t="s">
        <v>12</v>
      </c>
      <c r="B76" t="s">
        <v>89</v>
      </c>
      <c r="C76" t="s">
        <v>158</v>
      </c>
    </row>
    <row r="77" spans="1:3" x14ac:dyDescent="0.25">
      <c r="A77" s="3" t="s">
        <v>33</v>
      </c>
      <c r="B77">
        <v>0</v>
      </c>
      <c r="C77">
        <v>0</v>
      </c>
    </row>
    <row r="78" spans="1:3" x14ac:dyDescent="0.25">
      <c r="A78" s="4" t="s">
        <v>41</v>
      </c>
      <c r="B78">
        <v>1</v>
      </c>
      <c r="C78">
        <v>0</v>
      </c>
    </row>
    <row r="79" spans="1:3" x14ac:dyDescent="0.25">
      <c r="A79" s="3" t="s">
        <v>34</v>
      </c>
      <c r="B79">
        <v>2</v>
      </c>
      <c r="C79">
        <v>1</v>
      </c>
    </row>
    <row r="81" spans="1:3" x14ac:dyDescent="0.25">
      <c r="A81" s="2" t="s">
        <v>15</v>
      </c>
      <c r="B81" t="s">
        <v>90</v>
      </c>
      <c r="C81" t="s">
        <v>159</v>
      </c>
    </row>
    <row r="82" spans="1:3" x14ac:dyDescent="0.25">
      <c r="A82" s="3" t="s">
        <v>35</v>
      </c>
      <c r="B82">
        <v>0</v>
      </c>
      <c r="C82">
        <v>0</v>
      </c>
    </row>
    <row r="83" spans="1:3" x14ac:dyDescent="0.25">
      <c r="A83" s="4" t="s">
        <v>54</v>
      </c>
      <c r="B83">
        <v>1</v>
      </c>
      <c r="C83">
        <v>0</v>
      </c>
    </row>
    <row r="84" spans="1:3" x14ac:dyDescent="0.25">
      <c r="A84" s="3" t="s">
        <v>60</v>
      </c>
      <c r="B84">
        <v>2</v>
      </c>
      <c r="C84">
        <v>1</v>
      </c>
    </row>
    <row r="86" spans="1:3" x14ac:dyDescent="0.25">
      <c r="A86" s="2" t="s">
        <v>18</v>
      </c>
      <c r="B86" t="s">
        <v>91</v>
      </c>
      <c r="C86" t="s">
        <v>160</v>
      </c>
    </row>
    <row r="87" spans="1:3" x14ac:dyDescent="0.25">
      <c r="A87" s="3" t="s">
        <v>36</v>
      </c>
      <c r="B87">
        <v>3</v>
      </c>
      <c r="C87">
        <v>1</v>
      </c>
    </row>
    <row r="88" spans="1:3" x14ac:dyDescent="0.25">
      <c r="A88" s="3" t="s">
        <v>48</v>
      </c>
      <c r="B88">
        <v>1</v>
      </c>
      <c r="C88">
        <v>0</v>
      </c>
    </row>
    <row r="89" spans="1:3" x14ac:dyDescent="0.25">
      <c r="A89" s="3" t="s">
        <v>75</v>
      </c>
      <c r="B89">
        <v>0</v>
      </c>
      <c r="C89">
        <v>0</v>
      </c>
    </row>
    <row r="90" spans="1:3" x14ac:dyDescent="0.25">
      <c r="A90" s="3" t="s">
        <v>76</v>
      </c>
      <c r="B90">
        <v>2</v>
      </c>
      <c r="C90">
        <v>0</v>
      </c>
    </row>
    <row r="92" spans="1:3" x14ac:dyDescent="0.25">
      <c r="A92" s="2" t="s">
        <v>19</v>
      </c>
      <c r="B92" t="s">
        <v>92</v>
      </c>
      <c r="C92" t="s">
        <v>161</v>
      </c>
    </row>
    <row r="93" spans="1:3" x14ac:dyDescent="0.25">
      <c r="A93" s="3" t="s">
        <v>37</v>
      </c>
      <c r="B93">
        <v>2</v>
      </c>
      <c r="C93">
        <v>1</v>
      </c>
    </row>
    <row r="94" spans="1:3" x14ac:dyDescent="0.25">
      <c r="A94" s="3" t="s">
        <v>49</v>
      </c>
      <c r="B94">
        <v>3</v>
      </c>
      <c r="C94">
        <v>1</v>
      </c>
    </row>
    <row r="95" spans="1:3" x14ac:dyDescent="0.25">
      <c r="A95" s="4" t="s">
        <v>55</v>
      </c>
      <c r="B95">
        <v>1</v>
      </c>
      <c r="C95">
        <v>0</v>
      </c>
    </row>
    <row r="96" spans="1:3" x14ac:dyDescent="0.25">
      <c r="A96" s="4" t="s">
        <v>70</v>
      </c>
      <c r="B96">
        <v>0</v>
      </c>
      <c r="C96">
        <v>0</v>
      </c>
    </row>
    <row r="98" spans="1:4" x14ac:dyDescent="0.25">
      <c r="A98" s="2" t="s">
        <v>23</v>
      </c>
      <c r="B98" t="s">
        <v>93</v>
      </c>
      <c r="C98" t="s">
        <v>162</v>
      </c>
      <c r="D98" t="s">
        <v>163</v>
      </c>
    </row>
    <row r="99" spans="1:4" x14ac:dyDescent="0.25">
      <c r="A99" s="3" t="s">
        <v>38</v>
      </c>
      <c r="B99">
        <v>2</v>
      </c>
      <c r="C99">
        <v>1</v>
      </c>
      <c r="D99">
        <v>0</v>
      </c>
    </row>
    <row r="100" spans="1:4" x14ac:dyDescent="0.25">
      <c r="A100" s="3" t="s">
        <v>50</v>
      </c>
      <c r="B100">
        <v>0</v>
      </c>
      <c r="C100">
        <v>0</v>
      </c>
      <c r="D100">
        <v>0</v>
      </c>
    </row>
    <row r="101" spans="1:4" x14ac:dyDescent="0.25">
      <c r="A101" s="4" t="s">
        <v>56</v>
      </c>
      <c r="B101">
        <v>-1</v>
      </c>
      <c r="C101">
        <v>0</v>
      </c>
      <c r="D101">
        <v>0</v>
      </c>
    </row>
    <row r="102" spans="1:4" x14ac:dyDescent="0.25">
      <c r="A102" s="3" t="s">
        <v>62</v>
      </c>
      <c r="B102">
        <v>3</v>
      </c>
      <c r="C102">
        <v>1</v>
      </c>
      <c r="D102">
        <v>0</v>
      </c>
    </row>
    <row r="103" spans="1:4" x14ac:dyDescent="0.25">
      <c r="A103" s="4" t="s">
        <v>67</v>
      </c>
      <c r="B103">
        <v>-2</v>
      </c>
      <c r="C103">
        <v>0</v>
      </c>
      <c r="D103">
        <v>1</v>
      </c>
    </row>
    <row r="104" spans="1:4" x14ac:dyDescent="0.25">
      <c r="A104" s="3" t="s">
        <v>69</v>
      </c>
      <c r="B104">
        <v>1</v>
      </c>
      <c r="C104">
        <v>0</v>
      </c>
      <c r="D104">
        <v>0</v>
      </c>
    </row>
    <row r="105" spans="1:4" x14ac:dyDescent="0.25">
      <c r="A105" s="4" t="s">
        <v>79</v>
      </c>
      <c r="B105">
        <v>-3</v>
      </c>
      <c r="C105">
        <v>0</v>
      </c>
      <c r="D105">
        <v>1</v>
      </c>
    </row>
    <row r="113" spans="1:2" x14ac:dyDescent="0.25">
      <c r="A113" s="2" t="s">
        <v>3</v>
      </c>
      <c r="B113" t="s">
        <v>142</v>
      </c>
    </row>
    <row r="114" spans="1:2" x14ac:dyDescent="0.25">
      <c r="A114" t="s">
        <v>25</v>
      </c>
      <c r="B114">
        <v>1</v>
      </c>
    </row>
    <row r="115" spans="1:2" x14ac:dyDescent="0.25">
      <c r="A115" t="s">
        <v>61</v>
      </c>
      <c r="B115">
        <v>0</v>
      </c>
    </row>
    <row r="117" spans="1:2" x14ac:dyDescent="0.25">
      <c r="A117" t="s">
        <v>13</v>
      </c>
      <c r="B117" t="s">
        <v>143</v>
      </c>
    </row>
    <row r="118" spans="1:2" x14ac:dyDescent="0.25">
      <c r="A118" t="s">
        <v>34</v>
      </c>
      <c r="B118">
        <v>1</v>
      </c>
    </row>
    <row r="119" spans="1:2" x14ac:dyDescent="0.25">
      <c r="A119" t="s">
        <v>31</v>
      </c>
      <c r="B119">
        <v>0</v>
      </c>
    </row>
    <row r="121" spans="1:2" x14ac:dyDescent="0.25">
      <c r="A121" t="s">
        <v>14</v>
      </c>
      <c r="B121" t="s">
        <v>144</v>
      </c>
    </row>
    <row r="122" spans="1:2" x14ac:dyDescent="0.25">
      <c r="A122" t="s">
        <v>34</v>
      </c>
      <c r="B122">
        <v>1</v>
      </c>
    </row>
    <row r="123" spans="1:2" x14ac:dyDescent="0.25">
      <c r="A123" t="s">
        <v>31</v>
      </c>
      <c r="B123">
        <v>0</v>
      </c>
    </row>
    <row r="125" spans="1:2" x14ac:dyDescent="0.25">
      <c r="A125" t="s">
        <v>16</v>
      </c>
      <c r="B125" t="s">
        <v>148</v>
      </c>
    </row>
    <row r="126" spans="1:2" x14ac:dyDescent="0.25">
      <c r="A126" t="s">
        <v>34</v>
      </c>
      <c r="B126">
        <v>1</v>
      </c>
    </row>
    <row r="127" spans="1:2" x14ac:dyDescent="0.25">
      <c r="A127" t="s">
        <v>68</v>
      </c>
    </row>
    <row r="128" spans="1:2" x14ac:dyDescent="0.25">
      <c r="A128" t="s">
        <v>31</v>
      </c>
      <c r="B128">
        <v>0</v>
      </c>
    </row>
    <row r="130" spans="1:2" x14ac:dyDescent="0.25">
      <c r="A130" t="s">
        <v>17</v>
      </c>
      <c r="B130" t="s">
        <v>145</v>
      </c>
    </row>
    <row r="131" spans="1:2" x14ac:dyDescent="0.25">
      <c r="A131" t="s">
        <v>34</v>
      </c>
      <c r="B131">
        <v>1</v>
      </c>
    </row>
    <row r="132" spans="1:2" x14ac:dyDescent="0.25">
      <c r="A132" t="s">
        <v>31</v>
      </c>
      <c r="B132">
        <v>0</v>
      </c>
    </row>
    <row r="134" spans="1:2" x14ac:dyDescent="0.25">
      <c r="A134" t="s">
        <v>20</v>
      </c>
      <c r="B134" t="s">
        <v>146</v>
      </c>
    </row>
    <row r="135" spans="1:2" x14ac:dyDescent="0.25">
      <c r="A135" t="s">
        <v>34</v>
      </c>
      <c r="B135">
        <v>1</v>
      </c>
    </row>
    <row r="136" spans="1:2" x14ac:dyDescent="0.25">
      <c r="A136" t="s">
        <v>31</v>
      </c>
      <c r="B136">
        <v>0</v>
      </c>
    </row>
    <row r="138" spans="1:2" x14ac:dyDescent="0.25">
      <c r="A138" t="s">
        <v>21</v>
      </c>
      <c r="B138" t="s">
        <v>147</v>
      </c>
    </row>
    <row r="139" spans="1:2" x14ac:dyDescent="0.25">
      <c r="A139" t="s">
        <v>34</v>
      </c>
      <c r="B139">
        <v>1</v>
      </c>
    </row>
    <row r="140" spans="1:2" x14ac:dyDescent="0.25">
      <c r="A140" t="s">
        <v>31</v>
      </c>
      <c r="B140">
        <v>0</v>
      </c>
    </row>
  </sheetData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1"/>
  <sheetViews>
    <sheetView workbookViewId="0"/>
  </sheetViews>
  <sheetFormatPr defaultRowHeight="15" x14ac:dyDescent="0.25"/>
  <sheetData>
    <row r="1" spans="1:44" x14ac:dyDescent="0.25">
      <c r="AR1">
        <f>COUNTIF($A$2:$A$261, "&gt;"&amp;Threshold_0)</f>
        <v>0</v>
      </c>
    </row>
    <row r="2" spans="1:44" x14ac:dyDescent="0.25">
      <c r="A2">
        <v>50.001794234697101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e">
        <f ca="1">DetectOutliers("data.xlsx?Опрос1?Таблица1", Данные!$B$2:$AQ$2)</f>
        <v>#NAME?</v>
      </c>
      <c r="AR2">
        <f>COUNTIF($B$2:$B$261, "&gt;"&amp;Threshold_0)</f>
        <v>0</v>
      </c>
    </row>
    <row r="3" spans="1:44" x14ac:dyDescent="0.25">
      <c r="A3">
        <v>50.0017942346986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t="e">
        <f ca="1">DetectOutliers("data.xlsx?Опрос1?Таблица1", Данные!$B$3:$AQ$3)</f>
        <v>#NAME?</v>
      </c>
      <c r="AR3">
        <f>COUNTIF($C$2:$C$261, "&gt;"&amp;Threshold_0)</f>
        <v>0</v>
      </c>
    </row>
    <row r="4" spans="1:4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50.001794234700697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t="e">
        <f ca="1">DetectOutliers("data.xlsx?Опрос1?Таблица1", Данные!$B$4:$AQ$4)</f>
        <v>#NAME?</v>
      </c>
      <c r="AR4">
        <f>COUNTIF($D$2:$D$261, "&gt;"&amp;Threshold_0)</f>
        <v>0</v>
      </c>
    </row>
    <row r="5" spans="1:4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50.001794234697499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t="e">
        <f ca="1">DetectOutliers("data.xlsx?Опрос1?Таблица1", Данные!$B$5:$AQ$5)</f>
        <v>#NAME?</v>
      </c>
      <c r="AR5">
        <f>COUNTIF($E$2:$E$261, "&gt;"&amp;Threshold_0)</f>
        <v>0</v>
      </c>
    </row>
    <row r="6" spans="1:44" x14ac:dyDescent="0.25">
      <c r="A6">
        <v>0</v>
      </c>
      <c r="B6">
        <v>0</v>
      </c>
      <c r="C6">
        <v>0</v>
      </c>
      <c r="D6">
        <v>0</v>
      </c>
      <c r="E6">
        <v>50.001794234701002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t="e">
        <f ca="1">DetectOutliers("data.xlsx?Опрос1?Таблица1", Данные!$B$6:$AQ$6)</f>
        <v>#NAME?</v>
      </c>
      <c r="AR6">
        <f>COUNTIF($F$2:$F$261, "&gt;"&amp;Threshold_0)</f>
        <v>0</v>
      </c>
    </row>
    <row r="7" spans="1:44" x14ac:dyDescent="0.25">
      <c r="A7">
        <v>50.001794234699403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t="e">
        <f ca="1">DetectOutliers("data.xlsx?Опрос1?Таблица1", Данные!$B$7:$AQ$7)</f>
        <v>#NAME?</v>
      </c>
      <c r="AR7">
        <f>COUNTIF($G$2:$G$261, "&gt;"&amp;Threshold_0)</f>
        <v>0</v>
      </c>
    </row>
    <row r="8" spans="1:4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50.001794234699403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t="e">
        <f ca="1">DetectOutliers("data.xlsx?Опрос1?Таблица1", Данные!$B$8:$AQ$8)</f>
        <v>#NAME?</v>
      </c>
      <c r="AR8">
        <f>COUNTIF($H$2:$H$261, "&gt;"&amp;Threshold_0)</f>
        <v>0</v>
      </c>
    </row>
    <row r="9" spans="1:4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50.001794234698899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t="e">
        <f ca="1">DetectOutliers("data.xlsx?Опрос1?Таблица1", Данные!$B$9:$AQ$9)</f>
        <v>#NAME?</v>
      </c>
      <c r="AR9">
        <f>COUNTIF($I$2:$I$261, "&gt;"&amp;Threshold_0)</f>
        <v>0</v>
      </c>
    </row>
    <row r="10" spans="1:4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50.001794234699197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e">
        <f ca="1">DetectOutliers("data.xlsx?Опрос1?Таблица1", Данные!$B$10:$AQ$10)</f>
        <v>#NAME?</v>
      </c>
      <c r="AR10">
        <f>COUNTIF($J$2:$J$261, "&gt;"&amp;Threshold_0)</f>
        <v>0</v>
      </c>
    </row>
    <row r="11" spans="1:44" x14ac:dyDescent="0.25">
      <c r="A11">
        <v>0</v>
      </c>
      <c r="B11">
        <v>50.001794234699098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t="e">
        <f ca="1">DetectOutliers("data.xlsx?Опрос1?Таблица1", Данные!$B$11:$AQ$11)</f>
        <v>#NAME?</v>
      </c>
      <c r="AR11">
        <f>COUNTIF($K$2:$K$261, "&gt;"&amp;Threshold_0)</f>
        <v>0</v>
      </c>
    </row>
    <row r="12" spans="1:44" x14ac:dyDescent="0.25">
      <c r="A12">
        <v>50.001794234699098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t="e">
        <f ca="1">DetectOutliers("data.xlsx?Опрос1?Таблица1", Данные!$B$12:$AQ$12)</f>
        <v>#NAME?</v>
      </c>
      <c r="AR12">
        <f>COUNTIF($L$2:$L$261, "&gt;"&amp;Threshold_0)</f>
        <v>0</v>
      </c>
    </row>
    <row r="13" spans="1:44" x14ac:dyDescent="0.25">
      <c r="A13">
        <v>0</v>
      </c>
      <c r="B13">
        <v>0</v>
      </c>
      <c r="C13">
        <v>0</v>
      </c>
      <c r="D13">
        <v>50.001794234700498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t="e">
        <f ca="1">DetectOutliers("data.xlsx?Опрос1?Таблица1", Данные!$B$13:$AQ$13)</f>
        <v>#NAME?</v>
      </c>
      <c r="AR13">
        <f>COUNTIF($M$2:$M$261, "&gt;"&amp;Threshold_0)</f>
        <v>0</v>
      </c>
    </row>
    <row r="14" spans="1:44" x14ac:dyDescent="0.25">
      <c r="A14">
        <v>0</v>
      </c>
      <c r="B14">
        <v>0</v>
      </c>
      <c r="C14">
        <v>0</v>
      </c>
      <c r="D14">
        <v>0</v>
      </c>
      <c r="E14">
        <v>50.001794234697599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t="e">
        <f ca="1">DetectOutliers("data.xlsx?Опрос1?Таблица1", Данные!$B$14:$AQ$14)</f>
        <v>#NAME?</v>
      </c>
      <c r="AR14">
        <f>COUNTIF($N$2:$N$261, "&gt;"&amp;Threshold_0)</f>
        <v>0</v>
      </c>
    </row>
    <row r="15" spans="1:4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50.001794234700299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t="e">
        <f ca="1">DetectOutliers("data.xlsx?Опрос1?Таблица1", Данные!$B$15:$AQ$15)</f>
        <v>#NAME?</v>
      </c>
      <c r="AR15">
        <f>COUNTIF($O$2:$O$261, "&gt;"&amp;Threshold_0)</f>
        <v>0</v>
      </c>
    </row>
    <row r="16" spans="1:4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50.0017942346987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t="e">
        <f ca="1">DetectOutliers("data.xlsx?Опрос1?Таблица1", Данные!$B$16:$AQ$16)</f>
        <v>#NAME?</v>
      </c>
      <c r="AR16">
        <f>COUNTIF($P$2:$P$261, "&gt;"&amp;Threshold_0)</f>
        <v>0</v>
      </c>
    </row>
    <row r="17" spans="1:4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50.001794234700903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t="e">
        <f ca="1">DetectOutliers("data.xlsx?Опрос1?Таблица1", Данные!$B$17:$AQ$17)</f>
        <v>#NAME?</v>
      </c>
      <c r="AR17">
        <f>COUNTIF($Q$2:$Q$261, "&gt;"&amp;Threshold_0)</f>
        <v>0</v>
      </c>
    </row>
    <row r="18" spans="1:4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50.001794234698998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t="e">
        <f ca="1">DetectOutliers("data.xlsx?Опрос1?Таблица1", Данные!$B$18:$AQ$18)</f>
        <v>#NAME?</v>
      </c>
      <c r="AR18">
        <f>COUNTIF($R$2:$R$261, "&gt;"&amp;Threshold_0)</f>
        <v>0</v>
      </c>
    </row>
    <row r="19" spans="1:44" x14ac:dyDescent="0.25">
      <c r="A19">
        <v>0</v>
      </c>
      <c r="B19">
        <v>0</v>
      </c>
      <c r="C19">
        <v>0</v>
      </c>
      <c r="D19">
        <v>0</v>
      </c>
      <c r="E19">
        <v>50.001794234697797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e">
        <f ca="1">DetectOutliers("data.xlsx?Опрос1?Таблица1", Данные!$B$19:$AQ$19)</f>
        <v>#NAME?</v>
      </c>
      <c r="AR19">
        <f>COUNTIF($S$2:$S$261, "&gt;"&amp;Threshold_0)</f>
        <v>0</v>
      </c>
    </row>
    <row r="20" spans="1:4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50.0017942347014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t="e">
        <f ca="1">DetectOutliers("data.xlsx?Опрос1?Таблица1", Данные!$B$20:$AQ$20)</f>
        <v>#NAME?</v>
      </c>
      <c r="AR20">
        <f>COUNTIF($T$2:$T$261, "&gt;"&amp;Threshold_0)</f>
        <v>0</v>
      </c>
    </row>
    <row r="21" spans="1:4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50.001794234700299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t="e">
        <f ca="1">DetectOutliers("data.xlsx?Опрос1?Таблица1", Данные!$B$21:$AQ$21)</f>
        <v>#NAME?</v>
      </c>
      <c r="AR21">
        <f>COUNTIF($U$2:$U$261, "&gt;"&amp;Threshold_0)</f>
        <v>0</v>
      </c>
    </row>
    <row r="22" spans="1:4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50.001794234698501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t="e">
        <f ca="1">DetectOutliers("data.xlsx?Опрос1?Таблица1", Данные!$B$22:$AQ$22)</f>
        <v>#NAME?</v>
      </c>
      <c r="AR22">
        <f>COUNTIF($V$2:$V$261, "&gt;"&amp;Threshold_0)</f>
        <v>0</v>
      </c>
    </row>
    <row r="23" spans="1:4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50.001794234699403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t="e">
        <f ca="1">DetectOutliers("data.xlsx?Опрос1?Таблица1", Данные!$B$23:$AQ$23)</f>
        <v>#NAME?</v>
      </c>
      <c r="AR23">
        <f>COUNTIF($W$2:$W$261, "&gt;"&amp;Threshold_0)</f>
        <v>0</v>
      </c>
    </row>
    <row r="24" spans="1:4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50.0017942346987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e">
        <f ca="1">DetectOutliers("data.xlsx?Опрос1?Таблица1", Данные!$B$24:$AQ$24)</f>
        <v>#NAME?</v>
      </c>
      <c r="AR24">
        <f>COUNTIF($X$2:$X$261, "&gt;"&amp;Threshold_0)</f>
        <v>0</v>
      </c>
    </row>
    <row r="25" spans="1:44" x14ac:dyDescent="0.25">
      <c r="A25">
        <v>50.001794234701002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t="e">
        <f ca="1">DetectOutliers("data.xlsx?Опрос1?Таблица1", Данные!$B$25:$AQ$25)</f>
        <v>#NAME?</v>
      </c>
      <c r="AR25">
        <f>COUNTIF($Y$2:$Y$261, "&gt;"&amp;Threshold_0)</f>
        <v>0</v>
      </c>
    </row>
    <row r="26" spans="1:4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50.001794234698401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 t="e">
        <f ca="1">DetectOutliers("data.xlsx?Опрос1?Таблица1", Данные!$B$26:$AQ$26)</f>
        <v>#NAME?</v>
      </c>
      <c r="AR26">
        <f>COUNTIF($Z$2:$Z$261, "&gt;"&amp;Threshold_0)</f>
        <v>0</v>
      </c>
    </row>
    <row r="27" spans="1:4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50.001794234698899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 t="e">
        <f ca="1">DetectOutliers("data.xlsx?Опрос1?Таблица1", Данные!$B$27:$AQ$27)</f>
        <v>#NAME?</v>
      </c>
      <c r="AR27">
        <f>COUNTIF($AA$2:$AA$261, "&gt;"&amp;Threshold_0)</f>
        <v>0</v>
      </c>
    </row>
    <row r="28" spans="1:44" x14ac:dyDescent="0.25">
      <c r="A28">
        <v>50.001794234698203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t="e">
        <f ca="1">DetectOutliers("data.xlsx?Опрос1?Таблица1", Данные!$B$28:$AQ$28)</f>
        <v>#NAME?</v>
      </c>
    </row>
    <row r="29" spans="1:4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50.001794234699801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 t="e">
        <f ca="1">DetectOutliers("data.xlsx?Опрос1?Таблица1", Данные!$B$29:$AQ$29)</f>
        <v>#NAME?</v>
      </c>
    </row>
    <row r="30" spans="1:4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50.001794234699602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t="e">
        <f ca="1">DetectOutliers("data.xlsx?Опрос1?Таблица1", Данные!$B$30:$AQ$30)</f>
        <v>#NAME?</v>
      </c>
    </row>
    <row r="31" spans="1:4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50.0017942347001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 t="e">
        <f ca="1">DetectOutliers("data.xlsx?Опрос1?Таблица1", Данные!$B$31:$AQ$31)</f>
        <v>#NAME?</v>
      </c>
    </row>
    <row r="32" spans="1:4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50.001794234699403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 t="e">
        <f ca="1">DetectOutliers("data.xlsx?Опрос1?Таблица1", Данные!$B$32:$AQ$32)</f>
        <v>#NAME?</v>
      </c>
    </row>
    <row r="33" spans="1:4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50.001794234698401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e">
        <f ca="1">DetectOutliers("data.xlsx?Опрос1?Таблица1", Данные!$B$33:$AQ$33)</f>
        <v>#NAME?</v>
      </c>
    </row>
    <row r="34" spans="1:43" x14ac:dyDescent="0.25">
      <c r="A34">
        <v>50.001794234699503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e">
        <f ca="1">DetectOutliers("data.xlsx?Опрос1?Таблица1", Данные!$B$34:$AQ$34)</f>
        <v>#NAME?</v>
      </c>
    </row>
    <row r="35" spans="1:4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50.001794234699297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e">
        <f ca="1">DetectOutliers("data.xlsx?Опрос1?Таблица1", Данные!$B$35:$AQ$35)</f>
        <v>#NAME?</v>
      </c>
    </row>
    <row r="36" spans="1:4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50.0017942347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e">
        <f ca="1">DetectOutliers("data.xlsx?Опрос1?Таблица1", Данные!$B$36:$AQ$36)</f>
        <v>#NAME?</v>
      </c>
    </row>
    <row r="37" spans="1:43" x14ac:dyDescent="0.25">
      <c r="A37">
        <v>50.001794234698203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e">
        <f ca="1">DetectOutliers("data.xlsx?Опрос1?Таблица1", Данные!$B$37:$AQ$37)</f>
        <v>#NAME?</v>
      </c>
    </row>
    <row r="38" spans="1:4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50.001794234699801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e">
        <f ca="1">DetectOutliers("data.xlsx?Опрос1?Таблица1", Данные!$B$38:$AQ$38)</f>
        <v>#NAME?</v>
      </c>
    </row>
    <row r="39" spans="1:4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50.001794234701499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e">
        <f ca="1">DetectOutliers("data.xlsx?Опрос1?Таблица1", Данные!$B$39:$AQ$39)</f>
        <v>#NAME?</v>
      </c>
    </row>
    <row r="40" spans="1:4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50.001794234699403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 t="e">
        <f ca="1">DetectOutliers("data.xlsx?Опрос1?Таблица1", Данные!$B$40:$AQ$40)</f>
        <v>#NAME?</v>
      </c>
    </row>
    <row r="41" spans="1:4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50.001794234698203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 t="e">
        <f ca="1">DetectOutliers("data.xlsx?Опрос1?Таблица1", Данные!$B$41:$AQ$41)</f>
        <v>#NAME?</v>
      </c>
    </row>
    <row r="42" spans="1:43" x14ac:dyDescent="0.25">
      <c r="A42">
        <v>50.001794234699403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 t="e">
        <f ca="1">DetectOutliers("data.xlsx?Опрос1?Таблица1", Данные!$B$42:$AQ$42)</f>
        <v>#NAME?</v>
      </c>
    </row>
    <row r="43" spans="1:43" x14ac:dyDescent="0.25">
      <c r="A43">
        <v>50.001794234699801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e">
        <f ca="1">DetectOutliers("data.xlsx?Опрос1?Таблица1", Данные!$B$43:$AQ$43)</f>
        <v>#NAME?</v>
      </c>
    </row>
    <row r="44" spans="1:4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50.001794234699602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e">
        <f ca="1">DetectOutliers("data.xlsx?Опрос1?Таблица1", Данные!$B$44:$AQ$44)</f>
        <v>#NAME?</v>
      </c>
    </row>
    <row r="45" spans="1:4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50.001794234699801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e">
        <f ca="1">DetectOutliers("data.xlsx?Опрос1?Таблица1", Данные!$B$45:$AQ$45)</f>
        <v>#NAME?</v>
      </c>
    </row>
    <row r="46" spans="1:4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50.001794234698103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e">
        <f ca="1">DetectOutliers("data.xlsx?Опрос1?Таблица1", Данные!$B$46:$AQ$46)</f>
        <v>#NAME?</v>
      </c>
    </row>
    <row r="47" spans="1:4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50.001794234698899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e">
        <f ca="1">DetectOutliers("data.xlsx?Опрос1?Таблица1", Данные!$B$47:$AQ$47)</f>
        <v>#NAME?</v>
      </c>
    </row>
    <row r="48" spans="1:43" x14ac:dyDescent="0.25">
      <c r="A48">
        <v>0</v>
      </c>
      <c r="B48">
        <v>50.001794234698501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 t="e">
        <f ca="1">DetectOutliers("data.xlsx?Опрос1?Таблица1", Данные!$B$48:$AQ$48)</f>
        <v>#NAME?</v>
      </c>
    </row>
    <row r="49" spans="1:43" x14ac:dyDescent="0.25">
      <c r="A49">
        <v>50.001794234699403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t="e">
        <f ca="1">DetectOutliers("data.xlsx?Опрос1?Таблица1", Данные!$B$49:$AQ$49)</f>
        <v>#NAME?</v>
      </c>
    </row>
    <row r="50" spans="1:43" x14ac:dyDescent="0.25">
      <c r="A50">
        <v>50.001794234698899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 t="e">
        <f ca="1">DetectOutliers("data.xlsx?Опрос1?Таблица1", Данные!$B$50:$AQ$50)</f>
        <v>#NAME?</v>
      </c>
    </row>
    <row r="51" spans="1:4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50.001794234700803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 t="e">
        <f ca="1">DetectOutliers("data.xlsx?Опрос1?Таблица1", Данные!$B$51:$AQ$51)</f>
        <v>#NAME?</v>
      </c>
    </row>
    <row r="52" spans="1:43" x14ac:dyDescent="0.25">
      <c r="A52">
        <v>0</v>
      </c>
      <c r="B52">
        <v>0</v>
      </c>
      <c r="C52">
        <v>0</v>
      </c>
      <c r="D52">
        <v>0</v>
      </c>
      <c r="E52">
        <v>50.001794234699403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t="e">
        <f ca="1">DetectOutliers("data.xlsx?Опрос1?Таблица1", Данные!$B$52:$AQ$52)</f>
        <v>#NAME?</v>
      </c>
    </row>
    <row r="53" spans="1:4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50.001794234699403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t="e">
        <f ca="1">DetectOutliers("data.xlsx?Опрос1?Таблица1", Данные!$B$53:$AQ$53)</f>
        <v>#NAME?</v>
      </c>
    </row>
    <row r="54" spans="1:43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50.0017942346987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 t="e">
        <f ca="1">DetectOutliers("data.xlsx?Опрос1?Таблица1", Данные!$B$54:$AQ$54)</f>
        <v>#NAME?</v>
      </c>
    </row>
    <row r="55" spans="1:4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50.001794234700498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 t="e">
        <f ca="1">DetectOutliers("data.xlsx?Опрос1?Таблица1", Данные!$B$55:$AQ$55)</f>
        <v>#NAME?</v>
      </c>
    </row>
    <row r="56" spans="1:43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50.0017942347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t="e">
        <f ca="1">DetectOutliers("data.xlsx?Опрос1?Таблица1", Данные!$B$56:$AQ$56)</f>
        <v>#NAME?</v>
      </c>
    </row>
    <row r="57" spans="1:4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50.001794234700697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 t="e">
        <f ca="1">DetectOutliers("data.xlsx?Опрос1?Таблица1", Данные!$B$57:$AQ$57)</f>
        <v>#NAME?</v>
      </c>
    </row>
    <row r="58" spans="1:43" x14ac:dyDescent="0.25">
      <c r="A58">
        <v>0</v>
      </c>
      <c r="B58">
        <v>0</v>
      </c>
      <c r="C58">
        <v>50.001794234697599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t="e">
        <f ca="1">DetectOutliers("data.xlsx?Опрос1?Таблица1", Данные!$B$58:$AQ$58)</f>
        <v>#NAME?</v>
      </c>
    </row>
    <row r="59" spans="1:43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50.001794234698899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 t="e">
        <f ca="1">DetectOutliers("data.xlsx?Опрос1?Таблица1", Данные!$B$59:$AQ$59)</f>
        <v>#NAME?</v>
      </c>
    </row>
    <row r="60" spans="1:43" x14ac:dyDescent="0.25">
      <c r="A60">
        <v>0</v>
      </c>
      <c r="B60">
        <v>50.001794234700498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 t="e">
        <f ca="1">DetectOutliers("data.xlsx?Опрос1?Таблица1", Данные!$B$60:$AQ$60)</f>
        <v>#NAME?</v>
      </c>
    </row>
    <row r="61" spans="1:43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50.001794234698401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 t="e">
        <f ca="1">DetectOutliers("data.xlsx?Опрос1?Таблица1", Данные!$B$61:$AQ$61)</f>
        <v>#NAME?</v>
      </c>
    </row>
    <row r="62" spans="1:43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50.0017942347001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 t="e">
        <f ca="1">DetectOutliers("data.xlsx?Опрос1?Таблица1", Данные!$B$62:$AQ$62)</f>
        <v>#NAME?</v>
      </c>
    </row>
    <row r="63" spans="1:43" x14ac:dyDescent="0.25">
      <c r="A63">
        <v>50.001794234698899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 t="e">
        <f ca="1">DetectOutliers("data.xlsx?Опрос1?Таблица1", Данные!$B$63:$AQ$63)</f>
        <v>#NAME?</v>
      </c>
    </row>
    <row r="64" spans="1:43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50.001794234698501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 t="e">
        <f ca="1">DetectOutliers("data.xlsx?Опрос1?Таблица1", Данные!$B$64:$AQ$64)</f>
        <v>#NAME?</v>
      </c>
    </row>
    <row r="65" spans="1:43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50.001794234700299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 t="e">
        <f ca="1">DetectOutliers("data.xlsx?Опрос1?Таблица1", Данные!$B$65:$AQ$65)</f>
        <v>#NAME?</v>
      </c>
    </row>
    <row r="66" spans="1:43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50.0017942346987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 t="e">
        <f ca="1">DetectOutliers("data.xlsx?Опрос1?Таблица1", Данные!$B$66:$AQ$66)</f>
        <v>#NAME?</v>
      </c>
    </row>
    <row r="67" spans="1:43" x14ac:dyDescent="0.25">
      <c r="A67">
        <v>0</v>
      </c>
      <c r="B67">
        <v>0</v>
      </c>
      <c r="C67">
        <v>0</v>
      </c>
      <c r="D67">
        <v>50.001794234697101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 t="e">
        <f ca="1">DetectOutliers("data.xlsx?Опрос1?Таблица1", Данные!$B$67:$AQ$67)</f>
        <v>#NAME?</v>
      </c>
    </row>
    <row r="68" spans="1:4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50.0017942346987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 t="e">
        <f ca="1">DetectOutliers("data.xlsx?Опрос1?Таблица1", Данные!$B$68:$AQ$68)</f>
        <v>#NAME?</v>
      </c>
    </row>
    <row r="69" spans="1:43" x14ac:dyDescent="0.25">
      <c r="A69">
        <v>50.0017942346973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 t="e">
        <f ca="1">DetectOutliers("data.xlsx?Опрос1?Таблица1", Данные!$B$69:$AQ$69)</f>
        <v>#NAME?</v>
      </c>
    </row>
    <row r="70" spans="1:4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50.001794234701201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 t="e">
        <f ca="1">DetectOutliers("data.xlsx?Опрос1?Таблица1", Данные!$B$70:$AQ$70)</f>
        <v>#NAME?</v>
      </c>
    </row>
    <row r="71" spans="1:4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50.001794234699801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t="e">
        <f ca="1">DetectOutliers("data.xlsx?Опрос1?Таблица1", Данные!$B$71:$AQ$71)</f>
        <v>#NAME?</v>
      </c>
    </row>
    <row r="72" spans="1:43" x14ac:dyDescent="0.25">
      <c r="A72">
        <v>0</v>
      </c>
      <c r="B72">
        <v>50.001794234700299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 t="e">
        <f ca="1">DetectOutliers("data.xlsx?Опрос1?Таблица1", Данные!$B$72:$AQ$72)</f>
        <v>#NAME?</v>
      </c>
    </row>
    <row r="73" spans="1:4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50.001794234697599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 t="e">
        <f ca="1">DetectOutliers("data.xlsx?Опрос1?Таблица1", Данные!$B$73:$AQ$73)</f>
        <v>#NAME?</v>
      </c>
    </row>
    <row r="74" spans="1:43" x14ac:dyDescent="0.25">
      <c r="A74">
        <v>50.001794234699098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 t="e">
        <f ca="1">DetectOutliers("data.xlsx?Опрос1?Таблица1", Данные!$B$74:$AQ$74)</f>
        <v>#NAME?</v>
      </c>
    </row>
    <row r="75" spans="1:43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50.001794234701002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 t="e">
        <f ca="1">DetectOutliers("data.xlsx?Опрос1?Таблица1", Данные!$B$75:$AQ$75)</f>
        <v>#NAME?</v>
      </c>
    </row>
    <row r="76" spans="1:43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50.0017942347001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 t="e">
        <f ca="1">DetectOutliers("data.xlsx?Опрос1?Таблица1", Данные!$B$76:$AQ$76)</f>
        <v>#NAME?</v>
      </c>
    </row>
    <row r="77" spans="1:43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50.001794234699098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 t="e">
        <f ca="1">DetectOutliers("data.xlsx?Опрос1?Таблица1", Данные!$B$77:$AQ$77)</f>
        <v>#NAME?</v>
      </c>
    </row>
    <row r="78" spans="1:43" x14ac:dyDescent="0.25">
      <c r="A78">
        <v>50.001794234699503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 t="e">
        <f ca="1">DetectOutliers("data.xlsx?Опрос1?Таблица1", Данные!$B$78:$AQ$78)</f>
        <v>#NAME?</v>
      </c>
    </row>
    <row r="79" spans="1:43" x14ac:dyDescent="0.25">
      <c r="A79">
        <v>50.001794234700299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 t="e">
        <f ca="1">DetectOutliers("data.xlsx?Опрос1?Таблица1", Данные!$B$79:$AQ$79)</f>
        <v>#NAME?</v>
      </c>
    </row>
    <row r="80" spans="1:43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50.001794234698501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 t="e">
        <f ca="1">DetectOutliers("data.xlsx?Опрос1?Таблица1", Данные!$B$80:$AQ$80)</f>
        <v>#NAME?</v>
      </c>
    </row>
    <row r="81" spans="1:43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50.001794234702402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 t="e">
        <f ca="1">DetectOutliers("data.xlsx?Опрос1?Таблица1", Данные!$B$81:$AQ$81)</f>
        <v>#NAME?</v>
      </c>
    </row>
    <row r="82" spans="1:43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50.001794234699197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 t="e">
        <f ca="1">DetectOutliers("data.xlsx?Опрос1?Таблица1", Данные!$B$82:$AQ$82)</f>
        <v>#NAME?</v>
      </c>
    </row>
    <row r="83" spans="1:4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50.0017942346987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 t="e">
        <f ca="1">DetectOutliers("data.xlsx?Опрос1?Таблица1", Данные!$B$83:$AQ$83)</f>
        <v>#NAME?</v>
      </c>
    </row>
    <row r="84" spans="1:4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50.001794234698004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 t="e">
        <f ca="1">DetectOutliers("data.xlsx?Опрос1?Таблица1", Данные!$B$84:$AQ$84)</f>
        <v>#NAME?</v>
      </c>
    </row>
    <row r="85" spans="1:4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50.0017942347001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 t="e">
        <f ca="1">DetectOutliers("data.xlsx?Опрос1?Таблица1", Данные!$B$85:$AQ$85)</f>
        <v>#NAME?</v>
      </c>
    </row>
    <row r="86" spans="1:4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50.001794234699098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 t="e">
        <f ca="1">DetectOutliers("data.xlsx?Опрос1?Таблица1", Данные!$B$86:$AQ$86)</f>
        <v>#NAME?</v>
      </c>
    </row>
    <row r="87" spans="1:4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50.0017942346987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 t="e">
        <f ca="1">DetectOutliers("data.xlsx?Опрос1?Таблица1", Данные!$B$87:$AQ$87)</f>
        <v>#NAME?</v>
      </c>
    </row>
    <row r="88" spans="1:4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50.0017942347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 t="e">
        <f ca="1">DetectOutliers("data.xlsx?Опрос1?Таблица1", Данные!$B$88:$AQ$88)</f>
        <v>#NAME?</v>
      </c>
    </row>
    <row r="89" spans="1:4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50.001794234699403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 t="e">
        <f ca="1">DetectOutliers("data.xlsx?Опрос1?Таблица1", Данные!$B$89:$AQ$89)</f>
        <v>#NAME?</v>
      </c>
    </row>
    <row r="90" spans="1:43" x14ac:dyDescent="0.25">
      <c r="A90">
        <v>50.001794234699801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 t="e">
        <f ca="1">DetectOutliers("data.xlsx?Опрос1?Таблица1", Данные!$B$90:$AQ$90)</f>
        <v>#NAME?</v>
      </c>
    </row>
    <row r="91" spans="1:43" x14ac:dyDescent="0.25">
      <c r="A91">
        <v>50.001794234698998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 t="e">
        <f ca="1">DetectOutliers("data.xlsx?Опрос1?Таблица1", Данные!$B$91:$AQ$91)</f>
        <v>#NAME?</v>
      </c>
    </row>
    <row r="92" spans="1:43" x14ac:dyDescent="0.25">
      <c r="A92">
        <v>50.001794234699801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 t="e">
        <f ca="1">DetectOutliers("data.xlsx?Опрос1?Таблица1", Данные!$B$92:$AQ$92)</f>
        <v>#NAME?</v>
      </c>
    </row>
    <row r="93" spans="1:4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50.0017942346987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 t="e">
        <f ca="1">DetectOutliers("data.xlsx?Опрос1?Таблица1", Данные!$B$93:$AQ$93)</f>
        <v>#NAME?</v>
      </c>
    </row>
    <row r="94" spans="1:43" x14ac:dyDescent="0.25">
      <c r="A94">
        <v>50.001794234699602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 t="e">
        <f ca="1">DetectOutliers("data.xlsx?Опрос1?Таблица1", Данные!$B$94:$AQ$94)</f>
        <v>#NAME?</v>
      </c>
    </row>
    <row r="95" spans="1:43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50.001794234702402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 t="e">
        <f ca="1">DetectOutliers("data.xlsx?Опрос1?Таблица1", Данные!$B$95:$AQ$95)</f>
        <v>#NAME?</v>
      </c>
    </row>
    <row r="96" spans="1:43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50.001794234698203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 t="e">
        <f ca="1">DetectOutliers("data.xlsx?Опрос1?Таблица1", Данные!$B$96:$AQ$96)</f>
        <v>#NAME?</v>
      </c>
    </row>
    <row r="97" spans="1:4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50.001794234701002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 t="e">
        <f ca="1">DetectOutliers("data.xlsx?Опрос1?Таблица1", Данные!$B$97:$AQ$97)</f>
        <v>#NAME?</v>
      </c>
    </row>
    <row r="98" spans="1:43" x14ac:dyDescent="0.25">
      <c r="A98">
        <v>50.001794234698899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t="e">
        <f ca="1">DetectOutliers("data.xlsx?Опрос1?Таблица1", Данные!$B$98:$AQ$98)</f>
        <v>#NAME?</v>
      </c>
    </row>
    <row r="99" spans="1:43" x14ac:dyDescent="0.25">
      <c r="A99">
        <v>0</v>
      </c>
      <c r="B99">
        <v>50.001794234698899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t="e">
        <f ca="1">DetectOutliers("data.xlsx?Опрос1?Таблица1", Данные!$B$99:$AQ$99)</f>
        <v>#NAME?</v>
      </c>
    </row>
    <row r="100" spans="1:43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50.001794234698401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t="e">
        <f ca="1">DetectOutliers("data.xlsx?Опрос1?Таблица1", Данные!$B$100:$AQ$100)</f>
        <v>#NAME?</v>
      </c>
    </row>
    <row r="101" spans="1:43" x14ac:dyDescent="0.25">
      <c r="A101">
        <v>50.001794234698899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 t="e">
        <f ca="1">DetectOutliers("data.xlsx?Опрос1?Таблица1", Данные!$B$101:$AQ$101)</f>
        <v>#NAME?</v>
      </c>
    </row>
    <row r="102" spans="1:43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50.001794234698501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 t="e">
        <f ca="1">DetectOutliers("data.xlsx?Опрос1?Таблица1", Данные!$B$102:$AQ$102)</f>
        <v>#NAME?</v>
      </c>
    </row>
    <row r="103" spans="1:43" x14ac:dyDescent="0.25">
      <c r="A103">
        <v>50.0017942347001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 t="e">
        <f ca="1">DetectOutliers("data.xlsx?Опрос1?Таблица1", Данные!$B$103:$AQ$103)</f>
        <v>#NAME?</v>
      </c>
    </row>
    <row r="104" spans="1:43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50.001794234701201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t="e">
        <f ca="1">DetectOutliers("data.xlsx?Опрос1?Таблица1", Данные!$B$104:$AQ$104)</f>
        <v>#NAME?</v>
      </c>
    </row>
    <row r="105" spans="1:43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50.001794234700498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 t="e">
        <f ca="1">DetectOutliers("data.xlsx?Опрос1?Таблица1", Данные!$B$105:$AQ$105)</f>
        <v>#NAME?</v>
      </c>
    </row>
    <row r="106" spans="1:43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50.0017942347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 t="e">
        <f ca="1">DetectOutliers("data.xlsx?Опрос1?Таблица1", Данные!$B$106:$AQ$106)</f>
        <v>#NAME?</v>
      </c>
    </row>
    <row r="107" spans="1:43" x14ac:dyDescent="0.25">
      <c r="A107">
        <v>0</v>
      </c>
      <c r="B107">
        <v>0</v>
      </c>
      <c r="C107">
        <v>0</v>
      </c>
      <c r="D107">
        <v>0</v>
      </c>
      <c r="E107">
        <v>50.0017942347001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t="e">
        <f ca="1">DetectOutliers("data.xlsx?Опрос1?Таблица1", Данные!$B$107:$AQ$107)</f>
        <v>#NAME?</v>
      </c>
    </row>
    <row r="108" spans="1:43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50.001794234699197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 t="e">
        <f ca="1">DetectOutliers("data.xlsx?Опрос1?Таблица1", Данные!$B$108:$AQ$108)</f>
        <v>#NAME?</v>
      </c>
    </row>
    <row r="109" spans="1:43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50.001794234698899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 t="e">
        <f ca="1">DetectOutliers("data.xlsx?Опрос1?Таблица1", Данные!$B$109:$AQ$109)</f>
        <v>#NAME?</v>
      </c>
    </row>
    <row r="110" spans="1:43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50.001794234698004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 t="e">
        <f ca="1">DetectOutliers("data.xlsx?Опрос1?Таблица1", Данные!$B$110:$AQ$110)</f>
        <v>#NAME?</v>
      </c>
    </row>
    <row r="111" spans="1:43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50.001794234700697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 t="e">
        <f ca="1">DetectOutliers("data.xlsx?Опрос1?Таблица1", Данные!$B$111:$AQ$111)</f>
        <v>#NAME?</v>
      </c>
    </row>
    <row r="112" spans="1:43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50.001794234698401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 t="e">
        <f ca="1">DetectOutliers("data.xlsx?Опрос1?Таблица1", Данные!$B$112:$AQ$112)</f>
        <v>#NAME?</v>
      </c>
    </row>
    <row r="113" spans="1:43" x14ac:dyDescent="0.25">
      <c r="A113">
        <v>50.001794234699197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 t="e">
        <f ca="1">DetectOutliers("data.xlsx?Опрос1?Таблица1", Данные!$B$113:$AQ$113)</f>
        <v>#NAME?</v>
      </c>
    </row>
    <row r="114" spans="1:43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50.001794234699403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 t="e">
        <f ca="1">DetectOutliers("data.xlsx?Опрос1?Таблица1", Данные!$B$114:$AQ$114)</f>
        <v>#NAME?</v>
      </c>
    </row>
    <row r="115" spans="1:43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50.001794234699098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 t="e">
        <f ca="1">DetectOutliers("data.xlsx?Опрос1?Таблица1", Данные!$B$115:$AQ$115)</f>
        <v>#NAME?</v>
      </c>
    </row>
    <row r="116" spans="1:43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50.001794234699403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 t="e">
        <f ca="1">DetectOutliers("data.xlsx?Опрос1?Таблица1", Данные!$B$116:$AQ$116)</f>
        <v>#NAME?</v>
      </c>
    </row>
    <row r="117" spans="1:43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50.001794234698401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 t="e">
        <f ca="1">DetectOutliers("data.xlsx?Опрос1?Таблица1", Данные!$B$117:$AQ$117)</f>
        <v>#NAME?</v>
      </c>
    </row>
    <row r="118" spans="1:43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50.001794234698203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 t="e">
        <f ca="1">DetectOutliers("data.xlsx?Опрос1?Таблица1", Данные!$B$118:$AQ$118)</f>
        <v>#NAME?</v>
      </c>
    </row>
    <row r="119" spans="1:43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50.001794234699098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 t="e">
        <f ca="1">DetectOutliers("data.xlsx?Опрос1?Таблица1", Данные!$B$119:$AQ$119)</f>
        <v>#NAME?</v>
      </c>
    </row>
    <row r="120" spans="1:43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50.001794234698004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 t="e">
        <f ca="1">DetectOutliers("data.xlsx?Опрос1?Таблица1", Данные!$B$120:$AQ$120)</f>
        <v>#NAME?</v>
      </c>
    </row>
    <row r="121" spans="1:43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50.001794234697499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t="e">
        <f ca="1">DetectOutliers("data.xlsx?Опрос1?Таблица1", Данные!$B$121:$AQ$121)</f>
        <v>#NAME?</v>
      </c>
    </row>
    <row r="122" spans="1:43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50.001794234698004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t="e">
        <f ca="1">DetectOutliers("data.xlsx?Опрос1?Таблица1", Данные!$B$122:$AQ$122)</f>
        <v>#NAME?</v>
      </c>
    </row>
    <row r="123" spans="1:43" x14ac:dyDescent="0.25">
      <c r="A123">
        <v>0</v>
      </c>
      <c r="B123">
        <v>0</v>
      </c>
      <c r="C123">
        <v>0</v>
      </c>
      <c r="D123">
        <v>0</v>
      </c>
      <c r="E123">
        <v>50.001794234699602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 t="e">
        <f ca="1">DetectOutliers("data.xlsx?Опрос1?Таблица1", Данные!$B$123:$AQ$123)</f>
        <v>#NAME?</v>
      </c>
    </row>
    <row r="124" spans="1:43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50.001794234700697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 t="e">
        <f ca="1">DetectOutliers("data.xlsx?Опрос1?Таблица1", Данные!$B$124:$AQ$124)</f>
        <v>#NAME?</v>
      </c>
    </row>
    <row r="125" spans="1:43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50.001794234700697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t="e">
        <f ca="1">DetectOutliers("data.xlsx?Опрос1?Таблица1", Данные!$B$125:$AQ$125)</f>
        <v>#NAME?</v>
      </c>
    </row>
    <row r="126" spans="1:43" x14ac:dyDescent="0.25">
      <c r="A126">
        <v>50.001794234698799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t="e">
        <f ca="1">DetectOutliers("data.xlsx?Опрос1?Таблица1", Данные!$B$126:$AQ$126)</f>
        <v>#NAME?</v>
      </c>
    </row>
    <row r="127" spans="1:43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50.001794234700803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t="e">
        <f ca="1">DetectOutliers("data.xlsx?Опрос1?Таблица1", Данные!$B$127:$AQ$127)</f>
        <v>#NAME?</v>
      </c>
    </row>
    <row r="128" spans="1:43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50.001794234699098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 t="e">
        <f ca="1">DetectOutliers("data.xlsx?Опрос1?Таблица1", Данные!$B$128:$AQ$128)</f>
        <v>#NAME?</v>
      </c>
    </row>
    <row r="129" spans="1:43" x14ac:dyDescent="0.25">
      <c r="A129">
        <v>50.0017942347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t="e">
        <f ca="1">DetectOutliers("data.xlsx?Опрос1?Таблица1", Данные!$B$129:$AQ$129)</f>
        <v>#NAME?</v>
      </c>
    </row>
    <row r="130" spans="1:43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50.001794234699801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t="e">
        <f ca="1">DetectOutliers("data.xlsx?Опрос1?Таблица1", Данные!$B$130:$AQ$130)</f>
        <v>#NAME?</v>
      </c>
    </row>
    <row r="131" spans="1:43" x14ac:dyDescent="0.25">
      <c r="A131">
        <v>50.0017942347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 t="e">
        <f ca="1">DetectOutliers("data.xlsx?Опрос1?Таблица1", Данные!$B$131:$AQ$131)</f>
        <v>#NAME?</v>
      </c>
    </row>
    <row r="132" spans="1:43" x14ac:dyDescent="0.25">
      <c r="A132">
        <v>50.001794234700697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t="e">
        <f ca="1">DetectOutliers("data.xlsx?Опрос1?Таблица1", Данные!$B$132:$AQ$132)</f>
        <v>#NAME?</v>
      </c>
    </row>
    <row r="133" spans="1:43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50.001794234699098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t="e">
        <f ca="1">DetectOutliers("data.xlsx?Опрос1?Таблица1", Данные!$B$133:$AQ$133)</f>
        <v>#NAME?</v>
      </c>
    </row>
    <row r="134" spans="1:43" x14ac:dyDescent="0.25">
      <c r="A134">
        <v>0</v>
      </c>
      <c r="B134">
        <v>0</v>
      </c>
      <c r="C134">
        <v>50.0017942346987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t="e">
        <f ca="1">DetectOutliers("data.xlsx?Опрос1?Таблица1", Данные!$B$134:$AQ$134)</f>
        <v>#NAME?</v>
      </c>
    </row>
    <row r="135" spans="1:43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50.001794234698899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t="e">
        <f ca="1">DetectOutliers("data.xlsx?Опрос1?Таблица1", Данные!$B$135:$AQ$135)</f>
        <v>#NAME?</v>
      </c>
    </row>
    <row r="136" spans="1:43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50.001794234700697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t="e">
        <f ca="1">DetectOutliers("data.xlsx?Опрос1?Таблица1", Данные!$B$136:$AQ$136)</f>
        <v>#NAME?</v>
      </c>
    </row>
    <row r="137" spans="1:43" x14ac:dyDescent="0.25">
      <c r="A137">
        <v>50.0017942347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t="e">
        <f ca="1">DetectOutliers("data.xlsx?Опрос1?Таблица1", Данные!$B$137:$AQ$137)</f>
        <v>#NAME?</v>
      </c>
    </row>
    <row r="138" spans="1:43" x14ac:dyDescent="0.25">
      <c r="A138">
        <v>0</v>
      </c>
      <c r="B138">
        <v>0</v>
      </c>
      <c r="C138">
        <v>0</v>
      </c>
      <c r="D138">
        <v>0</v>
      </c>
      <c r="E138">
        <v>50.001794234699602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 t="e">
        <f ca="1">DetectOutliers("data.xlsx?Опрос1?Таблица1", Данные!$B$138:$AQ$138)</f>
        <v>#NAME?</v>
      </c>
    </row>
    <row r="139" spans="1:43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50.001794234699098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 t="e">
        <f ca="1">DetectOutliers("data.xlsx?Опрос1?Таблица1", Данные!$B$139:$AQ$139)</f>
        <v>#NAME?</v>
      </c>
    </row>
    <row r="140" spans="1:4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50.001794234698203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 t="e">
        <f ca="1">DetectOutliers("data.xlsx?Опрос1?Таблица1", Данные!$B$140:$AQ$140)</f>
        <v>#NAME?</v>
      </c>
    </row>
    <row r="141" spans="1:43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50.001794234698401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t="e">
        <f ca="1">DetectOutliers("data.xlsx?Опрос1?Таблица1", Данные!$B$141:$AQ$141)</f>
        <v>#NAME?</v>
      </c>
    </row>
    <row r="142" spans="1:43" x14ac:dyDescent="0.25">
      <c r="A142">
        <v>50.001794234700299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t="e">
        <f ca="1">DetectOutliers("data.xlsx?Опрос1?Таблица1", Данные!$B$142:$AQ$142)</f>
        <v>#NAME?</v>
      </c>
    </row>
    <row r="143" spans="1:43" x14ac:dyDescent="0.25">
      <c r="A143">
        <v>0</v>
      </c>
      <c r="B143">
        <v>0</v>
      </c>
      <c r="C143">
        <v>50.0017942347001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t="e">
        <f ca="1">DetectOutliers("data.xlsx?Опрос1?Таблица1", Данные!$B$143:$AQ$143)</f>
        <v>#NAME?</v>
      </c>
    </row>
    <row r="144" spans="1:43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50.001794234699602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 t="e">
        <f ca="1">DetectOutliers("data.xlsx?Опрос1?Таблица1", Данные!$B$144:$AQ$144)</f>
        <v>#NAME?</v>
      </c>
    </row>
    <row r="145" spans="1:43" x14ac:dyDescent="0.25">
      <c r="A145">
        <v>50.001794234700498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 t="e">
        <f ca="1">DetectOutliers("data.xlsx?Опрос1?Таблица1", Данные!$B$145:$AQ$145)</f>
        <v>#NAME?</v>
      </c>
    </row>
    <row r="146" spans="1:43" x14ac:dyDescent="0.25">
      <c r="A146">
        <v>50.001794234698899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t="e">
        <f ca="1">DetectOutliers("data.xlsx?Опрос1?Таблица1", Данные!$B$146:$AQ$146)</f>
        <v>#NAME?</v>
      </c>
    </row>
    <row r="147" spans="1:43" x14ac:dyDescent="0.25">
      <c r="A147">
        <v>0</v>
      </c>
      <c r="B147">
        <v>0</v>
      </c>
      <c r="C147">
        <v>50.001794234698203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t="e">
        <f ca="1">DetectOutliers("data.xlsx?Опрос1?Таблица1", Данные!$B$147:$AQ$147)</f>
        <v>#NAME?</v>
      </c>
    </row>
    <row r="148" spans="1:43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50.001794234696902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 t="e">
        <f ca="1">DetectOutliers("data.xlsx?Опрос1?Таблица1", Данные!$B$148:$AQ$148)</f>
        <v>#NAME?</v>
      </c>
    </row>
    <row r="149" spans="1:43" x14ac:dyDescent="0.25">
      <c r="A149">
        <v>50.001794234699098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t="e">
        <f ca="1">DetectOutliers("data.xlsx?Опрос1?Таблица1", Данные!$B$149:$AQ$149)</f>
        <v>#NAME?</v>
      </c>
    </row>
    <row r="150" spans="1:43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50.0017942347001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t="e">
        <f ca="1">DetectOutliers("data.xlsx?Опрос1?Таблица1", Данные!$B$150:$AQ$150)</f>
        <v>#NAME?</v>
      </c>
    </row>
    <row r="151" spans="1:43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50.001794234698501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t="e">
        <f ca="1">DetectOutliers("data.xlsx?Опрос1?Таблица1", Данные!$B$151:$AQ$151)</f>
        <v>#NAME?</v>
      </c>
    </row>
    <row r="152" spans="1:4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50.001794234698203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t="e">
        <f ca="1">DetectOutliers("data.xlsx?Опрос1?Таблица1", Данные!$B$152:$AQ$152)</f>
        <v>#NAME?</v>
      </c>
    </row>
    <row r="153" spans="1:4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50.001794234698203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t="e">
        <f ca="1">DetectOutliers("data.xlsx?Опрос1?Таблица1", Данные!$B$153:$AQ$153)</f>
        <v>#NAME?</v>
      </c>
    </row>
    <row r="154" spans="1:43" x14ac:dyDescent="0.25">
      <c r="A154">
        <v>50.001794234700697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t="e">
        <f ca="1">DetectOutliers("data.xlsx?Опрос1?Таблица1", Данные!$B$154:$AQ$154)</f>
        <v>#NAME?</v>
      </c>
    </row>
    <row r="155" spans="1:4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50.001794234700199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 t="e">
        <f ca="1">DetectOutliers("data.xlsx?Опрос1?Таблица1", Данные!$B$155:$AQ$155)</f>
        <v>#NAME?</v>
      </c>
    </row>
    <row r="156" spans="1:43" x14ac:dyDescent="0.25">
      <c r="A156">
        <v>0</v>
      </c>
      <c r="B156">
        <v>0</v>
      </c>
      <c r="C156">
        <v>50.001794234700697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t="e">
        <f ca="1">DetectOutliers("data.xlsx?Опрос1?Таблица1", Данные!$B$156:$AQ$156)</f>
        <v>#NAME?</v>
      </c>
    </row>
    <row r="157" spans="1:4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50.001794234699098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t="e">
        <f ca="1">DetectOutliers("data.xlsx?Опрос1?Таблица1", Данные!$B$157:$AQ$157)</f>
        <v>#NAME?</v>
      </c>
    </row>
    <row r="158" spans="1:43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50.001794234702601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t="e">
        <f ca="1">DetectOutliers("data.xlsx?Опрос1?Таблица1", Данные!$B$158:$AQ$158)</f>
        <v>#NAME?</v>
      </c>
    </row>
    <row r="159" spans="1:43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50.001794234699197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t="e">
        <f ca="1">DetectOutliers("data.xlsx?Опрос1?Таблица1", Данные!$B$159:$AQ$159)</f>
        <v>#NAME?</v>
      </c>
    </row>
    <row r="160" spans="1:43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50.0017942347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t="e">
        <f ca="1">DetectOutliers("data.xlsx?Опрос1?Таблица1", Данные!$B$160:$AQ$160)</f>
        <v>#NAME?</v>
      </c>
    </row>
    <row r="161" spans="1:43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50.001794234698401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t="e">
        <f ca="1">DetectOutliers("data.xlsx?Опрос1?Таблица1", Данные!$B$161:$AQ$161)</f>
        <v>#NAME?</v>
      </c>
    </row>
    <row r="162" spans="1:43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50.0017942347001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t="e">
        <f ca="1">DetectOutliers("data.xlsx?Опрос1?Таблица1", Данные!$B$162:$AQ$162)</f>
        <v>#NAME?</v>
      </c>
    </row>
    <row r="163" spans="1:43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50.001794234700199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t="e">
        <f ca="1">DetectOutliers("data.xlsx?Опрос1?Таблица1", Данные!$B$163:$AQ$163)</f>
        <v>#NAME?</v>
      </c>
    </row>
    <row r="164" spans="1:43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50.001794234700498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 t="e">
        <f ca="1">DetectOutliers("data.xlsx?Опрос1?Таблица1", Данные!$B$164:$AQ$164)</f>
        <v>#NAME?</v>
      </c>
    </row>
    <row r="165" spans="1:43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50.001794234701201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 t="e">
        <f ca="1">DetectOutliers("data.xlsx?Опрос1?Таблица1", Данные!$B$165:$AQ$165)</f>
        <v>#NAME?</v>
      </c>
    </row>
    <row r="166" spans="1:43" x14ac:dyDescent="0.25">
      <c r="A166">
        <v>50.001794234699602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t="e">
        <f ca="1">DetectOutliers("data.xlsx?Опрос1?Таблица1", Данные!$B$166:$AQ$166)</f>
        <v>#NAME?</v>
      </c>
    </row>
    <row r="167" spans="1:43" x14ac:dyDescent="0.25">
      <c r="A167">
        <v>50.001794234700697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 t="e">
        <f ca="1">DetectOutliers("data.xlsx?Опрос1?Таблица1", Данные!$B$167:$AQ$167)</f>
        <v>#NAME?</v>
      </c>
    </row>
    <row r="168" spans="1:43" x14ac:dyDescent="0.25">
      <c r="A168">
        <v>50.001794234699901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 t="e">
        <f ca="1">DetectOutliers("data.xlsx?Опрос1?Таблица1", Данные!$B$168:$AQ$168)</f>
        <v>#NAME?</v>
      </c>
    </row>
    <row r="169" spans="1:43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50.001794234699702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t="e">
        <f ca="1">DetectOutliers("data.xlsx?Опрос1?Таблица1", Данные!$B$169:$AQ$169)</f>
        <v>#NAME?</v>
      </c>
    </row>
    <row r="170" spans="1:43" x14ac:dyDescent="0.25">
      <c r="A170">
        <v>50.0017942346987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t="e">
        <f ca="1">DetectOutliers("data.xlsx?Опрос1?Таблица1", Данные!$B$170:$AQ$170)</f>
        <v>#NAME?</v>
      </c>
    </row>
    <row r="171" spans="1:43" x14ac:dyDescent="0.25">
      <c r="A171">
        <v>0</v>
      </c>
      <c r="B171">
        <v>0</v>
      </c>
      <c r="C171">
        <v>50.001794234699602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 t="e">
        <f ca="1">DetectOutliers("data.xlsx?Опрос1?Таблица1", Данные!$B$171:$AQ$171)</f>
        <v>#NAME?</v>
      </c>
    </row>
    <row r="172" spans="1:43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50.001794234701002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 t="e">
        <f ca="1">DetectOutliers("data.xlsx?Опрос1?Таблица1", Данные!$B$172:$AQ$172)</f>
        <v>#NAME?</v>
      </c>
    </row>
    <row r="173" spans="1:43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50.001794234698401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t="e">
        <f ca="1">DetectOutliers("data.xlsx?Опрос1?Таблица1", Данные!$B$173:$AQ$173)</f>
        <v>#NAME?</v>
      </c>
    </row>
    <row r="174" spans="1:43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50.001794234698401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 t="e">
        <f ca="1">DetectOutliers("data.xlsx?Опрос1?Таблица1", Данные!$B$174:$AQ$174)</f>
        <v>#NAME?</v>
      </c>
    </row>
    <row r="175" spans="1:43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50.001794234698004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t="e">
        <f ca="1">DetectOutliers("data.xlsx?Опрос1?Таблица1", Данные!$B$175:$AQ$175)</f>
        <v>#NAME?</v>
      </c>
    </row>
    <row r="176" spans="1:43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50.001794234699098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t="e">
        <f ca="1">DetectOutliers("data.xlsx?Опрос1?Таблица1", Данные!$B$176:$AQ$176)</f>
        <v>#NAME?</v>
      </c>
    </row>
    <row r="177" spans="1:43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50.001794234699602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 t="e">
        <f ca="1">DetectOutliers("data.xlsx?Опрос1?Таблица1", Данные!$B$177:$AQ$177)</f>
        <v>#NAME?</v>
      </c>
    </row>
    <row r="178" spans="1:43" x14ac:dyDescent="0.25">
      <c r="A178">
        <v>50.0017942347001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t="e">
        <f ca="1">DetectOutliers("data.xlsx?Опрос1?Таблица1", Данные!$B$178:$AQ$178)</f>
        <v>#NAME?</v>
      </c>
    </row>
    <row r="179" spans="1:43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50.0017942347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t="e">
        <f ca="1">DetectOutliers("data.xlsx?Опрос1?Таблица1", Данные!$B$179:$AQ$179)</f>
        <v>#NAME?</v>
      </c>
    </row>
    <row r="180" spans="1:43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50.001794234699801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t="e">
        <f ca="1">DetectOutliers("data.xlsx?Опрос1?Таблица1", Данные!$B$180:$AQ$180)</f>
        <v>#NAME?</v>
      </c>
    </row>
    <row r="181" spans="1:43" x14ac:dyDescent="0.25">
      <c r="A181">
        <v>50.0017942347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t="e">
        <f ca="1">DetectOutliers("data.xlsx?Опрос1?Таблица1", Данные!$B$181:$AQ$181)</f>
        <v>#NAME?</v>
      </c>
    </row>
    <row r="182" spans="1:43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50.001794234698302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t="e">
        <f ca="1">DetectOutliers("data.xlsx?Опрос1?Таблица1", Данные!$B$182:$AQ$182)</f>
        <v>#NAME?</v>
      </c>
    </row>
    <row r="183" spans="1:43" x14ac:dyDescent="0.25">
      <c r="A183">
        <v>0</v>
      </c>
      <c r="B183">
        <v>0</v>
      </c>
      <c r="C183">
        <v>50.001794234701201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t="e">
        <f ca="1">DetectOutliers("data.xlsx?Опрос1?Таблица1", Данные!$B$183:$AQ$183)</f>
        <v>#NAME?</v>
      </c>
    </row>
    <row r="184" spans="1:43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50.001794234698799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t="e">
        <f ca="1">DetectOutliers("data.xlsx?Опрос1?Таблица1", Данные!$B$184:$AQ$184)</f>
        <v>#NAME?</v>
      </c>
    </row>
    <row r="185" spans="1:43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50.001794234699702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t="e">
        <f ca="1">DetectOutliers("data.xlsx?Опрос1?Таблица1", Данные!$B$185:$AQ$185)</f>
        <v>#NAME?</v>
      </c>
    </row>
    <row r="186" spans="1:43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50.0017942347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t="e">
        <f ca="1">DetectOutliers("data.xlsx?Опрос1?Таблица1", Данные!$B$186:$AQ$186)</f>
        <v>#NAME?</v>
      </c>
    </row>
    <row r="187" spans="1:43" x14ac:dyDescent="0.25">
      <c r="A187">
        <v>50.001794234701499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 t="e">
        <f ca="1">DetectOutliers("data.xlsx?Опрос1?Таблица1", Данные!$B$187:$AQ$187)</f>
        <v>#NAME?</v>
      </c>
    </row>
    <row r="188" spans="1:43" x14ac:dyDescent="0.25">
      <c r="A188">
        <v>0</v>
      </c>
      <c r="B188">
        <v>0</v>
      </c>
      <c r="C188">
        <v>0</v>
      </c>
      <c r="D188">
        <v>0</v>
      </c>
      <c r="E188">
        <v>50.0017942347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 t="e">
        <f ca="1">DetectOutliers("data.xlsx?Опрос1?Таблица1", Данные!$B$188:$AQ$188)</f>
        <v>#NAME?</v>
      </c>
    </row>
    <row r="189" spans="1:43" x14ac:dyDescent="0.25">
      <c r="A189">
        <v>50.001794234698998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 t="e">
        <f ca="1">DetectOutliers("data.xlsx?Опрос1?Таблица1", Данные!$B$189:$AQ$189)</f>
        <v>#NAME?</v>
      </c>
    </row>
    <row r="190" spans="1:4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50.001794234698401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 t="e">
        <f ca="1">DetectOutliers("data.xlsx?Опрос1?Таблица1", Данные!$B$190:$AQ$190)</f>
        <v>#NAME?</v>
      </c>
    </row>
    <row r="191" spans="1:43" x14ac:dyDescent="0.25">
      <c r="A191">
        <v>50.001794234699503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 t="e">
        <f ca="1">DetectOutliers("data.xlsx?Опрос1?Таблица1", Данные!$B$191:$AQ$191)</f>
        <v>#NAME?</v>
      </c>
    </row>
    <row r="192" spans="1:4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50.001794234699901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 t="e">
        <f ca="1">DetectOutliers("data.xlsx?Опрос1?Таблица1", Данные!$B$192:$AQ$192)</f>
        <v>#NAME?</v>
      </c>
    </row>
    <row r="193" spans="1:43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50.001794234701102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t="e">
        <f ca="1">DetectOutliers("data.xlsx?Опрос1?Таблица1", Данные!$B$193:$AQ$193)</f>
        <v>#NAME?</v>
      </c>
    </row>
    <row r="194" spans="1:43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50.001794234700299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 t="e">
        <f ca="1">DetectOutliers("data.xlsx?Опрос1?Таблица1", Данные!$B$194:$AQ$194)</f>
        <v>#NAME?</v>
      </c>
    </row>
    <row r="195" spans="1:4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50.001794234699702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 t="e">
        <f ca="1">DetectOutliers("data.xlsx?Опрос1?Таблица1", Данные!$B$195:$AQ$195)</f>
        <v>#NAME?</v>
      </c>
    </row>
    <row r="196" spans="1:43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50.001794234699503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 t="e">
        <f ca="1">DetectOutliers("data.xlsx?Опрос1?Таблица1", Данные!$B$196:$AQ$196)</f>
        <v>#NAME?</v>
      </c>
    </row>
    <row r="197" spans="1:4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50.001794234700398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 t="e">
        <f ca="1">DetectOutliers("data.xlsx?Опрос1?Таблица1", Данные!$B$197:$AQ$197)</f>
        <v>#NAME?</v>
      </c>
    </row>
    <row r="198" spans="1:43" x14ac:dyDescent="0.25">
      <c r="A198">
        <v>50.001794234698401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 t="e">
        <f ca="1">DetectOutliers("data.xlsx?Опрос1?Таблица1", Данные!$B$198:$AQ$198)</f>
        <v>#NAME?</v>
      </c>
    </row>
    <row r="199" spans="1:43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50.001794234698401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 t="e">
        <f ca="1">DetectOutliers("data.xlsx?Опрос1?Таблица1", Данные!$B$199:$AQ$199)</f>
        <v>#NAME?</v>
      </c>
    </row>
    <row r="200" spans="1:43" x14ac:dyDescent="0.25">
      <c r="A200">
        <v>0</v>
      </c>
      <c r="B200">
        <v>50.001794234698203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 t="e">
        <f ca="1">DetectOutliers("data.xlsx?Опрос1?Таблица1", Данные!$B$200:$AQ$200)</f>
        <v>#NAME?</v>
      </c>
    </row>
    <row r="201" spans="1:43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50.001794234700398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 t="e">
        <f ca="1">DetectOutliers("data.xlsx?Опрос1?Таблица1", Данные!$B$201:$AQ$201)</f>
        <v>#NAME?</v>
      </c>
    </row>
    <row r="202" spans="1:43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50.001794234699197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 t="e">
        <f ca="1">DetectOutliers("data.xlsx?Опрос1?Таблица1", Данные!$B$202:$AQ$202)</f>
        <v>#NAME?</v>
      </c>
    </row>
    <row r="203" spans="1:43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50.001794234699197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 t="e">
        <f ca="1">DetectOutliers("data.xlsx?Опрос1?Таблица1", Данные!$B$203:$AQ$203)</f>
        <v>#NAME?</v>
      </c>
    </row>
    <row r="204" spans="1:43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50.001794234699197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 t="e">
        <f ca="1">DetectOutliers("data.xlsx?Опрос1?Таблица1", Данные!$B$204:$AQ$204)</f>
        <v>#NAME?</v>
      </c>
    </row>
    <row r="205" spans="1:43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50.001794234699503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 t="e">
        <f ca="1">DetectOutliers("data.xlsx?Опрос1?Таблица1", Данные!$B$205:$AQ$205)</f>
        <v>#NAME?</v>
      </c>
    </row>
    <row r="206" spans="1:4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50.001794234699403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 t="e">
        <f ca="1">DetectOutliers("data.xlsx?Опрос1?Таблица1", Данные!$B$206:$AQ$206)</f>
        <v>#NAME?</v>
      </c>
    </row>
    <row r="207" spans="1:43" x14ac:dyDescent="0.25">
      <c r="A207">
        <v>50.001794234701201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t="e">
        <f ca="1">DetectOutliers("data.xlsx?Опрос1?Таблица1", Данные!$B$207:$AQ$207)</f>
        <v>#NAME?</v>
      </c>
    </row>
    <row r="208" spans="1:43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50.0017942347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 t="e">
        <f ca="1">DetectOutliers("data.xlsx?Опрос1?Таблица1", Данные!$B$208:$AQ$208)</f>
        <v>#NAME?</v>
      </c>
    </row>
    <row r="209" spans="1:43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50.001794234698004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 t="e">
        <f ca="1">DetectOutliers("data.xlsx?Опрос1?Таблица1", Данные!$B$209:$AQ$209)</f>
        <v>#NAME?</v>
      </c>
    </row>
    <row r="210" spans="1:43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50.0017942346987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 t="e">
        <f ca="1">DetectOutliers("data.xlsx?Опрос1?Таблица1", Данные!$B$210:$AQ$210)</f>
        <v>#NAME?</v>
      </c>
    </row>
    <row r="211" spans="1:43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50.001794234700199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 t="e">
        <f ca="1">DetectOutliers("data.xlsx?Опрос1?Таблица1", Данные!$B$211:$AQ$211)</f>
        <v>#NAME?</v>
      </c>
    </row>
    <row r="212" spans="1:43" x14ac:dyDescent="0.25">
      <c r="A212">
        <v>50.0017942347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 t="e">
        <f ca="1">DetectOutliers("data.xlsx?Опрос1?Таблица1", Данные!$B$212:$AQ$212)</f>
        <v>#NAME?</v>
      </c>
    </row>
    <row r="213" spans="1:43" x14ac:dyDescent="0.25">
      <c r="A213">
        <v>50.0017942346986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 t="e">
        <f ca="1">DetectOutliers("data.xlsx?Опрос1?Таблица1", Данные!$B$213:$AQ$213)</f>
        <v>#NAME?</v>
      </c>
    </row>
    <row r="214" spans="1:43" x14ac:dyDescent="0.25">
      <c r="A214">
        <v>0</v>
      </c>
      <c r="B214">
        <v>0</v>
      </c>
      <c r="C214">
        <v>50.001794234698501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 t="e">
        <f ca="1">DetectOutliers("data.xlsx?Опрос1?Таблица1", Данные!$B$214:$AQ$214)</f>
        <v>#NAME?</v>
      </c>
    </row>
    <row r="215" spans="1:43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50.001794234697599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 t="e">
        <f ca="1">DetectOutliers("data.xlsx?Опрос1?Таблица1", Данные!$B$215:$AQ$215)</f>
        <v>#NAME?</v>
      </c>
    </row>
    <row r="216" spans="1:43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50.001794234697599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 t="e">
        <f ca="1">DetectOutliers("data.xlsx?Опрос1?Таблица1", Данные!$B$216:$AQ$216)</f>
        <v>#NAME?</v>
      </c>
    </row>
    <row r="217" spans="1:43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50.001794234698401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 t="e">
        <f ca="1">DetectOutliers("data.xlsx?Опрос1?Таблица1", Данные!$B$217:$AQ$217)</f>
        <v>#NAME?</v>
      </c>
    </row>
    <row r="218" spans="1:43" x14ac:dyDescent="0.25">
      <c r="A218">
        <v>0</v>
      </c>
      <c r="B218">
        <v>50.001794234698401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 t="e">
        <f ca="1">DetectOutliers("data.xlsx?Опрос1?Таблица1", Данные!$B$218:$AQ$218)</f>
        <v>#NAME?</v>
      </c>
    </row>
    <row r="219" spans="1:43" x14ac:dyDescent="0.25">
      <c r="A219">
        <v>50.0017942347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 t="e">
        <f ca="1">DetectOutliers("data.xlsx?Опрос1?Таблица1", Данные!$B$219:$AQ$219)</f>
        <v>#NAME?</v>
      </c>
    </row>
    <row r="220" spans="1:43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50.0017942347001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t="e">
        <f ca="1">DetectOutliers("data.xlsx?Опрос1?Таблица1", Данные!$B$220:$AQ$220)</f>
        <v>#NAME?</v>
      </c>
    </row>
    <row r="221" spans="1:43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50.0017942347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 t="e">
        <f ca="1">DetectOutliers("data.xlsx?Опрос1?Таблица1", Данные!$B$221:$AQ$221)</f>
        <v>#NAME?</v>
      </c>
    </row>
    <row r="222" spans="1:43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50.001794234698899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 t="e">
        <f ca="1">DetectOutliers("data.xlsx?Опрос1?Таблица1", Данные!$B$222:$AQ$222)</f>
        <v>#NAME?</v>
      </c>
    </row>
    <row r="223" spans="1:43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50.0017942347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 t="e">
        <f ca="1">DetectOutliers("data.xlsx?Опрос1?Таблица1", Данные!$B$223:$AQ$223)</f>
        <v>#NAME?</v>
      </c>
    </row>
    <row r="224" spans="1:43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50.001794234698004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 t="e">
        <f ca="1">DetectOutliers("data.xlsx?Опрос1?Таблица1", Данные!$B$224:$AQ$224)</f>
        <v>#NAME?</v>
      </c>
    </row>
    <row r="225" spans="1:43" x14ac:dyDescent="0.25">
      <c r="A225">
        <v>50.0017942346973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 t="e">
        <f ca="1">DetectOutliers("data.xlsx?Опрос1?Таблица1", Данные!$B$225:$AQ$225)</f>
        <v>#NAME?</v>
      </c>
    </row>
    <row r="226" spans="1:43" x14ac:dyDescent="0.25">
      <c r="A226">
        <v>0</v>
      </c>
      <c r="B226">
        <v>0</v>
      </c>
      <c r="C226">
        <v>50.0017942347001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 t="e">
        <f ca="1">DetectOutliers("data.xlsx?Опрос1?Таблица1", Данные!$B$226:$AQ$226)</f>
        <v>#NAME?</v>
      </c>
    </row>
    <row r="227" spans="1:43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50.0017942347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 t="e">
        <f ca="1">DetectOutliers("data.xlsx?Опрос1?Таблица1", Данные!$B$227:$AQ$227)</f>
        <v>#NAME?</v>
      </c>
    </row>
    <row r="228" spans="1:43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50.001794234698401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e">
        <f ca="1">DetectOutliers("data.xlsx?Опрос1?Таблица1", Данные!$B$228:$AQ$228)</f>
        <v>#NAME?</v>
      </c>
    </row>
    <row r="229" spans="1:43" x14ac:dyDescent="0.25">
      <c r="A229">
        <v>0</v>
      </c>
      <c r="B229">
        <v>0</v>
      </c>
      <c r="C229">
        <v>50.001794234698203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 t="e">
        <f ca="1">DetectOutliers("data.xlsx?Опрос1?Таблица1", Данные!$B$229:$AQ$229)</f>
        <v>#NAME?</v>
      </c>
    </row>
    <row r="230" spans="1:43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50.0017942347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 t="e">
        <f ca="1">DetectOutliers("data.xlsx?Опрос1?Таблица1", Данные!$B$230:$AQ$230)</f>
        <v>#NAME?</v>
      </c>
    </row>
    <row r="231" spans="1:43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50.001794234699403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 t="e">
        <f ca="1">DetectOutliers("data.xlsx?Опрос1?Таблица1", Данные!$B$231:$AQ$231)</f>
        <v>#NAME?</v>
      </c>
    </row>
    <row r="232" spans="1:43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50.001794234699602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 t="e">
        <f ca="1">DetectOutliers("data.xlsx?Опрос1?Таблица1", Данные!$B$232:$AQ$232)</f>
        <v>#NAME?</v>
      </c>
    </row>
    <row r="233" spans="1:43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50.001794234700398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 t="e">
        <f ca="1">DetectOutliers("data.xlsx?Опрос1?Таблица1", Данные!$B$233:$AQ$233)</f>
        <v>#NAME?</v>
      </c>
    </row>
    <row r="234" spans="1:43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50.001794234697698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 t="e">
        <f ca="1">DetectOutliers("data.xlsx?Опрос1?Таблица1", Данные!$B$234:$AQ$234)</f>
        <v>#NAME?</v>
      </c>
    </row>
    <row r="235" spans="1:43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50.001794234698501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 t="e">
        <f ca="1">DetectOutliers("data.xlsx?Опрос1?Таблица1", Данные!$B$235:$AQ$235)</f>
        <v>#NAME?</v>
      </c>
    </row>
    <row r="236" spans="1:43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50.001794234699602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 t="e">
        <f ca="1">DetectOutliers("data.xlsx?Опрос1?Таблица1", Данные!$B$236:$AQ$236)</f>
        <v>#NAME?</v>
      </c>
    </row>
    <row r="237" spans="1:43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50.001794234699801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 t="e">
        <f ca="1">DetectOutliers("data.xlsx?Опрос1?Таблица1", Данные!$B$237:$AQ$237)</f>
        <v>#NAME?</v>
      </c>
    </row>
    <row r="238" spans="1:43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50.001794234700803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 t="e">
        <f ca="1">DetectOutliers("data.xlsx?Опрос1?Таблица1", Данные!$B$238:$AQ$238)</f>
        <v>#NAME?</v>
      </c>
    </row>
    <row r="239" spans="1:43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50.0017942347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 t="e">
        <f ca="1">DetectOutliers("data.xlsx?Опрос1?Таблица1", Данные!$B$239:$AQ$239)</f>
        <v>#NAME?</v>
      </c>
    </row>
    <row r="240" spans="1:43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50.001794234696597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 t="e">
        <f ca="1">DetectOutliers("data.xlsx?Опрос1?Таблица1", Данные!$B$240:$AQ$240)</f>
        <v>#NAME?</v>
      </c>
    </row>
    <row r="241" spans="1:43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50.001794234698401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 t="e">
        <f ca="1">DetectOutliers("data.xlsx?Опрос1?Таблица1", Данные!$B$241:$AQ$241)</f>
        <v>#NAME?</v>
      </c>
    </row>
    <row r="242" spans="1:43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50.001794234698501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 t="e">
        <f ca="1">DetectOutliers("data.xlsx?Опрос1?Таблица1", Данные!$B$242:$AQ$242)</f>
        <v>#NAME?</v>
      </c>
    </row>
    <row r="243" spans="1:43" x14ac:dyDescent="0.25">
      <c r="A243">
        <v>50.001794234700803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 t="e">
        <f ca="1">DetectOutliers("data.xlsx?Опрос1?Таблица1", Данные!$B$243:$AQ$243)</f>
        <v>#NAME?</v>
      </c>
    </row>
    <row r="244" spans="1:43" x14ac:dyDescent="0.25">
      <c r="A244">
        <v>0</v>
      </c>
      <c r="B244">
        <v>50.0017942346987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 t="e">
        <f ca="1">DetectOutliers("data.xlsx?Опрос1?Таблица1", Данные!$B$244:$AQ$244)</f>
        <v>#NAME?</v>
      </c>
    </row>
    <row r="245" spans="1:43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50.0017942347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 t="e">
        <f ca="1">DetectOutliers("data.xlsx?Опрос1?Таблица1", Данные!$B$245:$AQ$245)</f>
        <v>#NAME?</v>
      </c>
    </row>
    <row r="246" spans="1:43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50.001794234699403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 t="e">
        <f ca="1">DetectOutliers("data.xlsx?Опрос1?Таблица1", Данные!$B$246:$AQ$246)</f>
        <v>#NAME?</v>
      </c>
    </row>
    <row r="247" spans="1:43" x14ac:dyDescent="0.25">
      <c r="A247">
        <v>50.001794234698203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 t="e">
        <f ca="1">DetectOutliers("data.xlsx?Опрос1?Таблица1", Данные!$B$247:$AQ$247)</f>
        <v>#NAME?</v>
      </c>
    </row>
    <row r="248" spans="1:43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50.001794234697499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 t="e">
        <f ca="1">DetectOutliers("data.xlsx?Опрос1?Таблица1", Данные!$B$248:$AQ$248)</f>
        <v>#NAME?</v>
      </c>
    </row>
    <row r="249" spans="1:43" x14ac:dyDescent="0.25">
      <c r="A249">
        <v>0</v>
      </c>
      <c r="B249">
        <v>0</v>
      </c>
      <c r="C249">
        <v>50.001794234698899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 t="e">
        <f ca="1">DetectOutliers("data.xlsx?Опрос1?Таблица1", Данные!$B$249:$AQ$249)</f>
        <v>#NAME?</v>
      </c>
    </row>
    <row r="250" spans="1:43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50.001794234700697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 t="e">
        <f ca="1">DetectOutliers("data.xlsx?Опрос1?Таблица1", Данные!$B$250:$AQ$250)</f>
        <v>#NAME?</v>
      </c>
    </row>
    <row r="251" spans="1:43" x14ac:dyDescent="0.25">
      <c r="A251">
        <v>50.0017942347001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 t="e">
        <f ca="1">DetectOutliers("data.xlsx?Опрос1?Таблица1", Данные!$B$251:$AQ$251)</f>
        <v>#NAME?</v>
      </c>
    </row>
    <row r="252" spans="1:43" x14ac:dyDescent="0.25">
      <c r="A252">
        <v>0</v>
      </c>
      <c r="B252">
        <v>0</v>
      </c>
      <c r="C252">
        <v>0</v>
      </c>
      <c r="D252">
        <v>0</v>
      </c>
      <c r="E252">
        <v>50.001794234698004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 t="e">
        <f ca="1">DetectOutliers("data.xlsx?Опрос1?Таблица1", Данные!$B$252:$AQ$252)</f>
        <v>#NAME?</v>
      </c>
    </row>
    <row r="253" spans="1:43" x14ac:dyDescent="0.25">
      <c r="A253">
        <v>50.0017942346987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 t="e">
        <f ca="1">DetectOutliers("data.xlsx?Опрос1?Таблица1", Данные!$B$253:$AQ$253)</f>
        <v>#NAME?</v>
      </c>
    </row>
    <row r="254" spans="1:43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50.001794234698899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 t="e">
        <f ca="1">DetectOutliers("data.xlsx?Опрос1?Таблица1", Данные!$B$254:$AQ$254)</f>
        <v>#NAME?</v>
      </c>
    </row>
    <row r="255" spans="1:43" x14ac:dyDescent="0.25">
      <c r="A255">
        <v>50.001794234699197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 t="e">
        <f ca="1">DetectOutliers("data.xlsx?Опрос1?Таблица1", Данные!$B$255:$AQ$255)</f>
        <v>#NAME?</v>
      </c>
    </row>
    <row r="256" spans="1:43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50.001794234700903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 t="e">
        <f ca="1">DetectOutliers("data.xlsx?Опрос1?Таблица1", Данные!$B$256:$AQ$256)</f>
        <v>#NAME?</v>
      </c>
    </row>
    <row r="257" spans="1:43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50.001794234698998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 t="e">
        <f ca="1">DetectOutliers("data.xlsx?Опрос1?Таблица1", Данные!$B$257:$AQ$257)</f>
        <v>#NAME?</v>
      </c>
    </row>
    <row r="258" spans="1:43" x14ac:dyDescent="0.25">
      <c r="A258">
        <v>50.001794234700299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 t="e">
        <f ca="1">DetectOutliers("data.xlsx?Опрос1?Таблица1", Данные!$B$258:$AQ$258)</f>
        <v>#NAME?</v>
      </c>
    </row>
    <row r="259" spans="1:43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50.001794234696803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 t="e">
        <f ca="1">DetectOutliers("data.xlsx?Опрос1?Таблица1", Данные!$B$259:$AQ$259)</f>
        <v>#NAME?</v>
      </c>
    </row>
    <row r="260" spans="1:43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50.001794234698401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 t="e">
        <f ca="1">DetectOutliers("data.xlsx?Опрос1?Таблица1", Данные!$B$260:$AQ$260)</f>
        <v>#NAME?</v>
      </c>
    </row>
    <row r="261" spans="1:43" x14ac:dyDescent="0.25">
      <c r="A261">
        <v>50.001794234699602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 t="e">
        <f ca="1">DetectOutliers("data.xlsx?Опрос1?Таблица1", Данные!$B$261:$AQ$261)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topLeftCell="A16" workbookViewId="0">
      <selection activeCell="G36" sqref="G36"/>
    </sheetView>
  </sheetViews>
  <sheetFormatPr defaultRowHeight="15" x14ac:dyDescent="0.25"/>
  <cols>
    <col min="2" max="2" width="59.7109375" bestFit="1" customWidth="1"/>
    <col min="3" max="25" width="9.140625" customWidth="1"/>
    <col min="26" max="26" width="12.85546875" customWidth="1"/>
    <col min="27" max="44" width="9.140625" customWidth="1"/>
  </cols>
  <sheetData>
    <row r="1" spans="1:48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197</v>
      </c>
    </row>
    <row r="2" spans="1:48" x14ac:dyDescent="0.25">
      <c r="A2">
        <f>MATCH(Таблица19[[#This Row],[Переменная]], Данные!$1:$1, 0)</f>
        <v>2</v>
      </c>
      <c r="B2" t="s">
        <v>0</v>
      </c>
      <c r="D2">
        <f ca="1">COUNT(OFFSET(Данные!$A$1, 1, Таблица19[[#This Row],[№]]-1, 1000))</f>
        <v>0</v>
      </c>
      <c r="E2">
        <f ca="1">_xll.DistinctCount(OFFSET(Данные!$A$1, 1, Таблица19[[#This Row],[№]]-1, 1000))</f>
        <v>8</v>
      </c>
      <c r="F2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" s="14" t="str">
        <f>IF(Таблица19[[#This Row],[Шкала]]="Д", (Таблица19[[#This Row],[A]]-Таблица19[[#This Row],[Ae]])/SQRT(Таблица19[[#This Row],[Ae]]), "")</f>
        <v/>
      </c>
      <c r="O2" s="14" t="str">
        <f>IF(Таблица19[[#This Row],[Шкала]]="Д", (Таблица19[[#This Row],[B]]-Таблица19[[#This Row],[Be]])/SQRT(Таблица19[[#This Row],[Be]]), "")</f>
        <v/>
      </c>
      <c r="P2" s="14" t="str">
        <f>IF(Таблица19[[#This Row],[Шкала]]="Д", (Таблица19[[#This Row],[C]]-Таблица19[[#This Row],[Ce]])/SQRT(Таблица19[[#This Row],[Ce]]), "")</f>
        <v/>
      </c>
      <c r="Q2" s="14" t="str">
        <f>IF(Таблица19[[#This Row],[Шкала]]="Д", (Таблица19[[#This Row],[D]]-Таблица19[[#This Row],[De]])/SQRT(Таблица19[[#This Row],[De]]), "")</f>
        <v/>
      </c>
      <c r="R2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" s="16" t="str">
        <f>IF(ISNUMBER(Таблица19[[#This Row],[Хи-кв]]), _xlfn.CHISQ.DIST.RT(Таблица19[[#This Row],[Хи-кв]], 1), "")</f>
        <v/>
      </c>
      <c r="V2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" s="16" t="str">
        <f ca="1">IF(Таблица19[[#This Row],[Тест CMH - расчеты]]="", "", _xll.MatrixIndex(Таблица19[[#This Row],[Тест CMH - расчеты]], 1, 1))</f>
        <v/>
      </c>
      <c r="AB2" s="16" t="str">
        <f ca="1">IF(Таблица19[[#This Row],[Тест CMH - расчеты]]="", "", _xll.MatrixIndex(Таблица19[[#This Row],[Тест CMH - расчеты]], 1, 2))</f>
        <v/>
      </c>
      <c r="AC2" s="15" t="str">
        <f ca="1">IF(Таблица19[[#This Row],[Тест CMH - расчеты]]="", "", _xll.MatrixIndex(Таблица19[[#This Row],[Тест CMH - расчеты]], 1, 3))</f>
        <v/>
      </c>
      <c r="AD2" s="15" t="str">
        <f ca="1">IF(Таблица19[[#This Row],[Тест CMH - расчеты]]="", "", _xll.MatrixIndex(Таблица19[[#This Row],[Тест CMH - расчеты]], 1, 4))</f>
        <v/>
      </c>
      <c r="AE2" s="15" t="str">
        <f ca="1">IF(Таблица19[[#This Row],[Тест CMH - расчеты]]="", "", _xll.MatrixIndex(Таблица19[[#This Row],[Тест CMH - расчеты]], 1, 5))</f>
        <v/>
      </c>
      <c r="AF2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" s="14" t="str">
        <f ca="1">IF(IFERROR(Таблица19[[#This Row],[Лог рег - расчеты]]&lt;&gt;"", FALSE), _xll.MatrixIndex(Таблица19[[#This Row],[Лог рег - расчеты]], 3, 2), "")</f>
        <v/>
      </c>
      <c r="AH2" s="14" t="str">
        <f ca="1">IF(IFERROR(Таблица19[[#This Row],[Лог рег - расчеты]]&lt;&gt;"", FALSE), _xll.MatrixIndex(Таблица19[[#This Row],[Лог рег - расчеты]], 4, 2), "")</f>
        <v/>
      </c>
      <c r="AI2" s="14" t="str">
        <f ca="1">IF(IFERROR(Таблица19[[#This Row],[Лог рег - расчеты]]&lt;&gt;"", FALSE), _xll.MatrixIndex(Таблица19[[#This Row],[Лог рег - расчеты]], 5, 2), "")</f>
        <v/>
      </c>
      <c r="AJ2" s="14" t="str">
        <f ca="1">IF(IFERROR(Таблица19[[#This Row],[Лог рег - расчеты]]&lt;&gt;"", FALSE), _xll.MatrixIndex(Таблица19[[#This Row],[Лог рег - расчеты]], 6, 2), "")</f>
        <v/>
      </c>
      <c r="AK2" s="14" t="str">
        <f ca="1">IF(IFERROR(Таблица19[[#This Row],[Лог рег - расчеты]]&lt;&gt;"", FALSE), _xll.MatrixIndex(Таблица19[[#This Row],[Лог рег - расчеты]], 7, 2), "")</f>
        <v/>
      </c>
      <c r="AL2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" s="14" t="str">
        <f ca="1">IF(IFERROR(Таблица19[[#This Row],[Лог рег 2 - расчеты]]&lt;&gt;"", FALSE), _xll.MatrixIndex(Таблица19[[#This Row],[Лог рег 2 - расчеты]], 3, 2), "")</f>
        <v/>
      </c>
      <c r="AN2" s="14" t="str">
        <f ca="1">IF(IFERROR(Таблица19[[#This Row],[Лог рег 2 - расчеты]]&lt;&gt;"", FALSE), _xll.MatrixIndex(Таблица19[[#This Row],[Лог рег 2 - расчеты]], 4, 2), "")</f>
        <v/>
      </c>
      <c r="AO2" s="14" t="str">
        <f ca="1">IF(IFERROR(Таблица19[[#This Row],[Лог рег 2 - расчеты]]&lt;&gt;"", FALSE), _xll.MatrixIndex(Таблица19[[#This Row],[Лог рег 2 - расчеты]], 5, 2), "")</f>
        <v/>
      </c>
      <c r="AP2" s="14" t="str">
        <f ca="1">IF(IFERROR(Таблица19[[#This Row],[Лог рег 2 - расчеты]]&lt;&gt;"", FALSE), _xll.MatrixIndex(Таблица19[[#This Row],[Лог рег 2 - расчеты]], 6, 2), "")</f>
        <v/>
      </c>
      <c r="AQ2" s="14" t="str">
        <f ca="1">IF(IFERROR(Таблица19[[#This Row],[Лог рег 2 - расчеты]]&lt;&gt;"", FALSE), _xll.MatrixIndex(Таблица19[[#This Row],[Лог рег 2 - расчеты]], 7, 2), "")</f>
        <v/>
      </c>
      <c r="AR2" s="14" t="str">
        <f ca="1">IF(Таблица19[[#This Row],[Критерий W p 2]]="", Таблица19[[#This Row],[Тест CMH p]], Таблица19[[#This Row],[Критерий W p 2]])</f>
        <v/>
      </c>
      <c r="AS2" s="14" t="str">
        <f ca="1">IF(Таблица19[[#This Row],[Критерий W p 2]]="", Таблица19[[#This Row],[ОШ CMH]], Таблица19[[#This Row],[ОШ лр 2]])</f>
        <v/>
      </c>
      <c r="AT2" s="14" t="str">
        <f ca="1">IF(Таблица19[[#This Row],[Критерий W p 2]]="", Таблица19[[#This Row],[ОШн CMH]], Таблица19[[#This Row],[ОШн лр 2]])</f>
        <v/>
      </c>
      <c r="AU2" s="14" t="str">
        <f ca="1">IF(Таблица19[[#This Row],[Критерий W p 2]]="", Таблица19[[#This Row],[ОШв CMH]], Таблица19[[#This Row],[ОШв лр 2]])</f>
        <v/>
      </c>
      <c r="AV2" s="12"/>
    </row>
    <row r="3" spans="1:48" x14ac:dyDescent="0.25">
      <c r="A3">
        <f>MATCH(Таблица19[[#This Row],[Переменная]], Данные!$1:$1, 0)</f>
        <v>3</v>
      </c>
      <c r="B3" t="s">
        <v>1</v>
      </c>
      <c r="C3" t="s">
        <v>141</v>
      </c>
      <c r="D3">
        <f ca="1">COUNT(OFFSET(Данные!$A$1, 1, Таблица19[[#This Row],[№]]-1, 1000))</f>
        <v>260</v>
      </c>
      <c r="E3">
        <f ca="1">_xll.DistinctCount(OFFSET(Данные!$A$1, 1, Таблица19[[#This Row],[№]]-1, 1000))</f>
        <v>31</v>
      </c>
      <c r="F3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3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3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3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3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3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3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3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3" s="14" t="str">
        <f>IF(Таблица19[[#This Row],[Шкала]]="Д", (Таблица19[[#This Row],[A]]-Таблица19[[#This Row],[Ae]])/SQRT(Таблица19[[#This Row],[Ae]]), "")</f>
        <v/>
      </c>
      <c r="O3" s="14" t="str">
        <f>IF(Таблица19[[#This Row],[Шкала]]="Д", (Таблица19[[#This Row],[B]]-Таблица19[[#This Row],[Be]])/SQRT(Таблица19[[#This Row],[Be]]), "")</f>
        <v/>
      </c>
      <c r="P3" s="14" t="str">
        <f>IF(Таблица19[[#This Row],[Шкала]]="Д", (Таблица19[[#This Row],[C]]-Таблица19[[#This Row],[Ce]])/SQRT(Таблица19[[#This Row],[Ce]]), "")</f>
        <v/>
      </c>
      <c r="Q3" s="14" t="str">
        <f>IF(Таблица19[[#This Row],[Шкала]]="Д", (Таблица19[[#This Row],[D]]-Таблица19[[#This Row],[De]])/SQRT(Таблица19[[#This Row],[De]]), "")</f>
        <v/>
      </c>
      <c r="R3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3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3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3" s="16" t="str">
        <f>IF(ISNUMBER(Таблица19[[#This Row],[Хи-кв]]), _xlfn.CHISQ.DIST.RT(Таблица19[[#This Row],[Хи-кв]], 1), "")</f>
        <v/>
      </c>
      <c r="V3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3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3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3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3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3" s="16" t="str">
        <f ca="1">IF(Таблица19[[#This Row],[Тест CMH - расчеты]]="", "", _xll.MatrixIndex(Таблица19[[#This Row],[Тест CMH - расчеты]], 1, 1))</f>
        <v/>
      </c>
      <c r="AB3" s="16" t="str">
        <f ca="1">IF(Таблица19[[#This Row],[Тест CMH - расчеты]]="", "", _xll.MatrixIndex(Таблица19[[#This Row],[Тест CMH - расчеты]], 1, 2))</f>
        <v/>
      </c>
      <c r="AC3" s="15" t="str">
        <f ca="1">IF(Таблица19[[#This Row],[Тест CMH - расчеты]]="", "", _xll.MatrixIndex(Таблица19[[#This Row],[Тест CMH - расчеты]], 1, 3))</f>
        <v/>
      </c>
      <c r="AD3" s="15" t="str">
        <f ca="1">IF(Таблица19[[#This Row],[Тест CMH - расчеты]]="", "", _xll.MatrixIndex(Таблица19[[#This Row],[Тест CMH - расчеты]], 1, 4))</f>
        <v/>
      </c>
      <c r="AE3" s="15" t="str">
        <f ca="1">IF(Таблица19[[#This Row],[Тест CMH - расчеты]]="", "", _xll.MatrixIndex(Таблица19[[#This Row],[Тест CMH - расчеты]], 1, 5))</f>
        <v/>
      </c>
      <c r="AF3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0,0251596778015476;0,00590306085109579_x000D_
0,260247589207033;0,0200983532553898_x000D_
0,00934623550429284;0,0862647900600196_x000D_
0,922983755094342;0,768980519273248_x000D_
1,02547885366069;1,00592051824859_x000D_
0,61574300815981;0,967064860798543_x000D_
1,7078665374505;1,0463373554882</v>
      </c>
      <c r="AG3" s="14">
        <f ca="1">IF(IFERROR(Таблица19[[#This Row],[Лог рег - расчеты]]&lt;&gt;"", FALSE), _xll.MatrixIndex(Таблица19[[#This Row],[Лог рег - расчеты]], 3, 2), "")</f>
        <v>8.6264790060019594E-2</v>
      </c>
      <c r="AH3" s="14">
        <f ca="1">IF(IFERROR(Таблица19[[#This Row],[Лог рег - расчеты]]&lt;&gt;"", FALSE), _xll.MatrixIndex(Таблица19[[#This Row],[Лог рег - расчеты]], 4, 2), "")</f>
        <v>0.76898051927324795</v>
      </c>
      <c r="AI3" s="14">
        <f ca="1">IF(IFERROR(Таблица19[[#This Row],[Лог рег - расчеты]]&lt;&gt;"", FALSE), _xll.MatrixIndex(Таблица19[[#This Row],[Лог рег - расчеты]], 5, 2), "")</f>
        <v>1.00592051824859</v>
      </c>
      <c r="AJ3" s="14">
        <f ca="1">IF(IFERROR(Таблица19[[#This Row],[Лог рег - расчеты]]&lt;&gt;"", FALSE), _xll.MatrixIndex(Таблица19[[#This Row],[Лог рег - расчеты]], 6, 2), "")</f>
        <v>0.96706486079854304</v>
      </c>
      <c r="AK3" s="14">
        <f ca="1">IF(IFERROR(Таблица19[[#This Row],[Лог рег - расчеты]]&lt;&gt;"", FALSE), _xll.MatrixIndex(Таблица19[[#This Row],[Лог рег - расчеты]], 7, 2), "")</f>
        <v>1.0463373554882001</v>
      </c>
      <c r="AL3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0,0529248834129189;0,00805809983904059;-0,137131950189257_x000D_
0,265816487303519;0,0205476837804414;0,261068122356945_x000D_
0,0396420395754475;0,153794052522612;0,275911379888861_x000D_
0,8421821058646;0,694935676282608;0,599393652099357_x000D_
1,05435044293783;1,00809065370757;0,871855177086283_x000D_
0,626206286070025;0,968298026600827;0,522659295410061_x000D_
1,77522149050879;1,04951857607317;1,45435364201412</v>
      </c>
      <c r="AM3" s="14">
        <f ca="1">IF(IFERROR(Таблица19[[#This Row],[Лог рег 2 - расчеты]]&lt;&gt;"", FALSE), _xll.MatrixIndex(Таблица19[[#This Row],[Лог рег 2 - расчеты]], 3, 2), "")</f>
        <v>0.153794052522612</v>
      </c>
      <c r="AN3" s="14">
        <f ca="1">IF(IFERROR(Таблица19[[#This Row],[Лог рег 2 - расчеты]]&lt;&gt;"", FALSE), _xll.MatrixIndex(Таблица19[[#This Row],[Лог рег 2 - расчеты]], 4, 2), "")</f>
        <v>0.69493567628260799</v>
      </c>
      <c r="AO3" s="14">
        <f ca="1">IF(IFERROR(Таблица19[[#This Row],[Лог рег 2 - расчеты]]&lt;&gt;"", FALSE), _xll.MatrixIndex(Таблица19[[#This Row],[Лог рег 2 - расчеты]], 5, 2), "")</f>
        <v>1.00809065370757</v>
      </c>
      <c r="AP3" s="14">
        <f ca="1">IF(IFERROR(Таблица19[[#This Row],[Лог рег 2 - расчеты]]&lt;&gt;"", FALSE), _xll.MatrixIndex(Таблица19[[#This Row],[Лог рег 2 - расчеты]], 6, 2), "")</f>
        <v>0.96829802660082698</v>
      </c>
      <c r="AQ3" s="14">
        <f ca="1">IF(IFERROR(Таблица19[[#This Row],[Лог рег 2 - расчеты]]&lt;&gt;"", FALSE), _xll.MatrixIndex(Таблица19[[#This Row],[Лог рег 2 - расчеты]], 7, 2), "")</f>
        <v>1.04951857607317</v>
      </c>
      <c r="AR3" s="14">
        <f ca="1">IF(Таблица19[[#This Row],[Критерий W p 2]]="", Таблица19[[#This Row],[Тест CMH p]], Таблица19[[#This Row],[Критерий W p 2]])</f>
        <v>0.69493567628260799</v>
      </c>
      <c r="AS3" s="14">
        <f ca="1">IF(Таблица19[[#This Row],[Критерий W p 2]]="", Таблица19[[#This Row],[ОШ CMH]], Таблица19[[#This Row],[ОШ лр 2]])</f>
        <v>1.00809065370757</v>
      </c>
      <c r="AT3" s="14">
        <f ca="1">IF(Таблица19[[#This Row],[Критерий W p 2]]="", Таблица19[[#This Row],[ОШн CMH]], Таблица19[[#This Row],[ОШн лр 2]])</f>
        <v>0.96829802660082698</v>
      </c>
      <c r="AU3" s="14">
        <f ca="1">IF(Таблица19[[#This Row],[Критерий W p 2]]="", Таблица19[[#This Row],[ОШв CMH]], Таблица19[[#This Row],[ОШв лр 2]])</f>
        <v>1.04951857607317</v>
      </c>
      <c r="AV3" s="12">
        <v>1</v>
      </c>
    </row>
    <row r="4" spans="1:48" x14ac:dyDescent="0.25">
      <c r="A4">
        <f>MATCH(Таблица19[[#This Row],[Переменная]], Данные!$1:$1, 0)</f>
        <v>4</v>
      </c>
      <c r="B4" t="s">
        <v>189</v>
      </c>
      <c r="C4" t="s">
        <v>141</v>
      </c>
      <c r="D4">
        <f ca="1">COUNT(OFFSET(Данные!$A$1, 1, Таблица19[[#This Row],[№]]-1, 1000))</f>
        <v>260</v>
      </c>
      <c r="E4">
        <f ca="1">_xll.DistinctCount(OFFSET(Данные!$A$1, 1, Таблица19[[#This Row],[№]]-1, 1000))</f>
        <v>34</v>
      </c>
      <c r="F4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4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4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4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4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4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4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4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4" s="14" t="str">
        <f>IF(Таблица19[[#This Row],[Шкала]]="Д", (Таблица19[[#This Row],[A]]-Таблица19[[#This Row],[Ae]])/SQRT(Таблица19[[#This Row],[Ae]]), "")</f>
        <v/>
      </c>
      <c r="O4" s="14" t="str">
        <f>IF(Таблица19[[#This Row],[Шкала]]="Д", (Таблица19[[#This Row],[B]]-Таблица19[[#This Row],[Be]])/SQRT(Таблица19[[#This Row],[Be]]), "")</f>
        <v/>
      </c>
      <c r="P4" s="14" t="str">
        <f>IF(Таблица19[[#This Row],[Шкала]]="Д", (Таблица19[[#This Row],[C]]-Таблица19[[#This Row],[Ce]])/SQRT(Таблица19[[#This Row],[Ce]]), "")</f>
        <v/>
      </c>
      <c r="Q4" s="14" t="str">
        <f>IF(Таблица19[[#This Row],[Шкала]]="Д", (Таблица19[[#This Row],[D]]-Таблица19[[#This Row],[De]])/SQRT(Таблица19[[#This Row],[De]]), "")</f>
        <v/>
      </c>
      <c r="R4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4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4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4" s="16" t="str">
        <f>IF(ISNUMBER(Таблица19[[#This Row],[Хи-кв]]), _xlfn.CHISQ.DIST.RT(Таблица19[[#This Row],[Хи-кв]], 1), "")</f>
        <v/>
      </c>
      <c r="V4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4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4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4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4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4" s="16" t="str">
        <f ca="1">IF(Таблица19[[#This Row],[Тест CMH - расчеты]]="", "", _xll.MatrixIndex(Таблица19[[#This Row],[Тест CMH - расчеты]], 1, 1))</f>
        <v/>
      </c>
      <c r="AB4" s="16" t="str">
        <f ca="1">IF(Таблица19[[#This Row],[Тест CMH - расчеты]]="", "", _xll.MatrixIndex(Таблица19[[#This Row],[Тест CMH - расчеты]], 1, 2))</f>
        <v/>
      </c>
      <c r="AC4" s="15" t="str">
        <f ca="1">IF(Таблица19[[#This Row],[Тест CMH - расчеты]]="", "", _xll.MatrixIndex(Таблица19[[#This Row],[Тест CMH - расчеты]], 1, 3))</f>
        <v/>
      </c>
      <c r="AD4" s="15" t="str">
        <f ca="1">IF(Таблица19[[#This Row],[Тест CMH - расчеты]]="", "", _xll.MatrixIndex(Таблица19[[#This Row],[Тест CMH - расчеты]], 1, 4))</f>
        <v/>
      </c>
      <c r="AE4" s="15" t="str">
        <f ca="1">IF(Таблица19[[#This Row],[Тест CMH - расчеты]]="", "", _xll.MatrixIndex(Таблица19[[#This Row],[Тест CMH - расчеты]], 1, 5))</f>
        <v/>
      </c>
      <c r="AF4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-0,251574628762567;0,0105960087483912_x000D_
0,649034878812039;0,0196347242388012_x000D_
0,150244162990177;0,291229258222579_x000D_
0,698302136549993;0,589433867529041_x000D_
0,777575425952538;1,01065234525397_x000D_
0,217907854520813;0,972497231033747_x000D_
2,77467530656413;1,05030444341892</v>
      </c>
      <c r="AG4" s="14">
        <f ca="1">IF(IFERROR(Таблица19[[#This Row],[Лог рег - расчеты]]&lt;&gt;"", FALSE), _xll.MatrixIndex(Таблица19[[#This Row],[Лог рег - расчеты]], 3, 2), "")</f>
        <v>0.291229258222579</v>
      </c>
      <c r="AH4" s="14">
        <f ca="1">IF(IFERROR(Таблица19[[#This Row],[Лог рег - расчеты]]&lt;&gt;"", FALSE), _xll.MatrixIndex(Таблица19[[#This Row],[Лог рег - расчеты]], 4, 2), "")</f>
        <v>0.58943386752904103</v>
      </c>
      <c r="AI4" s="14">
        <f ca="1">IF(IFERROR(Таблица19[[#This Row],[Лог рег - расчеты]]&lt;&gt;"", FALSE), _xll.MatrixIndex(Таблица19[[#This Row],[Лог рег - расчеты]], 5, 2), "")</f>
        <v>1.01065234525397</v>
      </c>
      <c r="AJ4" s="14">
        <f ca="1">IF(IFERROR(Таблица19[[#This Row],[Лог рег - расчеты]]&lt;&gt;"", FALSE), _xll.MatrixIndex(Таблица19[[#This Row],[Лог рег - расчеты]], 6, 2), "")</f>
        <v>0.97249723103374697</v>
      </c>
      <c r="AK4" s="14">
        <f ca="1">IF(IFERROR(Таблица19[[#This Row],[Лог рег - расчеты]]&lt;&gt;"", FALSE), _xll.MatrixIndex(Таблица19[[#This Row],[Лог рег - расчеты]], 7, 2), "")</f>
        <v>1.0503044434189199</v>
      </c>
      <c r="AL4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-0,24562500760901;0,0120331275947862;-0,137892341940948_x000D_
0,65015816347682;0,0198565743955323;0,258292942239518_x000D_
0,142727323710823;0,367238655822694;0,285006796391186_x000D_
0,705584597546925;0,544513298120437;0,59343820598319_x000D_
0,782215494793718;1,01210581694211;0,871192477588505_x000D_
0,218726101931939;0,973472446396707;0,525110528154662_x000D_
2,79738483377614;1,05227239710759;1,44536491331451</v>
      </c>
      <c r="AM4" s="14">
        <f ca="1">IF(IFERROR(Таблица19[[#This Row],[Лог рег 2 - расчеты]]&lt;&gt;"", FALSE), _xll.MatrixIndex(Таблица19[[#This Row],[Лог рег 2 - расчеты]], 3, 2), "")</f>
        <v>0.36723865582269399</v>
      </c>
      <c r="AN4" s="14">
        <f ca="1">IF(IFERROR(Таблица19[[#This Row],[Лог рег 2 - расчеты]]&lt;&gt;"", FALSE), _xll.MatrixIndex(Таблица19[[#This Row],[Лог рег 2 - расчеты]], 4, 2), "")</f>
        <v>0.54451329812043703</v>
      </c>
      <c r="AO4" s="14">
        <f ca="1">IF(IFERROR(Таблица19[[#This Row],[Лог рег 2 - расчеты]]&lt;&gt;"", FALSE), _xll.MatrixIndex(Таблица19[[#This Row],[Лог рег 2 - расчеты]], 5, 2), "")</f>
        <v>1.01210581694211</v>
      </c>
      <c r="AP4" s="14">
        <f ca="1">IF(IFERROR(Таблица19[[#This Row],[Лог рег 2 - расчеты]]&lt;&gt;"", FALSE), _xll.MatrixIndex(Таблица19[[#This Row],[Лог рег 2 - расчеты]], 6, 2), "")</f>
        <v>0.97347244639670705</v>
      </c>
      <c r="AQ4" s="14">
        <f ca="1">IF(IFERROR(Таблица19[[#This Row],[Лог рег 2 - расчеты]]&lt;&gt;"", FALSE), _xll.MatrixIndex(Таблица19[[#This Row],[Лог рег 2 - расчеты]], 7, 2), "")</f>
        <v>1.05227239710759</v>
      </c>
      <c r="AR4" s="14">
        <f ca="1">IF(Таблица19[[#This Row],[Критерий W p 2]]="", Таблица19[[#This Row],[Тест CMH p]], Таблица19[[#This Row],[Критерий W p 2]])</f>
        <v>0.54451329812043703</v>
      </c>
      <c r="AS4" s="14">
        <f ca="1">IF(Таблица19[[#This Row],[Критерий W p 2]]="", Таблица19[[#This Row],[ОШ CMH]], Таблица19[[#This Row],[ОШ лр 2]])</f>
        <v>1.01210581694211</v>
      </c>
      <c r="AT4" s="14">
        <f ca="1">IF(Таблица19[[#This Row],[Критерий W p 2]]="", Таблица19[[#This Row],[ОШн CMH]], Таблица19[[#This Row],[ОШн лр 2]])</f>
        <v>0.97347244639670705</v>
      </c>
      <c r="AU4" s="14">
        <f ca="1">IF(Таблица19[[#This Row],[Критерий W p 2]]="", Таблица19[[#This Row],[ОШв CMH]], Таблица19[[#This Row],[ОШв лр 2]])</f>
        <v>1.05227239710759</v>
      </c>
      <c r="AV4" s="12"/>
    </row>
    <row r="5" spans="1:48" x14ac:dyDescent="0.25">
      <c r="A5">
        <f>MATCH(Таблица19[[#This Row],[Переменная]], Данные!$1:$1, 0)</f>
        <v>5</v>
      </c>
      <c r="B5" t="s">
        <v>2</v>
      </c>
      <c r="C5" t="s">
        <v>141</v>
      </c>
      <c r="D5">
        <f ca="1">COUNT(OFFSET(Данные!$A$1, 1, Таблица19[[#This Row],[№]]-1, 1000))</f>
        <v>260</v>
      </c>
      <c r="E5">
        <f ca="1">_xll.DistinctCount(OFFSET(Данные!$A$1, 1, Таблица19[[#This Row],[№]]-1, 1000))</f>
        <v>38</v>
      </c>
      <c r="F5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5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5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5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5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5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5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5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5" s="14" t="str">
        <f>IF(Таблица19[[#This Row],[Шкала]]="Д", (Таблица19[[#This Row],[A]]-Таблица19[[#This Row],[Ae]])/SQRT(Таблица19[[#This Row],[Ae]]), "")</f>
        <v/>
      </c>
      <c r="O5" s="14" t="str">
        <f>IF(Таблица19[[#This Row],[Шкала]]="Д", (Таблица19[[#This Row],[B]]-Таблица19[[#This Row],[Be]])/SQRT(Таблица19[[#This Row],[Be]]), "")</f>
        <v/>
      </c>
      <c r="P5" s="14" t="str">
        <f>IF(Таблица19[[#This Row],[Шкала]]="Д", (Таблица19[[#This Row],[C]]-Таблица19[[#This Row],[Ce]])/SQRT(Таблица19[[#This Row],[Ce]]), "")</f>
        <v/>
      </c>
      <c r="Q5" s="14" t="str">
        <f>IF(Таблица19[[#This Row],[Шкала]]="Д", (Таблица19[[#This Row],[D]]-Таблица19[[#This Row],[De]])/SQRT(Таблица19[[#This Row],[De]]), "")</f>
        <v/>
      </c>
      <c r="R5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5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5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5" s="16" t="str">
        <f>IF(ISNUMBER(Таблица19[[#This Row],[Хи-кв]]), _xlfn.CHISQ.DIST.RT(Таблица19[[#This Row],[Хи-кв]], 1), "")</f>
        <v/>
      </c>
      <c r="V5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5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5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5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5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5" s="16" t="str">
        <f ca="1">IF(Таблица19[[#This Row],[Тест CMH - расчеты]]="", "", _xll.MatrixIndex(Таблица19[[#This Row],[Тест CMH - расчеты]], 1, 1))</f>
        <v/>
      </c>
      <c r="AB5" s="16" t="str">
        <f ca="1">IF(Таблица19[[#This Row],[Тест CMH - расчеты]]="", "", _xll.MatrixIndex(Таблица19[[#This Row],[Тест CMH - расчеты]], 1, 2))</f>
        <v/>
      </c>
      <c r="AC5" s="15" t="str">
        <f ca="1">IF(Таблица19[[#This Row],[Тест CMH - расчеты]]="", "", _xll.MatrixIndex(Таблица19[[#This Row],[Тест CMH - расчеты]], 1, 3))</f>
        <v/>
      </c>
      <c r="AD5" s="15" t="str">
        <f ca="1">IF(Таблица19[[#This Row],[Тест CMH - расчеты]]="", "", _xll.MatrixIndex(Таблица19[[#This Row],[Тест CMH - расчеты]], 1, 4))</f>
        <v/>
      </c>
      <c r="AE5" s="15" t="str">
        <f ca="1">IF(Таблица19[[#This Row],[Тест CMH - расчеты]]="", "", _xll.MatrixIndex(Таблица19[[#This Row],[Тест CMH - расчеты]], 1, 5))</f>
        <v/>
      </c>
      <c r="AF5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0,155965358350347;-0,0178930868417018_x000D_
0,179001943400349;0,0362700843217313_x000D_
0,759173085029602;0,24337356789146_x000D_
0,383587427503342;0,621780093673022_x000D_
1,16878571372335;0,982266043909686_x000D_
0,822934679099544;0,914861627322699_x000D_
1,65998599803637;1,05463662722587</v>
      </c>
      <c r="AG5" s="14">
        <f ca="1">IF(IFERROR(Таблица19[[#This Row],[Лог рег - расчеты]]&lt;&gt;"", FALSE), _xll.MatrixIndex(Таблица19[[#This Row],[Лог рег - расчеты]], 3, 2), "")</f>
        <v>0.24337356789146</v>
      </c>
      <c r="AH5" s="14">
        <f ca="1">IF(IFERROR(Таблица19[[#This Row],[Лог рег - расчеты]]&lt;&gt;"", FALSE), _xll.MatrixIndex(Таблица19[[#This Row],[Лог рег - расчеты]], 4, 2), "")</f>
        <v>0.62178009367302201</v>
      </c>
      <c r="AI5" s="14">
        <f ca="1">IF(IFERROR(Таблица19[[#This Row],[Лог рег - расчеты]]&lt;&gt;"", FALSE), _xll.MatrixIndex(Таблица19[[#This Row],[Лог рег - расчеты]], 5, 2), "")</f>
        <v>0.98226604390968597</v>
      </c>
      <c r="AJ5" s="14">
        <f ca="1">IF(IFERROR(Таблица19[[#This Row],[Лог рег - расчеты]]&lt;&gt;"", FALSE), _xll.MatrixIndex(Таблица19[[#This Row],[Лог рег - расчеты]], 6, 2), "")</f>
        <v>0.91486162732269904</v>
      </c>
      <c r="AK5" s="14">
        <f ca="1">IF(IFERROR(Таблица19[[#This Row],[Лог рег - расчеты]]&lt;&gt;"", FALSE), _xll.MatrixIndex(Таблица19[[#This Row],[Лог рег - расчеты]], 7, 2), "")</f>
        <v>1.05463662722587</v>
      </c>
      <c r="AL5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0,184768046738849;-0,0155058486932339;-0,0977783045599588_x000D_
0,194763644459521;0,0368177988192891;0,259627778756604_x000D_
0,899990552070495;0,177368071064523;0,141834763696693_x000D_
0,342784244497382;0,673644903673075;0,706463779214826_x000D_
1,2029393820521;0,984613748031126;0,906849925963632_x000D_
0,821216339936632;0,916064287070738;0,545174827735863_x000D_
1,76209737497861;1,05829279286929;1,50846434277902</v>
      </c>
      <c r="AM5" s="14">
        <f ca="1">IF(IFERROR(Таблица19[[#This Row],[Лог рег 2 - расчеты]]&lt;&gt;"", FALSE), _xll.MatrixIndex(Таблица19[[#This Row],[Лог рег 2 - расчеты]], 3, 2), "")</f>
        <v>0.17736807106452299</v>
      </c>
      <c r="AN5" s="14">
        <f ca="1">IF(IFERROR(Таблица19[[#This Row],[Лог рег 2 - расчеты]]&lt;&gt;"", FALSE), _xll.MatrixIndex(Таблица19[[#This Row],[Лог рег 2 - расчеты]], 4, 2), "")</f>
        <v>0.67364490367307495</v>
      </c>
      <c r="AO5" s="14">
        <f ca="1">IF(IFERROR(Таблица19[[#This Row],[Лог рег 2 - расчеты]]&lt;&gt;"", FALSE), _xll.MatrixIndex(Таблица19[[#This Row],[Лог рег 2 - расчеты]], 5, 2), "")</f>
        <v>0.984613748031126</v>
      </c>
      <c r="AP5" s="14">
        <f ca="1">IF(IFERROR(Таблица19[[#This Row],[Лог рег 2 - расчеты]]&lt;&gt;"", FALSE), _xll.MatrixIndex(Таблица19[[#This Row],[Лог рег 2 - расчеты]], 6, 2), "")</f>
        <v>0.91606428707073795</v>
      </c>
      <c r="AQ5" s="14">
        <f ca="1">IF(IFERROR(Таблица19[[#This Row],[Лог рег 2 - расчеты]]&lt;&gt;"", FALSE), _xll.MatrixIndex(Таблица19[[#This Row],[Лог рег 2 - расчеты]], 7, 2), "")</f>
        <v>1.05829279286929</v>
      </c>
      <c r="AR5" s="14">
        <f ca="1">IF(Таблица19[[#This Row],[Критерий W p 2]]="", Таблица19[[#This Row],[Тест CMH p]], Таблица19[[#This Row],[Критерий W p 2]])</f>
        <v>0.67364490367307495</v>
      </c>
      <c r="AS5" s="14">
        <f ca="1">IF(Таблица19[[#This Row],[Критерий W p 2]]="", Таблица19[[#This Row],[ОШ CMH]], Таблица19[[#This Row],[ОШ лр 2]])</f>
        <v>0.984613748031126</v>
      </c>
      <c r="AT5" s="14">
        <f ca="1">IF(Таблица19[[#This Row],[Критерий W p 2]]="", Таблица19[[#This Row],[ОШн CMH]], Таблица19[[#This Row],[ОШн лр 2]])</f>
        <v>0.91606428707073795</v>
      </c>
      <c r="AU5" s="14">
        <f ca="1">IF(Таблица19[[#This Row],[Критерий W p 2]]="", Таблица19[[#This Row],[ОШв CMH]], Таблица19[[#This Row],[ОШв лр 2]])</f>
        <v>1.05829279286929</v>
      </c>
      <c r="AV5" s="12"/>
    </row>
    <row r="6" spans="1:48" x14ac:dyDescent="0.25">
      <c r="A6">
        <f>MATCH(Таблица19[[#This Row],[Переменная]], Данные!$1:$1, 0)</f>
        <v>6</v>
      </c>
      <c r="B6" t="s">
        <v>190</v>
      </c>
      <c r="C6" t="s">
        <v>141</v>
      </c>
      <c r="D6">
        <f ca="1">COUNT(OFFSET(Данные!$A$1, 1, Таблица19[[#This Row],[№]]-1, 1000))</f>
        <v>260</v>
      </c>
      <c r="E6">
        <f ca="1">_xll.DistinctCount(OFFSET(Данные!$A$1, 1, Таблица19[[#This Row],[№]]-1, 1000))</f>
        <v>9</v>
      </c>
      <c r="F6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6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6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6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6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6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6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6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6" s="14" t="str">
        <f>IF(Таблица19[[#This Row],[Шкала]]="Д", (Таблица19[[#This Row],[A]]-Таблица19[[#This Row],[Ae]])/SQRT(Таблица19[[#This Row],[Ae]]), "")</f>
        <v/>
      </c>
      <c r="O6" s="14" t="str">
        <f>IF(Таблица19[[#This Row],[Шкала]]="Д", (Таблица19[[#This Row],[B]]-Таблица19[[#This Row],[Be]])/SQRT(Таблица19[[#This Row],[Be]]), "")</f>
        <v/>
      </c>
      <c r="P6" s="14" t="str">
        <f>IF(Таблица19[[#This Row],[Шкала]]="Д", (Таблица19[[#This Row],[C]]-Таблица19[[#This Row],[Ce]])/SQRT(Таблица19[[#This Row],[Ce]]), "")</f>
        <v/>
      </c>
      <c r="Q6" s="14" t="str">
        <f>IF(Таблица19[[#This Row],[Шкала]]="Д", (Таблица19[[#This Row],[D]]-Таблица19[[#This Row],[De]])/SQRT(Таблица19[[#This Row],[De]]), "")</f>
        <v/>
      </c>
      <c r="R6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6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6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6" s="16" t="str">
        <f>IF(ISNUMBER(Таблица19[[#This Row],[Хи-кв]]), _xlfn.CHISQ.DIST.RT(Таблица19[[#This Row],[Хи-кв]], 1), "")</f>
        <v/>
      </c>
      <c r="V6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6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6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6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6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6" s="16" t="str">
        <f ca="1">IF(Таблица19[[#This Row],[Тест CMH - расчеты]]="", "", _xll.MatrixIndex(Таблица19[[#This Row],[Тест CMH - расчеты]], 1, 1))</f>
        <v/>
      </c>
      <c r="AB6" s="16" t="str">
        <f ca="1">IF(Таблица19[[#This Row],[Тест CMH - расчеты]]="", "", _xll.MatrixIndex(Таблица19[[#This Row],[Тест CMH - расчеты]], 1, 2))</f>
        <v/>
      </c>
      <c r="AC6" s="15" t="str">
        <f ca="1">IF(Таблица19[[#This Row],[Тест CMH - расчеты]]="", "", _xll.MatrixIndex(Таблица19[[#This Row],[Тест CMH - расчеты]], 1, 3))</f>
        <v/>
      </c>
      <c r="AD6" s="15" t="str">
        <f ca="1">IF(Таблица19[[#This Row],[Тест CMH - расчеты]]="", "", _xll.MatrixIndex(Таблица19[[#This Row],[Тест CMH - расчеты]], 1, 4))</f>
        <v/>
      </c>
      <c r="AE6" s="15" t="str">
        <f ca="1">IF(Таблица19[[#This Row],[Тест CMH - расчеты]]="", "", _xll.MatrixIndex(Таблица19[[#This Row],[Тест CMH - расчеты]], 1, 5))</f>
        <v/>
      </c>
      <c r="AF6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0,0508146475667351;0,0243605141651578_x000D_
0,185357093123126;0,0807563803042544_x000D_
0,0751552658957372;0,0909953525227252_x000D_
0,783973494518133;0,762915564285443_x000D_
1,05212786074979;1,0246596556312_x000D_
0,731626416731845;0,874658292958666_x000D_
1,51303043472753;1,20038581733068</v>
      </c>
      <c r="AG6" s="14">
        <f ca="1">IF(IFERROR(Таблица19[[#This Row],[Лог рег - расчеты]]&lt;&gt;"", FALSE), _xll.MatrixIndex(Таблица19[[#This Row],[Лог рег - расчеты]], 3, 2), "")</f>
        <v>9.0995352522725198E-2</v>
      </c>
      <c r="AH6" s="14">
        <f ca="1">IF(IFERROR(Таблица19[[#This Row],[Лог рег - расчеты]]&lt;&gt;"", FALSE), _xll.MatrixIndex(Таблица19[[#This Row],[Лог рег - расчеты]], 4, 2), "")</f>
        <v>0.76291556428544305</v>
      </c>
      <c r="AI6" s="14">
        <f ca="1">IF(IFERROR(Таблица19[[#This Row],[Лог рег - расчеты]]&lt;&gt;"", FALSE), _xll.MatrixIndex(Таблица19[[#This Row],[Лог рег - расчеты]], 5, 2), "")</f>
        <v>1.0246596556312</v>
      </c>
      <c r="AJ6" s="14">
        <f ca="1">IF(IFERROR(Таблица19[[#This Row],[Лог рег - расчеты]]&lt;&gt;"", FALSE), _xll.MatrixIndex(Таблица19[[#This Row],[Лог рег - расчеты]], 6, 2), "")</f>
        <v>0.87465829295866604</v>
      </c>
      <c r="AK6" s="14">
        <f ca="1">IF(IFERROR(Таблица19[[#This Row],[Лог рег - расчеты]]&lt;&gt;"", FALSE), _xll.MatrixIndex(Таблица19[[#This Row],[Лог рег - расчеты]], 7, 2), "")</f>
        <v>1.2003858173306801</v>
      </c>
      <c r="AL6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0,100250719909701;0,0194732514340282;-0,107776957927553_x000D_
0,220066505609497;0,0815792283641252;0,258369170938332_x000D_
0,207523414818505;0,0569793848835552;0,174008498326385_x000D_
0,648715489849869;0,811335463656214;0,676573625216224_x000D_
1,10544804116712;1,01966409194365;0,897827827478972_x000D_
0,718147979860818;0,868991412199543;0,541084114276748_x000D_
1,7016205656626;1,19646160572242;1,48977725741051</v>
      </c>
      <c r="AM6" s="14">
        <f ca="1">IF(IFERROR(Таблица19[[#This Row],[Лог рег 2 - расчеты]]&lt;&gt;"", FALSE), _xll.MatrixIndex(Таблица19[[#This Row],[Лог рег 2 - расчеты]], 3, 2), "")</f>
        <v>5.6979384883555202E-2</v>
      </c>
      <c r="AN6" s="14">
        <f ca="1">IF(IFERROR(Таблица19[[#This Row],[Лог рег 2 - расчеты]]&lt;&gt;"", FALSE), _xll.MatrixIndex(Таблица19[[#This Row],[Лог рег 2 - расчеты]], 4, 2), "")</f>
        <v>0.81133546365621401</v>
      </c>
      <c r="AO6" s="14">
        <f ca="1">IF(IFERROR(Таблица19[[#This Row],[Лог рег 2 - расчеты]]&lt;&gt;"", FALSE), _xll.MatrixIndex(Таблица19[[#This Row],[Лог рег 2 - расчеты]], 5, 2), "")</f>
        <v>1.0196640919436499</v>
      </c>
      <c r="AP6" s="14">
        <f ca="1">IF(IFERROR(Таблица19[[#This Row],[Лог рег 2 - расчеты]]&lt;&gt;"", FALSE), _xll.MatrixIndex(Таблица19[[#This Row],[Лог рег 2 - расчеты]], 6, 2), "")</f>
        <v>0.86899141219954301</v>
      </c>
      <c r="AQ6" s="14">
        <f ca="1">IF(IFERROR(Таблица19[[#This Row],[Лог рег 2 - расчеты]]&lt;&gt;"", FALSE), _xll.MatrixIndex(Таблица19[[#This Row],[Лог рег 2 - расчеты]], 7, 2), "")</f>
        <v>1.19646160572242</v>
      </c>
      <c r="AR6" s="14">
        <f ca="1">IF(Таблица19[[#This Row],[Критерий W p 2]]="", Таблица19[[#This Row],[Тест CMH p]], Таблица19[[#This Row],[Критерий W p 2]])</f>
        <v>0.81133546365621401</v>
      </c>
      <c r="AS6" s="14">
        <f ca="1">IF(Таблица19[[#This Row],[Критерий W p 2]]="", Таблица19[[#This Row],[ОШ CMH]], Таблица19[[#This Row],[ОШ лр 2]])</f>
        <v>1.0196640919436499</v>
      </c>
      <c r="AT6" s="14">
        <f ca="1">IF(Таблица19[[#This Row],[Критерий W p 2]]="", Таблица19[[#This Row],[ОШн CMH]], Таблица19[[#This Row],[ОШн лр 2]])</f>
        <v>0.86899141219954301</v>
      </c>
      <c r="AU6" s="14">
        <f ca="1">IF(Таблица19[[#This Row],[Критерий W p 2]]="", Таблица19[[#This Row],[ОШв CMH]], Таблица19[[#This Row],[ОШв лр 2]])</f>
        <v>1.19646160572242</v>
      </c>
      <c r="AV6" s="12"/>
    </row>
    <row r="7" spans="1:48" x14ac:dyDescent="0.25">
      <c r="A7">
        <f>MATCH(Таблица19[[#This Row],[Переменная]], Данные!$1:$1, 0)</f>
        <v>7</v>
      </c>
      <c r="B7" t="s">
        <v>3</v>
      </c>
      <c r="D7">
        <f ca="1">COUNT(OFFSET(Данные!$A$1, 1, Таблица19[[#This Row],[№]]-1, 1000))</f>
        <v>0</v>
      </c>
      <c r="E7">
        <f ca="1">_xll.DistinctCount(OFFSET(Данные!$A$1, 1, Таблица19[[#This Row],[№]]-1, 1000))</f>
        <v>2</v>
      </c>
      <c r="F7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7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7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7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7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7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7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7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7" s="14" t="str">
        <f>IF(Таблица19[[#This Row],[Шкала]]="Д", (Таблица19[[#This Row],[A]]-Таблица19[[#This Row],[Ae]])/SQRT(Таблица19[[#This Row],[Ae]]), "")</f>
        <v/>
      </c>
      <c r="O7" s="14" t="str">
        <f>IF(Таблица19[[#This Row],[Шкала]]="Д", (Таблица19[[#This Row],[B]]-Таблица19[[#This Row],[Be]])/SQRT(Таблица19[[#This Row],[Be]]), "")</f>
        <v/>
      </c>
      <c r="P7" s="14" t="str">
        <f>IF(Таблица19[[#This Row],[Шкала]]="Д", (Таблица19[[#This Row],[C]]-Таблица19[[#This Row],[Ce]])/SQRT(Таблица19[[#This Row],[Ce]]), "")</f>
        <v/>
      </c>
      <c r="Q7" s="14" t="str">
        <f>IF(Таблица19[[#This Row],[Шкала]]="Д", (Таблица19[[#This Row],[D]]-Таблица19[[#This Row],[De]])/SQRT(Таблица19[[#This Row],[De]]), "")</f>
        <v/>
      </c>
      <c r="R7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7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7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7" s="16" t="str">
        <f>IF(ISNUMBER(Таблица19[[#This Row],[Хи-кв]]), _xlfn.CHISQ.DIST.RT(Таблица19[[#This Row],[Хи-кв]], 1), "")</f>
        <v/>
      </c>
      <c r="V7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7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7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7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7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7" s="16" t="str">
        <f ca="1">IF(Таблица19[[#This Row],[Тест CMH - расчеты]]="", "", _xll.MatrixIndex(Таблица19[[#This Row],[Тест CMH - расчеты]], 1, 1))</f>
        <v/>
      </c>
      <c r="AB7" s="16" t="str">
        <f ca="1">IF(Таблица19[[#This Row],[Тест CMH - расчеты]]="", "", _xll.MatrixIndex(Таблица19[[#This Row],[Тест CMH - расчеты]], 1, 2))</f>
        <v/>
      </c>
      <c r="AC7" s="15" t="str">
        <f ca="1">IF(Таблица19[[#This Row],[Тест CMH - расчеты]]="", "", _xll.MatrixIndex(Таблица19[[#This Row],[Тест CMH - расчеты]], 1, 3))</f>
        <v/>
      </c>
      <c r="AD7" s="15" t="str">
        <f ca="1">IF(Таблица19[[#This Row],[Тест CMH - расчеты]]="", "", _xll.MatrixIndex(Таблица19[[#This Row],[Тест CMH - расчеты]], 1, 4))</f>
        <v/>
      </c>
      <c r="AE7" s="15" t="str">
        <f ca="1">IF(Таблица19[[#This Row],[Тест CMH - расчеты]]="", "", _xll.MatrixIndex(Таблица19[[#This Row],[Тест CMH - расчеты]], 1, 5))</f>
        <v/>
      </c>
      <c r="AF7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7" s="14" t="str">
        <f ca="1">IF(IFERROR(Таблица19[[#This Row],[Лог рег - расчеты]]&lt;&gt;"", FALSE), _xll.MatrixIndex(Таблица19[[#This Row],[Лог рег - расчеты]], 3, 2), "")</f>
        <v/>
      </c>
      <c r="AH7" s="14" t="str">
        <f ca="1">IF(IFERROR(Таблица19[[#This Row],[Лог рег - расчеты]]&lt;&gt;"", FALSE), _xll.MatrixIndex(Таблица19[[#This Row],[Лог рег - расчеты]], 4, 2), "")</f>
        <v/>
      </c>
      <c r="AI7" s="14" t="str">
        <f ca="1">IF(IFERROR(Таблица19[[#This Row],[Лог рег - расчеты]]&lt;&gt;"", FALSE), _xll.MatrixIndex(Таблица19[[#This Row],[Лог рег - расчеты]], 5, 2), "")</f>
        <v/>
      </c>
      <c r="AJ7" s="14" t="str">
        <f ca="1">IF(IFERROR(Таблица19[[#This Row],[Лог рег - расчеты]]&lt;&gt;"", FALSE), _xll.MatrixIndex(Таблица19[[#This Row],[Лог рег - расчеты]], 6, 2), "")</f>
        <v/>
      </c>
      <c r="AK7" s="14" t="str">
        <f ca="1">IF(IFERROR(Таблица19[[#This Row],[Лог рег - расчеты]]&lt;&gt;"", FALSE), _xll.MatrixIndex(Таблица19[[#This Row],[Лог рег - расчеты]], 7, 2), "")</f>
        <v/>
      </c>
      <c r="AL7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7" s="14" t="str">
        <f ca="1">IF(IFERROR(Таблица19[[#This Row],[Лог рег 2 - расчеты]]&lt;&gt;"", FALSE), _xll.MatrixIndex(Таблица19[[#This Row],[Лог рег 2 - расчеты]], 3, 2), "")</f>
        <v/>
      </c>
      <c r="AN7" s="14" t="str">
        <f ca="1">IF(IFERROR(Таблица19[[#This Row],[Лог рег 2 - расчеты]]&lt;&gt;"", FALSE), _xll.MatrixIndex(Таблица19[[#This Row],[Лог рег 2 - расчеты]], 4, 2), "")</f>
        <v/>
      </c>
      <c r="AO7" s="14" t="str">
        <f ca="1">IF(IFERROR(Таблица19[[#This Row],[Лог рег 2 - расчеты]]&lt;&gt;"", FALSE), _xll.MatrixIndex(Таблица19[[#This Row],[Лог рег 2 - расчеты]], 5, 2), "")</f>
        <v/>
      </c>
      <c r="AP7" s="14" t="str">
        <f ca="1">IF(IFERROR(Таблица19[[#This Row],[Лог рег 2 - расчеты]]&lt;&gt;"", FALSE), _xll.MatrixIndex(Таблица19[[#This Row],[Лог рег 2 - расчеты]], 6, 2), "")</f>
        <v/>
      </c>
      <c r="AQ7" s="14" t="str">
        <f ca="1">IF(IFERROR(Таблица19[[#This Row],[Лог рег 2 - расчеты]]&lt;&gt;"", FALSE), _xll.MatrixIndex(Таблица19[[#This Row],[Лог рег 2 - расчеты]], 7, 2), "")</f>
        <v/>
      </c>
      <c r="AR7" s="14" t="str">
        <f ca="1">IF(Таблица19[[#This Row],[Критерий W p 2]]="", Таблица19[[#This Row],[Тест CMH p]], Таблица19[[#This Row],[Критерий W p 2]])</f>
        <v/>
      </c>
      <c r="AS7" s="14" t="str">
        <f ca="1">IF(Таблица19[[#This Row],[Критерий W p 2]]="", Таблица19[[#This Row],[ОШ CMH]], Таблица19[[#This Row],[ОШ лр 2]])</f>
        <v/>
      </c>
      <c r="AT7" s="14" t="str">
        <f ca="1">IF(Таблица19[[#This Row],[Критерий W p 2]]="", Таблица19[[#This Row],[ОШн CMH]], Таблица19[[#This Row],[ОШн лр 2]])</f>
        <v/>
      </c>
      <c r="AU7" s="14" t="str">
        <f ca="1">IF(Таблица19[[#This Row],[Критерий W p 2]]="", Таблица19[[#This Row],[ОШв CMH]], Таблица19[[#This Row],[ОШв лр 2]])</f>
        <v/>
      </c>
      <c r="AV7" s="12"/>
    </row>
    <row r="8" spans="1:48" x14ac:dyDescent="0.25">
      <c r="A8">
        <f>MATCH(Таблица19[[#This Row],[Переменная]], Данные!$1:$1, 0)</f>
        <v>8</v>
      </c>
      <c r="B8" t="s">
        <v>4</v>
      </c>
      <c r="D8">
        <f ca="1">COUNT(OFFSET(Данные!$A$1, 1, Таблица19[[#This Row],[№]]-1, 1000))</f>
        <v>0</v>
      </c>
      <c r="E8">
        <f ca="1">_xll.DistinctCount(OFFSET(Данные!$A$1, 1, Таблица19[[#This Row],[№]]-1, 1000))</f>
        <v>5</v>
      </c>
      <c r="F8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8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8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8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8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8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8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8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8" s="14" t="str">
        <f>IF(Таблица19[[#This Row],[Шкала]]="Д", (Таблица19[[#This Row],[A]]-Таблица19[[#This Row],[Ae]])/SQRT(Таблица19[[#This Row],[Ae]]), "")</f>
        <v/>
      </c>
      <c r="O8" s="14" t="str">
        <f>IF(Таблица19[[#This Row],[Шкала]]="Д", (Таблица19[[#This Row],[B]]-Таблица19[[#This Row],[Be]])/SQRT(Таблица19[[#This Row],[Be]]), "")</f>
        <v/>
      </c>
      <c r="P8" s="14" t="str">
        <f>IF(Таблица19[[#This Row],[Шкала]]="Д", (Таблица19[[#This Row],[C]]-Таблица19[[#This Row],[Ce]])/SQRT(Таблица19[[#This Row],[Ce]]), "")</f>
        <v/>
      </c>
      <c r="Q8" s="14" t="str">
        <f>IF(Таблица19[[#This Row],[Шкала]]="Д", (Таблица19[[#This Row],[D]]-Таблица19[[#This Row],[De]])/SQRT(Таблица19[[#This Row],[De]]), "")</f>
        <v/>
      </c>
      <c r="R8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8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8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8" s="16" t="str">
        <f>IF(ISNUMBER(Таблица19[[#This Row],[Хи-кв]]), _xlfn.CHISQ.DIST.RT(Таблица19[[#This Row],[Хи-кв]], 1), "")</f>
        <v/>
      </c>
      <c r="V8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8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8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8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8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8" s="16" t="str">
        <f ca="1">IF(Таблица19[[#This Row],[Тест CMH - расчеты]]="", "", _xll.MatrixIndex(Таблица19[[#This Row],[Тест CMH - расчеты]], 1, 1))</f>
        <v/>
      </c>
      <c r="AB8" s="16" t="str">
        <f ca="1">IF(Таблица19[[#This Row],[Тест CMH - расчеты]]="", "", _xll.MatrixIndex(Таблица19[[#This Row],[Тест CMH - расчеты]], 1, 2))</f>
        <v/>
      </c>
      <c r="AC8" s="15" t="str">
        <f ca="1">IF(Таблица19[[#This Row],[Тест CMH - расчеты]]="", "", _xll.MatrixIndex(Таблица19[[#This Row],[Тест CMH - расчеты]], 1, 3))</f>
        <v/>
      </c>
      <c r="AD8" s="15" t="str">
        <f ca="1">IF(Таблица19[[#This Row],[Тест CMH - расчеты]]="", "", _xll.MatrixIndex(Таблица19[[#This Row],[Тест CMH - расчеты]], 1, 4))</f>
        <v/>
      </c>
      <c r="AE8" s="15" t="str">
        <f ca="1">IF(Таблица19[[#This Row],[Тест CMH - расчеты]]="", "", _xll.MatrixIndex(Таблица19[[#This Row],[Тест CMH - расчеты]], 1, 5))</f>
        <v/>
      </c>
      <c r="AF8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8" s="14" t="str">
        <f ca="1">IF(IFERROR(Таблица19[[#This Row],[Лог рег - расчеты]]&lt;&gt;"", FALSE), _xll.MatrixIndex(Таблица19[[#This Row],[Лог рег - расчеты]], 3, 2), "")</f>
        <v/>
      </c>
      <c r="AH8" s="14" t="str">
        <f ca="1">IF(IFERROR(Таблица19[[#This Row],[Лог рег - расчеты]]&lt;&gt;"", FALSE), _xll.MatrixIndex(Таблица19[[#This Row],[Лог рег - расчеты]], 4, 2), "")</f>
        <v/>
      </c>
      <c r="AI8" s="14" t="str">
        <f ca="1">IF(IFERROR(Таблица19[[#This Row],[Лог рег - расчеты]]&lt;&gt;"", FALSE), _xll.MatrixIndex(Таблица19[[#This Row],[Лог рег - расчеты]], 5, 2), "")</f>
        <v/>
      </c>
      <c r="AJ8" s="14" t="str">
        <f ca="1">IF(IFERROR(Таблица19[[#This Row],[Лог рег - расчеты]]&lt;&gt;"", FALSE), _xll.MatrixIndex(Таблица19[[#This Row],[Лог рег - расчеты]], 6, 2), "")</f>
        <v/>
      </c>
      <c r="AK8" s="14" t="str">
        <f ca="1">IF(IFERROR(Таблица19[[#This Row],[Лог рег - расчеты]]&lt;&gt;"", FALSE), _xll.MatrixIndex(Таблица19[[#This Row],[Лог рег - расчеты]], 7, 2), "")</f>
        <v/>
      </c>
      <c r="AL8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8" s="14" t="str">
        <f ca="1">IF(IFERROR(Таблица19[[#This Row],[Лог рег 2 - расчеты]]&lt;&gt;"", FALSE), _xll.MatrixIndex(Таблица19[[#This Row],[Лог рег 2 - расчеты]], 3, 2), "")</f>
        <v/>
      </c>
      <c r="AN8" s="14" t="str">
        <f ca="1">IF(IFERROR(Таблица19[[#This Row],[Лог рег 2 - расчеты]]&lt;&gt;"", FALSE), _xll.MatrixIndex(Таблица19[[#This Row],[Лог рег 2 - расчеты]], 4, 2), "")</f>
        <v/>
      </c>
      <c r="AO8" s="14" t="str">
        <f ca="1">IF(IFERROR(Таблица19[[#This Row],[Лог рег 2 - расчеты]]&lt;&gt;"", FALSE), _xll.MatrixIndex(Таблица19[[#This Row],[Лог рег 2 - расчеты]], 5, 2), "")</f>
        <v/>
      </c>
      <c r="AP8" s="14" t="str">
        <f ca="1">IF(IFERROR(Таблица19[[#This Row],[Лог рег 2 - расчеты]]&lt;&gt;"", FALSE), _xll.MatrixIndex(Таблица19[[#This Row],[Лог рег 2 - расчеты]], 6, 2), "")</f>
        <v/>
      </c>
      <c r="AQ8" s="14" t="str">
        <f ca="1">IF(IFERROR(Таблица19[[#This Row],[Лог рег 2 - расчеты]]&lt;&gt;"", FALSE), _xll.MatrixIndex(Таблица19[[#This Row],[Лог рег 2 - расчеты]], 7, 2), "")</f>
        <v/>
      </c>
      <c r="AR8" s="14" t="str">
        <f ca="1">IF(Таблица19[[#This Row],[Критерий W p 2]]="", Таблица19[[#This Row],[Тест CMH p]], Таблица19[[#This Row],[Критерий W p 2]])</f>
        <v/>
      </c>
      <c r="AS8" s="14" t="str">
        <f ca="1">IF(Таблица19[[#This Row],[Критерий W p 2]]="", Таблица19[[#This Row],[ОШ CMH]], Таблица19[[#This Row],[ОШ лр 2]])</f>
        <v/>
      </c>
      <c r="AT8" s="14" t="str">
        <f ca="1">IF(Таблица19[[#This Row],[Критерий W p 2]]="", Таблица19[[#This Row],[ОШн CMH]], Таблица19[[#This Row],[ОШн лр 2]])</f>
        <v/>
      </c>
      <c r="AU8" s="14" t="str">
        <f ca="1">IF(Таблица19[[#This Row],[Критерий W p 2]]="", Таблица19[[#This Row],[ОШв CMH]], Таблица19[[#This Row],[ОШв лр 2]])</f>
        <v/>
      </c>
      <c r="AV8" s="12"/>
    </row>
    <row r="9" spans="1:48" x14ac:dyDescent="0.25">
      <c r="A9">
        <f>MATCH(Таблица19[[#This Row],[Переменная]], Данные!$1:$1, 0)</f>
        <v>9</v>
      </c>
      <c r="B9" t="s">
        <v>5</v>
      </c>
      <c r="D9">
        <f ca="1">COUNT(OFFSET(Данные!$A$1, 1, Таблица19[[#This Row],[№]]-1, 1000))</f>
        <v>0</v>
      </c>
      <c r="E9">
        <f ca="1">_xll.DistinctCount(OFFSET(Данные!$A$1, 1, Таблица19[[#This Row],[№]]-1, 1000))</f>
        <v>4</v>
      </c>
      <c r="F9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9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9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9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9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9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9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9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9" s="14" t="str">
        <f>IF(Таблица19[[#This Row],[Шкала]]="Д", (Таблица19[[#This Row],[A]]-Таблица19[[#This Row],[Ae]])/SQRT(Таблица19[[#This Row],[Ae]]), "")</f>
        <v/>
      </c>
      <c r="O9" s="14" t="str">
        <f>IF(Таблица19[[#This Row],[Шкала]]="Д", (Таблица19[[#This Row],[B]]-Таблица19[[#This Row],[Be]])/SQRT(Таблица19[[#This Row],[Be]]), "")</f>
        <v/>
      </c>
      <c r="P9" s="14" t="str">
        <f>IF(Таблица19[[#This Row],[Шкала]]="Д", (Таблица19[[#This Row],[C]]-Таблица19[[#This Row],[Ce]])/SQRT(Таблица19[[#This Row],[Ce]]), "")</f>
        <v/>
      </c>
      <c r="Q9" s="14" t="str">
        <f>IF(Таблица19[[#This Row],[Шкала]]="Д", (Таблица19[[#This Row],[D]]-Таблица19[[#This Row],[De]])/SQRT(Таблица19[[#This Row],[De]]), "")</f>
        <v/>
      </c>
      <c r="R9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9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9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9" s="16" t="str">
        <f>IF(ISNUMBER(Таблица19[[#This Row],[Хи-кв]]), _xlfn.CHISQ.DIST.RT(Таблица19[[#This Row],[Хи-кв]], 1), "")</f>
        <v/>
      </c>
      <c r="V9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9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9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9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9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9" s="16" t="str">
        <f ca="1">IF(Таблица19[[#This Row],[Тест CMH - расчеты]]="", "", _xll.MatrixIndex(Таблица19[[#This Row],[Тест CMH - расчеты]], 1, 1))</f>
        <v/>
      </c>
      <c r="AB9" s="16" t="str">
        <f ca="1">IF(Таблица19[[#This Row],[Тест CMH - расчеты]]="", "", _xll.MatrixIndex(Таблица19[[#This Row],[Тест CMH - расчеты]], 1, 2))</f>
        <v/>
      </c>
      <c r="AC9" s="15" t="str">
        <f ca="1">IF(Таблица19[[#This Row],[Тест CMH - расчеты]]="", "", _xll.MatrixIndex(Таблица19[[#This Row],[Тест CMH - расчеты]], 1, 3))</f>
        <v/>
      </c>
      <c r="AD9" s="15" t="str">
        <f ca="1">IF(Таблица19[[#This Row],[Тест CMH - расчеты]]="", "", _xll.MatrixIndex(Таблица19[[#This Row],[Тест CMH - расчеты]], 1, 4))</f>
        <v/>
      </c>
      <c r="AE9" s="15" t="str">
        <f ca="1">IF(Таблица19[[#This Row],[Тест CMH - расчеты]]="", "", _xll.MatrixIndex(Таблица19[[#This Row],[Тест CMH - расчеты]], 1, 5))</f>
        <v/>
      </c>
      <c r="AF9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9" s="14" t="str">
        <f ca="1">IF(IFERROR(Таблица19[[#This Row],[Лог рег - расчеты]]&lt;&gt;"", FALSE), _xll.MatrixIndex(Таблица19[[#This Row],[Лог рег - расчеты]], 3, 2), "")</f>
        <v/>
      </c>
      <c r="AH9" s="14" t="str">
        <f ca="1">IF(IFERROR(Таблица19[[#This Row],[Лог рег - расчеты]]&lt;&gt;"", FALSE), _xll.MatrixIndex(Таблица19[[#This Row],[Лог рег - расчеты]], 4, 2), "")</f>
        <v/>
      </c>
      <c r="AI9" s="14" t="str">
        <f ca="1">IF(IFERROR(Таблица19[[#This Row],[Лог рег - расчеты]]&lt;&gt;"", FALSE), _xll.MatrixIndex(Таблица19[[#This Row],[Лог рег - расчеты]], 5, 2), "")</f>
        <v/>
      </c>
      <c r="AJ9" s="14" t="str">
        <f ca="1">IF(IFERROR(Таблица19[[#This Row],[Лог рег - расчеты]]&lt;&gt;"", FALSE), _xll.MatrixIndex(Таблица19[[#This Row],[Лог рег - расчеты]], 6, 2), "")</f>
        <v/>
      </c>
      <c r="AK9" s="14" t="str">
        <f ca="1">IF(IFERROR(Таблица19[[#This Row],[Лог рег - расчеты]]&lt;&gt;"", FALSE), _xll.MatrixIndex(Таблица19[[#This Row],[Лог рег - расчеты]], 7, 2), "")</f>
        <v/>
      </c>
      <c r="AL9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9" s="14" t="str">
        <f ca="1">IF(IFERROR(Таблица19[[#This Row],[Лог рег 2 - расчеты]]&lt;&gt;"", FALSE), _xll.MatrixIndex(Таблица19[[#This Row],[Лог рег 2 - расчеты]], 3, 2), "")</f>
        <v/>
      </c>
      <c r="AN9" s="14" t="str">
        <f ca="1">IF(IFERROR(Таблица19[[#This Row],[Лог рег 2 - расчеты]]&lt;&gt;"", FALSE), _xll.MatrixIndex(Таблица19[[#This Row],[Лог рег 2 - расчеты]], 4, 2), "")</f>
        <v/>
      </c>
      <c r="AO9" s="14" t="str">
        <f ca="1">IF(IFERROR(Таблица19[[#This Row],[Лог рег 2 - расчеты]]&lt;&gt;"", FALSE), _xll.MatrixIndex(Таблица19[[#This Row],[Лог рег 2 - расчеты]], 5, 2), "")</f>
        <v/>
      </c>
      <c r="AP9" s="14" t="str">
        <f ca="1">IF(IFERROR(Таблица19[[#This Row],[Лог рег 2 - расчеты]]&lt;&gt;"", FALSE), _xll.MatrixIndex(Таблица19[[#This Row],[Лог рег 2 - расчеты]], 6, 2), "")</f>
        <v/>
      </c>
      <c r="AQ9" s="14" t="str">
        <f ca="1">IF(IFERROR(Таблица19[[#This Row],[Лог рег 2 - расчеты]]&lt;&gt;"", FALSE), _xll.MatrixIndex(Таблица19[[#This Row],[Лог рег 2 - расчеты]], 7, 2), "")</f>
        <v/>
      </c>
      <c r="AR9" s="14" t="str">
        <f ca="1">IF(Таблица19[[#This Row],[Критерий W p 2]]="", Таблица19[[#This Row],[Тест CMH p]], Таблица19[[#This Row],[Критерий W p 2]])</f>
        <v/>
      </c>
      <c r="AS9" s="14" t="str">
        <f ca="1">IF(Таблица19[[#This Row],[Критерий W p 2]]="", Таблица19[[#This Row],[ОШ CMH]], Таблица19[[#This Row],[ОШ лр 2]])</f>
        <v/>
      </c>
      <c r="AT9" s="14" t="str">
        <f ca="1">IF(Таблица19[[#This Row],[Критерий W p 2]]="", Таблица19[[#This Row],[ОШн CMH]], Таблица19[[#This Row],[ОШн лр 2]])</f>
        <v/>
      </c>
      <c r="AU9" s="14" t="str">
        <f ca="1">IF(Таблица19[[#This Row],[Критерий W p 2]]="", Таблица19[[#This Row],[ОШв CMH]], Таблица19[[#This Row],[ОШв лр 2]])</f>
        <v/>
      </c>
      <c r="AV9" s="12"/>
    </row>
    <row r="10" spans="1:48" x14ac:dyDescent="0.25">
      <c r="A10">
        <f>MATCH(Таблица19[[#This Row],[Переменная]], Данные!$1:$1, 0)</f>
        <v>10</v>
      </c>
      <c r="B10" t="s">
        <v>6</v>
      </c>
      <c r="D10">
        <f ca="1">COUNT(OFFSET(Данные!$A$1, 1, Таблица19[[#This Row],[№]]-1, 1000))</f>
        <v>0</v>
      </c>
      <c r="E10">
        <f ca="1">_xll.DistinctCount(OFFSET(Данные!$A$1, 1, Таблица19[[#This Row],[№]]-1, 1000))</f>
        <v>4</v>
      </c>
      <c r="F10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0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0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0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0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0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0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0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0" s="14" t="str">
        <f>IF(Таблица19[[#This Row],[Шкала]]="Д", (Таблица19[[#This Row],[A]]-Таблица19[[#This Row],[Ae]])/SQRT(Таблица19[[#This Row],[Ae]]), "")</f>
        <v/>
      </c>
      <c r="O10" s="14" t="str">
        <f>IF(Таблица19[[#This Row],[Шкала]]="Д", (Таблица19[[#This Row],[B]]-Таблица19[[#This Row],[Be]])/SQRT(Таблица19[[#This Row],[Be]]), "")</f>
        <v/>
      </c>
      <c r="P10" s="14" t="str">
        <f>IF(Таблица19[[#This Row],[Шкала]]="Д", (Таблица19[[#This Row],[C]]-Таблица19[[#This Row],[Ce]])/SQRT(Таблица19[[#This Row],[Ce]]), "")</f>
        <v/>
      </c>
      <c r="Q10" s="14" t="str">
        <f>IF(Таблица19[[#This Row],[Шкала]]="Д", (Таблица19[[#This Row],[D]]-Таблица19[[#This Row],[De]])/SQRT(Таблица19[[#This Row],[De]]), "")</f>
        <v/>
      </c>
      <c r="R10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0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0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0" s="16" t="str">
        <f>IF(ISNUMBER(Таблица19[[#This Row],[Хи-кв]]), _xlfn.CHISQ.DIST.RT(Таблица19[[#This Row],[Хи-кв]], 1), "")</f>
        <v/>
      </c>
      <c r="V10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0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0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0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0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0" s="16" t="str">
        <f ca="1">IF(Таблица19[[#This Row],[Тест CMH - расчеты]]="", "", _xll.MatrixIndex(Таблица19[[#This Row],[Тест CMH - расчеты]], 1, 1))</f>
        <v/>
      </c>
      <c r="AB10" s="16" t="str">
        <f ca="1">IF(Таблица19[[#This Row],[Тест CMH - расчеты]]="", "", _xll.MatrixIndex(Таблица19[[#This Row],[Тест CMH - расчеты]], 1, 2))</f>
        <v/>
      </c>
      <c r="AC10" s="15" t="str">
        <f ca="1">IF(Таблица19[[#This Row],[Тест CMH - расчеты]]="", "", _xll.MatrixIndex(Таблица19[[#This Row],[Тест CMH - расчеты]], 1, 3))</f>
        <v/>
      </c>
      <c r="AD10" s="15" t="str">
        <f ca="1">IF(Таблица19[[#This Row],[Тест CMH - расчеты]]="", "", _xll.MatrixIndex(Таблица19[[#This Row],[Тест CMH - расчеты]], 1, 4))</f>
        <v/>
      </c>
      <c r="AE10" s="15" t="str">
        <f ca="1">IF(Таблица19[[#This Row],[Тест CMH - расчеты]]="", "", _xll.MatrixIndex(Таблица19[[#This Row],[Тест CMH - расчеты]], 1, 5))</f>
        <v/>
      </c>
      <c r="AF10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0" s="14" t="str">
        <f ca="1">IF(IFERROR(Таблица19[[#This Row],[Лог рег - расчеты]]&lt;&gt;"", FALSE), _xll.MatrixIndex(Таблица19[[#This Row],[Лог рег - расчеты]], 3, 2), "")</f>
        <v/>
      </c>
      <c r="AH10" s="14" t="str">
        <f ca="1">IF(IFERROR(Таблица19[[#This Row],[Лог рег - расчеты]]&lt;&gt;"", FALSE), _xll.MatrixIndex(Таблица19[[#This Row],[Лог рег - расчеты]], 4, 2), "")</f>
        <v/>
      </c>
      <c r="AI10" s="14" t="str">
        <f ca="1">IF(IFERROR(Таблица19[[#This Row],[Лог рег - расчеты]]&lt;&gt;"", FALSE), _xll.MatrixIndex(Таблица19[[#This Row],[Лог рег - расчеты]], 5, 2), "")</f>
        <v/>
      </c>
      <c r="AJ10" s="14" t="str">
        <f ca="1">IF(IFERROR(Таблица19[[#This Row],[Лог рег - расчеты]]&lt;&gt;"", FALSE), _xll.MatrixIndex(Таблица19[[#This Row],[Лог рег - расчеты]], 6, 2), "")</f>
        <v/>
      </c>
      <c r="AK10" s="14" t="str">
        <f ca="1">IF(IFERROR(Таблица19[[#This Row],[Лог рег - расчеты]]&lt;&gt;"", FALSE), _xll.MatrixIndex(Таблица19[[#This Row],[Лог рег - расчеты]], 7, 2), "")</f>
        <v/>
      </c>
      <c r="AL10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0" s="14" t="str">
        <f ca="1">IF(IFERROR(Таблица19[[#This Row],[Лог рег 2 - расчеты]]&lt;&gt;"", FALSE), _xll.MatrixIndex(Таблица19[[#This Row],[Лог рег 2 - расчеты]], 3, 2), "")</f>
        <v/>
      </c>
      <c r="AN10" s="14" t="str">
        <f ca="1">IF(IFERROR(Таблица19[[#This Row],[Лог рег 2 - расчеты]]&lt;&gt;"", FALSE), _xll.MatrixIndex(Таблица19[[#This Row],[Лог рег 2 - расчеты]], 4, 2), "")</f>
        <v/>
      </c>
      <c r="AO10" s="14" t="str">
        <f ca="1">IF(IFERROR(Таблица19[[#This Row],[Лог рег 2 - расчеты]]&lt;&gt;"", FALSE), _xll.MatrixIndex(Таблица19[[#This Row],[Лог рег 2 - расчеты]], 5, 2), "")</f>
        <v/>
      </c>
      <c r="AP10" s="14" t="str">
        <f ca="1">IF(IFERROR(Таблица19[[#This Row],[Лог рег 2 - расчеты]]&lt;&gt;"", FALSE), _xll.MatrixIndex(Таблица19[[#This Row],[Лог рег 2 - расчеты]], 6, 2), "")</f>
        <v/>
      </c>
      <c r="AQ10" s="14" t="str">
        <f ca="1">IF(IFERROR(Таблица19[[#This Row],[Лог рег 2 - расчеты]]&lt;&gt;"", FALSE), _xll.MatrixIndex(Таблица19[[#This Row],[Лог рег 2 - расчеты]], 7, 2), "")</f>
        <v/>
      </c>
      <c r="AR10" s="14" t="str">
        <f ca="1">IF(Таблица19[[#This Row],[Критерий W p 2]]="", Таблица19[[#This Row],[Тест CMH p]], Таблица19[[#This Row],[Критерий W p 2]])</f>
        <v/>
      </c>
      <c r="AS10" s="14" t="str">
        <f ca="1">IF(Таблица19[[#This Row],[Критерий W p 2]]="", Таблица19[[#This Row],[ОШ CMH]], Таблица19[[#This Row],[ОШ лр 2]])</f>
        <v/>
      </c>
      <c r="AT10" s="14" t="str">
        <f ca="1">IF(Таблица19[[#This Row],[Критерий W p 2]]="", Таблица19[[#This Row],[ОШн CMH]], Таблица19[[#This Row],[ОШн лр 2]])</f>
        <v/>
      </c>
      <c r="AU10" s="14" t="str">
        <f ca="1">IF(Таблица19[[#This Row],[Критерий W p 2]]="", Таблица19[[#This Row],[ОШв CMH]], Таблица19[[#This Row],[ОШв лр 2]])</f>
        <v/>
      </c>
      <c r="AV10" s="12"/>
    </row>
    <row r="11" spans="1:48" x14ac:dyDescent="0.25">
      <c r="A11">
        <f>MATCH(Таблица19[[#This Row],[Переменная]], Данные!$1:$1, 0)</f>
        <v>11</v>
      </c>
      <c r="B11" t="s">
        <v>7</v>
      </c>
      <c r="D11">
        <f ca="1">COUNT(OFFSET(Данные!$A$1, 1, Таблица19[[#This Row],[№]]-1, 1000))</f>
        <v>0</v>
      </c>
      <c r="E11">
        <f ca="1">_xll.DistinctCount(OFFSET(Данные!$A$1, 1, Таблица19[[#This Row],[№]]-1, 1000))</f>
        <v>4</v>
      </c>
      <c r="F11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1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1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1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1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1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1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1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1" s="14" t="str">
        <f>IF(Таблица19[[#This Row],[Шкала]]="Д", (Таблица19[[#This Row],[A]]-Таблица19[[#This Row],[Ae]])/SQRT(Таблица19[[#This Row],[Ae]]), "")</f>
        <v/>
      </c>
      <c r="O11" s="14" t="str">
        <f>IF(Таблица19[[#This Row],[Шкала]]="Д", (Таблица19[[#This Row],[B]]-Таблица19[[#This Row],[Be]])/SQRT(Таблица19[[#This Row],[Be]]), "")</f>
        <v/>
      </c>
      <c r="P11" s="14" t="str">
        <f>IF(Таблица19[[#This Row],[Шкала]]="Д", (Таблица19[[#This Row],[C]]-Таблица19[[#This Row],[Ce]])/SQRT(Таблица19[[#This Row],[Ce]]), "")</f>
        <v/>
      </c>
      <c r="Q11" s="14" t="str">
        <f>IF(Таблица19[[#This Row],[Шкала]]="Д", (Таблица19[[#This Row],[D]]-Таблица19[[#This Row],[De]])/SQRT(Таблица19[[#This Row],[De]]), "")</f>
        <v/>
      </c>
      <c r="R11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1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1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1" s="16" t="str">
        <f>IF(ISNUMBER(Таблица19[[#This Row],[Хи-кв]]), _xlfn.CHISQ.DIST.RT(Таблица19[[#This Row],[Хи-кв]], 1), "")</f>
        <v/>
      </c>
      <c r="V11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1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1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1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1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1" s="16" t="str">
        <f ca="1">IF(Таблица19[[#This Row],[Тест CMH - расчеты]]="", "", _xll.MatrixIndex(Таблица19[[#This Row],[Тест CMH - расчеты]], 1, 1))</f>
        <v/>
      </c>
      <c r="AB11" s="16" t="str">
        <f ca="1">IF(Таблица19[[#This Row],[Тест CMH - расчеты]]="", "", _xll.MatrixIndex(Таблица19[[#This Row],[Тест CMH - расчеты]], 1, 2))</f>
        <v/>
      </c>
      <c r="AC11" s="15" t="str">
        <f ca="1">IF(Таблица19[[#This Row],[Тест CMH - расчеты]]="", "", _xll.MatrixIndex(Таблица19[[#This Row],[Тест CMH - расчеты]], 1, 3))</f>
        <v/>
      </c>
      <c r="AD11" s="15" t="str">
        <f ca="1">IF(Таблица19[[#This Row],[Тест CMH - расчеты]]="", "", _xll.MatrixIndex(Таблица19[[#This Row],[Тест CMH - расчеты]], 1, 4))</f>
        <v/>
      </c>
      <c r="AE11" s="15" t="str">
        <f ca="1">IF(Таблица19[[#This Row],[Тест CMH - расчеты]]="", "", _xll.MatrixIndex(Таблица19[[#This Row],[Тест CMH - расчеты]], 1, 5))</f>
        <v/>
      </c>
      <c r="AF11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1" s="14" t="str">
        <f ca="1">IF(IFERROR(Таблица19[[#This Row],[Лог рег - расчеты]]&lt;&gt;"", FALSE), _xll.MatrixIndex(Таблица19[[#This Row],[Лог рег - расчеты]], 3, 2), "")</f>
        <v/>
      </c>
      <c r="AH11" s="14" t="str">
        <f ca="1">IF(IFERROR(Таблица19[[#This Row],[Лог рег - расчеты]]&lt;&gt;"", FALSE), _xll.MatrixIndex(Таблица19[[#This Row],[Лог рег - расчеты]], 4, 2), "")</f>
        <v/>
      </c>
      <c r="AI11" s="14" t="str">
        <f ca="1">IF(IFERROR(Таблица19[[#This Row],[Лог рег - расчеты]]&lt;&gt;"", FALSE), _xll.MatrixIndex(Таблица19[[#This Row],[Лог рег - расчеты]], 5, 2), "")</f>
        <v/>
      </c>
      <c r="AJ11" s="14" t="str">
        <f ca="1">IF(IFERROR(Таблица19[[#This Row],[Лог рег - расчеты]]&lt;&gt;"", FALSE), _xll.MatrixIndex(Таблица19[[#This Row],[Лог рег - расчеты]], 6, 2), "")</f>
        <v/>
      </c>
      <c r="AK11" s="14" t="str">
        <f ca="1">IF(IFERROR(Таблица19[[#This Row],[Лог рег - расчеты]]&lt;&gt;"", FALSE), _xll.MatrixIndex(Таблица19[[#This Row],[Лог рег - расчеты]], 7, 2), "")</f>
        <v/>
      </c>
      <c r="AL11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1" s="14" t="str">
        <f ca="1">IF(IFERROR(Таблица19[[#This Row],[Лог рег 2 - расчеты]]&lt;&gt;"", FALSE), _xll.MatrixIndex(Таблица19[[#This Row],[Лог рег 2 - расчеты]], 3, 2), "")</f>
        <v/>
      </c>
      <c r="AN11" s="14" t="str">
        <f ca="1">IF(IFERROR(Таблица19[[#This Row],[Лог рег 2 - расчеты]]&lt;&gt;"", FALSE), _xll.MatrixIndex(Таблица19[[#This Row],[Лог рег 2 - расчеты]], 4, 2), "")</f>
        <v/>
      </c>
      <c r="AO11" s="14" t="str">
        <f ca="1">IF(IFERROR(Таблица19[[#This Row],[Лог рег 2 - расчеты]]&lt;&gt;"", FALSE), _xll.MatrixIndex(Таблица19[[#This Row],[Лог рег 2 - расчеты]], 5, 2), "")</f>
        <v/>
      </c>
      <c r="AP11" s="14" t="str">
        <f ca="1">IF(IFERROR(Таблица19[[#This Row],[Лог рег 2 - расчеты]]&lt;&gt;"", FALSE), _xll.MatrixIndex(Таблица19[[#This Row],[Лог рег 2 - расчеты]], 6, 2), "")</f>
        <v/>
      </c>
      <c r="AQ11" s="14" t="str">
        <f ca="1">IF(IFERROR(Таблица19[[#This Row],[Лог рег 2 - расчеты]]&lt;&gt;"", FALSE), _xll.MatrixIndex(Таблица19[[#This Row],[Лог рег 2 - расчеты]], 7, 2), "")</f>
        <v/>
      </c>
      <c r="AR11" s="14" t="str">
        <f ca="1">IF(Таблица19[[#This Row],[Критерий W p 2]]="", Таблица19[[#This Row],[Тест CMH p]], Таблица19[[#This Row],[Критерий W p 2]])</f>
        <v/>
      </c>
      <c r="AS11" s="14" t="str">
        <f ca="1">IF(Таблица19[[#This Row],[Критерий W p 2]]="", Таблица19[[#This Row],[ОШ CMH]], Таблица19[[#This Row],[ОШ лр 2]])</f>
        <v/>
      </c>
      <c r="AT11" s="14" t="str">
        <f ca="1">IF(Таблица19[[#This Row],[Критерий W p 2]]="", Таблица19[[#This Row],[ОШн CMH]], Таблица19[[#This Row],[ОШн лр 2]])</f>
        <v/>
      </c>
      <c r="AU11" s="14" t="str">
        <f ca="1">IF(Таблица19[[#This Row],[Критерий W p 2]]="", Таблица19[[#This Row],[ОШв CMH]], Таблица19[[#This Row],[ОШв лр 2]])</f>
        <v/>
      </c>
      <c r="AV11" s="12"/>
    </row>
    <row r="12" spans="1:48" x14ac:dyDescent="0.25">
      <c r="A12">
        <f>MATCH(Таблица19[[#This Row],[Переменная]], Данные!$1:$1, 0)</f>
        <v>12</v>
      </c>
      <c r="B12" t="s">
        <v>8</v>
      </c>
      <c r="D12">
        <f ca="1">COUNT(OFFSET(Данные!$A$1, 1, Таблица19[[#This Row],[№]]-1, 1000))</f>
        <v>0</v>
      </c>
      <c r="E12">
        <f ca="1">_xll.DistinctCount(OFFSET(Данные!$A$1, 1, Таблица19[[#This Row],[№]]-1, 1000))</f>
        <v>3</v>
      </c>
      <c r="F12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2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2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2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2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2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2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2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2" s="14" t="str">
        <f>IF(Таблица19[[#This Row],[Шкала]]="Д", (Таблица19[[#This Row],[A]]-Таблица19[[#This Row],[Ae]])/SQRT(Таблица19[[#This Row],[Ae]]), "")</f>
        <v/>
      </c>
      <c r="O12" s="14" t="str">
        <f>IF(Таблица19[[#This Row],[Шкала]]="Д", (Таблица19[[#This Row],[B]]-Таблица19[[#This Row],[Be]])/SQRT(Таблица19[[#This Row],[Be]]), "")</f>
        <v/>
      </c>
      <c r="P12" s="14" t="str">
        <f>IF(Таблица19[[#This Row],[Шкала]]="Д", (Таблица19[[#This Row],[C]]-Таблица19[[#This Row],[Ce]])/SQRT(Таблица19[[#This Row],[Ce]]), "")</f>
        <v/>
      </c>
      <c r="Q12" s="14" t="str">
        <f>IF(Таблица19[[#This Row],[Шкала]]="Д", (Таблица19[[#This Row],[D]]-Таблица19[[#This Row],[De]])/SQRT(Таблица19[[#This Row],[De]]), "")</f>
        <v/>
      </c>
      <c r="R12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2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2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2" s="16" t="str">
        <f>IF(ISNUMBER(Таблица19[[#This Row],[Хи-кв]]), _xlfn.CHISQ.DIST.RT(Таблица19[[#This Row],[Хи-кв]], 1), "")</f>
        <v/>
      </c>
      <c r="V12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2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2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2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2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2" s="16" t="str">
        <f ca="1">IF(Таблица19[[#This Row],[Тест CMH - расчеты]]="", "", _xll.MatrixIndex(Таблица19[[#This Row],[Тест CMH - расчеты]], 1, 1))</f>
        <v/>
      </c>
      <c r="AB12" s="16" t="str">
        <f ca="1">IF(Таблица19[[#This Row],[Тест CMH - расчеты]]="", "", _xll.MatrixIndex(Таблица19[[#This Row],[Тест CMH - расчеты]], 1, 2))</f>
        <v/>
      </c>
      <c r="AC12" s="15" t="str">
        <f ca="1">IF(Таблица19[[#This Row],[Тест CMH - расчеты]]="", "", _xll.MatrixIndex(Таблица19[[#This Row],[Тест CMH - расчеты]], 1, 3))</f>
        <v/>
      </c>
      <c r="AD12" s="15" t="str">
        <f ca="1">IF(Таблица19[[#This Row],[Тест CMH - расчеты]]="", "", _xll.MatrixIndex(Таблица19[[#This Row],[Тест CMH - расчеты]], 1, 4))</f>
        <v/>
      </c>
      <c r="AE12" s="15" t="str">
        <f ca="1">IF(Таблица19[[#This Row],[Тест CMH - расчеты]]="", "", _xll.MatrixIndex(Таблица19[[#This Row],[Тест CMH - расчеты]], 1, 5))</f>
        <v/>
      </c>
      <c r="AF12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2" s="14" t="str">
        <f ca="1">IF(IFERROR(Таблица19[[#This Row],[Лог рег - расчеты]]&lt;&gt;"", FALSE), _xll.MatrixIndex(Таблица19[[#This Row],[Лог рег - расчеты]], 3, 2), "")</f>
        <v/>
      </c>
      <c r="AH12" s="14" t="str">
        <f ca="1">IF(IFERROR(Таблица19[[#This Row],[Лог рег - расчеты]]&lt;&gt;"", FALSE), _xll.MatrixIndex(Таблица19[[#This Row],[Лог рег - расчеты]], 4, 2), "")</f>
        <v/>
      </c>
      <c r="AI12" s="14" t="str">
        <f ca="1">IF(IFERROR(Таблица19[[#This Row],[Лог рег - расчеты]]&lt;&gt;"", FALSE), _xll.MatrixIndex(Таблица19[[#This Row],[Лог рег - расчеты]], 5, 2), "")</f>
        <v/>
      </c>
      <c r="AJ12" s="14" t="str">
        <f ca="1">IF(IFERROR(Таблица19[[#This Row],[Лог рег - расчеты]]&lt;&gt;"", FALSE), _xll.MatrixIndex(Таблица19[[#This Row],[Лог рег - расчеты]], 6, 2), "")</f>
        <v/>
      </c>
      <c r="AK12" s="14" t="str">
        <f ca="1">IF(IFERROR(Таблица19[[#This Row],[Лог рег - расчеты]]&lt;&gt;"", FALSE), _xll.MatrixIndex(Таблица19[[#This Row],[Лог рег - расчеты]], 7, 2), "")</f>
        <v/>
      </c>
      <c r="AL12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2" s="14" t="str">
        <f ca="1">IF(IFERROR(Таблица19[[#This Row],[Лог рег 2 - расчеты]]&lt;&gt;"", FALSE), _xll.MatrixIndex(Таблица19[[#This Row],[Лог рег 2 - расчеты]], 3, 2), "")</f>
        <v/>
      </c>
      <c r="AN12" s="14" t="str">
        <f ca="1">IF(IFERROR(Таблица19[[#This Row],[Лог рег 2 - расчеты]]&lt;&gt;"", FALSE), _xll.MatrixIndex(Таблица19[[#This Row],[Лог рег 2 - расчеты]], 4, 2), "")</f>
        <v/>
      </c>
      <c r="AO12" s="14" t="str">
        <f ca="1">IF(IFERROR(Таблица19[[#This Row],[Лог рег 2 - расчеты]]&lt;&gt;"", FALSE), _xll.MatrixIndex(Таблица19[[#This Row],[Лог рег 2 - расчеты]], 5, 2), "")</f>
        <v/>
      </c>
      <c r="AP12" s="14" t="str">
        <f ca="1">IF(IFERROR(Таблица19[[#This Row],[Лог рег 2 - расчеты]]&lt;&gt;"", FALSE), _xll.MatrixIndex(Таблица19[[#This Row],[Лог рег 2 - расчеты]], 6, 2), "")</f>
        <v/>
      </c>
      <c r="AQ12" s="14" t="str">
        <f ca="1">IF(IFERROR(Таблица19[[#This Row],[Лог рег 2 - расчеты]]&lt;&gt;"", FALSE), _xll.MatrixIndex(Таблица19[[#This Row],[Лог рег 2 - расчеты]], 7, 2), "")</f>
        <v/>
      </c>
      <c r="AR12" s="14" t="str">
        <f ca="1">IF(Таблица19[[#This Row],[Критерий W p 2]]="", Таблица19[[#This Row],[Тест CMH p]], Таблица19[[#This Row],[Критерий W p 2]])</f>
        <v/>
      </c>
      <c r="AS12" s="14" t="str">
        <f ca="1">IF(Таблица19[[#This Row],[Критерий W p 2]]="", Таблица19[[#This Row],[ОШ CMH]], Таблица19[[#This Row],[ОШ лр 2]])</f>
        <v/>
      </c>
      <c r="AT12" s="14" t="str">
        <f ca="1">IF(Таблица19[[#This Row],[Критерий W p 2]]="", Таблица19[[#This Row],[ОШн CMH]], Таблица19[[#This Row],[ОШн лр 2]])</f>
        <v/>
      </c>
      <c r="AU12" s="14" t="str">
        <f ca="1">IF(Таблица19[[#This Row],[Критерий W p 2]]="", Таблица19[[#This Row],[ОШв CMH]], Таблица19[[#This Row],[ОШв лр 2]])</f>
        <v/>
      </c>
      <c r="AV12" s="12"/>
    </row>
    <row r="13" spans="1:48" x14ac:dyDescent="0.25">
      <c r="A13">
        <f>MATCH(Таблица19[[#This Row],[Переменная]], Данные!$1:$1, 0)</f>
        <v>13</v>
      </c>
      <c r="B13" t="s">
        <v>9</v>
      </c>
      <c r="D13">
        <f ca="1">COUNT(OFFSET(Данные!$A$1, 1, Таблица19[[#This Row],[№]]-1, 1000))</f>
        <v>0</v>
      </c>
      <c r="E13">
        <f ca="1">_xll.DistinctCount(OFFSET(Данные!$A$1, 1, Таблица19[[#This Row],[№]]-1, 1000))</f>
        <v>3</v>
      </c>
      <c r="F13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3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3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3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3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3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3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3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3" s="14" t="str">
        <f>IF(Таблица19[[#This Row],[Шкала]]="Д", (Таблица19[[#This Row],[A]]-Таблица19[[#This Row],[Ae]])/SQRT(Таблица19[[#This Row],[Ae]]), "")</f>
        <v/>
      </c>
      <c r="O13" s="14" t="str">
        <f>IF(Таблица19[[#This Row],[Шкала]]="Д", (Таблица19[[#This Row],[B]]-Таблица19[[#This Row],[Be]])/SQRT(Таблица19[[#This Row],[Be]]), "")</f>
        <v/>
      </c>
      <c r="P13" s="14" t="str">
        <f>IF(Таблица19[[#This Row],[Шкала]]="Д", (Таблица19[[#This Row],[C]]-Таблица19[[#This Row],[Ce]])/SQRT(Таблица19[[#This Row],[Ce]]), "")</f>
        <v/>
      </c>
      <c r="Q13" s="14" t="str">
        <f>IF(Таблица19[[#This Row],[Шкала]]="Д", (Таблица19[[#This Row],[D]]-Таблица19[[#This Row],[De]])/SQRT(Таблица19[[#This Row],[De]]), "")</f>
        <v/>
      </c>
      <c r="R13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3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3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3" s="16" t="str">
        <f>IF(ISNUMBER(Таблица19[[#This Row],[Хи-кв]]), _xlfn.CHISQ.DIST.RT(Таблица19[[#This Row],[Хи-кв]], 1), "")</f>
        <v/>
      </c>
      <c r="V13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3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3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3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3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3" s="16" t="str">
        <f ca="1">IF(Таблица19[[#This Row],[Тест CMH - расчеты]]="", "", _xll.MatrixIndex(Таблица19[[#This Row],[Тест CMH - расчеты]], 1, 1))</f>
        <v/>
      </c>
      <c r="AB13" s="16" t="str">
        <f ca="1">IF(Таблица19[[#This Row],[Тест CMH - расчеты]]="", "", _xll.MatrixIndex(Таблица19[[#This Row],[Тест CMH - расчеты]], 1, 2))</f>
        <v/>
      </c>
      <c r="AC13" s="15" t="str">
        <f ca="1">IF(Таблица19[[#This Row],[Тест CMH - расчеты]]="", "", _xll.MatrixIndex(Таблица19[[#This Row],[Тест CMH - расчеты]], 1, 3))</f>
        <v/>
      </c>
      <c r="AD13" s="15" t="str">
        <f ca="1">IF(Таблица19[[#This Row],[Тест CMH - расчеты]]="", "", _xll.MatrixIndex(Таблица19[[#This Row],[Тест CMH - расчеты]], 1, 4))</f>
        <v/>
      </c>
      <c r="AE13" s="15" t="str">
        <f ca="1">IF(Таблица19[[#This Row],[Тест CMH - расчеты]]="", "", _xll.MatrixIndex(Таблица19[[#This Row],[Тест CMH - расчеты]], 1, 5))</f>
        <v/>
      </c>
      <c r="AF13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3" s="14" t="str">
        <f ca="1">IF(IFERROR(Таблица19[[#This Row],[Лог рег - расчеты]]&lt;&gt;"", FALSE), _xll.MatrixIndex(Таблица19[[#This Row],[Лог рег - расчеты]], 3, 2), "")</f>
        <v/>
      </c>
      <c r="AH13" s="14" t="str">
        <f ca="1">IF(IFERROR(Таблица19[[#This Row],[Лог рег - расчеты]]&lt;&gt;"", FALSE), _xll.MatrixIndex(Таблица19[[#This Row],[Лог рег - расчеты]], 4, 2), "")</f>
        <v/>
      </c>
      <c r="AI13" s="14" t="str">
        <f ca="1">IF(IFERROR(Таблица19[[#This Row],[Лог рег - расчеты]]&lt;&gt;"", FALSE), _xll.MatrixIndex(Таблица19[[#This Row],[Лог рег - расчеты]], 5, 2), "")</f>
        <v/>
      </c>
      <c r="AJ13" s="14" t="str">
        <f ca="1">IF(IFERROR(Таблица19[[#This Row],[Лог рег - расчеты]]&lt;&gt;"", FALSE), _xll.MatrixIndex(Таблица19[[#This Row],[Лог рег - расчеты]], 6, 2), "")</f>
        <v/>
      </c>
      <c r="AK13" s="14" t="str">
        <f ca="1">IF(IFERROR(Таблица19[[#This Row],[Лог рег - расчеты]]&lt;&gt;"", FALSE), _xll.MatrixIndex(Таблица19[[#This Row],[Лог рег - расчеты]], 7, 2), "")</f>
        <v/>
      </c>
      <c r="AL13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3" s="14" t="str">
        <f ca="1">IF(IFERROR(Таблица19[[#This Row],[Лог рег 2 - расчеты]]&lt;&gt;"", FALSE), _xll.MatrixIndex(Таблица19[[#This Row],[Лог рег 2 - расчеты]], 3, 2), "")</f>
        <v/>
      </c>
      <c r="AN13" s="14" t="str">
        <f ca="1">IF(IFERROR(Таблица19[[#This Row],[Лог рег 2 - расчеты]]&lt;&gt;"", FALSE), _xll.MatrixIndex(Таблица19[[#This Row],[Лог рег 2 - расчеты]], 4, 2), "")</f>
        <v/>
      </c>
      <c r="AO13" s="14" t="str">
        <f ca="1">IF(IFERROR(Таблица19[[#This Row],[Лог рег 2 - расчеты]]&lt;&gt;"", FALSE), _xll.MatrixIndex(Таблица19[[#This Row],[Лог рег 2 - расчеты]], 5, 2), "")</f>
        <v/>
      </c>
      <c r="AP13" s="14" t="str">
        <f ca="1">IF(IFERROR(Таблица19[[#This Row],[Лог рег 2 - расчеты]]&lt;&gt;"", FALSE), _xll.MatrixIndex(Таблица19[[#This Row],[Лог рег 2 - расчеты]], 6, 2), "")</f>
        <v/>
      </c>
      <c r="AQ13" s="14" t="str">
        <f ca="1">IF(IFERROR(Таблица19[[#This Row],[Лог рег 2 - расчеты]]&lt;&gt;"", FALSE), _xll.MatrixIndex(Таблица19[[#This Row],[Лог рег 2 - расчеты]], 7, 2), "")</f>
        <v/>
      </c>
      <c r="AR13" s="14" t="str">
        <f ca="1">IF(Таблица19[[#This Row],[Критерий W p 2]]="", Таблица19[[#This Row],[Тест CMH p]], Таблица19[[#This Row],[Критерий W p 2]])</f>
        <v/>
      </c>
      <c r="AS13" s="14" t="str">
        <f ca="1">IF(Таблица19[[#This Row],[Критерий W p 2]]="", Таблица19[[#This Row],[ОШ CMH]], Таблица19[[#This Row],[ОШ лр 2]])</f>
        <v/>
      </c>
      <c r="AT13" s="14" t="str">
        <f ca="1">IF(Таблица19[[#This Row],[Критерий W p 2]]="", Таблица19[[#This Row],[ОШн CMH]], Таблица19[[#This Row],[ОШн лр 2]])</f>
        <v/>
      </c>
      <c r="AU13" s="14" t="str">
        <f ca="1">IF(Таблица19[[#This Row],[Критерий W p 2]]="", Таблица19[[#This Row],[ОШв CMH]], Таблица19[[#This Row],[ОШв лр 2]])</f>
        <v/>
      </c>
      <c r="AV13" s="12"/>
    </row>
    <row r="14" spans="1:48" x14ac:dyDescent="0.25">
      <c r="A14">
        <f>MATCH(Таблица19[[#This Row],[Переменная]], Данные!$1:$1, 0)</f>
        <v>14</v>
      </c>
      <c r="B14" t="s">
        <v>10</v>
      </c>
      <c r="D14">
        <f ca="1">COUNT(OFFSET(Данные!$A$1, 1, Таблица19[[#This Row],[№]]-1, 1000))</f>
        <v>0</v>
      </c>
      <c r="E14">
        <f ca="1">_xll.DistinctCount(OFFSET(Данные!$A$1, 1, Таблица19[[#This Row],[№]]-1, 1000))</f>
        <v>6</v>
      </c>
      <c r="F14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4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4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4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4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4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4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4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4" s="14" t="str">
        <f>IF(Таблица19[[#This Row],[Шкала]]="Д", (Таблица19[[#This Row],[A]]-Таблица19[[#This Row],[Ae]])/SQRT(Таблица19[[#This Row],[Ae]]), "")</f>
        <v/>
      </c>
      <c r="O14" s="14" t="str">
        <f>IF(Таблица19[[#This Row],[Шкала]]="Д", (Таблица19[[#This Row],[B]]-Таблица19[[#This Row],[Be]])/SQRT(Таблица19[[#This Row],[Be]]), "")</f>
        <v/>
      </c>
      <c r="P14" s="14" t="str">
        <f>IF(Таблица19[[#This Row],[Шкала]]="Д", (Таблица19[[#This Row],[C]]-Таблица19[[#This Row],[Ce]])/SQRT(Таблица19[[#This Row],[Ce]]), "")</f>
        <v/>
      </c>
      <c r="Q14" s="14" t="str">
        <f>IF(Таблица19[[#This Row],[Шкала]]="Д", (Таблица19[[#This Row],[D]]-Таблица19[[#This Row],[De]])/SQRT(Таблица19[[#This Row],[De]]), "")</f>
        <v/>
      </c>
      <c r="R14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4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4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4" s="16" t="str">
        <f>IF(ISNUMBER(Таблица19[[#This Row],[Хи-кв]]), _xlfn.CHISQ.DIST.RT(Таблица19[[#This Row],[Хи-кв]], 1), "")</f>
        <v/>
      </c>
      <c r="V14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4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4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4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4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4" s="16" t="str">
        <f ca="1">IF(Таблица19[[#This Row],[Тест CMH - расчеты]]="", "", _xll.MatrixIndex(Таблица19[[#This Row],[Тест CMH - расчеты]], 1, 1))</f>
        <v/>
      </c>
      <c r="AB14" s="16" t="str">
        <f ca="1">IF(Таблица19[[#This Row],[Тест CMH - расчеты]]="", "", _xll.MatrixIndex(Таблица19[[#This Row],[Тест CMH - расчеты]], 1, 2))</f>
        <v/>
      </c>
      <c r="AC14" s="15" t="str">
        <f ca="1">IF(Таблица19[[#This Row],[Тест CMH - расчеты]]="", "", _xll.MatrixIndex(Таблица19[[#This Row],[Тест CMH - расчеты]], 1, 3))</f>
        <v/>
      </c>
      <c r="AD14" s="15" t="str">
        <f ca="1">IF(Таблица19[[#This Row],[Тест CMH - расчеты]]="", "", _xll.MatrixIndex(Таблица19[[#This Row],[Тест CMH - расчеты]], 1, 4))</f>
        <v/>
      </c>
      <c r="AE14" s="15" t="str">
        <f ca="1">IF(Таблица19[[#This Row],[Тест CMH - расчеты]]="", "", _xll.MatrixIndex(Таблица19[[#This Row],[Тест CMH - расчеты]], 1, 5))</f>
        <v/>
      </c>
      <c r="AF14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4" s="14" t="str">
        <f ca="1">IF(IFERROR(Таблица19[[#This Row],[Лог рег - расчеты]]&lt;&gt;"", FALSE), _xll.MatrixIndex(Таблица19[[#This Row],[Лог рег - расчеты]], 3, 2), "")</f>
        <v/>
      </c>
      <c r="AH14" s="14" t="str">
        <f ca="1">IF(IFERROR(Таблица19[[#This Row],[Лог рег - расчеты]]&lt;&gt;"", FALSE), _xll.MatrixIndex(Таблица19[[#This Row],[Лог рег - расчеты]], 4, 2), "")</f>
        <v/>
      </c>
      <c r="AI14" s="14" t="str">
        <f ca="1">IF(IFERROR(Таблица19[[#This Row],[Лог рег - расчеты]]&lt;&gt;"", FALSE), _xll.MatrixIndex(Таблица19[[#This Row],[Лог рег - расчеты]], 5, 2), "")</f>
        <v/>
      </c>
      <c r="AJ14" s="14" t="str">
        <f ca="1">IF(IFERROR(Таблица19[[#This Row],[Лог рег - расчеты]]&lt;&gt;"", FALSE), _xll.MatrixIndex(Таблица19[[#This Row],[Лог рег - расчеты]], 6, 2), "")</f>
        <v/>
      </c>
      <c r="AK14" s="14" t="str">
        <f ca="1">IF(IFERROR(Таблица19[[#This Row],[Лог рег - расчеты]]&lt;&gt;"", FALSE), _xll.MatrixIndex(Таблица19[[#This Row],[Лог рег - расчеты]], 7, 2), "")</f>
        <v/>
      </c>
      <c r="AL14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4" s="14" t="str">
        <f ca="1">IF(IFERROR(Таблица19[[#This Row],[Лог рег 2 - расчеты]]&lt;&gt;"", FALSE), _xll.MatrixIndex(Таблица19[[#This Row],[Лог рег 2 - расчеты]], 3, 2), "")</f>
        <v/>
      </c>
      <c r="AN14" s="14" t="str">
        <f ca="1">IF(IFERROR(Таблица19[[#This Row],[Лог рег 2 - расчеты]]&lt;&gt;"", FALSE), _xll.MatrixIndex(Таблица19[[#This Row],[Лог рег 2 - расчеты]], 4, 2), "")</f>
        <v/>
      </c>
      <c r="AO14" s="14" t="str">
        <f ca="1">IF(IFERROR(Таблица19[[#This Row],[Лог рег 2 - расчеты]]&lt;&gt;"", FALSE), _xll.MatrixIndex(Таблица19[[#This Row],[Лог рег 2 - расчеты]], 5, 2), "")</f>
        <v/>
      </c>
      <c r="AP14" s="14" t="str">
        <f ca="1">IF(IFERROR(Таблица19[[#This Row],[Лог рег 2 - расчеты]]&lt;&gt;"", FALSE), _xll.MatrixIndex(Таблица19[[#This Row],[Лог рег 2 - расчеты]], 6, 2), "")</f>
        <v/>
      </c>
      <c r="AQ14" s="14" t="str">
        <f ca="1">IF(IFERROR(Таблица19[[#This Row],[Лог рег 2 - расчеты]]&lt;&gt;"", FALSE), _xll.MatrixIndex(Таблица19[[#This Row],[Лог рег 2 - расчеты]], 7, 2), "")</f>
        <v/>
      </c>
      <c r="AR14" s="14" t="str">
        <f ca="1">IF(Таблица19[[#This Row],[Критерий W p 2]]="", Таблица19[[#This Row],[Тест CMH p]], Таблица19[[#This Row],[Критерий W p 2]])</f>
        <v/>
      </c>
      <c r="AS14" s="14" t="str">
        <f ca="1">IF(Таблица19[[#This Row],[Критерий W p 2]]="", Таблица19[[#This Row],[ОШ CMH]], Таблица19[[#This Row],[ОШ лр 2]])</f>
        <v/>
      </c>
      <c r="AT14" s="14" t="str">
        <f ca="1">IF(Таблица19[[#This Row],[Критерий W p 2]]="", Таблица19[[#This Row],[ОШн CMH]], Таблица19[[#This Row],[ОШн лр 2]])</f>
        <v/>
      </c>
      <c r="AU14" s="14" t="str">
        <f ca="1">IF(Таблица19[[#This Row],[Критерий W p 2]]="", Таблица19[[#This Row],[ОШв CMH]], Таблица19[[#This Row],[ОШв лр 2]])</f>
        <v/>
      </c>
      <c r="AV14" s="12"/>
    </row>
    <row r="15" spans="1:48" x14ac:dyDescent="0.25">
      <c r="A15">
        <f>MATCH(Таблица19[[#This Row],[Переменная]], Данные!$1:$1, 0)</f>
        <v>15</v>
      </c>
      <c r="B15" t="s">
        <v>11</v>
      </c>
      <c r="D15">
        <f ca="1">COUNT(OFFSET(Данные!$A$1, 1, Таблица19[[#This Row],[№]]-1, 1000))</f>
        <v>0</v>
      </c>
      <c r="E15">
        <f ca="1">_xll.DistinctCount(OFFSET(Данные!$A$1, 1, Таблица19[[#This Row],[№]]-1, 1000))</f>
        <v>3</v>
      </c>
      <c r="F15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5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5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5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5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5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5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5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5" s="14" t="str">
        <f>IF(Таблица19[[#This Row],[Шкала]]="Д", (Таблица19[[#This Row],[A]]-Таблица19[[#This Row],[Ae]])/SQRT(Таблица19[[#This Row],[Ae]]), "")</f>
        <v/>
      </c>
      <c r="O15" s="14" t="str">
        <f>IF(Таблица19[[#This Row],[Шкала]]="Д", (Таблица19[[#This Row],[B]]-Таблица19[[#This Row],[Be]])/SQRT(Таблица19[[#This Row],[Be]]), "")</f>
        <v/>
      </c>
      <c r="P15" s="14" t="str">
        <f>IF(Таблица19[[#This Row],[Шкала]]="Д", (Таблица19[[#This Row],[C]]-Таблица19[[#This Row],[Ce]])/SQRT(Таблица19[[#This Row],[Ce]]), "")</f>
        <v/>
      </c>
      <c r="Q15" s="14" t="str">
        <f>IF(Таблица19[[#This Row],[Шкала]]="Д", (Таблица19[[#This Row],[D]]-Таблица19[[#This Row],[De]])/SQRT(Таблица19[[#This Row],[De]]), "")</f>
        <v/>
      </c>
      <c r="R15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5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5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5" s="16" t="str">
        <f>IF(ISNUMBER(Таблица19[[#This Row],[Хи-кв]]), _xlfn.CHISQ.DIST.RT(Таблица19[[#This Row],[Хи-кв]], 1), "")</f>
        <v/>
      </c>
      <c r="V15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5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5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5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5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5" s="16" t="str">
        <f ca="1">IF(Таблица19[[#This Row],[Тест CMH - расчеты]]="", "", _xll.MatrixIndex(Таблица19[[#This Row],[Тест CMH - расчеты]], 1, 1))</f>
        <v/>
      </c>
      <c r="AB15" s="16" t="str">
        <f ca="1">IF(Таблица19[[#This Row],[Тест CMH - расчеты]]="", "", _xll.MatrixIndex(Таблица19[[#This Row],[Тест CMH - расчеты]], 1, 2))</f>
        <v/>
      </c>
      <c r="AC15" s="15" t="str">
        <f ca="1">IF(Таблица19[[#This Row],[Тест CMH - расчеты]]="", "", _xll.MatrixIndex(Таблица19[[#This Row],[Тест CMH - расчеты]], 1, 3))</f>
        <v/>
      </c>
      <c r="AD15" s="15" t="str">
        <f ca="1">IF(Таблица19[[#This Row],[Тест CMH - расчеты]]="", "", _xll.MatrixIndex(Таблица19[[#This Row],[Тест CMH - расчеты]], 1, 4))</f>
        <v/>
      </c>
      <c r="AE15" s="15" t="str">
        <f ca="1">IF(Таблица19[[#This Row],[Тест CMH - расчеты]]="", "", _xll.MatrixIndex(Таблица19[[#This Row],[Тест CMH - расчеты]], 1, 5))</f>
        <v/>
      </c>
      <c r="AF15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5" s="14" t="str">
        <f ca="1">IF(IFERROR(Таблица19[[#This Row],[Лог рег - расчеты]]&lt;&gt;"", FALSE), _xll.MatrixIndex(Таблица19[[#This Row],[Лог рег - расчеты]], 3, 2), "")</f>
        <v/>
      </c>
      <c r="AH15" s="14" t="str">
        <f ca="1">IF(IFERROR(Таблица19[[#This Row],[Лог рег - расчеты]]&lt;&gt;"", FALSE), _xll.MatrixIndex(Таблица19[[#This Row],[Лог рег - расчеты]], 4, 2), "")</f>
        <v/>
      </c>
      <c r="AI15" s="14" t="str">
        <f ca="1">IF(IFERROR(Таблица19[[#This Row],[Лог рег - расчеты]]&lt;&gt;"", FALSE), _xll.MatrixIndex(Таблица19[[#This Row],[Лог рег - расчеты]], 5, 2), "")</f>
        <v/>
      </c>
      <c r="AJ15" s="14" t="str">
        <f ca="1">IF(IFERROR(Таблица19[[#This Row],[Лог рег - расчеты]]&lt;&gt;"", FALSE), _xll.MatrixIndex(Таблица19[[#This Row],[Лог рег - расчеты]], 6, 2), "")</f>
        <v/>
      </c>
      <c r="AK15" s="14" t="str">
        <f ca="1">IF(IFERROR(Таблица19[[#This Row],[Лог рег - расчеты]]&lt;&gt;"", FALSE), _xll.MatrixIndex(Таблица19[[#This Row],[Лог рег - расчеты]], 7, 2), "")</f>
        <v/>
      </c>
      <c r="AL15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5" s="14" t="str">
        <f ca="1">IF(IFERROR(Таблица19[[#This Row],[Лог рег 2 - расчеты]]&lt;&gt;"", FALSE), _xll.MatrixIndex(Таблица19[[#This Row],[Лог рег 2 - расчеты]], 3, 2), "")</f>
        <v/>
      </c>
      <c r="AN15" s="14" t="str">
        <f ca="1">IF(IFERROR(Таблица19[[#This Row],[Лог рег 2 - расчеты]]&lt;&gt;"", FALSE), _xll.MatrixIndex(Таблица19[[#This Row],[Лог рег 2 - расчеты]], 4, 2), "")</f>
        <v/>
      </c>
      <c r="AO15" s="14" t="str">
        <f ca="1">IF(IFERROR(Таблица19[[#This Row],[Лог рег 2 - расчеты]]&lt;&gt;"", FALSE), _xll.MatrixIndex(Таблица19[[#This Row],[Лог рег 2 - расчеты]], 5, 2), "")</f>
        <v/>
      </c>
      <c r="AP15" s="14" t="str">
        <f ca="1">IF(IFERROR(Таблица19[[#This Row],[Лог рег 2 - расчеты]]&lt;&gt;"", FALSE), _xll.MatrixIndex(Таблица19[[#This Row],[Лог рег 2 - расчеты]], 6, 2), "")</f>
        <v/>
      </c>
      <c r="AQ15" s="14" t="str">
        <f ca="1">IF(IFERROR(Таблица19[[#This Row],[Лог рег 2 - расчеты]]&lt;&gt;"", FALSE), _xll.MatrixIndex(Таблица19[[#This Row],[Лог рег 2 - расчеты]], 7, 2), "")</f>
        <v/>
      </c>
      <c r="AR15" s="14" t="str">
        <f ca="1">IF(Таблица19[[#This Row],[Критерий W p 2]]="", Таблица19[[#This Row],[Тест CMH p]], Таблица19[[#This Row],[Критерий W p 2]])</f>
        <v/>
      </c>
      <c r="AS15" s="14" t="str">
        <f ca="1">IF(Таблица19[[#This Row],[Критерий W p 2]]="", Таблица19[[#This Row],[ОШ CMH]], Таблица19[[#This Row],[ОШ лр 2]])</f>
        <v/>
      </c>
      <c r="AT15" s="14" t="str">
        <f ca="1">IF(Таблица19[[#This Row],[Критерий W p 2]]="", Таблица19[[#This Row],[ОШн CMH]], Таблица19[[#This Row],[ОШн лр 2]])</f>
        <v/>
      </c>
      <c r="AU15" s="14" t="str">
        <f ca="1">IF(Таблица19[[#This Row],[Критерий W p 2]]="", Таблица19[[#This Row],[ОШв CMH]], Таблица19[[#This Row],[ОШв лр 2]])</f>
        <v/>
      </c>
      <c r="AV15" s="12"/>
    </row>
    <row r="16" spans="1:48" x14ac:dyDescent="0.25">
      <c r="A16">
        <f>MATCH(Таблица19[[#This Row],[Переменная]], Данные!$1:$1, 0)</f>
        <v>16</v>
      </c>
      <c r="B16" t="s">
        <v>12</v>
      </c>
      <c r="D16">
        <f ca="1">COUNT(OFFSET(Данные!$A$1, 1, Таблица19[[#This Row],[№]]-1, 1000))</f>
        <v>0</v>
      </c>
      <c r="E16">
        <f ca="1">_xll.DistinctCount(OFFSET(Данные!$A$1, 1, Таблица19[[#This Row],[№]]-1, 1000))</f>
        <v>3</v>
      </c>
      <c r="F16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6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6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6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6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6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6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6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6" s="14" t="str">
        <f>IF(Таблица19[[#This Row],[Шкала]]="Д", (Таблица19[[#This Row],[A]]-Таблица19[[#This Row],[Ae]])/SQRT(Таблица19[[#This Row],[Ae]]), "")</f>
        <v/>
      </c>
      <c r="O16" s="14" t="str">
        <f>IF(Таблица19[[#This Row],[Шкала]]="Д", (Таблица19[[#This Row],[B]]-Таблица19[[#This Row],[Be]])/SQRT(Таблица19[[#This Row],[Be]]), "")</f>
        <v/>
      </c>
      <c r="P16" s="14" t="str">
        <f>IF(Таблица19[[#This Row],[Шкала]]="Д", (Таблица19[[#This Row],[C]]-Таблица19[[#This Row],[Ce]])/SQRT(Таблица19[[#This Row],[Ce]]), "")</f>
        <v/>
      </c>
      <c r="Q16" s="14" t="str">
        <f>IF(Таблица19[[#This Row],[Шкала]]="Д", (Таблица19[[#This Row],[D]]-Таблица19[[#This Row],[De]])/SQRT(Таблица19[[#This Row],[De]]), "")</f>
        <v/>
      </c>
      <c r="R16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6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6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6" s="16" t="str">
        <f>IF(ISNUMBER(Таблица19[[#This Row],[Хи-кв]]), _xlfn.CHISQ.DIST.RT(Таблица19[[#This Row],[Хи-кв]], 1), "")</f>
        <v/>
      </c>
      <c r="V16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6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6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6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6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6" s="16" t="str">
        <f ca="1">IF(Таблица19[[#This Row],[Тест CMH - расчеты]]="", "", _xll.MatrixIndex(Таблица19[[#This Row],[Тест CMH - расчеты]], 1, 1))</f>
        <v/>
      </c>
      <c r="AB16" s="16" t="str">
        <f ca="1">IF(Таблица19[[#This Row],[Тест CMH - расчеты]]="", "", _xll.MatrixIndex(Таблица19[[#This Row],[Тест CMH - расчеты]], 1, 2))</f>
        <v/>
      </c>
      <c r="AC16" s="15" t="str">
        <f ca="1">IF(Таблица19[[#This Row],[Тест CMH - расчеты]]="", "", _xll.MatrixIndex(Таблица19[[#This Row],[Тест CMH - расчеты]], 1, 3))</f>
        <v/>
      </c>
      <c r="AD16" s="15" t="str">
        <f ca="1">IF(Таблица19[[#This Row],[Тест CMH - расчеты]]="", "", _xll.MatrixIndex(Таблица19[[#This Row],[Тест CMH - расчеты]], 1, 4))</f>
        <v/>
      </c>
      <c r="AE16" s="15" t="str">
        <f ca="1">IF(Таблица19[[#This Row],[Тест CMH - расчеты]]="", "", _xll.MatrixIndex(Таблица19[[#This Row],[Тест CMH - расчеты]], 1, 5))</f>
        <v/>
      </c>
      <c r="AF16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6" s="14" t="str">
        <f ca="1">IF(IFERROR(Таблица19[[#This Row],[Лог рег - расчеты]]&lt;&gt;"", FALSE), _xll.MatrixIndex(Таблица19[[#This Row],[Лог рег - расчеты]], 3, 2), "")</f>
        <v/>
      </c>
      <c r="AH16" s="14" t="str">
        <f ca="1">IF(IFERROR(Таблица19[[#This Row],[Лог рег - расчеты]]&lt;&gt;"", FALSE), _xll.MatrixIndex(Таблица19[[#This Row],[Лог рег - расчеты]], 4, 2), "")</f>
        <v/>
      </c>
      <c r="AI16" s="14" t="str">
        <f ca="1">IF(IFERROR(Таблица19[[#This Row],[Лог рег - расчеты]]&lt;&gt;"", FALSE), _xll.MatrixIndex(Таблица19[[#This Row],[Лог рег - расчеты]], 5, 2), "")</f>
        <v/>
      </c>
      <c r="AJ16" s="14" t="str">
        <f ca="1">IF(IFERROR(Таблица19[[#This Row],[Лог рег - расчеты]]&lt;&gt;"", FALSE), _xll.MatrixIndex(Таблица19[[#This Row],[Лог рег - расчеты]], 6, 2), "")</f>
        <v/>
      </c>
      <c r="AK16" s="14" t="str">
        <f ca="1">IF(IFERROR(Таблица19[[#This Row],[Лог рег - расчеты]]&lt;&gt;"", FALSE), _xll.MatrixIndex(Таблица19[[#This Row],[Лог рег - расчеты]], 7, 2), "")</f>
        <v/>
      </c>
      <c r="AL16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6" s="14" t="str">
        <f ca="1">IF(IFERROR(Таблица19[[#This Row],[Лог рег 2 - расчеты]]&lt;&gt;"", FALSE), _xll.MatrixIndex(Таблица19[[#This Row],[Лог рег 2 - расчеты]], 3, 2), "")</f>
        <v/>
      </c>
      <c r="AN16" s="14" t="str">
        <f ca="1">IF(IFERROR(Таблица19[[#This Row],[Лог рег 2 - расчеты]]&lt;&gt;"", FALSE), _xll.MatrixIndex(Таблица19[[#This Row],[Лог рег 2 - расчеты]], 4, 2), "")</f>
        <v/>
      </c>
      <c r="AO16" s="14" t="str">
        <f ca="1">IF(IFERROR(Таблица19[[#This Row],[Лог рег 2 - расчеты]]&lt;&gt;"", FALSE), _xll.MatrixIndex(Таблица19[[#This Row],[Лог рег 2 - расчеты]], 5, 2), "")</f>
        <v/>
      </c>
      <c r="AP16" s="14" t="str">
        <f ca="1">IF(IFERROR(Таблица19[[#This Row],[Лог рег 2 - расчеты]]&lt;&gt;"", FALSE), _xll.MatrixIndex(Таблица19[[#This Row],[Лог рег 2 - расчеты]], 6, 2), "")</f>
        <v/>
      </c>
      <c r="AQ16" s="14" t="str">
        <f ca="1">IF(IFERROR(Таблица19[[#This Row],[Лог рег 2 - расчеты]]&lt;&gt;"", FALSE), _xll.MatrixIndex(Таблица19[[#This Row],[Лог рег 2 - расчеты]], 7, 2), "")</f>
        <v/>
      </c>
      <c r="AR16" s="14" t="str">
        <f ca="1">IF(Таблица19[[#This Row],[Критерий W p 2]]="", Таблица19[[#This Row],[Тест CMH p]], Таблица19[[#This Row],[Критерий W p 2]])</f>
        <v/>
      </c>
      <c r="AS16" s="14" t="str">
        <f ca="1">IF(Таблица19[[#This Row],[Критерий W p 2]]="", Таблица19[[#This Row],[ОШ CMH]], Таблица19[[#This Row],[ОШ лр 2]])</f>
        <v/>
      </c>
      <c r="AT16" s="14" t="str">
        <f ca="1">IF(Таблица19[[#This Row],[Критерий W p 2]]="", Таблица19[[#This Row],[ОШн CMH]], Таблица19[[#This Row],[ОШн лр 2]])</f>
        <v/>
      </c>
      <c r="AU16" s="14" t="str">
        <f ca="1">IF(Таблица19[[#This Row],[Критерий W p 2]]="", Таблица19[[#This Row],[ОШв CMH]], Таблица19[[#This Row],[ОШв лр 2]])</f>
        <v/>
      </c>
      <c r="AV16" s="12"/>
    </row>
    <row r="17" spans="1:48" x14ac:dyDescent="0.25">
      <c r="A17">
        <f>MATCH(Таблица19[[#This Row],[Переменная]], Данные!$1:$1, 0)</f>
        <v>17</v>
      </c>
      <c r="B17" t="s">
        <v>13</v>
      </c>
      <c r="D17">
        <f ca="1">COUNT(OFFSET(Данные!$A$1, 1, Таблица19[[#This Row],[№]]-1, 1000))</f>
        <v>0</v>
      </c>
      <c r="E17">
        <f ca="1">_xll.DistinctCount(OFFSET(Данные!$A$1, 1, Таблица19[[#This Row],[№]]-1, 1000))</f>
        <v>2</v>
      </c>
      <c r="F17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7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7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7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7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7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7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7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7" s="14" t="str">
        <f>IF(Таблица19[[#This Row],[Шкала]]="Д", (Таблица19[[#This Row],[A]]-Таблица19[[#This Row],[Ae]])/SQRT(Таблица19[[#This Row],[Ae]]), "")</f>
        <v/>
      </c>
      <c r="O17" s="14" t="str">
        <f>IF(Таблица19[[#This Row],[Шкала]]="Д", (Таблица19[[#This Row],[B]]-Таблица19[[#This Row],[Be]])/SQRT(Таблица19[[#This Row],[Be]]), "")</f>
        <v/>
      </c>
      <c r="P17" s="14" t="str">
        <f>IF(Таблица19[[#This Row],[Шкала]]="Д", (Таблица19[[#This Row],[C]]-Таблица19[[#This Row],[Ce]])/SQRT(Таблица19[[#This Row],[Ce]]), "")</f>
        <v/>
      </c>
      <c r="Q17" s="14" t="str">
        <f>IF(Таблица19[[#This Row],[Шкала]]="Д", (Таблица19[[#This Row],[D]]-Таблица19[[#This Row],[De]])/SQRT(Таблица19[[#This Row],[De]]), "")</f>
        <v/>
      </c>
      <c r="R17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7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7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7" s="16" t="str">
        <f>IF(ISNUMBER(Таблица19[[#This Row],[Хи-кв]]), _xlfn.CHISQ.DIST.RT(Таблица19[[#This Row],[Хи-кв]], 1), "")</f>
        <v/>
      </c>
      <c r="V17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7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7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7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7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7" s="16" t="str">
        <f ca="1">IF(Таблица19[[#This Row],[Тест CMH - расчеты]]="", "", _xll.MatrixIndex(Таблица19[[#This Row],[Тест CMH - расчеты]], 1, 1))</f>
        <v/>
      </c>
      <c r="AB17" s="16" t="str">
        <f ca="1">IF(Таблица19[[#This Row],[Тест CMH - расчеты]]="", "", _xll.MatrixIndex(Таблица19[[#This Row],[Тест CMH - расчеты]], 1, 2))</f>
        <v/>
      </c>
      <c r="AC17" s="15" t="str">
        <f ca="1">IF(Таблица19[[#This Row],[Тест CMH - расчеты]]="", "", _xll.MatrixIndex(Таблица19[[#This Row],[Тест CMH - расчеты]], 1, 3))</f>
        <v/>
      </c>
      <c r="AD17" s="15" t="str">
        <f ca="1">IF(Таблица19[[#This Row],[Тест CMH - расчеты]]="", "", _xll.MatrixIndex(Таблица19[[#This Row],[Тест CMH - расчеты]], 1, 4))</f>
        <v/>
      </c>
      <c r="AE17" s="15" t="str">
        <f ca="1">IF(Таблица19[[#This Row],[Тест CMH - расчеты]]="", "", _xll.MatrixIndex(Таблица19[[#This Row],[Тест CMH - расчеты]], 1, 5))</f>
        <v/>
      </c>
      <c r="AF17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7" s="14" t="str">
        <f ca="1">IF(IFERROR(Таблица19[[#This Row],[Лог рег - расчеты]]&lt;&gt;"", FALSE), _xll.MatrixIndex(Таблица19[[#This Row],[Лог рег - расчеты]], 3, 2), "")</f>
        <v/>
      </c>
      <c r="AH17" s="14" t="str">
        <f ca="1">IF(IFERROR(Таблица19[[#This Row],[Лог рег - расчеты]]&lt;&gt;"", FALSE), _xll.MatrixIndex(Таблица19[[#This Row],[Лог рег - расчеты]], 4, 2), "")</f>
        <v/>
      </c>
      <c r="AI17" s="14" t="str">
        <f ca="1">IF(IFERROR(Таблица19[[#This Row],[Лог рег - расчеты]]&lt;&gt;"", FALSE), _xll.MatrixIndex(Таблица19[[#This Row],[Лог рег - расчеты]], 5, 2), "")</f>
        <v/>
      </c>
      <c r="AJ17" s="14" t="str">
        <f ca="1">IF(IFERROR(Таблица19[[#This Row],[Лог рег - расчеты]]&lt;&gt;"", FALSE), _xll.MatrixIndex(Таблица19[[#This Row],[Лог рег - расчеты]], 6, 2), "")</f>
        <v/>
      </c>
      <c r="AK17" s="14" t="str">
        <f ca="1">IF(IFERROR(Таблица19[[#This Row],[Лог рег - расчеты]]&lt;&gt;"", FALSE), _xll.MatrixIndex(Таблица19[[#This Row],[Лог рег - расчеты]], 7, 2), "")</f>
        <v/>
      </c>
      <c r="AL17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7" s="14" t="str">
        <f ca="1">IF(IFERROR(Таблица19[[#This Row],[Лог рег 2 - расчеты]]&lt;&gt;"", FALSE), _xll.MatrixIndex(Таблица19[[#This Row],[Лог рег 2 - расчеты]], 3, 2), "")</f>
        <v/>
      </c>
      <c r="AN17" s="14" t="str">
        <f ca="1">IF(IFERROR(Таблица19[[#This Row],[Лог рег 2 - расчеты]]&lt;&gt;"", FALSE), _xll.MatrixIndex(Таблица19[[#This Row],[Лог рег 2 - расчеты]], 4, 2), "")</f>
        <v/>
      </c>
      <c r="AO17" s="14" t="str">
        <f ca="1">IF(IFERROR(Таблица19[[#This Row],[Лог рег 2 - расчеты]]&lt;&gt;"", FALSE), _xll.MatrixIndex(Таблица19[[#This Row],[Лог рег 2 - расчеты]], 5, 2), "")</f>
        <v/>
      </c>
      <c r="AP17" s="14" t="str">
        <f ca="1">IF(IFERROR(Таблица19[[#This Row],[Лог рег 2 - расчеты]]&lt;&gt;"", FALSE), _xll.MatrixIndex(Таблица19[[#This Row],[Лог рег 2 - расчеты]], 6, 2), "")</f>
        <v/>
      </c>
      <c r="AQ17" s="14" t="str">
        <f ca="1">IF(IFERROR(Таблица19[[#This Row],[Лог рег 2 - расчеты]]&lt;&gt;"", FALSE), _xll.MatrixIndex(Таблица19[[#This Row],[Лог рег 2 - расчеты]], 7, 2), "")</f>
        <v/>
      </c>
      <c r="AR17" s="14" t="str">
        <f ca="1">IF(Таблица19[[#This Row],[Критерий W p 2]]="", Таблица19[[#This Row],[Тест CMH p]], Таблица19[[#This Row],[Критерий W p 2]])</f>
        <v/>
      </c>
      <c r="AS17" s="14" t="str">
        <f ca="1">IF(Таблица19[[#This Row],[Критерий W p 2]]="", Таблица19[[#This Row],[ОШ CMH]], Таблица19[[#This Row],[ОШ лр 2]])</f>
        <v/>
      </c>
      <c r="AT17" s="14" t="str">
        <f ca="1">IF(Таблица19[[#This Row],[Критерий W p 2]]="", Таблица19[[#This Row],[ОШн CMH]], Таблица19[[#This Row],[ОШн лр 2]])</f>
        <v/>
      </c>
      <c r="AU17" s="14" t="str">
        <f ca="1">IF(Таблица19[[#This Row],[Критерий W p 2]]="", Таблица19[[#This Row],[ОШв CMH]], Таблица19[[#This Row],[ОШв лр 2]])</f>
        <v/>
      </c>
      <c r="AV17" s="12"/>
    </row>
    <row r="18" spans="1:48" x14ac:dyDescent="0.25">
      <c r="A18">
        <f>MATCH(Таблица19[[#This Row],[Переменная]], Данные!$1:$1, 0)</f>
        <v>18</v>
      </c>
      <c r="B18" t="s">
        <v>14</v>
      </c>
      <c r="D18">
        <f ca="1">COUNT(OFFSET(Данные!$A$1, 1, Таблица19[[#This Row],[№]]-1, 1000))</f>
        <v>0</v>
      </c>
      <c r="E18">
        <f ca="1">_xll.DistinctCount(OFFSET(Данные!$A$1, 1, Таблица19[[#This Row],[№]]-1, 1000))</f>
        <v>2</v>
      </c>
      <c r="F18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8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8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8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8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8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8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8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8" s="14" t="str">
        <f>IF(Таблица19[[#This Row],[Шкала]]="Д", (Таблица19[[#This Row],[A]]-Таблица19[[#This Row],[Ae]])/SQRT(Таблица19[[#This Row],[Ae]]), "")</f>
        <v/>
      </c>
      <c r="O18" s="14" t="str">
        <f>IF(Таблица19[[#This Row],[Шкала]]="Д", (Таблица19[[#This Row],[B]]-Таблица19[[#This Row],[Be]])/SQRT(Таблица19[[#This Row],[Be]]), "")</f>
        <v/>
      </c>
      <c r="P18" s="14" t="str">
        <f>IF(Таблица19[[#This Row],[Шкала]]="Д", (Таблица19[[#This Row],[C]]-Таблица19[[#This Row],[Ce]])/SQRT(Таблица19[[#This Row],[Ce]]), "")</f>
        <v/>
      </c>
      <c r="Q18" s="14" t="str">
        <f>IF(Таблица19[[#This Row],[Шкала]]="Д", (Таблица19[[#This Row],[D]]-Таблица19[[#This Row],[De]])/SQRT(Таблица19[[#This Row],[De]]), "")</f>
        <v/>
      </c>
      <c r="R18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8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8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8" s="16" t="str">
        <f>IF(ISNUMBER(Таблица19[[#This Row],[Хи-кв]]), _xlfn.CHISQ.DIST.RT(Таблица19[[#This Row],[Хи-кв]], 1), "")</f>
        <v/>
      </c>
      <c r="V18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8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8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8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8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8" s="16" t="str">
        <f ca="1">IF(Таблица19[[#This Row],[Тест CMH - расчеты]]="", "", _xll.MatrixIndex(Таблица19[[#This Row],[Тест CMH - расчеты]], 1, 1))</f>
        <v/>
      </c>
      <c r="AB18" s="16" t="str">
        <f ca="1">IF(Таблица19[[#This Row],[Тест CMH - расчеты]]="", "", _xll.MatrixIndex(Таблица19[[#This Row],[Тест CMH - расчеты]], 1, 2))</f>
        <v/>
      </c>
      <c r="AC18" s="15" t="str">
        <f ca="1">IF(Таблица19[[#This Row],[Тест CMH - расчеты]]="", "", _xll.MatrixIndex(Таблица19[[#This Row],[Тест CMH - расчеты]], 1, 3))</f>
        <v/>
      </c>
      <c r="AD18" s="15" t="str">
        <f ca="1">IF(Таблица19[[#This Row],[Тест CMH - расчеты]]="", "", _xll.MatrixIndex(Таблица19[[#This Row],[Тест CMH - расчеты]], 1, 4))</f>
        <v/>
      </c>
      <c r="AE18" s="15" t="str">
        <f ca="1">IF(Таблица19[[#This Row],[Тест CMH - расчеты]]="", "", _xll.MatrixIndex(Таблица19[[#This Row],[Тест CMH - расчеты]], 1, 5))</f>
        <v/>
      </c>
      <c r="AF18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8" s="14" t="str">
        <f ca="1">IF(IFERROR(Таблица19[[#This Row],[Лог рег - расчеты]]&lt;&gt;"", FALSE), _xll.MatrixIndex(Таблица19[[#This Row],[Лог рег - расчеты]], 3, 2), "")</f>
        <v/>
      </c>
      <c r="AH18" s="14" t="str">
        <f ca="1">IF(IFERROR(Таблица19[[#This Row],[Лог рег - расчеты]]&lt;&gt;"", FALSE), _xll.MatrixIndex(Таблица19[[#This Row],[Лог рег - расчеты]], 4, 2), "")</f>
        <v/>
      </c>
      <c r="AI18" s="14" t="str">
        <f ca="1">IF(IFERROR(Таблица19[[#This Row],[Лог рег - расчеты]]&lt;&gt;"", FALSE), _xll.MatrixIndex(Таблица19[[#This Row],[Лог рег - расчеты]], 5, 2), "")</f>
        <v/>
      </c>
      <c r="AJ18" s="14" t="str">
        <f ca="1">IF(IFERROR(Таблица19[[#This Row],[Лог рег - расчеты]]&lt;&gt;"", FALSE), _xll.MatrixIndex(Таблица19[[#This Row],[Лог рег - расчеты]], 6, 2), "")</f>
        <v/>
      </c>
      <c r="AK18" s="14" t="str">
        <f ca="1">IF(IFERROR(Таблица19[[#This Row],[Лог рег - расчеты]]&lt;&gt;"", FALSE), _xll.MatrixIndex(Таблица19[[#This Row],[Лог рег - расчеты]], 7, 2), "")</f>
        <v/>
      </c>
      <c r="AL18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8" s="14" t="str">
        <f ca="1">IF(IFERROR(Таблица19[[#This Row],[Лог рег 2 - расчеты]]&lt;&gt;"", FALSE), _xll.MatrixIndex(Таблица19[[#This Row],[Лог рег 2 - расчеты]], 3, 2), "")</f>
        <v/>
      </c>
      <c r="AN18" s="14" t="str">
        <f ca="1">IF(IFERROR(Таблица19[[#This Row],[Лог рег 2 - расчеты]]&lt;&gt;"", FALSE), _xll.MatrixIndex(Таблица19[[#This Row],[Лог рег 2 - расчеты]], 4, 2), "")</f>
        <v/>
      </c>
      <c r="AO18" s="14" t="str">
        <f ca="1">IF(IFERROR(Таблица19[[#This Row],[Лог рег 2 - расчеты]]&lt;&gt;"", FALSE), _xll.MatrixIndex(Таблица19[[#This Row],[Лог рег 2 - расчеты]], 5, 2), "")</f>
        <v/>
      </c>
      <c r="AP18" s="14" t="str">
        <f ca="1">IF(IFERROR(Таблица19[[#This Row],[Лог рег 2 - расчеты]]&lt;&gt;"", FALSE), _xll.MatrixIndex(Таблица19[[#This Row],[Лог рег 2 - расчеты]], 6, 2), "")</f>
        <v/>
      </c>
      <c r="AQ18" s="14" t="str">
        <f ca="1">IF(IFERROR(Таблица19[[#This Row],[Лог рег 2 - расчеты]]&lt;&gt;"", FALSE), _xll.MatrixIndex(Таблица19[[#This Row],[Лог рег 2 - расчеты]], 7, 2), "")</f>
        <v/>
      </c>
      <c r="AR18" s="14" t="str">
        <f ca="1">IF(Таблица19[[#This Row],[Критерий W p 2]]="", Таблица19[[#This Row],[Тест CMH p]], Таблица19[[#This Row],[Критерий W p 2]])</f>
        <v/>
      </c>
      <c r="AS18" s="14" t="str">
        <f ca="1">IF(Таблица19[[#This Row],[Критерий W p 2]]="", Таблица19[[#This Row],[ОШ CMH]], Таблица19[[#This Row],[ОШ лр 2]])</f>
        <v/>
      </c>
      <c r="AT18" s="14" t="str">
        <f ca="1">IF(Таблица19[[#This Row],[Критерий W p 2]]="", Таблица19[[#This Row],[ОШн CMH]], Таблица19[[#This Row],[ОШн лр 2]])</f>
        <v/>
      </c>
      <c r="AU18" s="14" t="str">
        <f ca="1">IF(Таблица19[[#This Row],[Критерий W p 2]]="", Таблица19[[#This Row],[ОШв CMH]], Таблица19[[#This Row],[ОШв лр 2]])</f>
        <v/>
      </c>
      <c r="AV18" s="12"/>
    </row>
    <row r="19" spans="1:48" x14ac:dyDescent="0.25">
      <c r="A19">
        <f>MATCH(Таблица19[[#This Row],[Переменная]], Данные!$1:$1, 0)</f>
        <v>19</v>
      </c>
      <c r="B19" t="s">
        <v>15</v>
      </c>
      <c r="D19">
        <f ca="1">COUNT(OFFSET(Данные!$A$1, 1, Таблица19[[#This Row],[№]]-1, 1000))</f>
        <v>0</v>
      </c>
      <c r="E19">
        <f ca="1">_xll.DistinctCount(OFFSET(Данные!$A$1, 1, Таблица19[[#This Row],[№]]-1, 1000))</f>
        <v>3</v>
      </c>
      <c r="F19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19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19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19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19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19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19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19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19" s="14" t="str">
        <f>IF(Таблица19[[#This Row],[Шкала]]="Д", (Таблица19[[#This Row],[A]]-Таблица19[[#This Row],[Ae]])/SQRT(Таблица19[[#This Row],[Ae]]), "")</f>
        <v/>
      </c>
      <c r="O19" s="14" t="str">
        <f>IF(Таблица19[[#This Row],[Шкала]]="Д", (Таблица19[[#This Row],[B]]-Таблица19[[#This Row],[Be]])/SQRT(Таблица19[[#This Row],[Be]]), "")</f>
        <v/>
      </c>
      <c r="P19" s="14" t="str">
        <f>IF(Таблица19[[#This Row],[Шкала]]="Д", (Таблица19[[#This Row],[C]]-Таблица19[[#This Row],[Ce]])/SQRT(Таблица19[[#This Row],[Ce]]), "")</f>
        <v/>
      </c>
      <c r="Q19" s="14" t="str">
        <f>IF(Таблица19[[#This Row],[Шкала]]="Д", (Таблица19[[#This Row],[D]]-Таблица19[[#This Row],[De]])/SQRT(Таблица19[[#This Row],[De]]), "")</f>
        <v/>
      </c>
      <c r="R19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19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19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19" s="16" t="str">
        <f>IF(ISNUMBER(Таблица19[[#This Row],[Хи-кв]]), _xlfn.CHISQ.DIST.RT(Таблица19[[#This Row],[Хи-кв]], 1), "")</f>
        <v/>
      </c>
      <c r="V19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19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19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19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19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19" s="16" t="str">
        <f ca="1">IF(Таблица19[[#This Row],[Тест CMH - расчеты]]="", "", _xll.MatrixIndex(Таблица19[[#This Row],[Тест CMH - расчеты]], 1, 1))</f>
        <v/>
      </c>
      <c r="AB19" s="16" t="str">
        <f ca="1">IF(Таблица19[[#This Row],[Тест CMH - расчеты]]="", "", _xll.MatrixIndex(Таблица19[[#This Row],[Тест CMH - расчеты]], 1, 2))</f>
        <v/>
      </c>
      <c r="AC19" s="15" t="str">
        <f ca="1">IF(Таблица19[[#This Row],[Тест CMH - расчеты]]="", "", _xll.MatrixIndex(Таблица19[[#This Row],[Тест CMH - расчеты]], 1, 3))</f>
        <v/>
      </c>
      <c r="AD19" s="15" t="str">
        <f ca="1">IF(Таблица19[[#This Row],[Тест CMH - расчеты]]="", "", _xll.MatrixIndex(Таблица19[[#This Row],[Тест CMH - расчеты]], 1, 4))</f>
        <v/>
      </c>
      <c r="AE19" s="15" t="str">
        <f ca="1">IF(Таблица19[[#This Row],[Тест CMH - расчеты]]="", "", _xll.MatrixIndex(Таблица19[[#This Row],[Тест CMH - расчеты]], 1, 5))</f>
        <v/>
      </c>
      <c r="AF19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19" s="14" t="str">
        <f ca="1">IF(IFERROR(Таблица19[[#This Row],[Лог рег - расчеты]]&lt;&gt;"", FALSE), _xll.MatrixIndex(Таблица19[[#This Row],[Лог рег - расчеты]], 3, 2), "")</f>
        <v/>
      </c>
      <c r="AH19" s="14" t="str">
        <f ca="1">IF(IFERROR(Таблица19[[#This Row],[Лог рег - расчеты]]&lt;&gt;"", FALSE), _xll.MatrixIndex(Таблица19[[#This Row],[Лог рег - расчеты]], 4, 2), "")</f>
        <v/>
      </c>
      <c r="AI19" s="14" t="str">
        <f ca="1">IF(IFERROR(Таблица19[[#This Row],[Лог рег - расчеты]]&lt;&gt;"", FALSE), _xll.MatrixIndex(Таблица19[[#This Row],[Лог рег - расчеты]], 5, 2), "")</f>
        <v/>
      </c>
      <c r="AJ19" s="14" t="str">
        <f ca="1">IF(IFERROR(Таблица19[[#This Row],[Лог рег - расчеты]]&lt;&gt;"", FALSE), _xll.MatrixIndex(Таблица19[[#This Row],[Лог рег - расчеты]], 6, 2), "")</f>
        <v/>
      </c>
      <c r="AK19" s="14" t="str">
        <f ca="1">IF(IFERROR(Таблица19[[#This Row],[Лог рег - расчеты]]&lt;&gt;"", FALSE), _xll.MatrixIndex(Таблица19[[#This Row],[Лог рег - расчеты]], 7, 2), "")</f>
        <v/>
      </c>
      <c r="AL19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19" s="14" t="str">
        <f ca="1">IF(IFERROR(Таблица19[[#This Row],[Лог рег 2 - расчеты]]&lt;&gt;"", FALSE), _xll.MatrixIndex(Таблица19[[#This Row],[Лог рег 2 - расчеты]], 3, 2), "")</f>
        <v/>
      </c>
      <c r="AN19" s="14" t="str">
        <f ca="1">IF(IFERROR(Таблица19[[#This Row],[Лог рег 2 - расчеты]]&lt;&gt;"", FALSE), _xll.MatrixIndex(Таблица19[[#This Row],[Лог рег 2 - расчеты]], 4, 2), "")</f>
        <v/>
      </c>
      <c r="AO19" s="14" t="str">
        <f ca="1">IF(IFERROR(Таблица19[[#This Row],[Лог рег 2 - расчеты]]&lt;&gt;"", FALSE), _xll.MatrixIndex(Таблица19[[#This Row],[Лог рег 2 - расчеты]], 5, 2), "")</f>
        <v/>
      </c>
      <c r="AP19" s="14" t="str">
        <f ca="1">IF(IFERROR(Таблица19[[#This Row],[Лог рег 2 - расчеты]]&lt;&gt;"", FALSE), _xll.MatrixIndex(Таблица19[[#This Row],[Лог рег 2 - расчеты]], 6, 2), "")</f>
        <v/>
      </c>
      <c r="AQ19" s="14" t="str">
        <f ca="1">IF(IFERROR(Таблица19[[#This Row],[Лог рег 2 - расчеты]]&lt;&gt;"", FALSE), _xll.MatrixIndex(Таблица19[[#This Row],[Лог рег 2 - расчеты]], 7, 2), "")</f>
        <v/>
      </c>
      <c r="AR19" s="14" t="str">
        <f ca="1">IF(Таблица19[[#This Row],[Критерий W p 2]]="", Таблица19[[#This Row],[Тест CMH p]], Таблица19[[#This Row],[Критерий W p 2]])</f>
        <v/>
      </c>
      <c r="AS19" s="14" t="str">
        <f ca="1">IF(Таблица19[[#This Row],[Критерий W p 2]]="", Таблица19[[#This Row],[ОШ CMH]], Таблица19[[#This Row],[ОШ лр 2]])</f>
        <v/>
      </c>
      <c r="AT19" s="14" t="str">
        <f ca="1">IF(Таблица19[[#This Row],[Критерий W p 2]]="", Таблица19[[#This Row],[ОШн CMH]], Таблица19[[#This Row],[ОШн лр 2]])</f>
        <v/>
      </c>
      <c r="AU19" s="14" t="str">
        <f ca="1">IF(Таблица19[[#This Row],[Критерий W p 2]]="", Таблица19[[#This Row],[ОШв CMH]], Таблица19[[#This Row],[ОШв лр 2]])</f>
        <v/>
      </c>
      <c r="AV19" s="12"/>
    </row>
    <row r="20" spans="1:48" x14ac:dyDescent="0.25">
      <c r="A20">
        <f>MATCH(Таблица19[[#This Row],[Переменная]], Данные!$1:$1, 0)</f>
        <v>20</v>
      </c>
      <c r="B20" t="s">
        <v>16</v>
      </c>
      <c r="D20">
        <f ca="1">COUNT(OFFSET(Данные!$A$1, 1, Таблица19[[#This Row],[№]]-1, 1000))</f>
        <v>0</v>
      </c>
      <c r="E20">
        <f ca="1">_xll.DistinctCount(OFFSET(Данные!$A$1, 1, Таблица19[[#This Row],[№]]-1, 1000))</f>
        <v>3</v>
      </c>
      <c r="F20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0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0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0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0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0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0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0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0" s="14" t="str">
        <f>IF(Таблица19[[#This Row],[Шкала]]="Д", (Таблица19[[#This Row],[A]]-Таблица19[[#This Row],[Ae]])/SQRT(Таблица19[[#This Row],[Ae]]), "")</f>
        <v/>
      </c>
      <c r="O20" s="14" t="str">
        <f>IF(Таблица19[[#This Row],[Шкала]]="Д", (Таблица19[[#This Row],[B]]-Таблица19[[#This Row],[Be]])/SQRT(Таблица19[[#This Row],[Be]]), "")</f>
        <v/>
      </c>
      <c r="P20" s="14" t="str">
        <f>IF(Таблица19[[#This Row],[Шкала]]="Д", (Таблица19[[#This Row],[C]]-Таблица19[[#This Row],[Ce]])/SQRT(Таблица19[[#This Row],[Ce]]), "")</f>
        <v/>
      </c>
      <c r="Q20" s="14" t="str">
        <f>IF(Таблица19[[#This Row],[Шкала]]="Д", (Таблица19[[#This Row],[D]]-Таблица19[[#This Row],[De]])/SQRT(Таблица19[[#This Row],[De]]), "")</f>
        <v/>
      </c>
      <c r="R20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0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0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0" s="16" t="str">
        <f>IF(ISNUMBER(Таблица19[[#This Row],[Хи-кв]]), _xlfn.CHISQ.DIST.RT(Таблица19[[#This Row],[Хи-кв]], 1), "")</f>
        <v/>
      </c>
      <c r="V20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0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0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0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0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0" s="16" t="str">
        <f ca="1">IF(Таблица19[[#This Row],[Тест CMH - расчеты]]="", "", _xll.MatrixIndex(Таблица19[[#This Row],[Тест CMH - расчеты]], 1, 1))</f>
        <v/>
      </c>
      <c r="AB20" s="16" t="str">
        <f ca="1">IF(Таблица19[[#This Row],[Тест CMH - расчеты]]="", "", _xll.MatrixIndex(Таблица19[[#This Row],[Тест CMH - расчеты]], 1, 2))</f>
        <v/>
      </c>
      <c r="AC20" s="15" t="str">
        <f ca="1">IF(Таблица19[[#This Row],[Тест CMH - расчеты]]="", "", _xll.MatrixIndex(Таблица19[[#This Row],[Тест CMH - расчеты]], 1, 3))</f>
        <v/>
      </c>
      <c r="AD20" s="15" t="str">
        <f ca="1">IF(Таблица19[[#This Row],[Тест CMH - расчеты]]="", "", _xll.MatrixIndex(Таблица19[[#This Row],[Тест CMH - расчеты]], 1, 4))</f>
        <v/>
      </c>
      <c r="AE20" s="15" t="str">
        <f ca="1">IF(Таблица19[[#This Row],[Тест CMH - расчеты]]="", "", _xll.MatrixIndex(Таблица19[[#This Row],[Тест CMH - расчеты]], 1, 5))</f>
        <v/>
      </c>
      <c r="AF20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0" s="14" t="str">
        <f ca="1">IF(IFERROR(Таблица19[[#This Row],[Лог рег - расчеты]]&lt;&gt;"", FALSE), _xll.MatrixIndex(Таблица19[[#This Row],[Лог рег - расчеты]], 3, 2), "")</f>
        <v/>
      </c>
      <c r="AH20" s="14" t="str">
        <f ca="1">IF(IFERROR(Таблица19[[#This Row],[Лог рег - расчеты]]&lt;&gt;"", FALSE), _xll.MatrixIndex(Таблица19[[#This Row],[Лог рег - расчеты]], 4, 2), "")</f>
        <v/>
      </c>
      <c r="AI20" s="14" t="str">
        <f ca="1">IF(IFERROR(Таблица19[[#This Row],[Лог рег - расчеты]]&lt;&gt;"", FALSE), _xll.MatrixIndex(Таблица19[[#This Row],[Лог рег - расчеты]], 5, 2), "")</f>
        <v/>
      </c>
      <c r="AJ20" s="14" t="str">
        <f ca="1">IF(IFERROR(Таблица19[[#This Row],[Лог рег - расчеты]]&lt;&gt;"", FALSE), _xll.MatrixIndex(Таблица19[[#This Row],[Лог рег - расчеты]], 6, 2), "")</f>
        <v/>
      </c>
      <c r="AK20" s="14" t="str">
        <f ca="1">IF(IFERROR(Таблица19[[#This Row],[Лог рег - расчеты]]&lt;&gt;"", FALSE), _xll.MatrixIndex(Таблица19[[#This Row],[Лог рег - расчеты]], 7, 2), "")</f>
        <v/>
      </c>
      <c r="AL20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0" s="14" t="str">
        <f ca="1">IF(IFERROR(Таблица19[[#This Row],[Лог рег 2 - расчеты]]&lt;&gt;"", FALSE), _xll.MatrixIndex(Таблица19[[#This Row],[Лог рег 2 - расчеты]], 3, 2), "")</f>
        <v/>
      </c>
      <c r="AN20" s="14" t="str">
        <f ca="1">IF(IFERROR(Таблица19[[#This Row],[Лог рег 2 - расчеты]]&lt;&gt;"", FALSE), _xll.MatrixIndex(Таблица19[[#This Row],[Лог рег 2 - расчеты]], 4, 2), "")</f>
        <v/>
      </c>
      <c r="AO20" s="14" t="str">
        <f ca="1">IF(IFERROR(Таблица19[[#This Row],[Лог рег 2 - расчеты]]&lt;&gt;"", FALSE), _xll.MatrixIndex(Таблица19[[#This Row],[Лог рег 2 - расчеты]], 5, 2), "")</f>
        <v/>
      </c>
      <c r="AP20" s="14" t="str">
        <f ca="1">IF(IFERROR(Таблица19[[#This Row],[Лог рег 2 - расчеты]]&lt;&gt;"", FALSE), _xll.MatrixIndex(Таблица19[[#This Row],[Лог рег 2 - расчеты]], 6, 2), "")</f>
        <v/>
      </c>
      <c r="AQ20" s="14" t="str">
        <f ca="1">IF(IFERROR(Таблица19[[#This Row],[Лог рег 2 - расчеты]]&lt;&gt;"", FALSE), _xll.MatrixIndex(Таблица19[[#This Row],[Лог рег 2 - расчеты]], 7, 2), "")</f>
        <v/>
      </c>
      <c r="AR20" s="14" t="str">
        <f ca="1">IF(Таблица19[[#This Row],[Критерий W p 2]]="", Таблица19[[#This Row],[Тест CMH p]], Таблица19[[#This Row],[Критерий W p 2]])</f>
        <v/>
      </c>
      <c r="AS20" s="14" t="str">
        <f ca="1">IF(Таблица19[[#This Row],[Критерий W p 2]]="", Таблица19[[#This Row],[ОШ CMH]], Таблица19[[#This Row],[ОШ лр 2]])</f>
        <v/>
      </c>
      <c r="AT20" s="14" t="str">
        <f ca="1">IF(Таблица19[[#This Row],[Критерий W p 2]]="", Таблица19[[#This Row],[ОШн CMH]], Таблица19[[#This Row],[ОШн лр 2]])</f>
        <v/>
      </c>
      <c r="AU20" s="14" t="str">
        <f ca="1">IF(Таблица19[[#This Row],[Критерий W p 2]]="", Таблица19[[#This Row],[ОШв CMH]], Таблица19[[#This Row],[ОШв лр 2]])</f>
        <v/>
      </c>
      <c r="AV20" s="12"/>
    </row>
    <row r="21" spans="1:48" x14ac:dyDescent="0.25">
      <c r="A21">
        <f>MATCH(Таблица19[[#This Row],[Переменная]], Данные!$1:$1, 0)</f>
        <v>21</v>
      </c>
      <c r="B21" t="s">
        <v>17</v>
      </c>
      <c r="D21">
        <f ca="1">COUNT(OFFSET(Данные!$A$1, 1, Таблица19[[#This Row],[№]]-1, 1000))</f>
        <v>0</v>
      </c>
      <c r="E21">
        <f ca="1">_xll.DistinctCount(OFFSET(Данные!$A$1, 1, Таблица19[[#This Row],[№]]-1, 1000))</f>
        <v>2</v>
      </c>
      <c r="F21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1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1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1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1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1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1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1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1" s="14" t="str">
        <f>IF(Таблица19[[#This Row],[Шкала]]="Д", (Таблица19[[#This Row],[A]]-Таблица19[[#This Row],[Ae]])/SQRT(Таблица19[[#This Row],[Ae]]), "")</f>
        <v/>
      </c>
      <c r="O21" s="14" t="str">
        <f>IF(Таблица19[[#This Row],[Шкала]]="Д", (Таблица19[[#This Row],[B]]-Таблица19[[#This Row],[Be]])/SQRT(Таблица19[[#This Row],[Be]]), "")</f>
        <v/>
      </c>
      <c r="P21" s="14" t="str">
        <f>IF(Таблица19[[#This Row],[Шкала]]="Д", (Таблица19[[#This Row],[C]]-Таблица19[[#This Row],[Ce]])/SQRT(Таблица19[[#This Row],[Ce]]), "")</f>
        <v/>
      </c>
      <c r="Q21" s="14" t="str">
        <f>IF(Таблица19[[#This Row],[Шкала]]="Д", (Таблица19[[#This Row],[D]]-Таблица19[[#This Row],[De]])/SQRT(Таблица19[[#This Row],[De]]), "")</f>
        <v/>
      </c>
      <c r="R21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1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1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1" s="16" t="str">
        <f>IF(ISNUMBER(Таблица19[[#This Row],[Хи-кв]]), _xlfn.CHISQ.DIST.RT(Таблица19[[#This Row],[Хи-кв]], 1), "")</f>
        <v/>
      </c>
      <c r="V21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1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1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1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1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1" s="16" t="str">
        <f ca="1">IF(Таблица19[[#This Row],[Тест CMH - расчеты]]="", "", _xll.MatrixIndex(Таблица19[[#This Row],[Тест CMH - расчеты]], 1, 1))</f>
        <v/>
      </c>
      <c r="AB21" s="16" t="str">
        <f ca="1">IF(Таблица19[[#This Row],[Тест CMH - расчеты]]="", "", _xll.MatrixIndex(Таблица19[[#This Row],[Тест CMH - расчеты]], 1, 2))</f>
        <v/>
      </c>
      <c r="AC21" s="15" t="str">
        <f ca="1">IF(Таблица19[[#This Row],[Тест CMH - расчеты]]="", "", _xll.MatrixIndex(Таблица19[[#This Row],[Тест CMH - расчеты]], 1, 3))</f>
        <v/>
      </c>
      <c r="AD21" s="15" t="str">
        <f ca="1">IF(Таблица19[[#This Row],[Тест CMH - расчеты]]="", "", _xll.MatrixIndex(Таблица19[[#This Row],[Тест CMH - расчеты]], 1, 4))</f>
        <v/>
      </c>
      <c r="AE21" s="15" t="str">
        <f ca="1">IF(Таблица19[[#This Row],[Тест CMH - расчеты]]="", "", _xll.MatrixIndex(Таблица19[[#This Row],[Тест CMH - расчеты]], 1, 5))</f>
        <v/>
      </c>
      <c r="AF21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1" s="14" t="str">
        <f ca="1">IF(IFERROR(Таблица19[[#This Row],[Лог рег - расчеты]]&lt;&gt;"", FALSE), _xll.MatrixIndex(Таблица19[[#This Row],[Лог рег - расчеты]], 3, 2), "")</f>
        <v/>
      </c>
      <c r="AH21" s="14" t="str">
        <f ca="1">IF(IFERROR(Таблица19[[#This Row],[Лог рег - расчеты]]&lt;&gt;"", FALSE), _xll.MatrixIndex(Таблица19[[#This Row],[Лог рег - расчеты]], 4, 2), "")</f>
        <v/>
      </c>
      <c r="AI21" s="14" t="str">
        <f ca="1">IF(IFERROR(Таблица19[[#This Row],[Лог рег - расчеты]]&lt;&gt;"", FALSE), _xll.MatrixIndex(Таблица19[[#This Row],[Лог рег - расчеты]], 5, 2), "")</f>
        <v/>
      </c>
      <c r="AJ21" s="14" t="str">
        <f ca="1">IF(IFERROR(Таблица19[[#This Row],[Лог рег - расчеты]]&lt;&gt;"", FALSE), _xll.MatrixIndex(Таблица19[[#This Row],[Лог рег - расчеты]], 6, 2), "")</f>
        <v/>
      </c>
      <c r="AK21" s="14" t="str">
        <f ca="1">IF(IFERROR(Таблица19[[#This Row],[Лог рег - расчеты]]&lt;&gt;"", FALSE), _xll.MatrixIndex(Таблица19[[#This Row],[Лог рег - расчеты]], 7, 2), "")</f>
        <v/>
      </c>
      <c r="AL21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1" s="14" t="str">
        <f ca="1">IF(IFERROR(Таблица19[[#This Row],[Лог рег 2 - расчеты]]&lt;&gt;"", FALSE), _xll.MatrixIndex(Таблица19[[#This Row],[Лог рег 2 - расчеты]], 3, 2), "")</f>
        <v/>
      </c>
      <c r="AN21" s="14" t="str">
        <f ca="1">IF(IFERROR(Таблица19[[#This Row],[Лог рег 2 - расчеты]]&lt;&gt;"", FALSE), _xll.MatrixIndex(Таблица19[[#This Row],[Лог рег 2 - расчеты]], 4, 2), "")</f>
        <v/>
      </c>
      <c r="AO21" s="14" t="str">
        <f ca="1">IF(IFERROR(Таблица19[[#This Row],[Лог рег 2 - расчеты]]&lt;&gt;"", FALSE), _xll.MatrixIndex(Таблица19[[#This Row],[Лог рег 2 - расчеты]], 5, 2), "")</f>
        <v/>
      </c>
      <c r="AP21" s="14" t="str">
        <f ca="1">IF(IFERROR(Таблица19[[#This Row],[Лог рег 2 - расчеты]]&lt;&gt;"", FALSE), _xll.MatrixIndex(Таблица19[[#This Row],[Лог рег 2 - расчеты]], 6, 2), "")</f>
        <v/>
      </c>
      <c r="AQ21" s="14" t="str">
        <f ca="1">IF(IFERROR(Таблица19[[#This Row],[Лог рег 2 - расчеты]]&lt;&gt;"", FALSE), _xll.MatrixIndex(Таблица19[[#This Row],[Лог рег 2 - расчеты]], 7, 2), "")</f>
        <v/>
      </c>
      <c r="AR21" s="14" t="str">
        <f ca="1">IF(Таблица19[[#This Row],[Критерий W p 2]]="", Таблица19[[#This Row],[Тест CMH p]], Таблица19[[#This Row],[Критерий W p 2]])</f>
        <v/>
      </c>
      <c r="AS21" s="14" t="str">
        <f ca="1">IF(Таблица19[[#This Row],[Критерий W p 2]]="", Таблица19[[#This Row],[ОШ CMH]], Таблица19[[#This Row],[ОШ лр 2]])</f>
        <v/>
      </c>
      <c r="AT21" s="14" t="str">
        <f ca="1">IF(Таблица19[[#This Row],[Критерий W p 2]]="", Таблица19[[#This Row],[ОШн CMH]], Таблица19[[#This Row],[ОШн лр 2]])</f>
        <v/>
      </c>
      <c r="AU21" s="14" t="str">
        <f ca="1">IF(Таблица19[[#This Row],[Критерий W p 2]]="", Таблица19[[#This Row],[ОШв CMH]], Таблица19[[#This Row],[ОШв лр 2]])</f>
        <v/>
      </c>
      <c r="AV21" s="12"/>
    </row>
    <row r="22" spans="1:48" x14ac:dyDescent="0.25">
      <c r="A22">
        <f>MATCH(Таблица19[[#This Row],[Переменная]], Данные!$1:$1, 0)</f>
        <v>22</v>
      </c>
      <c r="B22" t="s">
        <v>18</v>
      </c>
      <c r="D22">
        <f ca="1">COUNT(OFFSET(Данные!$A$1, 1, Таблица19[[#This Row],[№]]-1, 1000))</f>
        <v>0</v>
      </c>
      <c r="E22">
        <f ca="1">_xll.DistinctCount(OFFSET(Данные!$A$1, 1, Таблица19[[#This Row],[№]]-1, 1000))</f>
        <v>4</v>
      </c>
      <c r="F22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2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2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2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2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2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2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2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2" s="14" t="str">
        <f>IF(Таблица19[[#This Row],[Шкала]]="Д", (Таблица19[[#This Row],[A]]-Таблица19[[#This Row],[Ae]])/SQRT(Таблица19[[#This Row],[Ae]]), "")</f>
        <v/>
      </c>
      <c r="O22" s="14" t="str">
        <f>IF(Таблица19[[#This Row],[Шкала]]="Д", (Таблица19[[#This Row],[B]]-Таблица19[[#This Row],[Be]])/SQRT(Таблица19[[#This Row],[Be]]), "")</f>
        <v/>
      </c>
      <c r="P22" s="14" t="str">
        <f>IF(Таблица19[[#This Row],[Шкала]]="Д", (Таблица19[[#This Row],[C]]-Таблица19[[#This Row],[Ce]])/SQRT(Таблица19[[#This Row],[Ce]]), "")</f>
        <v/>
      </c>
      <c r="Q22" s="14" t="str">
        <f>IF(Таблица19[[#This Row],[Шкала]]="Д", (Таблица19[[#This Row],[D]]-Таблица19[[#This Row],[De]])/SQRT(Таблица19[[#This Row],[De]]), "")</f>
        <v/>
      </c>
      <c r="R22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2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2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2" s="16" t="str">
        <f>IF(ISNUMBER(Таблица19[[#This Row],[Хи-кв]]), _xlfn.CHISQ.DIST.RT(Таблица19[[#This Row],[Хи-кв]], 1), "")</f>
        <v/>
      </c>
      <c r="V22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2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2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2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2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2" s="16" t="str">
        <f ca="1">IF(Таблица19[[#This Row],[Тест CMH - расчеты]]="", "", _xll.MatrixIndex(Таблица19[[#This Row],[Тест CMH - расчеты]], 1, 1))</f>
        <v/>
      </c>
      <c r="AB22" s="16" t="str">
        <f ca="1">IF(Таблица19[[#This Row],[Тест CMH - расчеты]]="", "", _xll.MatrixIndex(Таблица19[[#This Row],[Тест CMH - расчеты]], 1, 2))</f>
        <v/>
      </c>
      <c r="AC22" s="15" t="str">
        <f ca="1">IF(Таблица19[[#This Row],[Тест CMH - расчеты]]="", "", _xll.MatrixIndex(Таблица19[[#This Row],[Тест CMH - расчеты]], 1, 3))</f>
        <v/>
      </c>
      <c r="AD22" s="15" t="str">
        <f ca="1">IF(Таблица19[[#This Row],[Тест CMH - расчеты]]="", "", _xll.MatrixIndex(Таблица19[[#This Row],[Тест CMH - расчеты]], 1, 4))</f>
        <v/>
      </c>
      <c r="AE22" s="15" t="str">
        <f ca="1">IF(Таблица19[[#This Row],[Тест CMH - расчеты]]="", "", _xll.MatrixIndex(Таблица19[[#This Row],[Тест CMH - расчеты]], 1, 5))</f>
        <v/>
      </c>
      <c r="AF22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2" s="14" t="str">
        <f ca="1">IF(IFERROR(Таблица19[[#This Row],[Лог рег - расчеты]]&lt;&gt;"", FALSE), _xll.MatrixIndex(Таблица19[[#This Row],[Лог рег - расчеты]], 3, 2), "")</f>
        <v/>
      </c>
      <c r="AH22" s="14" t="str">
        <f ca="1">IF(IFERROR(Таблица19[[#This Row],[Лог рег - расчеты]]&lt;&gt;"", FALSE), _xll.MatrixIndex(Таблица19[[#This Row],[Лог рег - расчеты]], 4, 2), "")</f>
        <v/>
      </c>
      <c r="AI22" s="14" t="str">
        <f ca="1">IF(IFERROR(Таблица19[[#This Row],[Лог рег - расчеты]]&lt;&gt;"", FALSE), _xll.MatrixIndex(Таблица19[[#This Row],[Лог рег - расчеты]], 5, 2), "")</f>
        <v/>
      </c>
      <c r="AJ22" s="14" t="str">
        <f ca="1">IF(IFERROR(Таблица19[[#This Row],[Лог рег - расчеты]]&lt;&gt;"", FALSE), _xll.MatrixIndex(Таблица19[[#This Row],[Лог рег - расчеты]], 6, 2), "")</f>
        <v/>
      </c>
      <c r="AK22" s="14" t="str">
        <f ca="1">IF(IFERROR(Таблица19[[#This Row],[Лог рег - расчеты]]&lt;&gt;"", FALSE), _xll.MatrixIndex(Таблица19[[#This Row],[Лог рег - расчеты]], 7, 2), "")</f>
        <v/>
      </c>
      <c r="AL22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2" s="14" t="str">
        <f ca="1">IF(IFERROR(Таблица19[[#This Row],[Лог рег 2 - расчеты]]&lt;&gt;"", FALSE), _xll.MatrixIndex(Таблица19[[#This Row],[Лог рег 2 - расчеты]], 3, 2), "")</f>
        <v/>
      </c>
      <c r="AN22" s="14" t="str">
        <f ca="1">IF(IFERROR(Таблица19[[#This Row],[Лог рег 2 - расчеты]]&lt;&gt;"", FALSE), _xll.MatrixIndex(Таблица19[[#This Row],[Лог рег 2 - расчеты]], 4, 2), "")</f>
        <v/>
      </c>
      <c r="AO22" s="14" t="str">
        <f ca="1">IF(IFERROR(Таблица19[[#This Row],[Лог рег 2 - расчеты]]&lt;&gt;"", FALSE), _xll.MatrixIndex(Таблица19[[#This Row],[Лог рег 2 - расчеты]], 5, 2), "")</f>
        <v/>
      </c>
      <c r="AP22" s="14" t="str">
        <f ca="1">IF(IFERROR(Таблица19[[#This Row],[Лог рег 2 - расчеты]]&lt;&gt;"", FALSE), _xll.MatrixIndex(Таблица19[[#This Row],[Лог рег 2 - расчеты]], 6, 2), "")</f>
        <v/>
      </c>
      <c r="AQ22" s="14" t="str">
        <f ca="1">IF(IFERROR(Таблица19[[#This Row],[Лог рег 2 - расчеты]]&lt;&gt;"", FALSE), _xll.MatrixIndex(Таблица19[[#This Row],[Лог рег 2 - расчеты]], 7, 2), "")</f>
        <v/>
      </c>
      <c r="AR22" s="14" t="str">
        <f ca="1">IF(Таблица19[[#This Row],[Критерий W p 2]]="", Таблица19[[#This Row],[Тест CMH p]], Таблица19[[#This Row],[Критерий W p 2]])</f>
        <v/>
      </c>
      <c r="AS22" s="14" t="str">
        <f ca="1">IF(Таблица19[[#This Row],[Критерий W p 2]]="", Таблица19[[#This Row],[ОШ CMH]], Таблица19[[#This Row],[ОШ лр 2]])</f>
        <v/>
      </c>
      <c r="AT22" s="14" t="str">
        <f ca="1">IF(Таблица19[[#This Row],[Критерий W p 2]]="", Таблица19[[#This Row],[ОШн CMH]], Таблица19[[#This Row],[ОШн лр 2]])</f>
        <v/>
      </c>
      <c r="AU22" s="14" t="str">
        <f ca="1">IF(Таблица19[[#This Row],[Критерий W p 2]]="", Таблица19[[#This Row],[ОШв CMH]], Таблица19[[#This Row],[ОШв лр 2]])</f>
        <v/>
      </c>
      <c r="AV22" s="12"/>
    </row>
    <row r="23" spans="1:48" x14ac:dyDescent="0.25">
      <c r="A23">
        <f>MATCH(Таблица19[[#This Row],[Переменная]], Данные!$1:$1, 0)</f>
        <v>23</v>
      </c>
      <c r="B23" t="s">
        <v>19</v>
      </c>
      <c r="D23">
        <f ca="1">COUNT(OFFSET(Данные!$A$1, 1, Таблица19[[#This Row],[№]]-1, 1000))</f>
        <v>0</v>
      </c>
      <c r="E23">
        <f ca="1">_xll.DistinctCount(OFFSET(Данные!$A$1, 1, Таблица19[[#This Row],[№]]-1, 1000))</f>
        <v>4</v>
      </c>
      <c r="F23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3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3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3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3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3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3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3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3" s="14" t="str">
        <f>IF(Таблица19[[#This Row],[Шкала]]="Д", (Таблица19[[#This Row],[A]]-Таблица19[[#This Row],[Ae]])/SQRT(Таблица19[[#This Row],[Ae]]), "")</f>
        <v/>
      </c>
      <c r="O23" s="14" t="str">
        <f>IF(Таблица19[[#This Row],[Шкала]]="Д", (Таблица19[[#This Row],[B]]-Таблица19[[#This Row],[Be]])/SQRT(Таблица19[[#This Row],[Be]]), "")</f>
        <v/>
      </c>
      <c r="P23" s="14" t="str">
        <f>IF(Таблица19[[#This Row],[Шкала]]="Д", (Таблица19[[#This Row],[C]]-Таблица19[[#This Row],[Ce]])/SQRT(Таблица19[[#This Row],[Ce]]), "")</f>
        <v/>
      </c>
      <c r="Q23" s="14" t="str">
        <f>IF(Таблица19[[#This Row],[Шкала]]="Д", (Таблица19[[#This Row],[D]]-Таблица19[[#This Row],[De]])/SQRT(Таблица19[[#This Row],[De]]), "")</f>
        <v/>
      </c>
      <c r="R23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3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3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3" s="16" t="str">
        <f>IF(ISNUMBER(Таблица19[[#This Row],[Хи-кв]]), _xlfn.CHISQ.DIST.RT(Таблица19[[#This Row],[Хи-кв]], 1), "")</f>
        <v/>
      </c>
      <c r="V23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3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3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3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3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3" s="16" t="str">
        <f ca="1">IF(Таблица19[[#This Row],[Тест CMH - расчеты]]="", "", _xll.MatrixIndex(Таблица19[[#This Row],[Тест CMH - расчеты]], 1, 1))</f>
        <v/>
      </c>
      <c r="AB23" s="16" t="str">
        <f ca="1">IF(Таблица19[[#This Row],[Тест CMH - расчеты]]="", "", _xll.MatrixIndex(Таблица19[[#This Row],[Тест CMH - расчеты]], 1, 2))</f>
        <v/>
      </c>
      <c r="AC23" s="15" t="str">
        <f ca="1">IF(Таблица19[[#This Row],[Тест CMH - расчеты]]="", "", _xll.MatrixIndex(Таблица19[[#This Row],[Тест CMH - расчеты]], 1, 3))</f>
        <v/>
      </c>
      <c r="AD23" s="15" t="str">
        <f ca="1">IF(Таблица19[[#This Row],[Тест CMH - расчеты]]="", "", _xll.MatrixIndex(Таблица19[[#This Row],[Тест CMH - расчеты]], 1, 4))</f>
        <v/>
      </c>
      <c r="AE23" s="15" t="str">
        <f ca="1">IF(Таблица19[[#This Row],[Тест CMH - расчеты]]="", "", _xll.MatrixIndex(Таблица19[[#This Row],[Тест CMH - расчеты]], 1, 5))</f>
        <v/>
      </c>
      <c r="AF23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3" s="14" t="str">
        <f ca="1">IF(IFERROR(Таблица19[[#This Row],[Лог рег - расчеты]]&lt;&gt;"", FALSE), _xll.MatrixIndex(Таблица19[[#This Row],[Лог рег - расчеты]], 3, 2), "")</f>
        <v/>
      </c>
      <c r="AH23" s="14" t="str">
        <f ca="1">IF(IFERROR(Таблица19[[#This Row],[Лог рег - расчеты]]&lt;&gt;"", FALSE), _xll.MatrixIndex(Таблица19[[#This Row],[Лог рег - расчеты]], 4, 2), "")</f>
        <v/>
      </c>
      <c r="AI23" s="14" t="str">
        <f ca="1">IF(IFERROR(Таблица19[[#This Row],[Лог рег - расчеты]]&lt;&gt;"", FALSE), _xll.MatrixIndex(Таблица19[[#This Row],[Лог рег - расчеты]], 5, 2), "")</f>
        <v/>
      </c>
      <c r="AJ23" s="14" t="str">
        <f ca="1">IF(IFERROR(Таблица19[[#This Row],[Лог рег - расчеты]]&lt;&gt;"", FALSE), _xll.MatrixIndex(Таблица19[[#This Row],[Лог рег - расчеты]], 6, 2), "")</f>
        <v/>
      </c>
      <c r="AK23" s="14" t="str">
        <f ca="1">IF(IFERROR(Таблица19[[#This Row],[Лог рег - расчеты]]&lt;&gt;"", FALSE), _xll.MatrixIndex(Таблица19[[#This Row],[Лог рег - расчеты]], 7, 2), "")</f>
        <v/>
      </c>
      <c r="AL23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3" s="14" t="str">
        <f ca="1">IF(IFERROR(Таблица19[[#This Row],[Лог рег 2 - расчеты]]&lt;&gt;"", FALSE), _xll.MatrixIndex(Таблица19[[#This Row],[Лог рег 2 - расчеты]], 3, 2), "")</f>
        <v/>
      </c>
      <c r="AN23" s="14" t="str">
        <f ca="1">IF(IFERROR(Таблица19[[#This Row],[Лог рег 2 - расчеты]]&lt;&gt;"", FALSE), _xll.MatrixIndex(Таблица19[[#This Row],[Лог рег 2 - расчеты]], 4, 2), "")</f>
        <v/>
      </c>
      <c r="AO23" s="14" t="str">
        <f ca="1">IF(IFERROR(Таблица19[[#This Row],[Лог рег 2 - расчеты]]&lt;&gt;"", FALSE), _xll.MatrixIndex(Таблица19[[#This Row],[Лог рег 2 - расчеты]], 5, 2), "")</f>
        <v/>
      </c>
      <c r="AP23" s="14" t="str">
        <f ca="1">IF(IFERROR(Таблица19[[#This Row],[Лог рег 2 - расчеты]]&lt;&gt;"", FALSE), _xll.MatrixIndex(Таблица19[[#This Row],[Лог рег 2 - расчеты]], 6, 2), "")</f>
        <v/>
      </c>
      <c r="AQ23" s="14" t="str">
        <f ca="1">IF(IFERROR(Таблица19[[#This Row],[Лог рег 2 - расчеты]]&lt;&gt;"", FALSE), _xll.MatrixIndex(Таблица19[[#This Row],[Лог рег 2 - расчеты]], 7, 2), "")</f>
        <v/>
      </c>
      <c r="AR23" s="14" t="str">
        <f ca="1">IF(Таблица19[[#This Row],[Критерий W p 2]]="", Таблица19[[#This Row],[Тест CMH p]], Таблица19[[#This Row],[Критерий W p 2]])</f>
        <v/>
      </c>
      <c r="AS23" s="14" t="str">
        <f ca="1">IF(Таблица19[[#This Row],[Критерий W p 2]]="", Таблица19[[#This Row],[ОШ CMH]], Таблица19[[#This Row],[ОШ лр 2]])</f>
        <v/>
      </c>
      <c r="AT23" s="14" t="str">
        <f ca="1">IF(Таблица19[[#This Row],[Критерий W p 2]]="", Таблица19[[#This Row],[ОШн CMH]], Таблица19[[#This Row],[ОШн лр 2]])</f>
        <v/>
      </c>
      <c r="AU23" s="14" t="str">
        <f ca="1">IF(Таблица19[[#This Row],[Критерий W p 2]]="", Таблица19[[#This Row],[ОШв CMH]], Таблица19[[#This Row],[ОШв лр 2]])</f>
        <v/>
      </c>
      <c r="AV23" s="12"/>
    </row>
    <row r="24" spans="1:48" x14ac:dyDescent="0.25">
      <c r="A24">
        <f>MATCH(Таблица19[[#This Row],[Переменная]], Данные!$1:$1, 0)</f>
        <v>24</v>
      </c>
      <c r="B24" t="s">
        <v>20</v>
      </c>
      <c r="D24">
        <f ca="1">COUNT(OFFSET(Данные!$A$1, 1, Таблица19[[#This Row],[№]]-1, 1000))</f>
        <v>0</v>
      </c>
      <c r="E24">
        <f ca="1">_xll.DistinctCount(OFFSET(Данные!$A$1, 1, Таблица19[[#This Row],[№]]-1, 1000))</f>
        <v>2</v>
      </c>
      <c r="F24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4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4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4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4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4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4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4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4" s="14" t="str">
        <f>IF(Таблица19[[#This Row],[Шкала]]="Д", (Таблица19[[#This Row],[A]]-Таблица19[[#This Row],[Ae]])/SQRT(Таблица19[[#This Row],[Ae]]), "")</f>
        <v/>
      </c>
      <c r="O24" s="14" t="str">
        <f>IF(Таблица19[[#This Row],[Шкала]]="Д", (Таблица19[[#This Row],[B]]-Таблица19[[#This Row],[Be]])/SQRT(Таблица19[[#This Row],[Be]]), "")</f>
        <v/>
      </c>
      <c r="P24" s="14" t="str">
        <f>IF(Таблица19[[#This Row],[Шкала]]="Д", (Таблица19[[#This Row],[C]]-Таблица19[[#This Row],[Ce]])/SQRT(Таблица19[[#This Row],[Ce]]), "")</f>
        <v/>
      </c>
      <c r="Q24" s="14" t="str">
        <f>IF(Таблица19[[#This Row],[Шкала]]="Д", (Таблица19[[#This Row],[D]]-Таблица19[[#This Row],[De]])/SQRT(Таблица19[[#This Row],[De]]), "")</f>
        <v/>
      </c>
      <c r="R24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4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4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4" s="16" t="str">
        <f>IF(ISNUMBER(Таблица19[[#This Row],[Хи-кв]]), _xlfn.CHISQ.DIST.RT(Таблица19[[#This Row],[Хи-кв]], 1), "")</f>
        <v/>
      </c>
      <c r="V24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4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4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4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4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4" s="16" t="str">
        <f ca="1">IF(Таблица19[[#This Row],[Тест CMH - расчеты]]="", "", _xll.MatrixIndex(Таблица19[[#This Row],[Тест CMH - расчеты]], 1, 1))</f>
        <v/>
      </c>
      <c r="AB24" s="16" t="str">
        <f ca="1">IF(Таблица19[[#This Row],[Тест CMH - расчеты]]="", "", _xll.MatrixIndex(Таблица19[[#This Row],[Тест CMH - расчеты]], 1, 2))</f>
        <v/>
      </c>
      <c r="AC24" s="15" t="str">
        <f ca="1">IF(Таблица19[[#This Row],[Тест CMH - расчеты]]="", "", _xll.MatrixIndex(Таблица19[[#This Row],[Тест CMH - расчеты]], 1, 3))</f>
        <v/>
      </c>
      <c r="AD24" s="15" t="str">
        <f ca="1">IF(Таблица19[[#This Row],[Тест CMH - расчеты]]="", "", _xll.MatrixIndex(Таблица19[[#This Row],[Тест CMH - расчеты]], 1, 4))</f>
        <v/>
      </c>
      <c r="AE24" s="15" t="str">
        <f ca="1">IF(Таблица19[[#This Row],[Тест CMH - расчеты]]="", "", _xll.MatrixIndex(Таблица19[[#This Row],[Тест CMH - расчеты]], 1, 5))</f>
        <v/>
      </c>
      <c r="AF24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4" s="14" t="str">
        <f ca="1">IF(IFERROR(Таблица19[[#This Row],[Лог рег - расчеты]]&lt;&gt;"", FALSE), _xll.MatrixIndex(Таблица19[[#This Row],[Лог рег - расчеты]], 3, 2), "")</f>
        <v/>
      </c>
      <c r="AH24" s="14" t="str">
        <f ca="1">IF(IFERROR(Таблица19[[#This Row],[Лог рег - расчеты]]&lt;&gt;"", FALSE), _xll.MatrixIndex(Таблица19[[#This Row],[Лог рег - расчеты]], 4, 2), "")</f>
        <v/>
      </c>
      <c r="AI24" s="14" t="str">
        <f ca="1">IF(IFERROR(Таблица19[[#This Row],[Лог рег - расчеты]]&lt;&gt;"", FALSE), _xll.MatrixIndex(Таблица19[[#This Row],[Лог рег - расчеты]], 5, 2), "")</f>
        <v/>
      </c>
      <c r="AJ24" s="14" t="str">
        <f ca="1">IF(IFERROR(Таблица19[[#This Row],[Лог рег - расчеты]]&lt;&gt;"", FALSE), _xll.MatrixIndex(Таблица19[[#This Row],[Лог рег - расчеты]], 6, 2), "")</f>
        <v/>
      </c>
      <c r="AK24" s="14" t="str">
        <f ca="1">IF(IFERROR(Таблица19[[#This Row],[Лог рег - расчеты]]&lt;&gt;"", FALSE), _xll.MatrixIndex(Таблица19[[#This Row],[Лог рег - расчеты]], 7, 2), "")</f>
        <v/>
      </c>
      <c r="AL24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4" s="14" t="str">
        <f ca="1">IF(IFERROR(Таблица19[[#This Row],[Лог рег 2 - расчеты]]&lt;&gt;"", FALSE), _xll.MatrixIndex(Таблица19[[#This Row],[Лог рег 2 - расчеты]], 3, 2), "")</f>
        <v/>
      </c>
      <c r="AN24" s="14" t="str">
        <f ca="1">IF(IFERROR(Таблица19[[#This Row],[Лог рег 2 - расчеты]]&lt;&gt;"", FALSE), _xll.MatrixIndex(Таблица19[[#This Row],[Лог рег 2 - расчеты]], 4, 2), "")</f>
        <v/>
      </c>
      <c r="AO24" s="14" t="str">
        <f ca="1">IF(IFERROR(Таблица19[[#This Row],[Лог рег 2 - расчеты]]&lt;&gt;"", FALSE), _xll.MatrixIndex(Таблица19[[#This Row],[Лог рег 2 - расчеты]], 5, 2), "")</f>
        <v/>
      </c>
      <c r="AP24" s="14" t="str">
        <f ca="1">IF(IFERROR(Таблица19[[#This Row],[Лог рег 2 - расчеты]]&lt;&gt;"", FALSE), _xll.MatrixIndex(Таблица19[[#This Row],[Лог рег 2 - расчеты]], 6, 2), "")</f>
        <v/>
      </c>
      <c r="AQ24" s="14" t="str">
        <f ca="1">IF(IFERROR(Таблица19[[#This Row],[Лог рег 2 - расчеты]]&lt;&gt;"", FALSE), _xll.MatrixIndex(Таблица19[[#This Row],[Лог рег 2 - расчеты]], 7, 2), "")</f>
        <v/>
      </c>
      <c r="AR24" s="14" t="str">
        <f ca="1">IF(Таблица19[[#This Row],[Критерий W p 2]]="", Таблица19[[#This Row],[Тест CMH p]], Таблица19[[#This Row],[Критерий W p 2]])</f>
        <v/>
      </c>
      <c r="AS24" s="14" t="str">
        <f ca="1">IF(Таблица19[[#This Row],[Критерий W p 2]]="", Таблица19[[#This Row],[ОШ CMH]], Таблица19[[#This Row],[ОШ лр 2]])</f>
        <v/>
      </c>
      <c r="AT24" s="14" t="str">
        <f ca="1">IF(Таблица19[[#This Row],[Критерий W p 2]]="", Таблица19[[#This Row],[ОШн CMH]], Таблица19[[#This Row],[ОШн лр 2]])</f>
        <v/>
      </c>
      <c r="AU24" s="14" t="str">
        <f ca="1">IF(Таблица19[[#This Row],[Критерий W p 2]]="", Таблица19[[#This Row],[ОШв CMH]], Таблица19[[#This Row],[ОШв лр 2]])</f>
        <v/>
      </c>
      <c r="AV24" s="12"/>
    </row>
    <row r="25" spans="1:48" x14ac:dyDescent="0.25">
      <c r="A25">
        <f>MATCH(Таблица19[[#This Row],[Переменная]], Данные!$1:$1, 0)</f>
        <v>25</v>
      </c>
      <c r="B25" t="s">
        <v>21</v>
      </c>
      <c r="D25">
        <f ca="1">COUNT(OFFSET(Данные!$A$1, 1, Таблица19[[#This Row],[№]]-1, 1000))</f>
        <v>0</v>
      </c>
      <c r="E25">
        <f ca="1">_xll.DistinctCount(OFFSET(Данные!$A$1, 1, Таблица19[[#This Row],[№]]-1, 1000))</f>
        <v>2</v>
      </c>
      <c r="F25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5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5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5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5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5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5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5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5" s="14" t="str">
        <f>IF(Таблица19[[#This Row],[Шкала]]="Д", (Таблица19[[#This Row],[A]]-Таблица19[[#This Row],[Ae]])/SQRT(Таблица19[[#This Row],[Ae]]), "")</f>
        <v/>
      </c>
      <c r="O25" s="14" t="str">
        <f>IF(Таблица19[[#This Row],[Шкала]]="Д", (Таблица19[[#This Row],[B]]-Таблица19[[#This Row],[Be]])/SQRT(Таблица19[[#This Row],[Be]]), "")</f>
        <v/>
      </c>
      <c r="P25" s="14" t="str">
        <f>IF(Таблица19[[#This Row],[Шкала]]="Д", (Таблица19[[#This Row],[C]]-Таблица19[[#This Row],[Ce]])/SQRT(Таблица19[[#This Row],[Ce]]), "")</f>
        <v/>
      </c>
      <c r="Q25" s="14" t="str">
        <f>IF(Таблица19[[#This Row],[Шкала]]="Д", (Таблица19[[#This Row],[D]]-Таблица19[[#This Row],[De]])/SQRT(Таблица19[[#This Row],[De]]), "")</f>
        <v/>
      </c>
      <c r="R25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5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5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5" s="16" t="str">
        <f>IF(ISNUMBER(Таблица19[[#This Row],[Хи-кв]]), _xlfn.CHISQ.DIST.RT(Таблица19[[#This Row],[Хи-кв]], 1), "")</f>
        <v/>
      </c>
      <c r="V25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5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5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5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5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5" s="16" t="str">
        <f ca="1">IF(Таблица19[[#This Row],[Тест CMH - расчеты]]="", "", _xll.MatrixIndex(Таблица19[[#This Row],[Тест CMH - расчеты]], 1, 1))</f>
        <v/>
      </c>
      <c r="AB25" s="16" t="str">
        <f ca="1">IF(Таблица19[[#This Row],[Тест CMH - расчеты]]="", "", _xll.MatrixIndex(Таблица19[[#This Row],[Тест CMH - расчеты]], 1, 2))</f>
        <v/>
      </c>
      <c r="AC25" s="15" t="str">
        <f ca="1">IF(Таблица19[[#This Row],[Тест CMH - расчеты]]="", "", _xll.MatrixIndex(Таблица19[[#This Row],[Тест CMH - расчеты]], 1, 3))</f>
        <v/>
      </c>
      <c r="AD25" s="15" t="str">
        <f ca="1">IF(Таблица19[[#This Row],[Тест CMH - расчеты]]="", "", _xll.MatrixIndex(Таблица19[[#This Row],[Тест CMH - расчеты]], 1, 4))</f>
        <v/>
      </c>
      <c r="AE25" s="15" t="str">
        <f ca="1">IF(Таблица19[[#This Row],[Тест CMH - расчеты]]="", "", _xll.MatrixIndex(Таблица19[[#This Row],[Тест CMH - расчеты]], 1, 5))</f>
        <v/>
      </c>
      <c r="AF25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5" s="14" t="str">
        <f ca="1">IF(IFERROR(Таблица19[[#This Row],[Лог рег - расчеты]]&lt;&gt;"", FALSE), _xll.MatrixIndex(Таблица19[[#This Row],[Лог рег - расчеты]], 3, 2), "")</f>
        <v/>
      </c>
      <c r="AH25" s="14" t="str">
        <f ca="1">IF(IFERROR(Таблица19[[#This Row],[Лог рег - расчеты]]&lt;&gt;"", FALSE), _xll.MatrixIndex(Таблица19[[#This Row],[Лог рег - расчеты]], 4, 2), "")</f>
        <v/>
      </c>
      <c r="AI25" s="14" t="str">
        <f ca="1">IF(IFERROR(Таблица19[[#This Row],[Лог рег - расчеты]]&lt;&gt;"", FALSE), _xll.MatrixIndex(Таблица19[[#This Row],[Лог рег - расчеты]], 5, 2), "")</f>
        <v/>
      </c>
      <c r="AJ25" s="14" t="str">
        <f ca="1">IF(IFERROR(Таблица19[[#This Row],[Лог рег - расчеты]]&lt;&gt;"", FALSE), _xll.MatrixIndex(Таблица19[[#This Row],[Лог рег - расчеты]], 6, 2), "")</f>
        <v/>
      </c>
      <c r="AK25" s="14" t="str">
        <f ca="1">IF(IFERROR(Таблица19[[#This Row],[Лог рег - расчеты]]&lt;&gt;"", FALSE), _xll.MatrixIndex(Таблица19[[#This Row],[Лог рег - расчеты]], 7, 2), "")</f>
        <v/>
      </c>
      <c r="AL25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5" s="14" t="str">
        <f ca="1">IF(IFERROR(Таблица19[[#This Row],[Лог рег 2 - расчеты]]&lt;&gt;"", FALSE), _xll.MatrixIndex(Таблица19[[#This Row],[Лог рег 2 - расчеты]], 3, 2), "")</f>
        <v/>
      </c>
      <c r="AN25" s="14" t="str">
        <f ca="1">IF(IFERROR(Таблица19[[#This Row],[Лог рег 2 - расчеты]]&lt;&gt;"", FALSE), _xll.MatrixIndex(Таблица19[[#This Row],[Лог рег 2 - расчеты]], 4, 2), "")</f>
        <v/>
      </c>
      <c r="AO25" s="14" t="str">
        <f ca="1">IF(IFERROR(Таблица19[[#This Row],[Лог рег 2 - расчеты]]&lt;&gt;"", FALSE), _xll.MatrixIndex(Таблица19[[#This Row],[Лог рег 2 - расчеты]], 5, 2), "")</f>
        <v/>
      </c>
      <c r="AP25" s="14" t="str">
        <f ca="1">IF(IFERROR(Таблица19[[#This Row],[Лог рег 2 - расчеты]]&lt;&gt;"", FALSE), _xll.MatrixIndex(Таблица19[[#This Row],[Лог рег 2 - расчеты]], 6, 2), "")</f>
        <v/>
      </c>
      <c r="AQ25" s="14" t="str">
        <f ca="1">IF(IFERROR(Таблица19[[#This Row],[Лог рег 2 - расчеты]]&lt;&gt;"", FALSE), _xll.MatrixIndex(Таблица19[[#This Row],[Лог рег 2 - расчеты]], 7, 2), "")</f>
        <v/>
      </c>
      <c r="AR25" s="14" t="str">
        <f ca="1">IF(Таблица19[[#This Row],[Критерий W p 2]]="", Таблица19[[#This Row],[Тест CMH p]], Таблица19[[#This Row],[Критерий W p 2]])</f>
        <v/>
      </c>
      <c r="AS25" s="14" t="str">
        <f ca="1">IF(Таблица19[[#This Row],[Критерий W p 2]]="", Таблица19[[#This Row],[ОШ CMH]], Таблица19[[#This Row],[ОШ лр 2]])</f>
        <v/>
      </c>
      <c r="AT25" s="14" t="str">
        <f ca="1">IF(Таблица19[[#This Row],[Критерий W p 2]]="", Таблица19[[#This Row],[ОШн CMH]], Таблица19[[#This Row],[ОШн лр 2]])</f>
        <v/>
      </c>
      <c r="AU25" s="14" t="str">
        <f ca="1">IF(Таблица19[[#This Row],[Критерий W p 2]]="", Таблица19[[#This Row],[ОШв CMH]], Таблица19[[#This Row],[ОШв лр 2]])</f>
        <v/>
      </c>
      <c r="AV25" s="12"/>
    </row>
    <row r="26" spans="1:48" x14ac:dyDescent="0.25">
      <c r="A26">
        <f>MATCH(Таблица19[[#This Row],[Переменная]], Данные!$1:$1, 0)</f>
        <v>26</v>
      </c>
      <c r="B26" t="s">
        <v>22</v>
      </c>
      <c r="D26">
        <f ca="1">COUNT(OFFSET(Данные!$A$1, 1, Таблица19[[#This Row],[№]]-1, 1000))</f>
        <v>0</v>
      </c>
      <c r="E26">
        <f ca="1">_xll.DistinctCount(OFFSET(Данные!$A$1, 1, Таблица19[[#This Row],[№]]-1, 1000))</f>
        <v>2</v>
      </c>
      <c r="F26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6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6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6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6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6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6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6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6" s="14" t="str">
        <f>IF(Таблица19[[#This Row],[Шкала]]="Д", (Таблица19[[#This Row],[A]]-Таблица19[[#This Row],[Ae]])/SQRT(Таблица19[[#This Row],[Ae]]), "")</f>
        <v/>
      </c>
      <c r="O26" s="14" t="str">
        <f>IF(Таблица19[[#This Row],[Шкала]]="Д", (Таблица19[[#This Row],[B]]-Таблица19[[#This Row],[Be]])/SQRT(Таблица19[[#This Row],[Be]]), "")</f>
        <v/>
      </c>
      <c r="P26" s="14" t="str">
        <f>IF(Таблица19[[#This Row],[Шкала]]="Д", (Таблица19[[#This Row],[C]]-Таблица19[[#This Row],[Ce]])/SQRT(Таблица19[[#This Row],[Ce]]), "")</f>
        <v/>
      </c>
      <c r="Q26" s="14" t="str">
        <f>IF(Таблица19[[#This Row],[Шкала]]="Д", (Таблица19[[#This Row],[D]]-Таблица19[[#This Row],[De]])/SQRT(Таблица19[[#This Row],[De]]), "")</f>
        <v/>
      </c>
      <c r="R26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6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6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6" s="16" t="str">
        <f>IF(ISNUMBER(Таблица19[[#This Row],[Хи-кв]]), _xlfn.CHISQ.DIST.RT(Таблица19[[#This Row],[Хи-кв]], 1), "")</f>
        <v/>
      </c>
      <c r="V26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6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6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6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6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6" s="16" t="str">
        <f ca="1">IF(Таблица19[[#This Row],[Тест CMH - расчеты]]="", "", _xll.MatrixIndex(Таблица19[[#This Row],[Тест CMH - расчеты]], 1, 1))</f>
        <v/>
      </c>
      <c r="AB26" s="16" t="str">
        <f ca="1">IF(Таблица19[[#This Row],[Тест CMH - расчеты]]="", "", _xll.MatrixIndex(Таблица19[[#This Row],[Тест CMH - расчеты]], 1, 2))</f>
        <v/>
      </c>
      <c r="AC26" s="15" t="str">
        <f ca="1">IF(Таблица19[[#This Row],[Тест CMH - расчеты]]="", "", _xll.MatrixIndex(Таблица19[[#This Row],[Тест CMH - расчеты]], 1, 3))</f>
        <v/>
      </c>
      <c r="AD26" s="15" t="str">
        <f ca="1">IF(Таблица19[[#This Row],[Тест CMH - расчеты]]="", "", _xll.MatrixIndex(Таблица19[[#This Row],[Тест CMH - расчеты]], 1, 4))</f>
        <v/>
      </c>
      <c r="AE26" s="15" t="str">
        <f ca="1">IF(Таблица19[[#This Row],[Тест CMH - расчеты]]="", "", _xll.MatrixIndex(Таблица19[[#This Row],[Тест CMH - расчеты]], 1, 5))</f>
        <v/>
      </c>
      <c r="AF26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6" s="14" t="str">
        <f ca="1">IF(IFERROR(Таблица19[[#This Row],[Лог рег - расчеты]]&lt;&gt;"", FALSE), _xll.MatrixIndex(Таблица19[[#This Row],[Лог рег - расчеты]], 3, 2), "")</f>
        <v/>
      </c>
      <c r="AH26" s="14" t="str">
        <f ca="1">IF(IFERROR(Таблица19[[#This Row],[Лог рег - расчеты]]&lt;&gt;"", FALSE), _xll.MatrixIndex(Таблица19[[#This Row],[Лог рег - расчеты]], 4, 2), "")</f>
        <v/>
      </c>
      <c r="AI26" s="14" t="str">
        <f ca="1">IF(IFERROR(Таблица19[[#This Row],[Лог рег - расчеты]]&lt;&gt;"", FALSE), _xll.MatrixIndex(Таблица19[[#This Row],[Лог рег - расчеты]], 5, 2), "")</f>
        <v/>
      </c>
      <c r="AJ26" s="14" t="str">
        <f ca="1">IF(IFERROR(Таблица19[[#This Row],[Лог рег - расчеты]]&lt;&gt;"", FALSE), _xll.MatrixIndex(Таблица19[[#This Row],[Лог рег - расчеты]], 6, 2), "")</f>
        <v/>
      </c>
      <c r="AK26" s="14" t="str">
        <f ca="1">IF(IFERROR(Таблица19[[#This Row],[Лог рег - расчеты]]&lt;&gt;"", FALSE), _xll.MatrixIndex(Таблица19[[#This Row],[Лог рег - расчеты]], 7, 2), "")</f>
        <v/>
      </c>
      <c r="AL26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6" s="14" t="str">
        <f ca="1">IF(IFERROR(Таблица19[[#This Row],[Лог рег 2 - расчеты]]&lt;&gt;"", FALSE), _xll.MatrixIndex(Таблица19[[#This Row],[Лог рег 2 - расчеты]], 3, 2), "")</f>
        <v/>
      </c>
      <c r="AN26" s="14" t="str">
        <f ca="1">IF(IFERROR(Таблица19[[#This Row],[Лог рег 2 - расчеты]]&lt;&gt;"", FALSE), _xll.MatrixIndex(Таблица19[[#This Row],[Лог рег 2 - расчеты]], 4, 2), "")</f>
        <v/>
      </c>
      <c r="AO26" s="14" t="str">
        <f ca="1">IF(IFERROR(Таблица19[[#This Row],[Лог рег 2 - расчеты]]&lt;&gt;"", FALSE), _xll.MatrixIndex(Таблица19[[#This Row],[Лог рег 2 - расчеты]], 5, 2), "")</f>
        <v/>
      </c>
      <c r="AP26" s="14" t="str">
        <f ca="1">IF(IFERROR(Таблица19[[#This Row],[Лог рег 2 - расчеты]]&lt;&gt;"", FALSE), _xll.MatrixIndex(Таблица19[[#This Row],[Лог рег 2 - расчеты]], 6, 2), "")</f>
        <v/>
      </c>
      <c r="AQ26" s="14" t="str">
        <f ca="1">IF(IFERROR(Таблица19[[#This Row],[Лог рег 2 - расчеты]]&lt;&gt;"", FALSE), _xll.MatrixIndex(Таблица19[[#This Row],[Лог рег 2 - расчеты]], 7, 2), "")</f>
        <v/>
      </c>
      <c r="AR26" s="14" t="str">
        <f ca="1">IF(Таблица19[[#This Row],[Критерий W p 2]]="", Таблица19[[#This Row],[Тест CMH p]], Таблица19[[#This Row],[Критерий W p 2]])</f>
        <v/>
      </c>
      <c r="AS26" s="14" t="str">
        <f ca="1">IF(Таблица19[[#This Row],[Критерий W p 2]]="", Таблица19[[#This Row],[ОШ CMH]], Таблица19[[#This Row],[ОШ лр 2]])</f>
        <v/>
      </c>
      <c r="AT26" s="14" t="str">
        <f ca="1">IF(Таблица19[[#This Row],[Критерий W p 2]]="", Таблица19[[#This Row],[ОШн CMH]], Таблица19[[#This Row],[ОШн лр 2]])</f>
        <v/>
      </c>
      <c r="AU26" s="14" t="str">
        <f ca="1">IF(Таблица19[[#This Row],[Критерий W p 2]]="", Таблица19[[#This Row],[ОШв CMH]], Таблица19[[#This Row],[ОШв лр 2]])</f>
        <v/>
      </c>
      <c r="AV26" s="12"/>
    </row>
    <row r="27" spans="1:48" x14ac:dyDescent="0.25">
      <c r="A27">
        <f>MATCH(Таблица19[[#This Row],[Переменная]], Данные!$1:$1, 0)</f>
        <v>27</v>
      </c>
      <c r="B27" t="s">
        <v>23</v>
      </c>
      <c r="D27">
        <f ca="1">COUNT(OFFSET(Данные!$A$1, 1, Таблица19[[#This Row],[№]]-1, 1000))</f>
        <v>0</v>
      </c>
      <c r="E27">
        <f ca="1">_xll.DistinctCount(OFFSET(Данные!$A$1, 1, Таблица19[[#This Row],[№]]-1, 1000))</f>
        <v>7</v>
      </c>
      <c r="F27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7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7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7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7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7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7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7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7" s="14" t="str">
        <f>IF(Таблица19[[#This Row],[Шкала]]="Д", (Таблица19[[#This Row],[A]]-Таблица19[[#This Row],[Ae]])/SQRT(Таблица19[[#This Row],[Ae]]), "")</f>
        <v/>
      </c>
      <c r="O27" s="14" t="str">
        <f>IF(Таблица19[[#This Row],[Шкала]]="Д", (Таблица19[[#This Row],[B]]-Таблица19[[#This Row],[Be]])/SQRT(Таблица19[[#This Row],[Be]]), "")</f>
        <v/>
      </c>
      <c r="P27" s="14" t="str">
        <f>IF(Таблица19[[#This Row],[Шкала]]="Д", (Таблица19[[#This Row],[C]]-Таблица19[[#This Row],[Ce]])/SQRT(Таблица19[[#This Row],[Ce]]), "")</f>
        <v/>
      </c>
      <c r="Q27" s="14" t="str">
        <f>IF(Таблица19[[#This Row],[Шкала]]="Д", (Таблица19[[#This Row],[D]]-Таблица19[[#This Row],[De]])/SQRT(Таблица19[[#This Row],[De]]), "")</f>
        <v/>
      </c>
      <c r="R27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7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7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7" s="16" t="str">
        <f>IF(ISNUMBER(Таблица19[[#This Row],[Хи-кв]]), _xlfn.CHISQ.DIST.RT(Таблица19[[#This Row],[Хи-кв]], 1), "")</f>
        <v/>
      </c>
      <c r="V27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7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7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7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7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7" s="16" t="str">
        <f ca="1">IF(Таблица19[[#This Row],[Тест CMH - расчеты]]="", "", _xll.MatrixIndex(Таблица19[[#This Row],[Тест CMH - расчеты]], 1, 1))</f>
        <v/>
      </c>
      <c r="AB27" s="16" t="str">
        <f ca="1">IF(Таблица19[[#This Row],[Тест CMH - расчеты]]="", "", _xll.MatrixIndex(Таблица19[[#This Row],[Тест CMH - расчеты]], 1, 2))</f>
        <v/>
      </c>
      <c r="AC27" s="15" t="str">
        <f ca="1">IF(Таблица19[[#This Row],[Тест CMH - расчеты]]="", "", _xll.MatrixIndex(Таблица19[[#This Row],[Тест CMH - расчеты]], 1, 3))</f>
        <v/>
      </c>
      <c r="AD27" s="15" t="str">
        <f ca="1">IF(Таблица19[[#This Row],[Тест CMH - расчеты]]="", "", _xll.MatrixIndex(Таблица19[[#This Row],[Тест CMH - расчеты]], 1, 4))</f>
        <v/>
      </c>
      <c r="AE27" s="15" t="str">
        <f ca="1">IF(Таблица19[[#This Row],[Тест CMH - расчеты]]="", "", _xll.MatrixIndex(Таблица19[[#This Row],[Тест CMH - расчеты]], 1, 5))</f>
        <v/>
      </c>
      <c r="AF27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27" s="14" t="str">
        <f ca="1">IF(IFERROR(Таблица19[[#This Row],[Лог рег - расчеты]]&lt;&gt;"", FALSE), _xll.MatrixIndex(Таблица19[[#This Row],[Лог рег - расчеты]], 3, 2), "")</f>
        <v/>
      </c>
      <c r="AH27" s="14" t="str">
        <f ca="1">IF(IFERROR(Таблица19[[#This Row],[Лог рег - расчеты]]&lt;&gt;"", FALSE), _xll.MatrixIndex(Таблица19[[#This Row],[Лог рег - расчеты]], 4, 2), "")</f>
        <v/>
      </c>
      <c r="AI27" s="14" t="str">
        <f ca="1">IF(IFERROR(Таблица19[[#This Row],[Лог рег - расчеты]]&lt;&gt;"", FALSE), _xll.MatrixIndex(Таблица19[[#This Row],[Лог рег - расчеты]], 5, 2), "")</f>
        <v/>
      </c>
      <c r="AJ27" s="14" t="str">
        <f ca="1">IF(IFERROR(Таблица19[[#This Row],[Лог рег - расчеты]]&lt;&gt;"", FALSE), _xll.MatrixIndex(Таблица19[[#This Row],[Лог рег - расчеты]], 6, 2), "")</f>
        <v/>
      </c>
      <c r="AK27" s="14" t="str">
        <f ca="1">IF(IFERROR(Таблица19[[#This Row],[Лог рег - расчеты]]&lt;&gt;"", FALSE), _xll.MatrixIndex(Таблица19[[#This Row],[Лог рег - расчеты]], 7, 2), "")</f>
        <v/>
      </c>
      <c r="AL27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27" s="14" t="str">
        <f ca="1">IF(IFERROR(Таблица19[[#This Row],[Лог рег 2 - расчеты]]&lt;&gt;"", FALSE), _xll.MatrixIndex(Таблица19[[#This Row],[Лог рег 2 - расчеты]], 3, 2), "")</f>
        <v/>
      </c>
      <c r="AN27" s="14" t="str">
        <f ca="1">IF(IFERROR(Таблица19[[#This Row],[Лог рег 2 - расчеты]]&lt;&gt;"", FALSE), _xll.MatrixIndex(Таблица19[[#This Row],[Лог рег 2 - расчеты]], 4, 2), "")</f>
        <v/>
      </c>
      <c r="AO27" s="14" t="str">
        <f ca="1">IF(IFERROR(Таблица19[[#This Row],[Лог рег 2 - расчеты]]&lt;&gt;"", FALSE), _xll.MatrixIndex(Таблица19[[#This Row],[Лог рег 2 - расчеты]], 5, 2), "")</f>
        <v/>
      </c>
      <c r="AP27" s="14" t="str">
        <f ca="1">IF(IFERROR(Таблица19[[#This Row],[Лог рег 2 - расчеты]]&lt;&gt;"", FALSE), _xll.MatrixIndex(Таблица19[[#This Row],[Лог рег 2 - расчеты]], 6, 2), "")</f>
        <v/>
      </c>
      <c r="AQ27" s="14" t="str">
        <f ca="1">IF(IFERROR(Таблица19[[#This Row],[Лог рег 2 - расчеты]]&lt;&gt;"", FALSE), _xll.MatrixIndex(Таблица19[[#This Row],[Лог рег 2 - расчеты]], 7, 2), "")</f>
        <v/>
      </c>
      <c r="AR27" s="14" t="str">
        <f ca="1">IF(Таблица19[[#This Row],[Критерий W p 2]]="", Таблица19[[#This Row],[Тест CMH p]], Таблица19[[#This Row],[Критерий W p 2]])</f>
        <v/>
      </c>
      <c r="AS27" s="14" t="str">
        <f ca="1">IF(Таблица19[[#This Row],[Критерий W p 2]]="", Таблица19[[#This Row],[ОШ CMH]], Таблица19[[#This Row],[ОШ лр 2]])</f>
        <v/>
      </c>
      <c r="AT27" s="14" t="str">
        <f ca="1">IF(Таблица19[[#This Row],[Критерий W p 2]]="", Таблица19[[#This Row],[ОШн CMH]], Таблица19[[#This Row],[ОШн лр 2]])</f>
        <v/>
      </c>
      <c r="AU27" s="14" t="str">
        <f ca="1">IF(Таблица19[[#This Row],[Критерий W p 2]]="", Таблица19[[#This Row],[ОШв CMH]], Таблица19[[#This Row],[ОШв лр 2]])</f>
        <v/>
      </c>
      <c r="AV27" s="12"/>
    </row>
    <row r="28" spans="1:48" x14ac:dyDescent="0.25">
      <c r="A28">
        <f>MATCH(Таблица19[[#This Row],[Переменная]], Данные!$1:$1, 0)</f>
        <v>28</v>
      </c>
      <c r="B28" t="s">
        <v>191</v>
      </c>
      <c r="C28" t="s">
        <v>141</v>
      </c>
      <c r="D28">
        <f ca="1">COUNT(OFFSET(Данные!$A$1, 1, Таблица19[[#This Row],[№]]-1, 1000))</f>
        <v>260</v>
      </c>
      <c r="E28">
        <f ca="1">_xll.DistinctCount(OFFSET(Данные!$A$1, 1, Таблица19[[#This Row],[№]]-1, 1000))</f>
        <v>26</v>
      </c>
      <c r="F28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28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28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28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28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28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28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28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28" s="14" t="str">
        <f>IF(Таблица19[[#This Row],[Шкала]]="Д", (Таблица19[[#This Row],[A]]-Таблица19[[#This Row],[Ae]])/SQRT(Таблица19[[#This Row],[Ae]]), "")</f>
        <v/>
      </c>
      <c r="O28" s="14" t="str">
        <f>IF(Таблица19[[#This Row],[Шкала]]="Д", (Таблица19[[#This Row],[B]]-Таблица19[[#This Row],[Be]])/SQRT(Таблица19[[#This Row],[Be]]), "")</f>
        <v/>
      </c>
      <c r="P28" s="14" t="str">
        <f>IF(Таблица19[[#This Row],[Шкала]]="Д", (Таблица19[[#This Row],[C]]-Таблица19[[#This Row],[Ce]])/SQRT(Таблица19[[#This Row],[Ce]]), "")</f>
        <v/>
      </c>
      <c r="Q28" s="14" t="str">
        <f>IF(Таблица19[[#This Row],[Шкала]]="Д", (Таблица19[[#This Row],[D]]-Таблица19[[#This Row],[De]])/SQRT(Таблица19[[#This Row],[De]]), "")</f>
        <v/>
      </c>
      <c r="R28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28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28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28" s="16" t="str">
        <f>IF(ISNUMBER(Таблица19[[#This Row],[Хи-кв]]), _xlfn.CHISQ.DIST.RT(Таблица19[[#This Row],[Хи-кв]], 1), "")</f>
        <v/>
      </c>
      <c r="V28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28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28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28" s="16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28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8" s="16" t="str">
        <f ca="1">IF(Таблица19[[#This Row],[Тест CMH - расчеты]]="", "", _xll.MatrixIndex(Таблица19[[#This Row],[Тест CMH - расчеты]], 1, 1))</f>
        <v/>
      </c>
      <c r="AB28" s="16" t="str">
        <f ca="1">IF(Таблица19[[#This Row],[Тест CMH - расчеты]]="", "", _xll.MatrixIndex(Таблица19[[#This Row],[Тест CMH - расчеты]], 1, 2))</f>
        <v/>
      </c>
      <c r="AC28" s="15" t="str">
        <f ca="1">IF(Таблица19[[#This Row],[Тест CMH - расчеты]]="", "", _xll.MatrixIndex(Таблица19[[#This Row],[Тест CMH - расчеты]], 1, 3))</f>
        <v/>
      </c>
      <c r="AD28" s="15" t="str">
        <f ca="1">IF(Таблица19[[#This Row],[Тест CMH - расчеты]]="", "", _xll.MatrixIndex(Таблица19[[#This Row],[Тест CMH - расчеты]], 1, 4))</f>
        <v/>
      </c>
      <c r="AE28" s="15" t="str">
        <f ca="1">IF(Таблица19[[#This Row],[Тест CMH - расчеты]]="", "", _xll.MatrixIndex(Таблица19[[#This Row],[Тест CMH - расчеты]], 1, 5))</f>
        <v/>
      </c>
      <c r="AF28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-0,033369746858087;0,0378220782354831_x000D_
0,166465261565915;0,0340099489727341_x000D_
0,040184501875598;1,23674116518588_x000D_
0,841120272209271;0,266100036325903_x000D_
0,967180881375819;1,03854643642483_x000D_
0,697926376534445;0,971574408493158_x000D_
1,34031165571336;1,11013494301842</v>
      </c>
      <c r="AG28" s="14">
        <f ca="1">IF(IFERROR(Таблица19[[#This Row],[Лог рег - расчеты]]&lt;&gt;"", FALSE), _xll.MatrixIndex(Таблица19[[#This Row],[Лог рег - расчеты]], 3, 2), "")</f>
        <v>1.23674116518588</v>
      </c>
      <c r="AH28" s="14">
        <f ca="1">IF(IFERROR(Таблица19[[#This Row],[Лог рег - расчеты]]&lt;&gt;"", FALSE), _xll.MatrixIndex(Таблица19[[#This Row],[Лог рег - расчеты]], 4, 2), "")</f>
        <v>0.26610003632590301</v>
      </c>
      <c r="AI28" s="14">
        <f ca="1">IF(IFERROR(Таблица19[[#This Row],[Лог рег - расчеты]]&lt;&gt;"", FALSE), _xll.MatrixIndex(Таблица19[[#This Row],[Лог рег - расчеты]], 5, 2), "")</f>
        <v>1.03854643642483</v>
      </c>
      <c r="AJ28" s="14">
        <f ca="1">IF(IFERROR(Таблица19[[#This Row],[Лог рег - расчеты]]&lt;&gt;"", FALSE), _xll.MatrixIndex(Таблица19[[#This Row],[Лог рег - расчеты]], 6, 2), "")</f>
        <v>0.97157440849315801</v>
      </c>
      <c r="AK28" s="14">
        <f ca="1">IF(IFERROR(Таблица19[[#This Row],[Лог рег - расчеты]]&lt;&gt;"", FALSE), _xll.MatrixIndex(Таблица19[[#This Row],[Лог рег - расчеты]], 7, 2), "")</f>
        <v>1.11013494301842</v>
      </c>
      <c r="AL28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0,0124264835346756;0,0385057446071076;-0,125677083401715_x000D_
0,191294961205215;0,0343237668523075;0,256484463052737_x000D_
0,00421977637247123;1,25852302465629;0,240098840382452_x000D_
0,948206002934839;0,261930847114946;0,624134736156511_x000D_
1,01250401308827;1,03925669846225;0,881899580820936_x000D_
0,695926212752836;0,971641044584198;0,533451761646631_x000D_
1,47309349430117;1,11157766679243;1,45795163980982</v>
      </c>
      <c r="AM28" s="14">
        <f ca="1">IF(IFERROR(Таблица19[[#This Row],[Лог рег 2 - расчеты]]&lt;&gt;"", FALSE), _xll.MatrixIndex(Таблица19[[#This Row],[Лог рег 2 - расчеты]], 3, 2), "")</f>
        <v>1.25852302465629</v>
      </c>
      <c r="AN28" s="14">
        <f ca="1">IF(IFERROR(Таблица19[[#This Row],[Лог рег 2 - расчеты]]&lt;&gt;"", FALSE), _xll.MatrixIndex(Таблица19[[#This Row],[Лог рег 2 - расчеты]], 4, 2), "")</f>
        <v>0.26193084711494602</v>
      </c>
      <c r="AO28" s="14">
        <f ca="1">IF(IFERROR(Таблица19[[#This Row],[Лог рег 2 - расчеты]]&lt;&gt;"", FALSE), _xll.MatrixIndex(Таблица19[[#This Row],[Лог рег 2 - расчеты]], 5, 2), "")</f>
        <v>1.03925669846225</v>
      </c>
      <c r="AP28" s="14">
        <f ca="1">IF(IFERROR(Таблица19[[#This Row],[Лог рег 2 - расчеты]]&lt;&gt;"", FALSE), _xll.MatrixIndex(Таблица19[[#This Row],[Лог рег 2 - расчеты]], 6, 2), "")</f>
        <v>0.97164104458419798</v>
      </c>
      <c r="AQ28" s="14">
        <f ca="1">IF(IFERROR(Таблица19[[#This Row],[Лог рег 2 - расчеты]]&lt;&gt;"", FALSE), _xll.MatrixIndex(Таблица19[[#This Row],[Лог рег 2 - расчеты]], 7, 2), "")</f>
        <v>1.11157766679243</v>
      </c>
      <c r="AR28" s="14">
        <f ca="1">IF(Таблица19[[#This Row],[Критерий W p 2]]="", Таблица19[[#This Row],[Тест CMH p]], Таблица19[[#This Row],[Критерий W p 2]])</f>
        <v>0.26193084711494602</v>
      </c>
      <c r="AS28" s="14">
        <f ca="1">IF(Таблица19[[#This Row],[Критерий W p 2]]="", Таблица19[[#This Row],[ОШ CMH]], Таблица19[[#This Row],[ОШ лр 2]])</f>
        <v>1.03925669846225</v>
      </c>
      <c r="AT28" s="14">
        <f ca="1">IF(Таблица19[[#This Row],[Критерий W p 2]]="", Таблица19[[#This Row],[ОШн CMH]], Таблица19[[#This Row],[ОШн лр 2]])</f>
        <v>0.97164104458419798</v>
      </c>
      <c r="AU28" s="14">
        <f ca="1">IF(Таблица19[[#This Row],[Критерий W p 2]]="", Таблица19[[#This Row],[ОШв CMH]], Таблица19[[#This Row],[ОШв лр 2]])</f>
        <v>1.11157766679243</v>
      </c>
      <c r="AV28" s="12"/>
    </row>
    <row r="29" spans="1:48" x14ac:dyDescent="0.25">
      <c r="A29">
        <f>MATCH(Таблица19[[#This Row],[Переменная]], Данные!$1:$1, 0)</f>
        <v>29</v>
      </c>
      <c r="B29" t="s">
        <v>188</v>
      </c>
      <c r="C29" t="s">
        <v>185</v>
      </c>
      <c r="D29">
        <f ca="1">COUNT(OFFSET(Данные!$A$1, 1, Таблица19[[#This Row],[№]]-1, 1000))</f>
        <v>260</v>
      </c>
      <c r="E29">
        <f ca="1">_xll.DistinctCount(OFFSET(Данные!$A$1, 1, Таблица19[[#This Row],[№]]-1, 1000))</f>
        <v>2</v>
      </c>
      <c r="F29">
        <f ca="1">IF(Таблица19[[#This Row],[Шкала]]="Д", COUNTIFS(OFFSET(Данные!$A$1, 1, Справочники!$C$1-1, 1000), "&gt;0", OFFSET(Данные!$A$1, 1, Таблица19[[#This Row],[№]]-1, 1000), "&gt;0"), "")</f>
        <v>50</v>
      </c>
      <c r="G29">
        <f ca="1">IF(Таблица19[[#This Row],[Шкала]]="Д", COUNTIFS(OFFSET(Данные!$A$1, 1, Справочники!$C$1-1, 1000), "=0", OFFSET(Данные!$A$1, 1, Таблица19[[#This Row],[№]]-1, 1000), "&gt;0"), "")</f>
        <v>49</v>
      </c>
      <c r="H29">
        <f ca="1">IF(Таблица19[[#This Row],[Шкала]]="Д", COUNTIFS(OFFSET(Данные!$A$1, 1, Справочники!$C$1-1, 1000), "&gt;0", OFFSET(Данные!$A$1, 1, Таблица19[[#This Row],[№]]-1, 1000), "=0"), "")</f>
        <v>86</v>
      </c>
      <c r="I29">
        <f ca="1">IF(Таблица19[[#This Row],[Шкала]]="Д", COUNTIFS(OFFSET(Данные!$A$1, 1, Справочники!$C$1-1, 1000), "=0", OFFSET(Данные!$A$1, 1, Таблица19[[#This Row],[№]]-1, 1000), "=0"), "")</f>
        <v>75</v>
      </c>
      <c r="J29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51.784615384615385</v>
      </c>
      <c r="K29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47.215384615384615</v>
      </c>
      <c r="L29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84.215384615384622</v>
      </c>
      <c r="M29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76.784615384615378</v>
      </c>
      <c r="N29" s="14">
        <f ca="1">IF(Таблица19[[#This Row],[Шкала]]="Д", (Таблица19[[#This Row],[A]]-Таблица19[[#This Row],[Ae]])/SQRT(Таблица19[[#This Row],[Ae]]), "")</f>
        <v>-0.24799575963313261</v>
      </c>
      <c r="O29" s="14">
        <f ca="1">IF(Таблица19[[#This Row],[Шкала]]="Д", (Таблица19[[#This Row],[B]]-Таблица19[[#This Row],[Be]])/SQRT(Таблица19[[#This Row],[Be]]), "")</f>
        <v>0.25971848848348272</v>
      </c>
      <c r="P29" s="14">
        <f ca="1">IF(Таблица19[[#This Row],[Шкала]]="Д", (Таблица19[[#This Row],[C]]-Таблица19[[#This Row],[Ce]])/SQRT(Таблица19[[#This Row],[Ce]]), "")</f>
        <v>0.19446834328281784</v>
      </c>
      <c r="Q29" s="14">
        <f ca="1">IF(Таблица19[[#This Row],[Шкала]]="Д", (Таблица19[[#This Row],[D]]-Таблица19[[#This Row],[De]])/SQRT(Таблица19[[#This Row],[De]]), "")</f>
        <v>-0.20366083779019853</v>
      </c>
      <c r="R29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29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29" s="16">
        <f ca="1">IF(Таблица19[[#This Row],[Хи-кв корр]]="Да", Таблица19[[#This Row],[Aост]]^2+Таблица19[[#This Row],[Bост]]^2+Таблица19[[#This Row],[Cост]]^2+Таблица19[[#This Row],[Dост]]^2, "")</f>
        <v>0.20825126344472886</v>
      </c>
      <c r="U29" s="16">
        <f ca="1">IF(ISNUMBER(Таблица19[[#This Row],[Хи-кв]]), _xlfn.CHISQ.DIST.RT(Таблица19[[#This Row],[Хи-кв]], 1), "")</f>
        <v>0.64814151198830272</v>
      </c>
      <c r="V29" s="16">
        <f ca="1">IF(Таблица19[[#This Row],[Шкала]]="Д", _xll.FisherExactTest(Таблица19[[#This Row],[A]], Таблица19[[#This Row],[B]], Таблица19[[#This Row],[C]], Таблица19[[#This Row],[D]]), "")</f>
        <v>0.37115697911893691</v>
      </c>
      <c r="W29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0.88989084005695296</v>
      </c>
      <c r="X29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0.53914090785602919</v>
      </c>
      <c r="Y29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1.4688288268949867</v>
      </c>
      <c r="Z29" s="15" t="str">
        <f ca="1">IF(AND(Таблица19[[#This Row],[Шкала]]="Д", Таблица19[[#This Row],[№]]&lt;&gt;Справочники!$C$2),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29" s="16" t="str">
        <f ca="1">IF(Таблица19[[#This Row],[Тест CMH - расчеты]]="", "", _xll.MatrixIndex(Таблица19[[#This Row],[Тест CMH - расчеты]], 1, 1))</f>
        <v/>
      </c>
      <c r="AB29" s="16" t="str">
        <f ca="1">IF(Таблица19[[#This Row],[Тест CMH - расчеты]]="", "", _xll.MatrixIndex(Таблица19[[#This Row],[Тест CMH - расчеты]], 1, 2))</f>
        <v/>
      </c>
      <c r="AC29" s="15" t="str">
        <f ca="1">IF(Таблица19[[#This Row],[Тест CMH - расчеты]]="", "", _xll.MatrixIndex(Таблица19[[#This Row],[Тест CMH - расчеты]], 1, 3))</f>
        <v/>
      </c>
      <c r="AD29" s="15" t="str">
        <f ca="1">IF(Таблица19[[#This Row],[Тест CMH - расчеты]]="", "", _xll.MatrixIndex(Таблица19[[#This Row],[Тест CMH - расчеты]], 1, 4))</f>
        <v/>
      </c>
      <c r="AE29" s="15" t="str">
        <f ca="1">IF(Таблица19[[#This Row],[Тест CMH - расчеты]]="", "", _xll.MatrixIndex(Таблица19[[#This Row],[Тест CMH - расчеты]], 1, 5))</f>
        <v/>
      </c>
      <c r="AF29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0,136859182717197;-0,116656475399678_x000D_
0,157991266554299;0,255674409303586_x000D_
0,750380816951735;0,208182001194686_x000D_
0,386355688654594;0,64819607964286_x000D_
1,14666666666667;0,889890840056953_x000D_
0,841302746593346;0,539140907861497_x000D_
1,56286717209541;1,46882882688009</v>
      </c>
      <c r="AG29" s="14">
        <f ca="1">IF(IFERROR(Таблица19[[#This Row],[Лог рег - расчеты]]&lt;&gt;"", FALSE), _xll.MatrixIndex(Таблица19[[#This Row],[Лог рег - расчеты]], 3, 2), "")</f>
        <v>0.20818200119468599</v>
      </c>
      <c r="AH29" s="14">
        <f ca="1">IF(IFERROR(Таблица19[[#This Row],[Лог рег - расчеты]]&lt;&gt;"", FALSE), _xll.MatrixIndex(Таблица19[[#This Row],[Лог рег - расчеты]], 4, 2), "")</f>
        <v>0.64819607964285997</v>
      </c>
      <c r="AI29" s="14">
        <f ca="1">IF(IFERROR(Таблица19[[#This Row],[Лог рег - расчеты]]&lt;&gt;"", FALSE), _xll.MatrixIndex(Таблица19[[#This Row],[Лог рег - расчеты]], 5, 2), "")</f>
        <v>0.88989084005695296</v>
      </c>
      <c r="AJ29" s="14">
        <f ca="1">IF(IFERROR(Таблица19[[#This Row],[Лог рег - расчеты]]&lt;&gt;"", FALSE), _xll.MatrixIndex(Таблица19[[#This Row],[Лог рег - расчеты]], 6, 2), "")</f>
        <v>0.53914090786149704</v>
      </c>
      <c r="AK29" s="14">
        <f ca="1">IF(IFERROR(Таблица19[[#This Row],[Лог рег - расчеты]]&lt;&gt;"", FALSE), _xll.MatrixIndex(Таблица19[[#This Row],[Лог рег - расчеты]], 7, 2), "")</f>
        <v>1.46882882688009</v>
      </c>
      <c r="AL29" s="14" t="e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#N/A</v>
      </c>
      <c r="AM29" s="14" t="str">
        <f ca="1">IF(IFERROR(Таблица19[[#This Row],[Лог рег 2 - расчеты]]&lt;&gt;"", FALSE), _xll.MatrixIndex(Таблица19[[#This Row],[Лог рег 2 - расчеты]], 3, 2), "")</f>
        <v/>
      </c>
      <c r="AN29" s="14" t="str">
        <f ca="1">IF(IFERROR(Таблица19[[#This Row],[Лог рег 2 - расчеты]]&lt;&gt;"", FALSE), _xll.MatrixIndex(Таблица19[[#This Row],[Лог рег 2 - расчеты]], 4, 2), "")</f>
        <v/>
      </c>
      <c r="AO29" s="14" t="str">
        <f ca="1">IF(IFERROR(Таблица19[[#This Row],[Лог рег 2 - расчеты]]&lt;&gt;"", FALSE), _xll.MatrixIndex(Таблица19[[#This Row],[Лог рег 2 - расчеты]], 5, 2), "")</f>
        <v/>
      </c>
      <c r="AP29" s="14" t="str">
        <f ca="1">IF(IFERROR(Таблица19[[#This Row],[Лог рег 2 - расчеты]]&lt;&gt;"", FALSE), _xll.MatrixIndex(Таблица19[[#This Row],[Лог рег 2 - расчеты]], 6, 2), "")</f>
        <v/>
      </c>
      <c r="AQ29" s="14" t="str">
        <f ca="1">IF(IFERROR(Таблица19[[#This Row],[Лог рег 2 - расчеты]]&lt;&gt;"", FALSE), _xll.MatrixIndex(Таблица19[[#This Row],[Лог рег 2 - расчеты]], 7, 2), "")</f>
        <v/>
      </c>
      <c r="AR29" s="14" t="str">
        <f ca="1">IF(Таблица19[[#This Row],[Критерий W p 2]]="", Таблица19[[#This Row],[Тест CMH p]], Таблица19[[#This Row],[Критерий W p 2]])</f>
        <v/>
      </c>
      <c r="AS29" s="14" t="str">
        <f ca="1">IF(Таблица19[[#This Row],[Критерий W p 2]]="", Таблица19[[#This Row],[ОШ CMH]], Таблица19[[#This Row],[ОШ лр 2]])</f>
        <v/>
      </c>
      <c r="AT29" s="14" t="str">
        <f ca="1">IF(Таблица19[[#This Row],[Критерий W p 2]]="", Таблица19[[#This Row],[ОШн CMH]], Таблица19[[#This Row],[ОШн лр 2]])</f>
        <v/>
      </c>
      <c r="AU29" s="14" t="str">
        <f ca="1">IF(Таблица19[[#This Row],[Критерий W p 2]]="", Таблица19[[#This Row],[ОШв CMH]], Таблица19[[#This Row],[ОШв лр 2]])</f>
        <v/>
      </c>
      <c r="AV29" s="12"/>
    </row>
    <row r="30" spans="1:48" x14ac:dyDescent="0.25">
      <c r="A30">
        <f>MATCH(Таблица19[[#This Row],[Переменная]], Данные!$1:$1, 0)</f>
        <v>30</v>
      </c>
      <c r="B30" t="s">
        <v>170</v>
      </c>
      <c r="C30" t="s">
        <v>185</v>
      </c>
      <c r="D30">
        <f ca="1">COUNT(OFFSET(Данные!$A$1, 1, Таблица19[[#This Row],[№]]-1, 1000))</f>
        <v>252</v>
      </c>
      <c r="E30">
        <f ca="1">_xll.DistinctCount(OFFSET(Данные!$A$1, 1, Таблица19[[#This Row],[№]]-1, 1000))</f>
        <v>3</v>
      </c>
      <c r="F30">
        <f ca="1">IF(Таблица19[[#This Row],[Шкала]]="Д", COUNTIFS(OFFSET(Данные!$A$1, 1, Справочники!$C$1-1, 1000), "&gt;0", OFFSET(Данные!$A$1, 1, Таблица19[[#This Row],[№]]-1, 1000), "&gt;0"), "")</f>
        <v>113</v>
      </c>
      <c r="G30">
        <f ca="1">IF(Таблица19[[#This Row],[Шкала]]="Д", COUNTIFS(OFFSET(Данные!$A$1, 1, Справочники!$C$1-1, 1000), "=0", OFFSET(Данные!$A$1, 1, Таблица19[[#This Row],[№]]-1, 1000), "&gt;0"), "")</f>
        <v>63</v>
      </c>
      <c r="H30">
        <f ca="1">IF(Таблица19[[#This Row],[Шкала]]="Д", COUNTIFS(OFFSET(Данные!$A$1, 1, Справочники!$C$1-1, 1000), "&gt;0", OFFSET(Данные!$A$1, 1, Таблица19[[#This Row],[№]]-1, 1000), "=0"), "")</f>
        <v>21</v>
      </c>
      <c r="I30">
        <f ca="1">IF(Таблица19[[#This Row],[Шкала]]="Д", COUNTIFS(OFFSET(Данные!$A$1, 1, Справочники!$C$1-1, 1000), "=0", OFFSET(Данные!$A$1, 1, Таблица19[[#This Row],[№]]-1, 1000), "=0"), "")</f>
        <v>55</v>
      </c>
      <c r="J30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93.587301587301582</v>
      </c>
      <c r="K30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82.412698412698418</v>
      </c>
      <c r="L30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40.412698412698411</v>
      </c>
      <c r="M30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35.587301587301589</v>
      </c>
      <c r="N30" s="14">
        <f ca="1">IF(Таблица19[[#This Row],[Шкала]]="Д", (Таблица19[[#This Row],[A]]-Таблица19[[#This Row],[Ae]])/SQRT(Таблица19[[#This Row],[Ae]]), "")</f>
        <v>2.0066768704003706</v>
      </c>
      <c r="O30" s="14">
        <f ca="1">IF(Таблица19[[#This Row],[Шкала]]="Д", (Таблица19[[#This Row],[B]]-Таблица19[[#This Row],[Be]])/SQRT(Таблица19[[#This Row],[Be]]), "")</f>
        <v>-2.1383994813458362</v>
      </c>
      <c r="P30" s="14">
        <f ca="1">IF(Таблица19[[#This Row],[Шкала]]="Д", (Таблица19[[#This Row],[C]]-Таблица19[[#This Row],[Ce]])/SQRT(Таблица19[[#This Row],[Ce]]), "")</f>
        <v>-3.0537043142351776</v>
      </c>
      <c r="Q30" s="14">
        <f ca="1">IF(Таблица19[[#This Row],[Шкала]]="Д", (Таблица19[[#This Row],[D]]-Таблица19[[#This Row],[De]])/SQRT(Таблица19[[#This Row],[De]]), "")</f>
        <v>3.2541560716953786</v>
      </c>
      <c r="R30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0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0" s="16">
        <f ca="1">IF(Таблица19[[#This Row],[Хи-кв корр]]="Да", Таблица19[[#This Row],[Aост]]^2+Таблица19[[#This Row],[Bост]]^2+Таблица19[[#This Row],[Cост]]^2+Таблица19[[#This Row],[Dост]]^2, "")</f>
        <v>28.514146181750402</v>
      </c>
      <c r="U30" s="16">
        <f ca="1">IF(ISNUMBER(Таблица19[[#This Row],[Хи-кв]]), _xlfn.CHISQ.DIST.RT(Таблица19[[#This Row],[Хи-кв]], 1), "")</f>
        <v>9.3016398067933755E-8</v>
      </c>
      <c r="V30" s="16">
        <f ca="1">IF(Таблица19[[#This Row],[Шкала]]="Д", _xll.FisherExactTest(Таблица19[[#This Row],[A]], Таблица19[[#This Row],[B]], Таблица19[[#This Row],[C]], Таблица19[[#This Row],[D]]), "")</f>
        <v>7.4477020584647318E-8</v>
      </c>
      <c r="W30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4.6976568405139831</v>
      </c>
      <c r="X30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2.6048013561094234</v>
      </c>
      <c r="Y30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8.4720394280617768</v>
      </c>
      <c r="Z30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27,1907004301353;1,8434324156047E-07;4,65816264909216;2,57820361376584;8,41612320669409</v>
      </c>
      <c r="AA30" s="16">
        <f ca="1">IF(Таблица19[[#This Row],[Тест CMH - расчеты]]="", "", _xll.MatrixIndex(Таблица19[[#This Row],[Тест CMH - расчеты]], 1, 1))</f>
        <v>27.190700430135301</v>
      </c>
      <c r="AB30" s="16">
        <f ca="1">IF(Таблица19[[#This Row],[Тест CMH - расчеты]]="", "", _xll.MatrixIndex(Таблица19[[#This Row],[Тест CMH - расчеты]], 1, 2))</f>
        <v>1.8434324156047E-7</v>
      </c>
      <c r="AC30" s="15">
        <f ca="1">IF(Таблица19[[#This Row],[Тест CMH - расчеты]]="", "", _xll.MatrixIndex(Таблица19[[#This Row],[Тест CMH - расчеты]], 1, 3))</f>
        <v>4.6581626490921604</v>
      </c>
      <c r="AD30" s="15">
        <f ca="1">IF(Таблица19[[#This Row],[Тест CMH - расчеты]]="", "", _xll.MatrixIndex(Таблица19[[#This Row],[Тест CMH - расчеты]], 1, 4))</f>
        <v>2.5782036137658402</v>
      </c>
      <c r="AE30" s="15">
        <f ca="1">IF(Таблица19[[#This Row],[Тест CMH - расчеты]]="", "", _xll.MatrixIndex(Таблица19[[#This Row],[Тест CMH - расчеты]], 1, 5))</f>
        <v>8.4161232066940901</v>
      </c>
      <c r="AF30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-0,962810747509037;1,54706383982985_x000D_
0,256516781955954;0,300871123271884_x000D_
14,0880308193387;26,4396350202237_x000D_
0,00017445035831698;2,71903567994336E-07_x000D_
0,381818181818186;4,69765684051394_x000D_
0,230943164434473;2,60480141021532_x000D_
0,63125974879551;8,47203925208379</v>
      </c>
      <c r="AG30" s="14">
        <f ca="1">IF(IFERROR(Таблица19[[#This Row],[Лог рег - расчеты]]&lt;&gt;"", FALSE), _xll.MatrixIndex(Таблица19[[#This Row],[Лог рег - расчеты]], 3, 2), "")</f>
        <v>26.439635020223701</v>
      </c>
      <c r="AH30" s="14">
        <f ca="1">IF(IFERROR(Таблица19[[#This Row],[Лог рег - расчеты]]&lt;&gt;"", FALSE), _xll.MatrixIndex(Таблица19[[#This Row],[Лог рег - расчеты]], 4, 2), "")</f>
        <v>2.7190356799433602E-7</v>
      </c>
      <c r="AI30" s="14">
        <f ca="1">IF(IFERROR(Таблица19[[#This Row],[Лог рег - расчеты]]&lt;&gt;"", FALSE), _xll.MatrixIndex(Таблица19[[#This Row],[Лог рег - расчеты]], 5, 2), "")</f>
        <v>4.6976568405139396</v>
      </c>
      <c r="AJ30" s="14">
        <f ca="1">IF(IFERROR(Таблица19[[#This Row],[Лог рег - расчеты]]&lt;&gt;"", FALSE), _xll.MatrixIndex(Таблица19[[#This Row],[Лог рег - расчеты]], 6, 2), "")</f>
        <v>2.6048014102153201</v>
      </c>
      <c r="AK30" s="14">
        <f ca="1">IF(IFERROR(Таблица19[[#This Row],[Лог рег - расчеты]]&lt;&gt;"", FALSE), _xll.MatrixIndex(Таблица19[[#This Row],[Лог рег - расчеты]], 7, 2), "")</f>
        <v>8.4720392520837908</v>
      </c>
      <c r="AL30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-0,907100873719674;1,55276554765891;-0,154609950383049_x000D_
0,27438232668121;0,301361010426813;0,275484602379588_x000D_
10,9294649478048;26,5483568320687;0,314978000521911_x000D_
0,000946468257677302;2,57023235361586E-07;0,574641429645183_x000D_
0,403692885820506;4,72451801180489;0,85674928705096_x000D_
0,235771954876457;2,61718147868789;0,499294203374614_x000D_
0,6912100556976;8,5286674331271;1,47011388456197</v>
      </c>
      <c r="AM30" s="14">
        <f ca="1">IF(IFERROR(Таблица19[[#This Row],[Лог рег 2 - расчеты]]&lt;&gt;"", FALSE), _xll.MatrixIndex(Таблица19[[#This Row],[Лог рег 2 - расчеты]], 3, 2), "")</f>
        <v>26.548356832068698</v>
      </c>
      <c r="AN30" s="14">
        <f ca="1">IF(IFERROR(Таблица19[[#This Row],[Лог рег 2 - расчеты]]&lt;&gt;"", FALSE), _xll.MatrixIndex(Таблица19[[#This Row],[Лог рег 2 - расчеты]], 4, 2), "")</f>
        <v>2.5702323536158602E-7</v>
      </c>
      <c r="AO30" s="14">
        <f ca="1">IF(IFERROR(Таблица19[[#This Row],[Лог рег 2 - расчеты]]&lt;&gt;"", FALSE), _xll.MatrixIndex(Таблица19[[#This Row],[Лог рег 2 - расчеты]], 5, 2), "")</f>
        <v>4.7245180118048902</v>
      </c>
      <c r="AP30" s="14">
        <f ca="1">IF(IFERROR(Таблица19[[#This Row],[Лог рег 2 - расчеты]]&lt;&gt;"", FALSE), _xll.MatrixIndex(Таблица19[[#This Row],[Лог рег 2 - расчеты]], 6, 2), "")</f>
        <v>2.6171814786878902</v>
      </c>
      <c r="AQ30" s="14">
        <f ca="1">IF(IFERROR(Таблица19[[#This Row],[Лог рег 2 - расчеты]]&lt;&gt;"", FALSE), _xll.MatrixIndex(Таблица19[[#This Row],[Лог рег 2 - расчеты]], 7, 2), "")</f>
        <v>8.5286674331271008</v>
      </c>
      <c r="AR30" s="14">
        <f ca="1">IF(Таблица19[[#This Row],[Критерий W p 2]]="", Таблица19[[#This Row],[Тест CMH p]], Таблица19[[#This Row],[Критерий W p 2]])</f>
        <v>2.5702323536158602E-7</v>
      </c>
      <c r="AS30" s="14">
        <f ca="1">IF(Таблица19[[#This Row],[Критерий W p 2]]="", Таблица19[[#This Row],[ОШ CMH]], Таблица19[[#This Row],[ОШ лр 2]])</f>
        <v>4.7245180118048902</v>
      </c>
      <c r="AT30" s="14">
        <f ca="1">IF(Таблица19[[#This Row],[Критерий W p 2]]="", Таблица19[[#This Row],[ОШн CMH]], Таблица19[[#This Row],[ОШн лр 2]])</f>
        <v>2.6171814786878902</v>
      </c>
      <c r="AU30" s="14">
        <f ca="1">IF(Таблица19[[#This Row],[Критерий W p 2]]="", Таблица19[[#This Row],[ОШв CMH]], Таблица19[[#This Row],[ОШв лр 2]])</f>
        <v>8.5286674331271008</v>
      </c>
      <c r="AV30" s="12">
        <v>1</v>
      </c>
    </row>
    <row r="31" spans="1:48" x14ac:dyDescent="0.25">
      <c r="A31">
        <f>MATCH(Таблица19[[#This Row],[Переменная]], Данные!$1:$1, 0)</f>
        <v>31</v>
      </c>
      <c r="B31" t="s">
        <v>164</v>
      </c>
      <c r="C31" t="s">
        <v>185</v>
      </c>
      <c r="D31">
        <f ca="1">COUNT(OFFSET(Данные!$A$1, 1, Таблица19[[#This Row],[№]]-1, 1000))</f>
        <v>260</v>
      </c>
      <c r="E31">
        <f ca="1">_xll.DistinctCount(OFFSET(Данные!$A$1, 1, Таблица19[[#This Row],[№]]-1, 1000))</f>
        <v>2</v>
      </c>
      <c r="F31">
        <f ca="1">IF(Таблица19[[#This Row],[Шкала]]="Д", COUNTIFS(OFFSET(Данные!$A$1, 1, Справочники!$C$1-1, 1000), "&gt;0", OFFSET(Данные!$A$1, 1, Таблица19[[#This Row],[№]]-1, 1000), "&gt;0"), "")</f>
        <v>93</v>
      </c>
      <c r="G31">
        <f ca="1">IF(Таблица19[[#This Row],[Шкала]]="Д", COUNTIFS(OFFSET(Данные!$A$1, 1, Справочники!$C$1-1, 1000), "=0", OFFSET(Данные!$A$1, 1, Таблица19[[#This Row],[№]]-1, 1000), "&gt;0"), "")</f>
        <v>76</v>
      </c>
      <c r="H31">
        <f ca="1">IF(Таблица19[[#This Row],[Шкала]]="Д", COUNTIFS(OFFSET(Данные!$A$1, 1, Справочники!$C$1-1, 1000), "&gt;0", OFFSET(Данные!$A$1, 1, Таблица19[[#This Row],[№]]-1, 1000), "=0"), "")</f>
        <v>43</v>
      </c>
      <c r="I31">
        <f ca="1">IF(Таблица19[[#This Row],[Шкала]]="Д", COUNTIFS(OFFSET(Данные!$A$1, 1, Справочники!$C$1-1, 1000), "=0", OFFSET(Данные!$A$1, 1, Таблица19[[#This Row],[№]]-1, 1000), "=0"), "")</f>
        <v>48</v>
      </c>
      <c r="J31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88.4</v>
      </c>
      <c r="K31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80.599999999999994</v>
      </c>
      <c r="L31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47.6</v>
      </c>
      <c r="M31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43.4</v>
      </c>
      <c r="N31" s="14">
        <f ca="1">IF(Таблица19[[#This Row],[Шкала]]="Д", (Таблица19[[#This Row],[A]]-Таблица19[[#This Row],[Ae]])/SQRT(Таблица19[[#This Row],[Ae]]), "")</f>
        <v>0.48925097428324404</v>
      </c>
      <c r="O31" s="14">
        <f ca="1">IF(Таблица19[[#This Row],[Шкала]]="Д", (Таблица19[[#This Row],[B]]-Таблица19[[#This Row],[Be]])/SQRT(Таблица19[[#This Row],[Be]]), "")</f>
        <v>-0.51237780725722937</v>
      </c>
      <c r="P31" s="14">
        <f ca="1">IF(Таблица19[[#This Row],[Шкала]]="Д", (Таблица19[[#This Row],[C]]-Таблица19[[#This Row],[Ce]])/SQRT(Таблица19[[#This Row],[Ce]]), "")</f>
        <v>-0.66673669100031585</v>
      </c>
      <c r="Q31" s="14">
        <f ca="1">IF(Таблица19[[#This Row],[Шкала]]="Д", (Таблица19[[#This Row],[D]]-Таблица19[[#This Row],[De]])/SQRT(Таблица19[[#This Row],[De]]), "")</f>
        <v>0.69825325182675402</v>
      </c>
      <c r="R31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1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1" s="16">
        <f ca="1">IF(Таблица19[[#This Row],[Хи-кв корр]]="Да", Таблица19[[#This Row],[Aост]]^2+Таблица19[[#This Row],[Bост]]^2+Таблица19[[#This Row],[Cост]]^2+Таблица19[[#This Row],[Dост]]^2, "")</f>
        <v>1.4339929520195169</v>
      </c>
      <c r="U31" s="16">
        <f ca="1">IF(ISNUMBER(Таблица19[[#This Row],[Хи-кв]]), _xlfn.CHISQ.DIST.RT(Таблица19[[#This Row],[Хи-кв]], 1), "")</f>
        <v>0.2311138904363757</v>
      </c>
      <c r="V31" s="16">
        <f ca="1">IF(Таблица19[[#This Row],[Шкала]]="Д", _xll.FisherExactTest(Таблица19[[#This Row],[A]], Таблица19[[#This Row],[B]], Таблица19[[#This Row],[C]], Таблица19[[#This Row],[D]]), "")</f>
        <v>0.14291701103309254</v>
      </c>
      <c r="W31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1.3659730722154222</v>
      </c>
      <c r="X31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0.81935534993335557</v>
      </c>
      <c r="Y31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2.2772566679028889</v>
      </c>
      <c r="Z31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1,28829642294133;0,256362135699004;1,3939898306838;0,831159572333859;2,33794774521263</v>
      </c>
      <c r="AA31" s="16">
        <f ca="1">IF(Таблица19[[#This Row],[Тест CMH - расчеты]]="", "", _xll.MatrixIndex(Таблица19[[#This Row],[Тест CMH - расчеты]], 1, 1))</f>
        <v>1.2882964229413301</v>
      </c>
      <c r="AB31" s="16">
        <f ca="1">IF(Таблица19[[#This Row],[Тест CMH - расчеты]]="", "", _xll.MatrixIndex(Таблица19[[#This Row],[Тест CMH - расчеты]], 1, 2))</f>
        <v>0.25636213569900401</v>
      </c>
      <c r="AC31" s="15">
        <f ca="1">IF(Таблица19[[#This Row],[Тест CMH - расчеты]]="", "", _xll.MatrixIndex(Таблица19[[#This Row],[Тест CMH - расчеты]], 1, 3))</f>
        <v>1.3939898306837999</v>
      </c>
      <c r="AD31" s="15">
        <f ca="1">IF(Таблица19[[#This Row],[Тест CMH - расчеты]]="", "", _xll.MatrixIndex(Таблица19[[#This Row],[Тест CMH - расчеты]], 1, 4))</f>
        <v>0.83115957233385895</v>
      </c>
      <c r="AE31" s="15">
        <f ca="1">IF(Таблица19[[#This Row],[Тест CMH - расчеты]]="", "", _xll.MatrixIndex(Таблица19[[#This Row],[Тест CMH - расчеты]], 1, 5))</f>
        <v>2.33794774521263</v>
      </c>
      <c r="AF31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-0,110000895214329;0,311867048081253_x000D_
0,209974158614829;0,26076757877204_x000D_
0,274448423088338;1,43031531861416_x000D_
0,600363221988769;0,231712985219491_x000D_
0,895833333333333;1,36597307221542_x000D_
0,593599608835283;0,819355350109102_x000D_
1,35195062322523;2,27725666741443</v>
      </c>
      <c r="AG31" s="14">
        <f ca="1">IF(IFERROR(Таблица19[[#This Row],[Лог рег - расчеты]]&lt;&gt;"", FALSE), _xll.MatrixIndex(Таблица19[[#This Row],[Лог рег - расчеты]], 3, 2), "")</f>
        <v>1.4303153186141599</v>
      </c>
      <c r="AH31" s="14">
        <f ca="1">IF(IFERROR(Таблица19[[#This Row],[Лог рег - расчеты]]&lt;&gt;"", FALSE), _xll.MatrixIndex(Таблица19[[#This Row],[Лог рег - расчеты]], 4, 2), "")</f>
        <v>0.23171298521949099</v>
      </c>
      <c r="AI31" s="14">
        <f ca="1">IF(IFERROR(Таблица19[[#This Row],[Лог рег - расчеты]]&lt;&gt;"", FALSE), _xll.MatrixIndex(Таблица19[[#This Row],[Лог рег - расчеты]], 5, 2), "")</f>
        <v>1.36597307221542</v>
      </c>
      <c r="AJ31" s="14">
        <f ca="1">IF(IFERROR(Таблица19[[#This Row],[Лог рег - расчеты]]&lt;&gt;"", FALSE), _xll.MatrixIndex(Таблица19[[#This Row],[Лог рег - расчеты]], 6, 2), "")</f>
        <v>0.81935535010910199</v>
      </c>
      <c r="AK31" s="14">
        <f ca="1">IF(IFERROR(Таблица19[[#This Row],[Лог рег - расчеты]]&lt;&gt;"", FALSE), _xll.MatrixIndex(Таблица19[[#This Row],[Лог рег - расчеты]], 7, 2), "")</f>
        <v>2.2772566674144299</v>
      </c>
      <c r="AL31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-0,0629609814000776;0,332920301642025;-0,159126173217121_x000D_
0,22348800750364;0,263289311566395;0,258731671237817_x000D_
0,0793660069467157;1,59887348716732;0,378254453284658_x000D_
0,778158423731933;0,206062927097442;0,538538906979808_x000D_
0,93898011066364;1,39503611195173;0,852888740463757_x000D_
0,605925961507421;0,83266260987177;0,513636095927506_x000D_
1,45510128998013;2,33723206803907;1,41621511684514</v>
      </c>
      <c r="AM31" s="14">
        <f ca="1">IF(IFERROR(Таблица19[[#This Row],[Лог рег 2 - расчеты]]&lt;&gt;"", FALSE), _xll.MatrixIndex(Таблица19[[#This Row],[Лог рег 2 - расчеты]], 3, 2), "")</f>
        <v>1.59887348716732</v>
      </c>
      <c r="AN31" s="14">
        <f ca="1">IF(IFERROR(Таблица19[[#This Row],[Лог рег 2 - расчеты]]&lt;&gt;"", FALSE), _xll.MatrixIndex(Таблица19[[#This Row],[Лог рег 2 - расчеты]], 4, 2), "")</f>
        <v>0.20606292709744201</v>
      </c>
      <c r="AO31" s="14">
        <f ca="1">IF(IFERROR(Таблица19[[#This Row],[Лог рег 2 - расчеты]]&lt;&gt;"", FALSE), _xll.MatrixIndex(Таблица19[[#This Row],[Лог рег 2 - расчеты]], 5, 2), "")</f>
        <v>1.3950361119517301</v>
      </c>
      <c r="AP31" s="14">
        <f ca="1">IF(IFERROR(Таблица19[[#This Row],[Лог рег 2 - расчеты]]&lt;&gt;"", FALSE), _xll.MatrixIndex(Таблица19[[#This Row],[Лог рег 2 - расчеты]], 6, 2), "")</f>
        <v>0.83266260987176999</v>
      </c>
      <c r="AQ31" s="14">
        <f ca="1">IF(IFERROR(Таблица19[[#This Row],[Лог рег 2 - расчеты]]&lt;&gt;"", FALSE), _xll.MatrixIndex(Таблица19[[#This Row],[Лог рег 2 - расчеты]], 7, 2), "")</f>
        <v>2.3372320680390701</v>
      </c>
      <c r="AR31" s="14">
        <f ca="1">IF(Таблица19[[#This Row],[Критерий W p 2]]="", Таблица19[[#This Row],[Тест CMH p]], Таблица19[[#This Row],[Критерий W p 2]])</f>
        <v>0.20606292709744201</v>
      </c>
      <c r="AS31" s="14">
        <f ca="1">IF(Таблица19[[#This Row],[Критерий W p 2]]="", Таблица19[[#This Row],[ОШ CMH]], Таблица19[[#This Row],[ОШ лр 2]])</f>
        <v>1.3950361119517301</v>
      </c>
      <c r="AT31" s="14">
        <f ca="1">IF(Таблица19[[#This Row],[Критерий W p 2]]="", Таблица19[[#This Row],[ОШн CMH]], Таблица19[[#This Row],[ОШн лр 2]])</f>
        <v>0.83266260987176999</v>
      </c>
      <c r="AU31" s="14">
        <f ca="1">IF(Таблица19[[#This Row],[Критерий W p 2]]="", Таблица19[[#This Row],[ОШв CMH]], Таблица19[[#This Row],[ОШв лр 2]])</f>
        <v>2.3372320680390701</v>
      </c>
      <c r="AV31" s="12">
        <v>1</v>
      </c>
    </row>
    <row r="32" spans="1:48" x14ac:dyDescent="0.25">
      <c r="A32">
        <f>MATCH(Таблица19[[#This Row],[Переменная]], Данные!$1:$1, 0)</f>
        <v>32</v>
      </c>
      <c r="B32" t="s">
        <v>165</v>
      </c>
      <c r="C32" t="s">
        <v>185</v>
      </c>
      <c r="D32">
        <f ca="1">COUNT(OFFSET(Данные!$A$1, 1, Таблица19[[#This Row],[№]]-1, 1000))</f>
        <v>260</v>
      </c>
      <c r="E32">
        <f ca="1">_xll.DistinctCount(OFFSET(Данные!$A$1, 1, Таблица19[[#This Row],[№]]-1, 1000))</f>
        <v>2</v>
      </c>
      <c r="F32">
        <f ca="1">IF(Таблица19[[#This Row],[Шкала]]="Д", COUNTIFS(OFFSET(Данные!$A$1, 1, Справочники!$C$1-1, 1000), "&gt;0", OFFSET(Данные!$A$1, 1, Таблица19[[#This Row],[№]]-1, 1000), "&gt;0"), "")</f>
        <v>122</v>
      </c>
      <c r="G32">
        <f ca="1">IF(Таблица19[[#This Row],[Шкала]]="Д", COUNTIFS(OFFSET(Данные!$A$1, 1, Справочники!$C$1-1, 1000), "=0", OFFSET(Данные!$A$1, 1, Таблица19[[#This Row],[№]]-1, 1000), "&gt;0"), "")</f>
        <v>102</v>
      </c>
      <c r="H32">
        <f ca="1">IF(Таблица19[[#This Row],[Шкала]]="Д", COUNTIFS(OFFSET(Данные!$A$1, 1, Справочники!$C$1-1, 1000), "&gt;0", OFFSET(Данные!$A$1, 1, Таблица19[[#This Row],[№]]-1, 1000), "=0"), "")</f>
        <v>14</v>
      </c>
      <c r="I32">
        <f ca="1">IF(Таблица19[[#This Row],[Шкала]]="Д", COUNTIFS(OFFSET(Данные!$A$1, 1, Справочники!$C$1-1, 1000), "=0", OFFSET(Данные!$A$1, 1, Таблица19[[#This Row],[№]]-1, 1000), "=0"), "")</f>
        <v>22</v>
      </c>
      <c r="J32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117.16923076923077</v>
      </c>
      <c r="K32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106.83076923076923</v>
      </c>
      <c r="L32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18.830769230769231</v>
      </c>
      <c r="M32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17.169230769230769</v>
      </c>
      <c r="N32" s="14">
        <f ca="1">IF(Таблица19[[#This Row],[Шкала]]="Д", (Таблица19[[#This Row],[A]]-Таблица19[[#This Row],[Ae]])/SQRT(Таблица19[[#This Row],[Ae]]), "")</f>
        <v>0.44628213500059077</v>
      </c>
      <c r="O32" s="14">
        <f ca="1">IF(Таблица19[[#This Row],[Шкала]]="Д", (Таблица19[[#This Row],[B]]-Таблица19[[#This Row],[Be]])/SQRT(Таблица19[[#This Row],[Be]]), "")</f>
        <v>-0.46737783626220336</v>
      </c>
      <c r="P32" s="14">
        <f ca="1">IF(Таблица19[[#This Row],[Шкала]]="Д", (Таблица19[[#This Row],[C]]-Таблица19[[#This Row],[Ce]])/SQRT(Таблица19[[#This Row],[Ce]]), "")</f>
        <v>-1.1132232313401365</v>
      </c>
      <c r="Q32" s="14">
        <f ca="1">IF(Таблица19[[#This Row],[Шкала]]="Д", (Таблица19[[#This Row],[D]]-Таблица19[[#This Row],[De]])/SQRT(Таблица19[[#This Row],[De]]), "")</f>
        <v>1.1658451556432623</v>
      </c>
      <c r="R32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2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2" s="16">
        <f ca="1">IF(Таблица19[[#This Row],[Хи-кв корр]]="Да", Таблица19[[#This Row],[Aост]]^2+Таблица19[[#This Row],[Bост]]^2+Таблица19[[#This Row],[Cост]]^2+Таблица19[[#This Row],[Dост]]^2, "")</f>
        <v>3.0160706755820619</v>
      </c>
      <c r="U32" s="16">
        <f ca="1">IF(ISNUMBER(Таблица19[[#This Row],[Хи-кв]]), _xlfn.CHISQ.DIST.RT(Таблица19[[#This Row],[Хи-кв]], 1), "")</f>
        <v>8.2442996000734736E-2</v>
      </c>
      <c r="V32" s="16">
        <f ca="1">IF(Таблица19[[#This Row],[Шкала]]="Д", _xll.FisherExactTest(Таблица19[[#This Row],[A]], Таблица19[[#This Row],[B]], Таблица19[[#This Row],[C]], Таблица19[[#This Row],[D]]), "")</f>
        <v>5.9637526534597023E-2</v>
      </c>
      <c r="W32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1.8795518207282913</v>
      </c>
      <c r="X32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0.9150225914677429</v>
      </c>
      <c r="Y32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3.8607954379971972</v>
      </c>
      <c r="Z32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2,66285915840148;0,10271594863314;1,75816680958549;0,819404916657712;3,77243346663892</v>
      </c>
      <c r="AA32" s="16">
        <f ca="1">IF(Таблица19[[#This Row],[Тест CMH - расчеты]]="", "", _xll.MatrixIndex(Таблица19[[#This Row],[Тест CMH - расчеты]], 1, 1))</f>
        <v>2.66285915840148</v>
      </c>
      <c r="AB32" s="16">
        <f ca="1">IF(Таблица19[[#This Row],[Тест CMH - расчеты]]="", "", _xll.MatrixIndex(Таблица19[[#This Row],[Тест CMH - расчеты]], 1, 2))</f>
        <v>0.10271594863314</v>
      </c>
      <c r="AC32" s="15">
        <f ca="1">IF(Таблица19[[#This Row],[Тест CMH - расчеты]]="", "", _xll.MatrixIndex(Таблица19[[#This Row],[Тест CMH - расчеты]], 1, 3))</f>
        <v>1.7581668095854901</v>
      </c>
      <c r="AD32" s="15">
        <f ca="1">IF(Таблица19[[#This Row],[Тест CMH - расчеты]]="", "", _xll.MatrixIndex(Таблица19[[#This Row],[Тест CMH - расчеты]], 1, 4))</f>
        <v>0.81940491665771198</v>
      </c>
      <c r="AE32" s="15">
        <f ca="1">IF(Таблица19[[#This Row],[Тест CMH - расчеты]]="", "", _xll.MatrixIndex(Таблица19[[#This Row],[Тест CMH - расчеты]], 1, 5))</f>
        <v>3.7724334666389199</v>
      </c>
      <c r="AF32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-0,451985123738721;0,631033355187707_x000D_
0,341881492093783;0,367265023518565_x000D_
1,74782159397698;2,9521980636614_x000D_
0,186150822862844;0,0857608406950688_x000D_
0,636363636366396;1,87955182072014_x000D_
0,325604166603271;0,915022987648867_x000D_
1,24371466714945;3,86079376633984</v>
      </c>
      <c r="AG32" s="14">
        <f ca="1">IF(IFERROR(Таблица19[[#This Row],[Лог рег - расчеты]]&lt;&gt;"", FALSE), _xll.MatrixIndex(Таблица19[[#This Row],[Лог рег - расчеты]], 3, 2), "")</f>
        <v>2.9521980636613998</v>
      </c>
      <c r="AH32" s="14">
        <f ca="1">IF(IFERROR(Таблица19[[#This Row],[Лог рег - расчеты]]&lt;&gt;"", FALSE), _xll.MatrixIndex(Таблица19[[#This Row],[Лог рег - расчеты]], 4, 2), "")</f>
        <v>8.5760840695068799E-2</v>
      </c>
      <c r="AI32" s="14">
        <f ca="1">IF(IFERROR(Таблица19[[#This Row],[Лог рег - расчеты]]&lt;&gt;"", FALSE), _xll.MatrixIndex(Таблица19[[#This Row],[Лог рег - расчеты]], 5, 2), "")</f>
        <v>1.87955182072014</v>
      </c>
      <c r="AJ32" s="14">
        <f ca="1">IF(IFERROR(Таблица19[[#This Row],[Лог рег - расчеты]]&lt;&gt;"", FALSE), _xll.MatrixIndex(Таблица19[[#This Row],[Лог рег - расчеты]], 6, 2), "")</f>
        <v>0.91502298764886703</v>
      </c>
      <c r="AK32" s="14">
        <f ca="1">IF(IFERROR(Таблица19[[#This Row],[Лог рег - расчеты]]&lt;&gt;"", FALSE), _xll.MatrixIndex(Таблица19[[#This Row],[Лог рег - расчеты]], 7, 2), "")</f>
        <v>3.8607937663398402</v>
      </c>
      <c r="AL32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-0,412691238066134;0,665106377738909;-0,179790898774129_x000D_
0,346608864775613;0,37098936092009;0,259494641503761_x000D_
1,41765699433507;3,2140994767588;0,480041316919871_x000D_
0,233789435562871;0,0730063532727173;0,488403602353148_x000D_
0,66186661049654;1,94469738284436;0,835444885698079_x000D_
0,335529763372162;0,939852087648892;0,502379034133299_x000D_
1,30559925798381;4,02387562951768;1,38932580704369</v>
      </c>
      <c r="AM32" s="14">
        <f ca="1">IF(IFERROR(Таблица19[[#This Row],[Лог рег 2 - расчеты]]&lt;&gt;"", FALSE), _xll.MatrixIndex(Таблица19[[#This Row],[Лог рег 2 - расчеты]], 3, 2), "")</f>
        <v>3.2140994767588</v>
      </c>
      <c r="AN32" s="14">
        <f ca="1">IF(IFERROR(Таблица19[[#This Row],[Лог рег 2 - расчеты]]&lt;&gt;"", FALSE), _xll.MatrixIndex(Таблица19[[#This Row],[Лог рег 2 - расчеты]], 4, 2), "")</f>
        <v>7.3006353272717303E-2</v>
      </c>
      <c r="AO32" s="14">
        <f ca="1">IF(IFERROR(Таблица19[[#This Row],[Лог рег 2 - расчеты]]&lt;&gt;"", FALSE), _xll.MatrixIndex(Таблица19[[#This Row],[Лог рег 2 - расчеты]], 5, 2), "")</f>
        <v>1.9446973828443599</v>
      </c>
      <c r="AP32" s="14">
        <f ca="1">IF(IFERROR(Таблица19[[#This Row],[Лог рег 2 - расчеты]]&lt;&gt;"", FALSE), _xll.MatrixIndex(Таблица19[[#This Row],[Лог рег 2 - расчеты]], 6, 2), "")</f>
        <v>0.93985208764889205</v>
      </c>
      <c r="AQ32" s="14">
        <f ca="1">IF(IFERROR(Таблица19[[#This Row],[Лог рег 2 - расчеты]]&lt;&gt;"", FALSE), _xll.MatrixIndex(Таблица19[[#This Row],[Лог рег 2 - расчеты]], 7, 2), "")</f>
        <v>4.0238756295176801</v>
      </c>
      <c r="AR32" s="14">
        <f ca="1">IF(Таблица19[[#This Row],[Критерий W p 2]]="", Таблица19[[#This Row],[Тест CMH p]], Таблица19[[#This Row],[Критерий W p 2]])</f>
        <v>7.3006353272717303E-2</v>
      </c>
      <c r="AS32" s="14">
        <f ca="1">IF(Таблица19[[#This Row],[Критерий W p 2]]="", Таблица19[[#This Row],[ОШ CMH]], Таблица19[[#This Row],[ОШ лр 2]])</f>
        <v>1.9446973828443599</v>
      </c>
      <c r="AT32" s="14">
        <f ca="1">IF(Таблица19[[#This Row],[Критерий W p 2]]="", Таблица19[[#This Row],[ОШн CMH]], Таблица19[[#This Row],[ОШн лр 2]])</f>
        <v>0.93985208764889205</v>
      </c>
      <c r="AU32" s="14">
        <f ca="1">IF(Таблица19[[#This Row],[Критерий W p 2]]="", Таблица19[[#This Row],[ОШв CMH]], Таблица19[[#This Row],[ОШв лр 2]])</f>
        <v>4.0238756295176801</v>
      </c>
      <c r="AV32" s="12">
        <v>1</v>
      </c>
    </row>
    <row r="33" spans="1:48" x14ac:dyDescent="0.25">
      <c r="A33">
        <f>MATCH(Таблица19[[#This Row],[Переменная]], Данные!$1:$1, 0)</f>
        <v>33</v>
      </c>
      <c r="B33" t="s">
        <v>166</v>
      </c>
      <c r="C33" t="s">
        <v>185</v>
      </c>
      <c r="D33">
        <f ca="1">COUNT(OFFSET(Данные!$A$1, 1, Таблица19[[#This Row],[№]]-1, 1000))</f>
        <v>260</v>
      </c>
      <c r="E33">
        <f ca="1">_xll.DistinctCount(OFFSET(Данные!$A$1, 1, Таблица19[[#This Row],[№]]-1, 1000))</f>
        <v>2</v>
      </c>
      <c r="F33">
        <f ca="1">IF(Таблица19[[#This Row],[Шкала]]="Д", COUNTIFS(OFFSET(Данные!$A$1, 1, Справочники!$C$1-1, 1000), "&gt;0", OFFSET(Данные!$A$1, 1, Таблица19[[#This Row],[№]]-1, 1000), "&gt;0"), "")</f>
        <v>85</v>
      </c>
      <c r="G33">
        <f ca="1">IF(Таблица19[[#This Row],[Шкала]]="Д", COUNTIFS(OFFSET(Данные!$A$1, 1, Справочники!$C$1-1, 1000), "=0", OFFSET(Данные!$A$1, 1, Таблица19[[#This Row],[№]]-1, 1000), "&gt;0"), "")</f>
        <v>73</v>
      </c>
      <c r="H33">
        <f ca="1">IF(Таблица19[[#This Row],[Шкала]]="Д", COUNTIFS(OFFSET(Данные!$A$1, 1, Справочники!$C$1-1, 1000), "&gt;0", OFFSET(Данные!$A$1, 1, Таблица19[[#This Row],[№]]-1, 1000), "=0"), "")</f>
        <v>51</v>
      </c>
      <c r="I33">
        <f ca="1">IF(Таблица19[[#This Row],[Шкала]]="Д", COUNTIFS(OFFSET(Данные!$A$1, 1, Справочники!$C$1-1, 1000), "=0", OFFSET(Данные!$A$1, 1, Таблица19[[#This Row],[№]]-1, 1000), "=0"), "")</f>
        <v>51</v>
      </c>
      <c r="J33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82.646153846153851</v>
      </c>
      <c r="K33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75.353846153846149</v>
      </c>
      <c r="L33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53.353846153846156</v>
      </c>
      <c r="M33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48.646153846153844</v>
      </c>
      <c r="N33" s="14">
        <f ca="1">IF(Таблица19[[#This Row],[Шкала]]="Д", (Таблица19[[#This Row],[A]]-Таблица19[[#This Row],[Ae]])/SQRT(Таблица19[[#This Row],[Ae]]), "")</f>
        <v>0.25892068689699743</v>
      </c>
      <c r="O33" s="14">
        <f ca="1">IF(Таблица19[[#This Row],[Шкала]]="Д", (Таблица19[[#This Row],[B]]-Таблица19[[#This Row],[Be]])/SQRT(Таблица19[[#This Row],[Be]]), "")</f>
        <v>-0.27115983570635621</v>
      </c>
      <c r="P33" s="14">
        <f ca="1">IF(Таблица19[[#This Row],[Шкала]]="Д", (Таблица19[[#This Row],[C]]-Таблица19[[#This Row],[Ce]])/SQRT(Таблица19[[#This Row],[Ce]]), "")</f>
        <v>-0.32225169331774511</v>
      </c>
      <c r="Q33" s="14">
        <f ca="1">IF(Таблица19[[#This Row],[Шкала]]="Д", (Таблица19[[#This Row],[D]]-Таблица19[[#This Row],[De]])/SQRT(Таблица19[[#This Row],[De]]), "")</f>
        <v>0.33748449095879557</v>
      </c>
      <c r="R33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3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3" s="16">
        <f ca="1">IF(Таблица19[[#This Row],[Хи-кв корр]]="Да", Таблица19[[#This Row],[Aост]]^2+Таблица19[[#This Row],[Bост]]^2+Таблица19[[#This Row],[Cост]]^2+Таблица19[[#This Row],[Dост]]^2, "")</f>
        <v>0.35830951408738249</v>
      </c>
      <c r="U33" s="16">
        <f ca="1">IF(ISNUMBER(Таблица19[[#This Row],[Хи-кв]]), _xlfn.CHISQ.DIST.RT(Таблица19[[#This Row],[Хи-кв]], 1), "")</f>
        <v>0.5494465902688902</v>
      </c>
      <c r="V33" s="16">
        <f ca="1">IF(Таблица19[[#This Row],[Шкала]]="Д", _xll.FisherExactTest(Таблица19[[#This Row],[A]], Таблица19[[#This Row],[B]], Таблица19[[#This Row],[C]], Таблица19[[#This Row],[D]]), "")</f>
        <v>0.31859822422164086</v>
      </c>
      <c r="W33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1.1643835616438356</v>
      </c>
      <c r="X33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0.70731669492740024</v>
      </c>
      <c r="Y33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1.9168062741196059</v>
      </c>
      <c r="Z33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0,259118519791209;0,610726391154383;1,17689016491518;0,712073727478733;1,94512226308117</v>
      </c>
      <c r="AA33" s="16">
        <f ca="1">IF(Таблица19[[#This Row],[Тест CMH - расчеты]]="", "", _xll.MatrixIndex(Таблица19[[#This Row],[Тест CMH - расчеты]], 1, 1))</f>
        <v>0.25911851979120898</v>
      </c>
      <c r="AB33" s="16">
        <f ca="1">IF(Таблица19[[#This Row],[Тест CMH - расчеты]]="", "", _xll.MatrixIndex(Таблица19[[#This Row],[Тест CMH - расчеты]], 1, 2))</f>
        <v>0.61072639115438299</v>
      </c>
      <c r="AC33" s="15">
        <f ca="1">IF(Таблица19[[#This Row],[Тест CMH - расчеты]]="", "", _xll.MatrixIndex(Таблица19[[#This Row],[Тест CMH - расчеты]], 1, 3))</f>
        <v>1.1768901649151799</v>
      </c>
      <c r="AD33" s="15">
        <f ca="1">IF(Таблица19[[#This Row],[Тест CMH - расчеты]]="", "", _xll.MatrixIndex(Таблица19[[#This Row],[Тест CMH - расчеты]], 1, 4))</f>
        <v>0.71207372747873299</v>
      </c>
      <c r="AE33" s="15">
        <f ca="1">IF(Таблица19[[#This Row],[Тест CMH - расчеты]]="", "", _xll.MatrixIndex(Таблица19[[#This Row],[Тест CMH - расчеты]], 1, 5))</f>
        <v>1.94512226308117</v>
      </c>
      <c r="AF33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-1,38777878078145E-17;0,152191815341925_x000D_
0,198029508595335;0,254320707547673_x000D_
4,91112135818745E-33;0,358112226157283_x000D_
1;0,549556530515034_x000D_
1;1,16438356164384_x000D_
0,678318839490121;0,707316694944572_x000D_
1,47423297390897;1,91680627407307</v>
      </c>
      <c r="AG33" s="14">
        <f ca="1">IF(IFERROR(Таблица19[[#This Row],[Лог рег - расчеты]]&lt;&gt;"", FALSE), _xll.MatrixIndex(Таблица19[[#This Row],[Лог рег - расчеты]], 3, 2), "")</f>
        <v>0.358112226157283</v>
      </c>
      <c r="AH33" s="14">
        <f ca="1">IF(IFERROR(Таблица19[[#This Row],[Лог рег - расчеты]]&lt;&gt;"", FALSE), _xll.MatrixIndex(Таблица19[[#This Row],[Лог рег - расчеты]], 4, 2), "")</f>
        <v>0.54955653051503395</v>
      </c>
      <c r="AI33" s="14">
        <f ca="1">IF(IFERROR(Таблица19[[#This Row],[Лог рег - расчеты]]&lt;&gt;"", FALSE), _xll.MatrixIndex(Таблица19[[#This Row],[Лог рег - расчеты]], 5, 2), "")</f>
        <v>1.16438356164384</v>
      </c>
      <c r="AJ33" s="14">
        <f ca="1">IF(IFERROR(Таблица19[[#This Row],[Лог рег - расчеты]]&lt;&gt;"", FALSE), _xll.MatrixIndex(Таблица19[[#This Row],[Лог рег - расчеты]], 6, 2), "")</f>
        <v>0.70731669494457206</v>
      </c>
      <c r="AK33" s="14">
        <f ca="1">IF(IFERROR(Таблица19[[#This Row],[Лог рег - расчеты]]&lt;&gt;"", FALSE), _xll.MatrixIndex(Таблица19[[#This Row],[Лог рег - расчеты]], 7, 2), "")</f>
        <v>1.91680627407307</v>
      </c>
      <c r="AL33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0,0432138348191196;0,162475143604722;-0,129681891699148_x000D_
0,215780292733553;0,255282965921917;0,256714571086844_x000D_
0,0401071737301022;0,405070098090234;0,255186464119034_x000D_
0,84127117938518;0,524482394820125;0,613446574569618_x000D_
1,04416114899043;1,17641907654769;0,878374804799297_x000D_
0,684055968825646;0,713281254790724;0,531080084401935_x000D_
1,59383523388115;1,94027507994917;1,45277957198312</v>
      </c>
      <c r="AM33" s="14">
        <f ca="1">IF(IFERROR(Таблица19[[#This Row],[Лог рег 2 - расчеты]]&lt;&gt;"", FALSE), _xll.MatrixIndex(Таблица19[[#This Row],[Лог рег 2 - расчеты]], 3, 2), "")</f>
        <v>0.40507009809023398</v>
      </c>
      <c r="AN33" s="14">
        <f ca="1">IF(IFERROR(Таблица19[[#This Row],[Лог рег 2 - расчеты]]&lt;&gt;"", FALSE), _xll.MatrixIndex(Таблица19[[#This Row],[Лог рег 2 - расчеты]], 4, 2), "")</f>
        <v>0.52448239482012504</v>
      </c>
      <c r="AO33" s="14">
        <f ca="1">IF(IFERROR(Таблица19[[#This Row],[Лог рег 2 - расчеты]]&lt;&gt;"", FALSE), _xll.MatrixIndex(Таблица19[[#This Row],[Лог рег 2 - расчеты]], 5, 2), "")</f>
        <v>1.1764190765476901</v>
      </c>
      <c r="AP33" s="14">
        <f ca="1">IF(IFERROR(Таблица19[[#This Row],[Лог рег 2 - расчеты]]&lt;&gt;"", FALSE), _xll.MatrixIndex(Таблица19[[#This Row],[Лог рег 2 - расчеты]], 6, 2), "")</f>
        <v>0.71328125479072402</v>
      </c>
      <c r="AQ33" s="14">
        <f ca="1">IF(IFERROR(Таблица19[[#This Row],[Лог рег 2 - расчеты]]&lt;&gt;"", FALSE), _xll.MatrixIndex(Таблица19[[#This Row],[Лог рег 2 - расчеты]], 7, 2), "")</f>
        <v>1.9402750799491699</v>
      </c>
      <c r="AR33" s="14">
        <f ca="1">IF(Таблица19[[#This Row],[Критерий W p 2]]="", Таблица19[[#This Row],[Тест CMH p]], Таблица19[[#This Row],[Критерий W p 2]])</f>
        <v>0.52448239482012504</v>
      </c>
      <c r="AS33" s="14">
        <f ca="1">IF(Таблица19[[#This Row],[Критерий W p 2]]="", Таблица19[[#This Row],[ОШ CMH]], Таблица19[[#This Row],[ОШ лр 2]])</f>
        <v>1.1764190765476901</v>
      </c>
      <c r="AT33" s="14">
        <f ca="1">IF(Таблица19[[#This Row],[Критерий W p 2]]="", Таблица19[[#This Row],[ОШн CMH]], Таблица19[[#This Row],[ОШн лр 2]])</f>
        <v>0.71328125479072402</v>
      </c>
      <c r="AU33" s="14">
        <f ca="1">IF(Таблица19[[#This Row],[Критерий W p 2]]="", Таблица19[[#This Row],[ОШв CMH]], Таблица19[[#This Row],[ОШв лр 2]])</f>
        <v>1.9402750799491699</v>
      </c>
      <c r="AV33" s="12"/>
    </row>
    <row r="34" spans="1:48" x14ac:dyDescent="0.25">
      <c r="A34">
        <f>MATCH(Таблица19[[#This Row],[Переменная]], Данные!$1:$1, 0)</f>
        <v>34</v>
      </c>
      <c r="B34" t="s">
        <v>167</v>
      </c>
      <c r="C34" t="s">
        <v>185</v>
      </c>
      <c r="D34">
        <f ca="1">COUNT(OFFSET(Данные!$A$1, 1, Таблица19[[#This Row],[№]]-1, 1000))</f>
        <v>260</v>
      </c>
      <c r="E34">
        <f ca="1">_xll.DistinctCount(OFFSET(Данные!$A$1, 1, Таблица19[[#This Row],[№]]-1, 1000))</f>
        <v>2</v>
      </c>
      <c r="F34">
        <f ca="1">IF(Таблица19[[#This Row],[Шкала]]="Д", COUNTIFS(OFFSET(Данные!$A$1, 1, Справочники!$C$1-1, 1000), "&gt;0", OFFSET(Данные!$A$1, 1, Таблица19[[#This Row],[№]]-1, 1000), "&gt;0"), "")</f>
        <v>116</v>
      </c>
      <c r="G34">
        <f ca="1">IF(Таблица19[[#This Row],[Шкала]]="Д", COUNTIFS(OFFSET(Данные!$A$1, 1, Справочники!$C$1-1, 1000), "=0", OFFSET(Данные!$A$1, 1, Таблица19[[#This Row],[№]]-1, 1000), "&gt;0"), "")</f>
        <v>92</v>
      </c>
      <c r="H34">
        <f ca="1">IF(Таблица19[[#This Row],[Шкала]]="Д", COUNTIFS(OFFSET(Данные!$A$1, 1, Справочники!$C$1-1, 1000), "&gt;0", OFFSET(Данные!$A$1, 1, Таблица19[[#This Row],[№]]-1, 1000), "=0"), "")</f>
        <v>20</v>
      </c>
      <c r="I34">
        <f ca="1">IF(Таблица19[[#This Row],[Шкала]]="Д", COUNTIFS(OFFSET(Данные!$A$1, 1, Справочники!$C$1-1, 1000), "=0", OFFSET(Данные!$A$1, 1, Таблица19[[#This Row],[№]]-1, 1000), "=0"), "")</f>
        <v>32</v>
      </c>
      <c r="J34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108.8</v>
      </c>
      <c r="K34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99.2</v>
      </c>
      <c r="L34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27.2</v>
      </c>
      <c r="M34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24.8</v>
      </c>
      <c r="N34" s="14">
        <f ca="1">IF(Таблица19[[#This Row],[Шкала]]="Д", (Таблица19[[#This Row],[A]]-Таблица19[[#This Row],[Ae]])/SQRT(Таблица19[[#This Row],[Ae]]), "")</f>
        <v>0.69026848996263368</v>
      </c>
      <c r="O34" s="14">
        <f ca="1">IF(Таблица19[[#This Row],[Шкала]]="Д", (Таблица19[[#This Row],[B]]-Таблица19[[#This Row],[Be]])/SQRT(Таблица19[[#This Row],[Be]]), "")</f>
        <v>-0.72289739601224934</v>
      </c>
      <c r="P34" s="14">
        <f ca="1">IF(Таблица19[[#This Row],[Шкала]]="Д", (Таблица19[[#This Row],[C]]-Таблица19[[#This Row],[Ce]])/SQRT(Таблица19[[#This Row],[Ce]]), "")</f>
        <v>-1.3805369799252667</v>
      </c>
      <c r="Q34" s="14">
        <f ca="1">IF(Таблица19[[#This Row],[Шкала]]="Д", (Таблица19[[#This Row],[D]]-Таблица19[[#This Row],[De]])/SQRT(Таблица19[[#This Row],[De]]), "")</f>
        <v>1.4457947920244978</v>
      </c>
      <c r="R34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4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4" s="16">
        <f ca="1">IF(Таблица19[[#This Row],[Хи-кв корр]]="Да", Таблица19[[#This Row],[Aост]]^2+Таблица19[[#This Row],[Bост]]^2+Таблица19[[#This Row],[Cост]]^2+Таблица19[[#This Row],[Dост]]^2, "")</f>
        <v>4.995256166982923</v>
      </c>
      <c r="U34" s="16">
        <f ca="1">IF(ISNUMBER(Таблица19[[#This Row],[Хи-кв]]), _xlfn.CHISQ.DIST.RT(Таблица19[[#This Row],[Хи-кв]], 1), "")</f>
        <v>2.541689099937141E-2</v>
      </c>
      <c r="V34" s="16">
        <f ca="1">IF(Таблица19[[#This Row],[Шкала]]="Д", _xll.FisherExactTest(Таблица19[[#This Row],[A]], Таблица19[[#This Row],[B]], Таблица19[[#This Row],[C]], Таблица19[[#This Row],[D]]), "")</f>
        <v>1.8661267950593117E-2</v>
      </c>
      <c r="W34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2.017391304347826</v>
      </c>
      <c r="X34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1.0829718533368793</v>
      </c>
      <c r="Y34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3.758054895257017</v>
      </c>
      <c r="Z34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4,89292180563607;0,0269670115761604;2,13629946995372;1,12800408640403;4,04588554273189</v>
      </c>
      <c r="AA34" s="16">
        <f ca="1">IF(Таблица19[[#This Row],[Тест CMH - расчеты]]="", "", _xll.MatrixIndex(Таблица19[[#This Row],[Тест CMH - расчеты]], 1, 1))</f>
        <v>4.8929218056360702</v>
      </c>
      <c r="AB34" s="16">
        <f ca="1">IF(Таблица19[[#This Row],[Тест CMH - расчеты]]="", "", _xll.MatrixIndex(Таблица19[[#This Row],[Тест CMH - расчеты]], 1, 2))</f>
        <v>2.69670115761604E-2</v>
      </c>
      <c r="AC34" s="15">
        <f ca="1">IF(Таблица19[[#This Row],[Тест CMH - расчеты]]="", "", _xll.MatrixIndex(Таблица19[[#This Row],[Тест CMH - расчеты]], 1, 3))</f>
        <v>2.1362994699537201</v>
      </c>
      <c r="AD34" s="15">
        <f ca="1">IF(Таблица19[[#This Row],[Тест CMH - расчеты]]="", "", _xll.MatrixIndex(Таблица19[[#This Row],[Тест CMH - расчеты]], 1, 4))</f>
        <v>1.1280040864040299</v>
      </c>
      <c r="AE34" s="15">
        <f ca="1">IF(Таблица19[[#This Row],[Тест CMH - расчеты]]="", "", _xll.MatrixIndex(Таблица19[[#This Row],[Тест CMH - расчеты]], 1, 5))</f>
        <v>4.0458855427318898</v>
      </c>
      <c r="AF34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-0,470003629238039;0,701805243295363_x000D_
0,28504358765726;0,317395812195461_x000D_
2,71881634269745;4,88912152854822_x000D_
0,0991715322701118;0,0270264344669648_x000D_
0,62500000000481;2,0173913043323_x000D_
0,357475281803715;1,08297236584597_x000D_
1,09273289620204;3,75805311672602</v>
      </c>
      <c r="AG34" s="14">
        <f ca="1">IF(IFERROR(Таблица19[[#This Row],[Лог рег - расчеты]]&lt;&gt;"", FALSE), _xll.MatrixIndex(Таблица19[[#This Row],[Лог рег - расчеты]], 3, 2), "")</f>
        <v>4.8891215285482197</v>
      </c>
      <c r="AH34" s="14">
        <f ca="1">IF(IFERROR(Таблица19[[#This Row],[Лог рег - расчеты]]&lt;&gt;"", FALSE), _xll.MatrixIndex(Таблица19[[#This Row],[Лог рег - расчеты]], 4, 2), "")</f>
        <v>2.7026434466964799E-2</v>
      </c>
      <c r="AI34" s="14">
        <f ca="1">IF(IFERROR(Таблица19[[#This Row],[Лог рег - расчеты]]&lt;&gt;"", FALSE), _xll.MatrixIndex(Таблица19[[#This Row],[Лог рег - расчеты]], 5, 2), "")</f>
        <v>2.0173913043323002</v>
      </c>
      <c r="AJ34" s="14">
        <f ca="1">IF(IFERROR(Таблица19[[#This Row],[Лог рег - расчеты]]&lt;&gt;"", FALSE), _xll.MatrixIndex(Таблица19[[#This Row],[Лог рег - расчеты]], 6, 2), "")</f>
        <v>1.08297236584597</v>
      </c>
      <c r="AK34" s="14">
        <f ca="1">IF(IFERROR(Таблица19[[#This Row],[Лог рег - расчеты]]&lt;&gt;"", FALSE), _xll.MatrixIndex(Таблица19[[#This Row],[Лог рег - расчеты]], 7, 2), "")</f>
        <v>3.7580531167260198</v>
      </c>
      <c r="AL34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-0,424789335431688;0,760492001691964;-0,240998530894928_x000D_
0,289365305146032;0,324616504264366;0,26358275825068_x000D_
2,1550348310059;5,4884297331919;0,835977894480497_x000D_
0,142103220847236;0,0191427284747129;0,360549634489915_x000D_
0,653907525767434;2,13932851485927;0,785842780873113_x000D_
0,370854553057853;1,13229172404496;0,468780453160079_x000D_
1,15299933283705;4,04200295498073;1,31735201859943</v>
      </c>
      <c r="AM34" s="14">
        <f ca="1">IF(IFERROR(Таблица19[[#This Row],[Лог рег 2 - расчеты]]&lt;&gt;"", FALSE), _xll.MatrixIndex(Таблица19[[#This Row],[Лог рег 2 - расчеты]], 3, 2), "")</f>
        <v>5.4884297331919001</v>
      </c>
      <c r="AN34" s="14">
        <f ca="1">IF(IFERROR(Таблица19[[#This Row],[Лог рег 2 - расчеты]]&lt;&gt;"", FALSE), _xll.MatrixIndex(Таблица19[[#This Row],[Лог рег 2 - расчеты]], 4, 2), "")</f>
        <v>1.9142728474712899E-2</v>
      </c>
      <c r="AO34" s="14">
        <f ca="1">IF(IFERROR(Таблица19[[#This Row],[Лог рег 2 - расчеты]]&lt;&gt;"", FALSE), _xll.MatrixIndex(Таблица19[[#This Row],[Лог рег 2 - расчеты]], 5, 2), "")</f>
        <v>2.1393285148592698</v>
      </c>
      <c r="AP34" s="14">
        <f ca="1">IF(IFERROR(Таблица19[[#This Row],[Лог рег 2 - расчеты]]&lt;&gt;"", FALSE), _xll.MatrixIndex(Таблица19[[#This Row],[Лог рег 2 - расчеты]], 6, 2), "")</f>
        <v>1.1322917240449599</v>
      </c>
      <c r="AQ34" s="14">
        <f ca="1">IF(IFERROR(Таблица19[[#This Row],[Лог рег 2 - расчеты]]&lt;&gt;"", FALSE), _xll.MatrixIndex(Таблица19[[#This Row],[Лог рег 2 - расчеты]], 7, 2), "")</f>
        <v>4.0420029549807301</v>
      </c>
      <c r="AR34" s="14">
        <f ca="1">IF(Таблица19[[#This Row],[Критерий W p 2]]="", Таблица19[[#This Row],[Тест CMH p]], Таблица19[[#This Row],[Критерий W p 2]])</f>
        <v>1.9142728474712899E-2</v>
      </c>
      <c r="AS34" s="14">
        <f ca="1">IF(Таблица19[[#This Row],[Критерий W p 2]]="", Таблица19[[#This Row],[ОШ CMH]], Таблица19[[#This Row],[ОШ лр 2]])</f>
        <v>2.1393285148592698</v>
      </c>
      <c r="AT34" s="14">
        <f ca="1">IF(Таблица19[[#This Row],[Критерий W p 2]]="", Таблица19[[#This Row],[ОШн CMH]], Таблица19[[#This Row],[ОШн лр 2]])</f>
        <v>1.1322917240449599</v>
      </c>
      <c r="AU34" s="14">
        <f ca="1">IF(Таблица19[[#This Row],[Критерий W p 2]]="", Таблица19[[#This Row],[ОШв CMH]], Таблица19[[#This Row],[ОШв лр 2]])</f>
        <v>4.0420029549807301</v>
      </c>
      <c r="AV34" s="12">
        <v>1</v>
      </c>
    </row>
    <row r="35" spans="1:48" x14ac:dyDescent="0.25">
      <c r="A35">
        <f>MATCH(Таблица19[[#This Row],[Переменная]], Данные!$1:$1, 0)</f>
        <v>35</v>
      </c>
      <c r="B35" t="s">
        <v>168</v>
      </c>
      <c r="C35" t="s">
        <v>185</v>
      </c>
      <c r="D35">
        <f ca="1">COUNT(OFFSET(Данные!$A$1, 1, Таблица19[[#This Row],[№]]-1, 1000))</f>
        <v>260</v>
      </c>
      <c r="E35">
        <f ca="1">_xll.DistinctCount(OFFSET(Данные!$A$1, 1, Таблица19[[#This Row],[№]]-1, 1000))</f>
        <v>2</v>
      </c>
      <c r="F35">
        <f ca="1">IF(Таблица19[[#This Row],[Шкала]]="Д", COUNTIFS(OFFSET(Данные!$A$1, 1, Справочники!$C$1-1, 1000), "&gt;0", OFFSET(Данные!$A$1, 1, Таблица19[[#This Row],[№]]-1, 1000), "&gt;0"), "")</f>
        <v>23</v>
      </c>
      <c r="G35">
        <f ca="1">IF(Таблица19[[#This Row],[Шкала]]="Д", COUNTIFS(OFFSET(Данные!$A$1, 1, Справочники!$C$1-1, 1000), "=0", OFFSET(Данные!$A$1, 1, Таблица19[[#This Row],[№]]-1, 1000), "&gt;0"), "")</f>
        <v>33</v>
      </c>
      <c r="H35">
        <f ca="1">IF(Таблица19[[#This Row],[Шкала]]="Д", COUNTIFS(OFFSET(Данные!$A$1, 1, Справочники!$C$1-1, 1000), "&gt;0", OFFSET(Данные!$A$1, 1, Таблица19[[#This Row],[№]]-1, 1000), "=0"), "")</f>
        <v>113</v>
      </c>
      <c r="I35">
        <f ca="1">IF(Таблица19[[#This Row],[Шкала]]="Д", COUNTIFS(OFFSET(Данные!$A$1, 1, Справочники!$C$1-1, 1000), "=0", OFFSET(Данные!$A$1, 1, Таблица19[[#This Row],[№]]-1, 1000), "=0"), "")</f>
        <v>91</v>
      </c>
      <c r="J35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29.292307692307691</v>
      </c>
      <c r="K35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26.707692307692309</v>
      </c>
      <c r="L35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106.70769230769231</v>
      </c>
      <c r="M35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97.292307692307688</v>
      </c>
      <c r="N35" s="14">
        <f ca="1">IF(Таблица19[[#This Row],[Шкала]]="Д", (Таблица19[[#This Row],[A]]-Таблица19[[#This Row],[Ae]])/SQRT(Таблица19[[#This Row],[Ae]]), "")</f>
        <v>-1.1626076000970793</v>
      </c>
      <c r="O35" s="14">
        <f ca="1">IF(Таблица19[[#This Row],[Шкала]]="Д", (Таблица19[[#This Row],[B]]-Таблица19[[#This Row],[Be]])/SQRT(Таблица19[[#This Row],[Be]]), "")</f>
        <v>1.2175639173964394</v>
      </c>
      <c r="P35" s="14">
        <f ca="1">IF(Таблица19[[#This Row],[Шкала]]="Д", (Таблица19[[#This Row],[C]]-Таблица19[[#This Row],[Ce]])/SQRT(Таблица19[[#This Row],[Ce]]), "")</f>
        <v>0.609132942848852</v>
      </c>
      <c r="Q35" s="14">
        <f ca="1">IF(Таблица19[[#This Row],[Шкала]]="Д", (Таблица19[[#This Row],[D]]-Таблица19[[#This Row],[De]])/SQRT(Таблица19[[#This Row],[De]]), "")</f>
        <v>-0.63792658163282279</v>
      </c>
      <c r="R35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5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5" s="16">
        <f ca="1">IF(Таблица19[[#This Row],[Хи-кв корр]]="Да", Таблица19[[#This Row],[Aост]]^2+Таблица19[[#This Row],[Bост]]^2+Таблица19[[#This Row],[Cост]]^2+Таблица19[[#This Row],[Dост]]^2, "")</f>
        <v>3.6121115903666952</v>
      </c>
      <c r="U35" s="16">
        <f ca="1">IF(ISNUMBER(Таблица19[[#This Row],[Хи-кв]]), _xlfn.CHISQ.DIST.RT(Таблица19[[#This Row],[Хи-кв]], 1), "")</f>
        <v>5.7360245755623387E-2</v>
      </c>
      <c r="V35" s="16">
        <f ca="1">IF(Таблица19[[#This Row],[Шкала]]="Д", _xll.FisherExactTest(Таблица19[[#This Row],[A]], Таблица19[[#This Row],[B]], Таблица19[[#This Row],[C]], Таблица19[[#This Row],[D]]), "")</f>
        <v>4.004685375243807E-2</v>
      </c>
      <c r="W35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0.56127648163046395</v>
      </c>
      <c r="X35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0.30812492909707578</v>
      </c>
      <c r="Y35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1.0224141543971628</v>
      </c>
      <c r="Z35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2,94392621105983;0,0862009713351405;0,568183044015753;0,310331466631296;1,04028113878172</v>
      </c>
      <c r="AA35" s="16">
        <f ca="1">IF(Таблица19[[#This Row],[Тест CMH - расчеты]]="", "", _xll.MatrixIndex(Таблица19[[#This Row],[Тест CMH - расчеты]], 1, 1))</f>
        <v>2.9439262110598299</v>
      </c>
      <c r="AB35" s="16">
        <f ca="1">IF(Таблица19[[#This Row],[Тест CMH - расчеты]]="", "", _xll.MatrixIndex(Таблица19[[#This Row],[Тест CMH - расчеты]], 1, 2))</f>
        <v>8.62009713351405E-2</v>
      </c>
      <c r="AC35" s="15">
        <f ca="1">IF(Таблица19[[#This Row],[Тест CMH - расчеты]]="", "", _xll.MatrixIndex(Таблица19[[#This Row],[Тест CMH - расчеты]], 1, 3))</f>
        <v>0.56818304401575304</v>
      </c>
      <c r="AD35" s="15">
        <f ca="1">IF(Таблица19[[#This Row],[Тест CMH - расчеты]]="", "", _xll.MatrixIndex(Таблица19[[#This Row],[Тест CMH - расчеты]], 1, 4))</f>
        <v>0.31033146663129602</v>
      </c>
      <c r="AE35" s="15">
        <f ca="1">IF(Таблица19[[#This Row],[Тест CMH - расчеты]]="", "", _xll.MatrixIndex(Таблица19[[#This Row],[Тест CMH - расчеты]], 1, 5))</f>
        <v>1.0402811387817199</v>
      </c>
      <c r="AF35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0,216528312195491;-0,577541657732664_x000D_
0,140849453067992;0,305973597074667_x000D_
2,36330106926397;3,56285974116515_x000D_
0,124219082962796;0,0590858633296804_x000D_
1,24175824175824;0,561276481630552_x000D_
0,942201033498261;0,308124946443619_x000D_
1,63655470133526;1,02241409683853</v>
      </c>
      <c r="AG35" s="14">
        <f ca="1">IF(IFERROR(Таблица19[[#This Row],[Лог рег - расчеты]]&lt;&gt;"", FALSE), _xll.MatrixIndex(Таблица19[[#This Row],[Лог рег - расчеты]], 3, 2), "")</f>
        <v>3.5628597411651501</v>
      </c>
      <c r="AH35" s="14">
        <f ca="1">IF(IFERROR(Таблица19[[#This Row],[Лог рег - расчеты]]&lt;&gt;"", FALSE), _xll.MatrixIndex(Таблица19[[#This Row],[Лог рег - расчеты]], 4, 2), "")</f>
        <v>5.9085863329680403E-2</v>
      </c>
      <c r="AI35" s="14">
        <f ca="1">IF(IFERROR(Таблица19[[#This Row],[Лог рег - расчеты]]&lt;&gt;"", FALSE), _xll.MatrixIndex(Таблица19[[#This Row],[Лог рег - расчеты]], 5, 2), "")</f>
        <v>0.56127648163055199</v>
      </c>
      <c r="AJ35" s="14">
        <f ca="1">IF(IFERROR(Таблица19[[#This Row],[Лог рег - расчеты]]&lt;&gt;"", FALSE), _xll.MatrixIndex(Таблица19[[#This Row],[Лог рег - расчеты]], 6, 2), "")</f>
        <v>0.30812494644361899</v>
      </c>
      <c r="AK35" s="14">
        <f ca="1">IF(IFERROR(Таблица19[[#This Row],[Лог рег - расчеты]]&lt;&gt;"", FALSE), _xll.MatrixIndex(Таблица19[[#This Row],[Лог рег - расчеты]], 7, 2), "")</f>
        <v>1.02241409683853</v>
      </c>
      <c r="AL35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0,243255481140541;-0,56980175640041;-0,0745034881362964_x000D_
0,168767326644938;0,307143083368489;0,258448356325646_x000D_
2,07753585378012;3,44164512768736;0,083100887776617_x000D_
0,149481319442823;0,0635723621345016;0,773138350346803_x000D_
1,27539442172062;0,565637561611622;0,928204236350449_x000D_
0,916192778948644;0,309808101746679;0,559303921053528_x000D_
1,77542430843285;1,03272267349403;1,54042028304762</v>
      </c>
      <c r="AM35" s="14">
        <f ca="1">IF(IFERROR(Таблица19[[#This Row],[Лог рег 2 - расчеты]]&lt;&gt;"", FALSE), _xll.MatrixIndex(Таблица19[[#This Row],[Лог рег 2 - расчеты]], 3, 2), "")</f>
        <v>3.4416451276873601</v>
      </c>
      <c r="AN35" s="14">
        <f ca="1">IF(IFERROR(Таблица19[[#This Row],[Лог рег 2 - расчеты]]&lt;&gt;"", FALSE), _xll.MatrixIndex(Таблица19[[#This Row],[Лог рег 2 - расчеты]], 4, 2), "")</f>
        <v>6.3572362134501598E-2</v>
      </c>
      <c r="AO35" s="14">
        <f ca="1">IF(IFERROR(Таблица19[[#This Row],[Лог рег 2 - расчеты]]&lt;&gt;"", FALSE), _xll.MatrixIndex(Таблица19[[#This Row],[Лог рег 2 - расчеты]], 5, 2), "")</f>
        <v>0.56563756161162204</v>
      </c>
      <c r="AP35" s="14">
        <f ca="1">IF(IFERROR(Таблица19[[#This Row],[Лог рег 2 - расчеты]]&lt;&gt;"", FALSE), _xll.MatrixIndex(Таблица19[[#This Row],[Лог рег 2 - расчеты]], 6, 2), "")</f>
        <v>0.309808101746679</v>
      </c>
      <c r="AQ35" s="14">
        <f ca="1">IF(IFERROR(Таблица19[[#This Row],[Лог рег 2 - расчеты]]&lt;&gt;"", FALSE), _xll.MatrixIndex(Таблица19[[#This Row],[Лог рег 2 - расчеты]], 7, 2), "")</f>
        <v>1.03272267349403</v>
      </c>
      <c r="AR35" s="14">
        <f ca="1">IF(Таблица19[[#This Row],[Критерий W p 2]]="", Таблица19[[#This Row],[Тест CMH p]], Таблица19[[#This Row],[Критерий W p 2]])</f>
        <v>6.3572362134501598E-2</v>
      </c>
      <c r="AS35" s="14">
        <f ca="1">IF(Таблица19[[#This Row],[Критерий W p 2]]="", Таблица19[[#This Row],[ОШ CMH]], Таблица19[[#This Row],[ОШ лр 2]])</f>
        <v>0.56563756161162204</v>
      </c>
      <c r="AT35" s="14">
        <f ca="1">IF(Таблица19[[#This Row],[Критерий W p 2]]="", Таблица19[[#This Row],[ОШн CMH]], Таблица19[[#This Row],[ОШн лр 2]])</f>
        <v>0.309808101746679</v>
      </c>
      <c r="AU35" s="14">
        <f ca="1">IF(Таблица19[[#This Row],[Критерий W p 2]]="", Таблица19[[#This Row],[ОШв CMH]], Таблица19[[#This Row],[ОШв лр 2]])</f>
        <v>1.03272267349403</v>
      </c>
      <c r="AV35" s="12"/>
    </row>
    <row r="36" spans="1:48" x14ac:dyDescent="0.25">
      <c r="A36">
        <f>MATCH(Таблица19[[#This Row],[Переменная]], Данные!$1:$1, 0)</f>
        <v>36</v>
      </c>
      <c r="B36" t="s">
        <v>169</v>
      </c>
      <c r="C36" t="s">
        <v>185</v>
      </c>
      <c r="D36">
        <f ca="1">COUNT(OFFSET(Данные!$A$1, 1, Таблица19[[#This Row],[№]]-1, 1000))</f>
        <v>260</v>
      </c>
      <c r="E36">
        <f ca="1">_xll.DistinctCount(OFFSET(Данные!$A$1, 1, Таблица19[[#This Row],[№]]-1, 1000))</f>
        <v>2</v>
      </c>
      <c r="F36">
        <f ca="1">IF(Таблица19[[#This Row],[Шкала]]="Д", COUNTIFS(OFFSET(Данные!$A$1, 1, Справочники!$C$1-1, 1000), "&gt;0", OFFSET(Данные!$A$1, 1, Таблица19[[#This Row],[№]]-1, 1000), "&gt;0"), "")</f>
        <v>69</v>
      </c>
      <c r="G36">
        <f ca="1">IF(Таблица19[[#This Row],[Шкала]]="Д", COUNTIFS(OFFSET(Данные!$A$1, 1, Справочники!$C$1-1, 1000), "=0", OFFSET(Данные!$A$1, 1, Таблица19[[#This Row],[№]]-1, 1000), "&gt;0"), "")</f>
        <v>63</v>
      </c>
      <c r="H36">
        <f ca="1">IF(Таблица19[[#This Row],[Шкала]]="Д", COUNTIFS(OFFSET(Данные!$A$1, 1, Справочники!$C$1-1, 1000), "&gt;0", OFFSET(Данные!$A$1, 1, Таблица19[[#This Row],[№]]-1, 1000), "=0"), "")</f>
        <v>67</v>
      </c>
      <c r="I36">
        <f ca="1">IF(Таблица19[[#This Row],[Шкала]]="Д", COUNTIFS(OFFSET(Данные!$A$1, 1, Справочники!$C$1-1, 1000), "=0", OFFSET(Данные!$A$1, 1, Таблица19[[#This Row],[№]]-1, 1000), "=0"), "")</f>
        <v>61</v>
      </c>
      <c r="J36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69.046153846153842</v>
      </c>
      <c r="K36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62.95384615384615</v>
      </c>
      <c r="L36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66.953846153846158</v>
      </c>
      <c r="M36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61.04615384615385</v>
      </c>
      <c r="N36" s="14">
        <f ca="1">IF(Таблица19[[#This Row],[Шкала]]="Д", (Таблица19[[#This Row],[A]]-Таблица19[[#This Row],[Ae]])/SQRT(Таблица19[[#This Row],[Ae]]), "")</f>
        <v>-5.55441278982142E-3</v>
      </c>
      <c r="O36" s="14">
        <f ca="1">IF(Таблица19[[#This Row],[Шкала]]="Д", (Таблица19[[#This Row],[B]]-Таблица19[[#This Row],[Be]])/SQRT(Таблица19[[#This Row],[Be]]), "")</f>
        <v>5.816969194634705E-3</v>
      </c>
      <c r="P36" s="14">
        <f ca="1">IF(Таблица19[[#This Row],[Шкала]]="Д", (Таблица19[[#This Row],[C]]-Таблица19[[#This Row],[Ce]])/SQRT(Таблица19[[#This Row],[Ce]]), "")</f>
        <v>5.6405328524637968E-3</v>
      </c>
      <c r="Q36" s="14">
        <f ca="1">IF(Таблица19[[#This Row],[Шкала]]="Д", (Таблица19[[#This Row],[D]]-Таблица19[[#This Row],[De]])/SQRT(Таблица19[[#This Row],[De]]), "")</f>
        <v>-5.9071601419745821E-3</v>
      </c>
      <c r="R36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6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6" s="16">
        <f ca="1">IF(Таблица19[[#This Row],[Хи-кв корр]]="Да", Таблица19[[#This Row],[Aост]]^2+Таблица19[[#This Row],[Bост]]^2+Таблица19[[#This Row],[Cост]]^2+Таблица19[[#This Row],[Dост]]^2, "")</f>
        <v>1.3139878385371744E-4</v>
      </c>
      <c r="U36" s="16">
        <f ca="1">IF(ISNUMBER(Таблица19[[#This Row],[Хи-кв]]), _xlfn.CHISQ.DIST.RT(Таблица19[[#This Row],[Хи-кв]], 1), "")</f>
        <v>0.99085410474059676</v>
      </c>
      <c r="V36" s="16">
        <f ca="1">IF(Таблица19[[#This Row],[Шкала]]="Д", _xll.FisherExactTest(Таблица19[[#This Row],[A]], Таблица19[[#This Row],[B]], Таблица19[[#This Row],[C]], Таблица19[[#This Row],[D]]), "")</f>
        <v>0.54487015143200457</v>
      </c>
      <c r="W36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0.99715707178393742</v>
      </c>
      <c r="X36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0.61284694446612209</v>
      </c>
      <c r="Y36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1.6224641972799823</v>
      </c>
      <c r="Z36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5,94058676356534E-05;0,993850349517842;1,03328774707448;0,619928892500478;1,72226779743682</v>
      </c>
      <c r="AA36" s="16">
        <f ca="1">IF(Таблица19[[#This Row],[Тест CMH - расчеты]]="", "", _xll.MatrixIndex(Таблица19[[#This Row],[Тест CMH - расчеты]], 1, 1))</f>
        <v>5.9405867635653398E-5</v>
      </c>
      <c r="AB36" s="16">
        <f ca="1">IF(Таблица19[[#This Row],[Тест CMH - расчеты]]="", "", _xll.MatrixIndex(Таблица19[[#This Row],[Тест CMH - расчеты]], 1, 2))</f>
        <v>0.99385034951784201</v>
      </c>
      <c r="AC36" s="15">
        <f ca="1">IF(Таблица19[[#This Row],[Тест CMH - расчеты]]="", "", _xll.MatrixIndex(Таблица19[[#This Row],[Тест CMH - расчеты]], 1, 3))</f>
        <v>1.0332877470744799</v>
      </c>
      <c r="AD36" s="15">
        <f ca="1">IF(Таблица19[[#This Row],[Тест CMH - расчеты]]="", "", _xll.MatrixIndex(Таблица19[[#This Row],[Тест CMH - расчеты]], 1, 4))</f>
        <v>0.619928892500478</v>
      </c>
      <c r="AE36" s="15">
        <f ca="1">IF(Таблица19[[#This Row],[Тест CMH - расчеты]]="", "", _xll.MatrixIndex(Таблица19[[#This Row],[Тест CMH - расчеты]], 1, 5))</f>
        <v>1.7222677974368199</v>
      </c>
      <c r="AF36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0,0938187551069131;-0,00284697699045693_x000D_
0,176970943538583;0,248363439052783_x000D_
0,281044699631457;0,000131399158711631_x000D_
0,596017299810803;0,990854091695352_x000D_
1,09836065561607;0,997157071805348_x000D_
0,77643348953949;0,612847397636701_x000D_
1,55376622216655;1,62246299761699</v>
      </c>
      <c r="AG36" s="14">
        <f ca="1">IF(IFERROR(Таблица19[[#This Row],[Лог рег - расчеты]]&lt;&gt;"", FALSE), _xll.MatrixIndex(Таблица19[[#This Row],[Лог рег - расчеты]], 3, 2), "")</f>
        <v>1.31399158711631E-4</v>
      </c>
      <c r="AH36" s="14">
        <f ca="1">IF(IFERROR(Таблица19[[#This Row],[Лог рег - расчеты]]&lt;&gt;"", FALSE), _xll.MatrixIndex(Таблица19[[#This Row],[Лог рег - расчеты]], 4, 2), "")</f>
        <v>0.99085409169535199</v>
      </c>
      <c r="AI36" s="14">
        <f ca="1">IF(IFERROR(Таблица19[[#This Row],[Лог рег - расчеты]]&lt;&gt;"", FALSE), _xll.MatrixIndex(Таблица19[[#This Row],[Лог рег - расчеты]], 5, 2), "")</f>
        <v>0.99715707180534796</v>
      </c>
      <c r="AJ36" s="14">
        <f ca="1">IF(IFERROR(Таблица19[[#This Row],[Лог рег - расчеты]]&lt;&gt;"", FALSE), _xll.MatrixIndex(Таблица19[[#This Row],[Лог рег - расчеты]], 6, 2), "")</f>
        <v>0.61284739763670104</v>
      </c>
      <c r="AK36" s="14">
        <f ca="1">IF(IFERROR(Таблица19[[#This Row],[Лог рег - расчеты]]&lt;&gt;"", FALSE), _xll.MatrixIndex(Таблица19[[#This Row],[Лог рег - расчеты]], 7, 2), "")</f>
        <v>1.62246299761699</v>
      </c>
      <c r="AL36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0,124335051759073;0,0315267921722215;-0,125786240950043_x000D_
0,18849626223504;0,258953610057593;0,266469551312338_x000D_
0,435092576323487;0,0148223009871563;0,222828684335006_x000D_
0,509500620247411;0,903099490355656;0,636893003909451_x000D_
1,13239521845502;1,03202902552463;0,881803320078711_x000D_
0,782612480209361;0,621249638451639;0,523056096533797_x000D_
1,63851071022628;1,71442177766069;1,48660363669348</v>
      </c>
      <c r="AM36" s="14">
        <f ca="1">IF(IFERROR(Таблица19[[#This Row],[Лог рег 2 - расчеты]]&lt;&gt;"", FALSE), _xll.MatrixIndex(Таблица19[[#This Row],[Лог рег 2 - расчеты]], 3, 2), "")</f>
        <v>1.4822300987156299E-2</v>
      </c>
      <c r="AN36" s="14">
        <f ca="1">IF(IFERROR(Таблица19[[#This Row],[Лог рег 2 - расчеты]]&lt;&gt;"", FALSE), _xll.MatrixIndex(Таблица19[[#This Row],[Лог рег 2 - расчеты]], 4, 2), "")</f>
        <v>0.90309949035565595</v>
      </c>
      <c r="AO36" s="14">
        <f ca="1">IF(IFERROR(Таблица19[[#This Row],[Лог рег 2 - расчеты]]&lt;&gt;"", FALSE), _xll.MatrixIndex(Таблица19[[#This Row],[Лог рег 2 - расчеты]], 5, 2), "")</f>
        <v>1.0320290255246301</v>
      </c>
      <c r="AP36" s="14">
        <f ca="1">IF(IFERROR(Таблица19[[#This Row],[Лог рег 2 - расчеты]]&lt;&gt;"", FALSE), _xll.MatrixIndex(Таблица19[[#This Row],[Лог рег 2 - расчеты]], 6, 2), "")</f>
        <v>0.62124963845163905</v>
      </c>
      <c r="AQ36" s="14">
        <f ca="1">IF(IFERROR(Таблица19[[#This Row],[Лог рег 2 - расчеты]]&lt;&gt;"", FALSE), _xll.MatrixIndex(Таблица19[[#This Row],[Лог рег 2 - расчеты]], 7, 2), "")</f>
        <v>1.71442177766069</v>
      </c>
      <c r="AR36" s="14">
        <f ca="1">IF(Таблица19[[#This Row],[Критерий W p 2]]="", Таблица19[[#This Row],[Тест CMH p]], Таблица19[[#This Row],[Критерий W p 2]])</f>
        <v>0.90309949035565595</v>
      </c>
      <c r="AS36" s="14">
        <f ca="1">IF(Таблица19[[#This Row],[Критерий W p 2]]="", Таблица19[[#This Row],[ОШ CMH]], Таблица19[[#This Row],[ОШ лр 2]])</f>
        <v>1.0320290255246301</v>
      </c>
      <c r="AT36" s="14">
        <f ca="1">IF(Таблица19[[#This Row],[Критерий W p 2]]="", Таблица19[[#This Row],[ОШн CMH]], Таблица19[[#This Row],[ОШн лр 2]])</f>
        <v>0.62124963845163905</v>
      </c>
      <c r="AU36" s="14">
        <f ca="1">IF(Таблица19[[#This Row],[Критерий W p 2]]="", Таблица19[[#This Row],[ОШв CMH]], Таблица19[[#This Row],[ОШв лр 2]])</f>
        <v>1.71442177766069</v>
      </c>
      <c r="AV36" s="12">
        <v>1</v>
      </c>
    </row>
    <row r="37" spans="1:48" x14ac:dyDescent="0.25">
      <c r="A37">
        <f>MATCH(Таблица19[[#This Row],[Переменная]], Данные!$1:$1, 0)</f>
        <v>37</v>
      </c>
      <c r="B37" t="s">
        <v>171</v>
      </c>
      <c r="C37" t="s">
        <v>185</v>
      </c>
      <c r="D37">
        <f ca="1">COUNT(OFFSET(Данные!$A$1, 1, Таблица19[[#This Row],[№]]-1, 1000))</f>
        <v>260</v>
      </c>
      <c r="E37">
        <f ca="1">_xll.DistinctCount(OFFSET(Данные!$A$1, 1, Таблица19[[#This Row],[№]]-1, 1000))</f>
        <v>2</v>
      </c>
      <c r="F37">
        <f ca="1">IF(Таблица19[[#This Row],[Шкала]]="Д", COUNTIFS(OFFSET(Данные!$A$1, 1, Справочники!$C$1-1, 1000), "&gt;0", OFFSET(Данные!$A$1, 1, Таблица19[[#This Row],[№]]-1, 1000), "&gt;0"), "")</f>
        <v>110</v>
      </c>
      <c r="G37">
        <f ca="1">IF(Таблица19[[#This Row],[Шкала]]="Д", COUNTIFS(OFFSET(Данные!$A$1, 1, Справочники!$C$1-1, 1000), "=0", OFFSET(Данные!$A$1, 1, Таблица19[[#This Row],[№]]-1, 1000), "&gt;0"), "")</f>
        <v>81</v>
      </c>
      <c r="H37">
        <f ca="1">IF(Таблица19[[#This Row],[Шкала]]="Д", COUNTIFS(OFFSET(Данные!$A$1, 1, Справочники!$C$1-1, 1000), "&gt;0", OFFSET(Данные!$A$1, 1, Таблица19[[#This Row],[№]]-1, 1000), "=0"), "")</f>
        <v>26</v>
      </c>
      <c r="I37">
        <f ca="1">IF(Таблица19[[#This Row],[Шкала]]="Д", COUNTIFS(OFFSET(Данные!$A$1, 1, Справочники!$C$1-1, 1000), "=0", OFFSET(Данные!$A$1, 1, Таблица19[[#This Row],[№]]-1, 1000), "=0"), "")</f>
        <v>43</v>
      </c>
      <c r="J37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99.907692307692301</v>
      </c>
      <c r="K37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91.092307692307699</v>
      </c>
      <c r="L37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36.092307692307692</v>
      </c>
      <c r="M37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32.907692307692308</v>
      </c>
      <c r="N37" s="14">
        <f ca="1">IF(Таблица19[[#This Row],[Шкала]]="Д", (Таблица19[[#This Row],[A]]-Таблица19[[#This Row],[Ae]])/SQRT(Таблица19[[#This Row],[Ae]]), "")</f>
        <v>1.0096968907717008</v>
      </c>
      <c r="O37" s="14">
        <f ca="1">IF(Таблица19[[#This Row],[Шкала]]="Д", (Таблица19[[#This Row],[B]]-Таблица19[[#This Row],[Be]])/SQRT(Таблица19[[#This Row],[Be]]), "")</f>
        <v>-1.0574251377750692</v>
      </c>
      <c r="P37" s="14">
        <f ca="1">IF(Таблица19[[#This Row],[Шкала]]="Д", (Таблица19[[#This Row],[C]]-Таблица19[[#This Row],[Ce]])/SQRT(Таблица19[[#This Row],[Ce]]), "")</f>
        <v>-1.6798989442764642</v>
      </c>
      <c r="Q37" s="14">
        <f ca="1">IF(Таблица19[[#This Row],[Шкала]]="Д", (Таблица19[[#This Row],[D]]-Таблица19[[#This Row],[De]])/SQRT(Таблица19[[#This Row],[De]]), "")</f>
        <v>1.7593075593627654</v>
      </c>
      <c r="R37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7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7" s="16">
        <f ca="1">IF(Таблица19[[#This Row],[Хи-кв корр]]="Да", Таблица19[[#This Row],[Aост]]^2+Таблица19[[#This Row],[Bост]]^2+Таблица19[[#This Row],[Cост]]^2+Таблица19[[#This Row],[Dост]]^2, "")</f>
        <v>8.054859284644813</v>
      </c>
      <c r="U37" s="16">
        <f ca="1">IF(ISNUMBER(Таблица19[[#This Row],[Хи-кв]]), _xlfn.CHISQ.DIST.RT(Таблица19[[#This Row],[Хи-кв]], 1), "")</f>
        <v>4.5381767699071611E-3</v>
      </c>
      <c r="V37" s="16">
        <f ca="1">IF(Таблица19[[#This Row],[Шкала]]="Д", _xll.FisherExactTest(Таблица19[[#This Row],[A]], Таблица19[[#This Row],[B]], Таблица19[[#This Row],[C]], Таблица19[[#This Row],[D]]), "")</f>
        <v>3.4385303121144233E-3</v>
      </c>
      <c r="W37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2.2459639126305793</v>
      </c>
      <c r="X37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1.2762688488691083</v>
      </c>
      <c r="Y37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3.9524226430102263</v>
      </c>
      <c r="Z37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7,14893940946275;0,00750083306544058;2,23060742361444;1,26514525380122;3,93283653662241</v>
      </c>
      <c r="AA37" s="16">
        <f ca="1">IF(Таблица19[[#This Row],[Тест CMH - расчеты]]="", "", _xll.MatrixIndex(Таблица19[[#This Row],[Тест CMH - расчеты]], 1, 1))</f>
        <v>7.1489394094627503</v>
      </c>
      <c r="AB37" s="16">
        <f ca="1">IF(Таблица19[[#This Row],[Тест CMH - расчеты]]="", "", _xll.MatrixIndex(Таблица19[[#This Row],[Тест CMH - расчеты]], 1, 2))</f>
        <v>7.5008330654405802E-3</v>
      </c>
      <c r="AC37" s="15">
        <f ca="1">IF(Таблица19[[#This Row],[Тест CMH - расчеты]]="", "", _xll.MatrixIndex(Таблица19[[#This Row],[Тест CMH - расчеты]], 1, 3))</f>
        <v>2.23060742361444</v>
      </c>
      <c r="AD37" s="15">
        <f ca="1">IF(Таблица19[[#This Row],[Тест CMH - расчеты]]="", "", _xll.MatrixIndex(Таблица19[[#This Row],[Тест CMH - расчеты]], 1, 4))</f>
        <v>1.26514525380122</v>
      </c>
      <c r="AE37" s="15">
        <f ca="1">IF(Таблица19[[#This Row],[Тест CMH - расчеты]]="", "", _xll.MatrixIndex(Таблица19[[#This Row],[Тест CMH - расчеты]], 1, 5))</f>
        <v>3.9328365366224101</v>
      </c>
      <c r="AF37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-0,503103577651225;0,809134788771189_x000D_
0,248429375414859;0,288363904287486_x000D_
4,10118080804279;7,87335718389259_x000D_
0,0428532747341688;0,00501684268951053_x000D_
0,604651162803308;2,24596391258371_x000D_
0,371567344698542;1,27626971294508_x000D_
0,983948223372566;3,95241996692701</v>
      </c>
      <c r="AG37" s="14">
        <f ca="1">IF(IFERROR(Таблица19[[#This Row],[Лог рег - расчеты]]&lt;&gt;"", FALSE), _xll.MatrixIndex(Таблица19[[#This Row],[Лог рег - расчеты]], 3, 2), "")</f>
        <v>7.8733571838925904</v>
      </c>
      <c r="AH37" s="14">
        <f ca="1">IF(IFERROR(Таблица19[[#This Row],[Лог рег - расчеты]]&lt;&gt;"", FALSE), _xll.MatrixIndex(Таблица19[[#This Row],[Лог рег - расчеты]], 4, 2), "")</f>
        <v>5.0168426895105299E-3</v>
      </c>
      <c r="AI37" s="14">
        <f ca="1">IF(IFERROR(Таблица19[[#This Row],[Лог рег - расчеты]]&lt;&gt;"", FALSE), _xll.MatrixIndex(Таблица19[[#This Row],[Лог рег - расчеты]], 5, 2), "")</f>
        <v>2.2459639125837101</v>
      </c>
      <c r="AJ37" s="14">
        <f ca="1">IF(IFERROR(Таблица19[[#This Row],[Лог рег - расчеты]]&lt;&gt;"", FALSE), _xll.MatrixIndex(Таблица19[[#This Row],[Лог рег - расчеты]], 6, 2), "")</f>
        <v>1.27626971294508</v>
      </c>
      <c r="AK37" s="14">
        <f ca="1">IF(IFERROR(Таблица19[[#This Row],[Лог рег - расчеты]]&lt;&gt;"", FALSE), _xll.MatrixIndex(Таблица19[[#This Row],[Лог рег - расчеты]], 7, 2), "")</f>
        <v>3.9524199669270099</v>
      </c>
      <c r="AL37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-0,472535808549187;0,804177397013444;-0,0706552614868736_x000D_
0,272555730548188;0,288928876128627;0,260260028371046_x000D_
3,00579123886701;7,74679079671125;0,0737011170733556_x000D_
0,0829674586787164;0,00538080753969594;0,786022267128719_x000D_
0,623419389973904;2,23485734215163;0,931783058271307_x000D_
0,365406429128732;1,26855289722833;0,55947025448984_x000D_
1,0636149361743;3,93723222002155;1,55186028339098</v>
      </c>
      <c r="AM37" s="14">
        <f ca="1">IF(IFERROR(Таблица19[[#This Row],[Лог рег 2 - расчеты]]&lt;&gt;"", FALSE), _xll.MatrixIndex(Таблица19[[#This Row],[Лог рег 2 - расчеты]], 3, 2), "")</f>
        <v>7.7467907967112497</v>
      </c>
      <c r="AN37" s="14">
        <f ca="1">IF(IFERROR(Таблица19[[#This Row],[Лог рег 2 - расчеты]]&lt;&gt;"", FALSE), _xll.MatrixIndex(Таблица19[[#This Row],[Лог рег 2 - расчеты]], 4, 2), "")</f>
        <v>5.3808075396959403E-3</v>
      </c>
      <c r="AO37" s="14">
        <f ca="1">IF(IFERROR(Таблица19[[#This Row],[Лог рег 2 - расчеты]]&lt;&gt;"", FALSE), _xll.MatrixIndex(Таблица19[[#This Row],[Лог рег 2 - расчеты]], 5, 2), "")</f>
        <v>2.23485734215163</v>
      </c>
      <c r="AP37" s="14">
        <f ca="1">IF(IFERROR(Таблица19[[#This Row],[Лог рег 2 - расчеты]]&lt;&gt;"", FALSE), _xll.MatrixIndex(Таблица19[[#This Row],[Лог рег 2 - расчеты]], 6, 2), "")</f>
        <v>1.26855289722833</v>
      </c>
      <c r="AQ37" s="14">
        <f ca="1">IF(IFERROR(Таблица19[[#This Row],[Лог рег 2 - расчеты]]&lt;&gt;"", FALSE), _xll.MatrixIndex(Таблица19[[#This Row],[Лог рег 2 - расчеты]], 7, 2), "")</f>
        <v>3.9372322200215502</v>
      </c>
      <c r="AR37" s="14">
        <f ca="1">IF(Таблица19[[#This Row],[Критерий W p 2]]="", Таблица19[[#This Row],[Тест CMH p]], Таблица19[[#This Row],[Критерий W p 2]])</f>
        <v>5.3808075396959403E-3</v>
      </c>
      <c r="AS37" s="14">
        <f ca="1">IF(Таблица19[[#This Row],[Критерий W p 2]]="", Таблица19[[#This Row],[ОШ CMH]], Таблица19[[#This Row],[ОШ лр 2]])</f>
        <v>2.23485734215163</v>
      </c>
      <c r="AT37" s="14">
        <f ca="1">IF(Таблица19[[#This Row],[Критерий W p 2]]="", Таблица19[[#This Row],[ОШн CMH]], Таблица19[[#This Row],[ОШн лр 2]])</f>
        <v>1.26855289722833</v>
      </c>
      <c r="AU37" s="14">
        <f ca="1">IF(Таблица19[[#This Row],[Критерий W p 2]]="", Таблица19[[#This Row],[ОШв CMH]], Таблица19[[#This Row],[ОШв лр 2]])</f>
        <v>3.9372322200215502</v>
      </c>
      <c r="AV37" s="12">
        <v>1</v>
      </c>
    </row>
    <row r="38" spans="1:48" x14ac:dyDescent="0.25">
      <c r="A38">
        <f>MATCH(Таблица19[[#This Row],[Переменная]], Данные!$1:$1, 0)</f>
        <v>38</v>
      </c>
      <c r="B38" t="s">
        <v>172</v>
      </c>
      <c r="C38" t="s">
        <v>185</v>
      </c>
      <c r="D38">
        <f ca="1">COUNT(OFFSET(Данные!$A$1, 1, Таблица19[[#This Row],[№]]-1, 1000))</f>
        <v>260</v>
      </c>
      <c r="E38">
        <f ca="1">_xll.DistinctCount(OFFSET(Данные!$A$1, 1, Таблица19[[#This Row],[№]]-1, 1000))</f>
        <v>2</v>
      </c>
      <c r="F38">
        <f ca="1">IF(Таблица19[[#This Row],[Шкала]]="Д", COUNTIFS(OFFSET(Данные!$A$1, 1, Справочники!$C$1-1, 1000), "&gt;0", OFFSET(Данные!$A$1, 1, Таблица19[[#This Row],[№]]-1, 1000), "&gt;0"), "")</f>
        <v>48</v>
      </c>
      <c r="G38">
        <f ca="1">IF(Таблица19[[#This Row],[Шкала]]="Д", COUNTIFS(OFFSET(Данные!$A$1, 1, Справочники!$C$1-1, 1000), "=0", OFFSET(Данные!$A$1, 1, Таблица19[[#This Row],[№]]-1, 1000), "&gt;0"), "")</f>
        <v>31</v>
      </c>
      <c r="H38">
        <f ca="1">IF(Таблица19[[#This Row],[Шкала]]="Д", COUNTIFS(OFFSET(Данные!$A$1, 1, Справочники!$C$1-1, 1000), "&gt;0", OFFSET(Данные!$A$1, 1, Таблица19[[#This Row],[№]]-1, 1000), "=0"), "")</f>
        <v>88</v>
      </c>
      <c r="I38">
        <f ca="1">IF(Таблица19[[#This Row],[Шкала]]="Д", COUNTIFS(OFFSET(Данные!$A$1, 1, Справочники!$C$1-1, 1000), "=0", OFFSET(Данные!$A$1, 1, Таблица19[[#This Row],[№]]-1, 1000), "=0"), "")</f>
        <v>93</v>
      </c>
      <c r="J38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41.323076923076925</v>
      </c>
      <c r="K38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37.676923076923075</v>
      </c>
      <c r="L38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94.676923076923075</v>
      </c>
      <c r="M38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86.323076923076925</v>
      </c>
      <c r="N38" s="14">
        <f ca="1">IF(Таблица19[[#This Row],[Шкала]]="Д", (Таблица19[[#This Row],[A]]-Таблица19[[#This Row],[Ae]])/SQRT(Таблица19[[#This Row],[Ae]]), "")</f>
        <v>1.0386758810006036</v>
      </c>
      <c r="O38" s="14">
        <f ca="1">IF(Таблица19[[#This Row],[Шкала]]="Д", (Таблица19[[#This Row],[B]]-Таблица19[[#This Row],[Be]])/SQRT(Таблица19[[#This Row],[Be]]), "")</f>
        <v>-1.0877739612838353</v>
      </c>
      <c r="P38" s="14">
        <f ca="1">IF(Таблица19[[#This Row],[Шкала]]="Д", (Таблица19[[#This Row],[C]]-Таблица19[[#This Row],[Ce]])/SQRT(Таблица19[[#This Row],[Ce]]), "")</f>
        <v>-0.68620567473921301</v>
      </c>
      <c r="Q38" s="14">
        <f ca="1">IF(Таблица19[[#This Row],[Шкала]]="Д", (Таблица19[[#This Row],[D]]-Таблица19[[#This Row],[De]])/SQRT(Таблица19[[#This Row],[De]]), "")</f>
        <v>0.71864253201628625</v>
      </c>
      <c r="R38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38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38" s="16">
        <f ca="1">IF(Таблица19[[#This Row],[Хи-кв корр]]="Да", Таблица19[[#This Row],[Aост]]^2+Таблица19[[#This Row],[Bост]]^2+Таблица19[[#This Row],[Cост]]^2+Таблица19[[#This Row],[Dост]]^2, "")</f>
        <v>3.2494250934865843</v>
      </c>
      <c r="U38" s="16">
        <f ca="1">IF(ISNUMBER(Таблица19[[#This Row],[Хи-кв]]), _xlfn.CHISQ.DIST.RT(Таблица19[[#This Row],[Хи-кв]], 1), "")</f>
        <v>7.1448514131997459E-2</v>
      </c>
      <c r="V38" s="16">
        <f ca="1">IF(Таблица19[[#This Row],[Шкала]]="Д", _xll.FisherExactTest(Таблица19[[#This Row],[A]], Таблица19[[#This Row],[B]], Таблица19[[#This Row],[C]], Таблица19[[#This Row],[D]]), "")</f>
        <v>4.7385911287720593E-2</v>
      </c>
      <c r="W38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1.6363636363636365</v>
      </c>
      <c r="X38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0.95596456521398321</v>
      </c>
      <c r="Y38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2.8010305484637397</v>
      </c>
      <c r="Z38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3,05066063244062;0,0807043087590869;1,68240704477791;0,976282636137156;2,89925617802414</v>
      </c>
      <c r="AA38" s="16">
        <f ca="1">IF(Таблица19[[#This Row],[Тест CMH - расчеты]]="", "", _xll.MatrixIndex(Таблица19[[#This Row],[Тест CMH - расчеты]], 1, 1))</f>
        <v>3.05066063244062</v>
      </c>
      <c r="AB38" s="16">
        <f ca="1">IF(Таблица19[[#This Row],[Тест CMH - расчеты]]="", "", _xll.MatrixIndex(Таблица19[[#This Row],[Тест CMH - расчеты]], 1, 2))</f>
        <v>8.0704308759086907E-2</v>
      </c>
      <c r="AC38" s="15">
        <f ca="1">IF(Таблица19[[#This Row],[Тест CMH - расчеты]]="", "", _xll.MatrixIndex(Таблица19[[#This Row],[Тест CMH - расчеты]], 1, 3))</f>
        <v>1.68240704477791</v>
      </c>
      <c r="AD38" s="15">
        <f ca="1">IF(Таблица19[[#This Row],[Тест CMH - расчеты]]="", "", _xll.MatrixIndex(Таблица19[[#This Row],[Тест CMH - расчеты]], 1, 4))</f>
        <v>0.97628263613715605</v>
      </c>
      <c r="AE38" s="15">
        <f ca="1">IF(Таблица19[[#This Row],[Тест CMH - расчеты]]="", "", _xll.MatrixIndex(Таблица19[[#This Row],[Тест CMH - расчеты]], 1, 5))</f>
        <v>2.8992561780241402</v>
      </c>
      <c r="AF38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-0,0552626786750494;0,492476485095134_x000D_
0,148715582692863;0,274240160410522_x000D_
0,1380864008129;3,2248453198864_x000D_
0,710190848592305;0,0725286484139624_x000D_
0,946236559139785;1,63636363635928_x000D_
0,706985430529202;0,955964759259463_x000D_
1,26645272616508;2,80102997988466</v>
      </c>
      <c r="AG38" s="14">
        <f ca="1">IF(IFERROR(Таблица19[[#This Row],[Лог рег - расчеты]]&lt;&gt;"", FALSE), _xll.MatrixIndex(Таблица19[[#This Row],[Лог рег - расчеты]], 3, 2), "")</f>
        <v>3.2248453198864002</v>
      </c>
      <c r="AH38" s="14">
        <f ca="1">IF(IFERROR(Таблица19[[#This Row],[Лог рег - расчеты]]&lt;&gt;"", FALSE), _xll.MatrixIndex(Таблица19[[#This Row],[Лог рег - расчеты]], 4, 2), "")</f>
        <v>7.2528648413962393E-2</v>
      </c>
      <c r="AI38" s="14">
        <f ca="1">IF(IFERROR(Таблица19[[#This Row],[Лог рег - расчеты]]&lt;&gt;"", FALSE), _xll.MatrixIndex(Таблица19[[#This Row],[Лог рег - расчеты]], 5, 2), "")</f>
        <v>1.6363636363592799</v>
      </c>
      <c r="AJ38" s="14">
        <f ca="1">IF(IFERROR(Таблица19[[#This Row],[Лог рег - расчеты]]&lt;&gt;"", FALSE), _xll.MatrixIndex(Таблица19[[#This Row],[Лог рег - расчеты]], 6, 2), "")</f>
        <v>0.955964759259463</v>
      </c>
      <c r="AK38" s="14">
        <f ca="1">IF(IFERROR(Таблица19[[#This Row],[Лог рег - расчеты]]&lt;&gt;"", FALSE), _xll.MatrixIndex(Таблица19[[#This Row],[Лог рег - расчеты]], 7, 2), "")</f>
        <v>2.8010299798846598</v>
      </c>
      <c r="AL38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0,00718073918847352;0,520286381694192;-0,185713857189736_x000D_
0,172556885599722;0,277492496781201;0,260335128940997_x000D_
0,00173170423263912;3,51546216274538;0,508889009056362_x000D_
0,966806611405093;0,0607986976926664;0,475620191443248_x000D_
1,00720658251715;1,68250942060878;0,83051120579538_x000D_
0,718183079840514;0,976677364782446;0,498590226527915_x000D_
1,41254386011317;2,89843714261551;1,38339828230283</v>
      </c>
      <c r="AM38" s="14">
        <f ca="1">IF(IFERROR(Таблица19[[#This Row],[Лог рег 2 - расчеты]]&lt;&gt;"", FALSE), _xll.MatrixIndex(Таблица19[[#This Row],[Лог рег 2 - расчеты]], 3, 2), "")</f>
        <v>3.5154621627453801</v>
      </c>
      <c r="AN38" s="14">
        <f ca="1">IF(IFERROR(Таблица19[[#This Row],[Лог рег 2 - расчеты]]&lt;&gt;"", FALSE), _xll.MatrixIndex(Таблица19[[#This Row],[Лог рег 2 - расчеты]], 4, 2), "")</f>
        <v>6.0798697692666402E-2</v>
      </c>
      <c r="AO38" s="14">
        <f ca="1">IF(IFERROR(Таблица19[[#This Row],[Лог рег 2 - расчеты]]&lt;&gt;"", FALSE), _xll.MatrixIndex(Таблица19[[#This Row],[Лог рег 2 - расчеты]], 5, 2), "")</f>
        <v>1.6825094206087801</v>
      </c>
      <c r="AP38" s="14">
        <f ca="1">IF(IFERROR(Таблица19[[#This Row],[Лог рег 2 - расчеты]]&lt;&gt;"", FALSE), _xll.MatrixIndex(Таблица19[[#This Row],[Лог рег 2 - расчеты]], 6, 2), "")</f>
        <v>0.97667736478244604</v>
      </c>
      <c r="AQ38" s="14">
        <f ca="1">IF(IFERROR(Таблица19[[#This Row],[Лог рег 2 - расчеты]]&lt;&gt;"", FALSE), _xll.MatrixIndex(Таблица19[[#This Row],[Лог рег 2 - расчеты]], 7, 2), "")</f>
        <v>2.89843714261551</v>
      </c>
      <c r="AR38" s="14">
        <f ca="1">IF(Таблица19[[#This Row],[Критерий W p 2]]="", Таблица19[[#This Row],[Тест CMH p]], Таблица19[[#This Row],[Критерий W p 2]])</f>
        <v>6.0798697692666402E-2</v>
      </c>
      <c r="AS38" s="14">
        <f ca="1">IF(Таблица19[[#This Row],[Критерий W p 2]]="", Таблица19[[#This Row],[ОШ CMH]], Таблица19[[#This Row],[ОШ лр 2]])</f>
        <v>1.6825094206087801</v>
      </c>
      <c r="AT38" s="14">
        <f ca="1">IF(Таблица19[[#This Row],[Критерий W p 2]]="", Таблица19[[#This Row],[ОШн CMH]], Таблица19[[#This Row],[ОШн лр 2]])</f>
        <v>0.97667736478244604</v>
      </c>
      <c r="AU38" s="14">
        <f ca="1">IF(Таблица19[[#This Row],[Критерий W p 2]]="", Таблица19[[#This Row],[ОШв CMH]], Таблица19[[#This Row],[ОШв лр 2]])</f>
        <v>2.89843714261551</v>
      </c>
      <c r="AV38" s="12">
        <v>1</v>
      </c>
    </row>
    <row r="39" spans="1:48" x14ac:dyDescent="0.25">
      <c r="A39">
        <f>MATCH(Таблица19[[#This Row],[Переменная]], Данные!$1:$1, 0)</f>
        <v>39</v>
      </c>
      <c r="B39" t="s">
        <v>173</v>
      </c>
      <c r="C39" t="s">
        <v>185</v>
      </c>
      <c r="D39">
        <f ca="1">COUNT(OFFSET(Данные!$A$1, 1, Таблица19[[#This Row],[№]]-1, 1000))</f>
        <v>260</v>
      </c>
      <c r="E39">
        <f ca="1">_xll.DistinctCount(OFFSET(Данные!$A$1, 1, Таблица19[[#This Row],[№]]-1, 1000))</f>
        <v>2</v>
      </c>
      <c r="F39">
        <f ca="1">IF(Таблица19[[#This Row],[Шкала]]="Д", COUNTIFS(OFFSET(Данные!$A$1, 1, Справочники!$C$1-1, 1000), "&gt;0", OFFSET(Данные!$A$1, 1, Таблица19[[#This Row],[№]]-1, 1000), "&gt;0"), "")</f>
        <v>2</v>
      </c>
      <c r="G39">
        <f ca="1">IF(Таблица19[[#This Row],[Шкала]]="Д", COUNTIFS(OFFSET(Данные!$A$1, 1, Справочники!$C$1-1, 1000), "=0", OFFSET(Данные!$A$1, 1, Таблица19[[#This Row],[№]]-1, 1000), "&gt;0"), "")</f>
        <v>3</v>
      </c>
      <c r="H39">
        <f ca="1">IF(Таблица19[[#This Row],[Шкала]]="Д", COUNTIFS(OFFSET(Данные!$A$1, 1, Справочники!$C$1-1, 1000), "&gt;0", OFFSET(Данные!$A$1, 1, Таблица19[[#This Row],[№]]-1, 1000), "=0"), "")</f>
        <v>134</v>
      </c>
      <c r="I39">
        <f ca="1">IF(Таблица19[[#This Row],[Шкала]]="Д", COUNTIFS(OFFSET(Данные!$A$1, 1, Справочники!$C$1-1, 1000), "=0", OFFSET(Данные!$A$1, 1, Таблица19[[#This Row],[№]]-1, 1000), "=0"), "")</f>
        <v>121</v>
      </c>
      <c r="J39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2.6153846153846154</v>
      </c>
      <c r="K39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2.3846153846153846</v>
      </c>
      <c r="L39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133.38461538461539</v>
      </c>
      <c r="M39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121.61538461538461</v>
      </c>
      <c r="N39" s="14">
        <f ca="1">IF(Таблица19[[#This Row],[Шкала]]="Д", (Таблица19[[#This Row],[A]]-Таблица19[[#This Row],[Ae]])/SQRT(Таблица19[[#This Row],[Ae]]), "")</f>
        <v>-0.3805211953235953</v>
      </c>
      <c r="O39" s="14">
        <f ca="1">IF(Таблица19[[#This Row],[Шкала]]="Д", (Таблица19[[#This Row],[B]]-Таблица19[[#This Row],[Be]])/SQRT(Таблица19[[#This Row],[Be]]), "")</f>
        <v>0.39850838510937431</v>
      </c>
      <c r="P39" s="14">
        <f ca="1">IF(Таблица19[[#This Row],[Шкала]]="Д", (Таблица19[[#This Row],[C]]-Таблица19[[#This Row],[Ce]])/SQRT(Таблица19[[#This Row],[Ce]]), "")</f>
        <v>5.3283625136216081E-2</v>
      </c>
      <c r="Q39" s="14">
        <f ca="1">IF(Таблица19[[#This Row],[Шкала]]="Д", (Таблица19[[#This Row],[D]]-Таблица19[[#This Row],[De]])/SQRT(Таблица19[[#This Row],[De]]), "")</f>
        <v>-5.5802335498681917E-2</v>
      </c>
      <c r="R39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Нет</v>
      </c>
      <c r="S39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39" s="16" t="str">
        <f ca="1">IF(Таблица19[[#This Row],[Хи-кв корр]]="Да", Таблица19[[#This Row],[Aост]]^2+Таблица19[[#This Row],[Bост]]^2+Таблица19[[#This Row],[Cост]]^2+Таблица19[[#This Row],[Dост]]^2, "")</f>
        <v/>
      </c>
      <c r="U39" s="16" t="str">
        <f ca="1">IF(ISNUMBER(Таблица19[[#This Row],[Хи-кв]]), _xlfn.CHISQ.DIST.RT(Таблица19[[#This Row],[Хи-кв]], 1), "")</f>
        <v/>
      </c>
      <c r="V39" s="16">
        <f ca="1">IF(Таблица19[[#This Row],[Шкала]]="Д", _xll.FisherExactTest(Таблица19[[#This Row],[A]], Таблица19[[#This Row],[B]], Таблица19[[#This Row],[C]], Таблица19[[#This Row],[D]]), "")</f>
        <v>0.45645580006143005</v>
      </c>
      <c r="W39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0.64524694636218805</v>
      </c>
      <c r="X39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0.124981308508038</v>
      </c>
      <c r="Y39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3.3312471021452921</v>
      </c>
      <c r="Z39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0,00244876012036426;0,960532831923182;0,731142628599644;0,152195729841832;3,51238200908227</v>
      </c>
      <c r="AA39" s="16">
        <f ca="1">IF(Таблица19[[#This Row],[Тест CMH - расчеты]]="", "", _xll.MatrixIndex(Таблица19[[#This Row],[Тест CMH - расчеты]], 1, 1))</f>
        <v>2.4487601203642601E-3</v>
      </c>
      <c r="AB39" s="16">
        <f ca="1">IF(Таблица19[[#This Row],[Тест CMH - расчеты]]="", "", _xll.MatrixIndex(Таблица19[[#This Row],[Тест CMH - расчеты]], 1, 2))</f>
        <v>0.96053283192318195</v>
      </c>
      <c r="AC39" s="15">
        <f ca="1">IF(Таблица19[[#This Row],[Тест CMH - расчеты]]="", "", _xll.MatrixIndex(Таблица19[[#This Row],[Тест CMH - расчеты]], 1, 3))</f>
        <v>0.73114262859964396</v>
      </c>
      <c r="AD39" s="15">
        <f ca="1">IF(Таблица19[[#This Row],[Тест CMH - расчеты]]="", "", _xll.MatrixIndex(Таблица19[[#This Row],[Тест CMH - расчеты]], 1, 4))</f>
        <v>0.15219572984183199</v>
      </c>
      <c r="AE39" s="15">
        <f ca="1">IF(Таблица19[[#This Row],[Тест CMH - расчеты]]="", "", _xll.MatrixIndex(Таблица19[[#This Row],[Тест CMH - расчеты]], 1, 5))</f>
        <v>3.5123820090822702</v>
      </c>
      <c r="AF39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0,10204925435417;-0,507514362461459_x000D_
0,125407931874031;0,921444512412407_x000D_
0,662170242340546;0,303359987873191_x000D_
0,415794810109177;0,581783637395788_x000D_
1,10743801652893;0,601990049751771_x000D_
0,866103994052057;0,0989099333782633_x000D_
1,41601813278303;3,66385870076604</v>
      </c>
      <c r="AG39" s="14">
        <f ca="1">IF(IFERROR(Таблица19[[#This Row],[Лог рег - расчеты]]&lt;&gt;"", FALSE), _xll.MatrixIndex(Таблица19[[#This Row],[Лог рег - расчеты]], 3, 2), "")</f>
        <v>0.30335998787319102</v>
      </c>
      <c r="AH39" s="14">
        <f ca="1">IF(IFERROR(Таблица19[[#This Row],[Лог рег - расчеты]]&lt;&gt;"", FALSE), _xll.MatrixIndex(Таблица19[[#This Row],[Лог рег - расчеты]], 4, 2), "")</f>
        <v>0.58178363739578798</v>
      </c>
      <c r="AI39" s="14">
        <f ca="1">IF(IFERROR(Таблица19[[#This Row],[Лог рег - расчеты]]&lt;&gt;"", FALSE), _xll.MatrixIndex(Таблица19[[#This Row],[Лог рег - расчеты]], 5, 2), "")</f>
        <v>0.60199004975177095</v>
      </c>
      <c r="AJ39" s="14">
        <f ca="1">IF(IFERROR(Таблица19[[#This Row],[Лог рег - расчеты]]&lt;&gt;"", FALSE), _xll.MatrixIndex(Таблица19[[#This Row],[Лог рег - расчеты]], 6, 2), "")</f>
        <v>9.8909933378263301E-2</v>
      </c>
      <c r="AK39" s="14">
        <f ca="1">IF(IFERROR(Таблица19[[#This Row],[Лог рег - расчеты]]&lt;&gt;"", FALSE), _xll.MatrixIndex(Таблица19[[#This Row],[Лог рег - расчеты]], 7, 2), "")</f>
        <v>3.6638587007660401</v>
      </c>
      <c r="AL39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0,139739326728461;-0,464545585223534;-0,101018494884463_x000D_
0,15811808952726;0,928061433388193;0,257637381964265_x000D_
0,781041618601587;0,250555086278661;0,153738993084104_x000D_
0,376822765011889;0,616684495098788;0,69498754684694_x000D_
1,14997399230039;0,628420603925565;0,903916314903458_x000D_
0,84351961012779;0,101922149769649;0,545535300542379_x000D_
1,56776459858112;3,87464801645864;1,49773021752453</v>
      </c>
      <c r="AM39" s="14">
        <f ca="1">IF(IFERROR(Таблица19[[#This Row],[Лог рег 2 - расчеты]]&lt;&gt;"", FALSE), _xll.MatrixIndex(Таблица19[[#This Row],[Лог рег 2 - расчеты]], 3, 2), "")</f>
        <v>0.25055508627866102</v>
      </c>
      <c r="AN39" s="14">
        <f ca="1">IF(IFERROR(Таблица19[[#This Row],[Лог рег 2 - расчеты]]&lt;&gt;"", FALSE), _xll.MatrixIndex(Таблица19[[#This Row],[Лог рег 2 - расчеты]], 4, 2), "")</f>
        <v>0.61668449509878798</v>
      </c>
      <c r="AO39" s="14">
        <f ca="1">IF(IFERROR(Таблица19[[#This Row],[Лог рег 2 - расчеты]]&lt;&gt;"", FALSE), _xll.MatrixIndex(Таблица19[[#This Row],[Лог рег 2 - расчеты]], 5, 2), "")</f>
        <v>0.62842060392556498</v>
      </c>
      <c r="AP39" s="14">
        <f ca="1">IF(IFERROR(Таблица19[[#This Row],[Лог рег 2 - расчеты]]&lt;&gt;"", FALSE), _xll.MatrixIndex(Таблица19[[#This Row],[Лог рег 2 - расчеты]], 6, 2), "")</f>
        <v>0.101922149769649</v>
      </c>
      <c r="AQ39" s="14">
        <f ca="1">IF(IFERROR(Таблица19[[#This Row],[Лог рег 2 - расчеты]]&lt;&gt;"", FALSE), _xll.MatrixIndex(Таблица19[[#This Row],[Лог рег 2 - расчеты]], 7, 2), "")</f>
        <v>3.8746480164586399</v>
      </c>
      <c r="AR39" s="14">
        <f ca="1">IF(Таблица19[[#This Row],[Критерий W p 2]]="", Таблица19[[#This Row],[Тест CMH p]], Таблица19[[#This Row],[Критерий W p 2]])</f>
        <v>0.61668449509878798</v>
      </c>
      <c r="AS39" s="14">
        <f ca="1">IF(Таблица19[[#This Row],[Критерий W p 2]]="", Таблица19[[#This Row],[ОШ CMH]], Таблица19[[#This Row],[ОШ лр 2]])</f>
        <v>0.62842060392556498</v>
      </c>
      <c r="AT39" s="14">
        <f ca="1">IF(Таблица19[[#This Row],[Критерий W p 2]]="", Таблица19[[#This Row],[ОШн CMH]], Таблица19[[#This Row],[ОШн лр 2]])</f>
        <v>0.101922149769649</v>
      </c>
      <c r="AU39" s="14">
        <f ca="1">IF(Таблица19[[#This Row],[Критерий W p 2]]="", Таблица19[[#This Row],[ОШв CMH]], Таблица19[[#This Row],[ОШв лр 2]])</f>
        <v>3.8746480164586399</v>
      </c>
      <c r="AV39" s="12"/>
    </row>
    <row r="40" spans="1:48" x14ac:dyDescent="0.25">
      <c r="A40">
        <f>MATCH(Таблица19[[#This Row],[Переменная]], Данные!$1:$1, 0)</f>
        <v>40</v>
      </c>
      <c r="B40" t="s">
        <v>174</v>
      </c>
      <c r="C40" t="s">
        <v>185</v>
      </c>
      <c r="D40">
        <f ca="1">COUNT(OFFSET(Данные!$A$1, 1, Таблица19[[#This Row],[№]]-1, 1000))</f>
        <v>260</v>
      </c>
      <c r="E40">
        <f ca="1">_xll.DistinctCount(OFFSET(Данные!$A$1, 1, Таблица19[[#This Row],[№]]-1, 1000))</f>
        <v>2</v>
      </c>
      <c r="F40">
        <f ca="1">IF(Таблица19[[#This Row],[Шкала]]="Д", COUNTIFS(OFFSET(Данные!$A$1, 1, Справочники!$C$1-1, 1000), "&gt;0", OFFSET(Данные!$A$1, 1, Таблица19[[#This Row],[№]]-1, 1000), "&gt;0"), "")</f>
        <v>123</v>
      </c>
      <c r="G40">
        <f ca="1">IF(Таблица19[[#This Row],[Шкала]]="Д", COUNTIFS(OFFSET(Данные!$A$1, 1, Справочники!$C$1-1, 1000), "=0", OFFSET(Данные!$A$1, 1, Таблица19[[#This Row],[№]]-1, 1000), "&gt;0"), "")</f>
        <v>93</v>
      </c>
      <c r="H40">
        <f ca="1">IF(Таблица19[[#This Row],[Шкала]]="Д", COUNTIFS(OFFSET(Данные!$A$1, 1, Справочники!$C$1-1, 1000), "&gt;0", OFFSET(Данные!$A$1, 1, Таблица19[[#This Row],[№]]-1, 1000), "=0"), "")</f>
        <v>13</v>
      </c>
      <c r="I40">
        <f ca="1">IF(Таблица19[[#This Row],[Шкала]]="Д", COUNTIFS(OFFSET(Данные!$A$1, 1, Справочники!$C$1-1, 1000), "=0", OFFSET(Данные!$A$1, 1, Таблица19[[#This Row],[№]]-1, 1000), "=0"), "")</f>
        <v>31</v>
      </c>
      <c r="J40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112.98461538461538</v>
      </c>
      <c r="K40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103.01538461538462</v>
      </c>
      <c r="L40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23.015384615384615</v>
      </c>
      <c r="M40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20.984615384615385</v>
      </c>
      <c r="N40" s="14">
        <f ca="1">IF(Таблица19[[#This Row],[Шкала]]="Д", (Таблица19[[#This Row],[A]]-Таблица19[[#This Row],[Ae]])/SQRT(Таблица19[[#This Row],[Ae]]), "")</f>
        <v>0.94223227450835556</v>
      </c>
      <c r="O40" s="14">
        <f ca="1">IF(Таблица19[[#This Row],[Шкала]]="Д", (Таблица19[[#This Row],[B]]-Таблица19[[#This Row],[Be]])/SQRT(Таблица19[[#This Row],[Be]]), "")</f>
        <v>-0.9867714774546078</v>
      </c>
      <c r="P40" s="14">
        <f ca="1">IF(Таблица19[[#This Row],[Шкала]]="Д", (Таблица19[[#This Row],[C]]-Таблица19[[#This Row],[Ce]])/SQRT(Таблица19[[#This Row],[Ce]]), "")</f>
        <v>-2.0876539593254648</v>
      </c>
      <c r="Q40" s="14">
        <f ca="1">IF(Таблица19[[#This Row],[Шкала]]="Д", (Таблица19[[#This Row],[D]]-Таблица19[[#This Row],[De]])/SQRT(Таблица19[[#This Row],[De]]), "")</f>
        <v>2.1863371034837993</v>
      </c>
      <c r="R40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0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0" s="16">
        <f ca="1">IF(Таблица19[[#This Row],[Хи-кв корр]]="Да", Таблица19[[#This Row],[Aост]]^2+Таблица19[[#This Row],[Bост]]^2+Таблица19[[#This Row],[Cост]]^2+Таблица19[[#This Row],[Dост]]^2, "")</f>
        <v>10.999888591800358</v>
      </c>
      <c r="U40" s="16">
        <f ca="1">IF(ISNUMBER(Таблица19[[#This Row],[Хи-кв]]), _xlfn.CHISQ.DIST.RT(Таблица19[[#This Row],[Хи-кв]], 1), "")</f>
        <v>9.1117364484383668E-4</v>
      </c>
      <c r="V40" s="16">
        <f ca="1">IF(Таблица19[[#This Row],[Шкала]]="Д", _xll.FisherExactTest(Таблица19[[#This Row],[A]], Таблица19[[#This Row],[B]], Таблица19[[#This Row],[C]], Таблица19[[#This Row],[D]]), "")</f>
        <v>7.5110546483746882E-4</v>
      </c>
      <c r="W40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3.1538461538461537</v>
      </c>
      <c r="X40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1.563953248862413</v>
      </c>
      <c r="Y40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6.3600018538695009</v>
      </c>
      <c r="Z40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10,1411771032433;0,00144993546013228;3,17102795130902;1,55997428224895;6,44588720622147</v>
      </c>
      <c r="AA40" s="16">
        <f ca="1">IF(Таблица19[[#This Row],[Тест CMH - расчеты]]="", "", _xll.MatrixIndex(Таблица19[[#This Row],[Тест CMH - расчеты]], 1, 1))</f>
        <v>10.141177103243299</v>
      </c>
      <c r="AB40" s="16">
        <f ca="1">IF(Таблица19[[#This Row],[Тест CMH - расчеты]]="", "", _xll.MatrixIndex(Таблица19[[#This Row],[Тест CMH - расчеты]], 1, 2))</f>
        <v>1.44993546013228E-3</v>
      </c>
      <c r="AC40" s="15">
        <f ca="1">IF(Таблица19[[#This Row],[Тест CMH - расчеты]]="", "", _xll.MatrixIndex(Таблица19[[#This Row],[Тест CMH - расчеты]], 1, 3))</f>
        <v>3.17102795130902</v>
      </c>
      <c r="AD40" s="15">
        <f ca="1">IF(Таблица19[[#This Row],[Тест CMH - расчеты]]="", "", _xll.MatrixIndex(Таблица19[[#This Row],[Тест CMH - расчеты]], 1, 4))</f>
        <v>1.55997428224895</v>
      </c>
      <c r="AE40" s="15">
        <f ca="1">IF(Таблица19[[#This Row],[Тест CMH - расчеты]]="", "", _xll.MatrixIndex(Таблица19[[#This Row],[Тест CMH - расчеты]], 1, 5))</f>
        <v>6.44588720622147</v>
      </c>
      <c r="AF40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-0,869037847023609;1,14862270924277_x000D_
0,330425693749444;0,357860180185862_x000D_
6,91719087981173;10,3021541587784_x000D_
0,00853709799805846;0,00132875007527822_x000D_
0,419354838709678;3,15384615384615_x000D_
0,219440927263294;1,56395325892464_x000D_
0,80139326306354;6,36000181295024</v>
      </c>
      <c r="AG40" s="14">
        <f ca="1">IF(IFERROR(Таблица19[[#This Row],[Лог рег - расчеты]]&lt;&gt;"", FALSE), _xll.MatrixIndex(Таблица19[[#This Row],[Лог рег - расчеты]], 3, 2), "")</f>
        <v>10.3021541587784</v>
      </c>
      <c r="AH40" s="14">
        <f ca="1">IF(IFERROR(Таблица19[[#This Row],[Лог рег - расчеты]]&lt;&gt;"", FALSE), _xll.MatrixIndex(Таблица19[[#This Row],[Лог рег - расчеты]], 4, 2), "")</f>
        <v>1.3287500752782199E-3</v>
      </c>
      <c r="AI40" s="14">
        <f ca="1">IF(IFERROR(Таблица19[[#This Row],[Лог рег - расчеты]]&lt;&gt;"", FALSE), _xll.MatrixIndex(Таблица19[[#This Row],[Лог рег - расчеты]], 5, 2), "")</f>
        <v>3.1538461538461502</v>
      </c>
      <c r="AJ40" s="14">
        <f ca="1">IF(IFERROR(Таблица19[[#This Row],[Лог рег - расчеты]]&lt;&gt;"", FALSE), _xll.MatrixIndex(Таблица19[[#This Row],[Лог рег - расчеты]], 6, 2), "")</f>
        <v>1.5639532589246401</v>
      </c>
      <c r="AK40" s="14">
        <f ca="1">IF(IFERROR(Таблица19[[#This Row],[Лог рег - расчеты]]&lt;&gt;"", FALSE), _xll.MatrixIndex(Таблица19[[#This Row],[Лог рег - расчеты]], 7, 2), "")</f>
        <v>6.36000181295024</v>
      </c>
      <c r="AL40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-0,815138451233663;1,16353950537484;-0,173656657694398_x000D_
0,339985572322041;0,358997090952686;0,261659360478539_x000D_
5,7483312225934;10,5046214836912;0,440463905149811_x000D_
0,016504327508453;0,00119076348788283;0,506898633064298_x000D_
0,442578047642635;3,20124406758742;0,840585456667087_x000D_
0,22729417554367;1,5839238331564;0,503330128926702_x000D_
0,861770117015308;6,46998508750372;1,40381802986229</v>
      </c>
      <c r="AM40" s="14">
        <f ca="1">IF(IFERROR(Таблица19[[#This Row],[Лог рег 2 - расчеты]]&lt;&gt;"", FALSE), _xll.MatrixIndex(Таблица19[[#This Row],[Лог рег 2 - расчеты]], 3, 2), "")</f>
        <v>10.504621483691199</v>
      </c>
      <c r="AN40" s="14">
        <f ca="1">IF(IFERROR(Таблица19[[#This Row],[Лог рег 2 - расчеты]]&lt;&gt;"", FALSE), _xll.MatrixIndex(Таблица19[[#This Row],[Лог рег 2 - расчеты]], 4, 2), "")</f>
        <v>1.1907634878828299E-3</v>
      </c>
      <c r="AO40" s="14">
        <f ca="1">IF(IFERROR(Таблица19[[#This Row],[Лог рег 2 - расчеты]]&lt;&gt;"", FALSE), _xll.MatrixIndex(Таблица19[[#This Row],[Лог рег 2 - расчеты]], 5, 2), "")</f>
        <v>3.2012440675874201</v>
      </c>
      <c r="AP40" s="14">
        <f ca="1">IF(IFERROR(Таблица19[[#This Row],[Лог рег 2 - расчеты]]&lt;&gt;"", FALSE), _xll.MatrixIndex(Таблица19[[#This Row],[Лог рег 2 - расчеты]], 6, 2), "")</f>
        <v>1.5839238331564001</v>
      </c>
      <c r="AQ40" s="14">
        <f ca="1">IF(IFERROR(Таблица19[[#This Row],[Лог рег 2 - расчеты]]&lt;&gt;"", FALSE), _xll.MatrixIndex(Таблица19[[#This Row],[Лог рег 2 - расчеты]], 7, 2), "")</f>
        <v>6.4699850875037201</v>
      </c>
      <c r="AR40" s="14">
        <f ca="1">IF(Таблица19[[#This Row],[Критерий W p 2]]="", Таблица19[[#This Row],[Тест CMH p]], Таблица19[[#This Row],[Критерий W p 2]])</f>
        <v>1.1907634878828299E-3</v>
      </c>
      <c r="AS40" s="14">
        <f ca="1">IF(Таблица19[[#This Row],[Критерий W p 2]]="", Таблица19[[#This Row],[ОШ CMH]], Таблица19[[#This Row],[ОШ лр 2]])</f>
        <v>3.2012440675874201</v>
      </c>
      <c r="AT40" s="14">
        <f ca="1">IF(Таблица19[[#This Row],[Критерий W p 2]]="", Таблица19[[#This Row],[ОШн CMH]], Таблица19[[#This Row],[ОШн лр 2]])</f>
        <v>1.5839238331564001</v>
      </c>
      <c r="AU40" s="14">
        <f ca="1">IF(Таблица19[[#This Row],[Критерий W p 2]]="", Таблица19[[#This Row],[ОШв CMH]], Таблица19[[#This Row],[ОШв лр 2]])</f>
        <v>6.4699850875037201</v>
      </c>
      <c r="AV40" s="12">
        <v>1</v>
      </c>
    </row>
    <row r="41" spans="1:48" x14ac:dyDescent="0.25">
      <c r="A41">
        <f>MATCH(Таблица19[[#This Row],[Переменная]], Данные!$1:$1, 0)</f>
        <v>41</v>
      </c>
      <c r="B41" t="s">
        <v>175</v>
      </c>
      <c r="C41" t="s">
        <v>185</v>
      </c>
      <c r="D41">
        <f ca="1">COUNT(OFFSET(Данные!$A$1, 1, Таблица19[[#This Row],[№]]-1, 1000))</f>
        <v>260</v>
      </c>
      <c r="E41">
        <f ca="1">_xll.DistinctCount(OFFSET(Данные!$A$1, 1, Таблица19[[#This Row],[№]]-1, 1000))</f>
        <v>2</v>
      </c>
      <c r="F41">
        <f ca="1">IF(Таблица19[[#This Row],[Шкала]]="Д", COUNTIFS(OFFSET(Данные!$A$1, 1, Справочники!$C$1-1, 1000), "&gt;0", OFFSET(Данные!$A$1, 1, Таблица19[[#This Row],[№]]-1, 1000), "&gt;0"), "")</f>
        <v>118</v>
      </c>
      <c r="G41">
        <f ca="1">IF(Таблица19[[#This Row],[Шкала]]="Д", COUNTIFS(OFFSET(Данные!$A$1, 1, Справочники!$C$1-1, 1000), "=0", OFFSET(Данные!$A$1, 1, Таблица19[[#This Row],[№]]-1, 1000), "&gt;0"), "")</f>
        <v>78</v>
      </c>
      <c r="H41">
        <f ca="1">IF(Таблица19[[#This Row],[Шкала]]="Д", COUNTIFS(OFFSET(Данные!$A$1, 1, Справочники!$C$1-1, 1000), "&gt;0", OFFSET(Данные!$A$1, 1, Таблица19[[#This Row],[№]]-1, 1000), "=0"), "")</f>
        <v>18</v>
      </c>
      <c r="I41">
        <f ca="1">IF(Таблица19[[#This Row],[Шкала]]="Д", COUNTIFS(OFFSET(Данные!$A$1, 1, Справочники!$C$1-1, 1000), "=0", OFFSET(Данные!$A$1, 1, Таблица19[[#This Row],[№]]-1, 1000), "=0"), "")</f>
        <v>46</v>
      </c>
      <c r="J41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102.52307692307693</v>
      </c>
      <c r="K41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93.476923076923072</v>
      </c>
      <c r="L41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33.476923076923079</v>
      </c>
      <c r="M41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30.523076923076925</v>
      </c>
      <c r="N41" s="14">
        <f ca="1">IF(Таблица19[[#This Row],[Шкала]]="Д", (Таблица19[[#This Row],[A]]-Таблица19[[#This Row],[Ae]])/SQRT(Таблица19[[#This Row],[Ae]]), "")</f>
        <v>1.5285294413942359</v>
      </c>
      <c r="O41" s="14">
        <f ca="1">IF(Таблица19[[#This Row],[Шкала]]="Д", (Таблица19[[#This Row],[B]]-Таблица19[[#This Row],[Be]])/SQRT(Таблица19[[#This Row],[Be]]), "")</f>
        <v>-1.6007828388222769</v>
      </c>
      <c r="P41" s="14">
        <f ca="1">IF(Таблица19[[#This Row],[Шкала]]="Д", (Таблица19[[#This Row],[C]]-Таблица19[[#This Row],[Ce]])/SQRT(Таблица19[[#This Row],[Ce]]), "")</f>
        <v>-2.6749265224399137</v>
      </c>
      <c r="Q41" s="14">
        <f ca="1">IF(Таблица19[[#This Row],[Шкала]]="Д", (Таблица19[[#This Row],[D]]-Таблица19[[#This Row],[De]])/SQRT(Таблица19[[#This Row],[De]]), "")</f>
        <v>2.8013699679389847</v>
      </c>
      <c r="R41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1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1" s="16">
        <f ca="1">IF(Таблица19[[#This Row],[Хи-кв корр]]="Да", Таблица19[[#This Row],[Aост]]^2+Таблица19[[#This Row],[Bост]]^2+Таблица19[[#This Row],[Cост]]^2+Таблица19[[#This Row],[Dост]]^2, "")</f>
        <v>19.90181354799984</v>
      </c>
      <c r="U41" s="16">
        <f ca="1">IF(ISNUMBER(Таблица19[[#This Row],[Хи-кв]]), _xlfn.CHISQ.DIST.RT(Таблица19[[#This Row],[Хи-кв]], 1), "")</f>
        <v>8.1522954490017108E-6</v>
      </c>
      <c r="V41" s="16">
        <f ca="1">IF(Таблица19[[#This Row],[Шкала]]="Д", _xll.FisherExactTest(Таблица19[[#This Row],[A]], Таблица19[[#This Row],[B]], Таблица19[[#This Row],[C]], Таблица19[[#This Row],[D]]), "")</f>
        <v>6.5624042176174773E-6</v>
      </c>
      <c r="W41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3.866096866096866</v>
      </c>
      <c r="X41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2.0892911896859783</v>
      </c>
      <c r="Y41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7.1539597026159418</v>
      </c>
      <c r="Z41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18,4459315858951;1,7479359854633E-05;3,84097646205628;2,06735034485175;7,13623610957354</v>
      </c>
      <c r="AA41" s="16">
        <f ca="1">IF(Таблица19[[#This Row],[Тест CMH - расчеты]]="", "", _xll.MatrixIndex(Таблица19[[#This Row],[Тест CMH - расчеты]], 1, 1))</f>
        <v>18.445931585895099</v>
      </c>
      <c r="AB41" s="16">
        <f ca="1">IF(Таблица19[[#This Row],[Тест CMH - расчеты]]="", "", _xll.MatrixIndex(Таблица19[[#This Row],[Тест CMH - расчеты]], 1, 2))</f>
        <v>1.7479359854633E-5</v>
      </c>
      <c r="AC41" s="15">
        <f ca="1">IF(Таблица19[[#This Row],[Тест CMH - расчеты]]="", "", _xll.MatrixIndex(Таблица19[[#This Row],[Тест CMH - расчеты]], 1, 3))</f>
        <v>3.8409764620562798</v>
      </c>
      <c r="AD41" s="15">
        <f ca="1">IF(Таблица19[[#This Row],[Тест CMH - расчеты]]="", "", _xll.MatrixIndex(Таблица19[[#This Row],[Тест CMH - расчеты]], 1, 4))</f>
        <v>2.0673503448517501</v>
      </c>
      <c r="AE41" s="15">
        <f ca="1">IF(Таблица19[[#This Row],[Тест CMH - расчеты]]="", "", _xll.MatrixIndex(Таблица19[[#This Row],[Тест CMH - расчеты]], 1, 5))</f>
        <v>7.1362361095735398</v>
      </c>
      <c r="AF41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-0,938269638592925;1,352245436369_x000D_
0,278019209501009;0,313990079370766_x000D_
11,3895277787082;18,5472358971235_x000D_
0,000738593039912749;1,65745403398754E-05_x000D_
0,391304347826089;3,86609686609685_x000D_
0,226913296271552;2,08929122319554_x000D_
0,674791187398556;7,15395958787549</v>
      </c>
      <c r="AG41" s="14">
        <f ca="1">IF(IFERROR(Таблица19[[#This Row],[Лог рег - расчеты]]&lt;&gt;"", FALSE), _xll.MatrixIndex(Таблица19[[#This Row],[Лог рег - расчеты]], 3, 2), "")</f>
        <v>18.5472358971235</v>
      </c>
      <c r="AH41" s="14">
        <f ca="1">IF(IFERROR(Таблица19[[#This Row],[Лог рег - расчеты]]&lt;&gt;"", FALSE), _xll.MatrixIndex(Таблица19[[#This Row],[Лог рег - расчеты]], 4, 2), "")</f>
        <v>1.65745403398754E-5</v>
      </c>
      <c r="AI41" s="14">
        <f ca="1">IF(IFERROR(Таблица19[[#This Row],[Лог рег - расчеты]]&lt;&gt;"", FALSE), _xll.MatrixIndex(Таблица19[[#This Row],[Лог рег - расчеты]], 5, 2), "")</f>
        <v>3.86609686609685</v>
      </c>
      <c r="AJ41" s="14">
        <f ca="1">IF(IFERROR(Таблица19[[#This Row],[Лог рег - расчеты]]&lt;&gt;"", FALSE), _xll.MatrixIndex(Таблица19[[#This Row],[Лог рег - расчеты]], 6, 2), "")</f>
        <v>2.0892912231955401</v>
      </c>
      <c r="AK41" s="14">
        <f ca="1">IF(IFERROR(Таблица19[[#This Row],[Лог рег - расчеты]]&lt;&gt;"", FALSE), _xll.MatrixIndex(Таблица19[[#This Row],[Лог рег - расчеты]], 7, 2), "")</f>
        <v>7.15395958787549</v>
      </c>
      <c r="AL41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-0,928608320196382;1,35022913773189;-0,0213762117389078_x000D_
0,303010301241977;0,314969162808697;0,267285389574577_x000D_
9,39183285222992;18,3771804313503;0,0063960381508382_x000D_
0,00217954197707959;1,81215300143478E-05;0,936256952783599_x000D_
0,395103185059497;3,85830951370706;0,97885064018835_x000D_
0,218163933419713;2,08108538771089;0,579693609034825_x000D_
0,715546902722157;7,1532635765306;1,6528534399274</v>
      </c>
      <c r="AM41" s="14">
        <f ca="1">IF(IFERROR(Таблица19[[#This Row],[Лог рег 2 - расчеты]]&lt;&gt;"", FALSE), _xll.MatrixIndex(Таблица19[[#This Row],[Лог рег 2 - расчеты]], 3, 2), "")</f>
        <v>18.3771804313503</v>
      </c>
      <c r="AN41" s="14">
        <f ca="1">IF(IFERROR(Таблица19[[#This Row],[Лог рег 2 - расчеты]]&lt;&gt;"", FALSE), _xll.MatrixIndex(Таблица19[[#This Row],[Лог рег 2 - расчеты]], 4, 2), "")</f>
        <v>1.8121530014347801E-5</v>
      </c>
      <c r="AO41" s="14">
        <f ca="1">IF(IFERROR(Таблица19[[#This Row],[Лог рег 2 - расчеты]]&lt;&gt;"", FALSE), _xll.MatrixIndex(Таблица19[[#This Row],[Лог рег 2 - расчеты]], 5, 2), "")</f>
        <v>3.8583095137070602</v>
      </c>
      <c r="AP41" s="14">
        <f ca="1">IF(IFERROR(Таблица19[[#This Row],[Лог рег 2 - расчеты]]&lt;&gt;"", FALSE), _xll.MatrixIndex(Таблица19[[#This Row],[Лог рег 2 - расчеты]], 6, 2), "")</f>
        <v>2.0810853877108899</v>
      </c>
      <c r="AQ41" s="14">
        <f ca="1">IF(IFERROR(Таблица19[[#This Row],[Лог рег 2 - расчеты]]&lt;&gt;"", FALSE), _xll.MatrixIndex(Таблица19[[#This Row],[Лог рег 2 - расчеты]], 7, 2), "")</f>
        <v>7.1532635765306001</v>
      </c>
      <c r="AR41" s="14">
        <f ca="1">IF(Таблица19[[#This Row],[Критерий W p 2]]="", Таблица19[[#This Row],[Тест CMH p]], Таблица19[[#This Row],[Критерий W p 2]])</f>
        <v>1.8121530014347801E-5</v>
      </c>
      <c r="AS41" s="14">
        <f ca="1">IF(Таблица19[[#This Row],[Критерий W p 2]]="", Таблица19[[#This Row],[ОШ CMH]], Таблица19[[#This Row],[ОШ лр 2]])</f>
        <v>3.8583095137070602</v>
      </c>
      <c r="AT41" s="14">
        <f ca="1">IF(Таблица19[[#This Row],[Критерий W p 2]]="", Таблица19[[#This Row],[ОШн CMH]], Таблица19[[#This Row],[ОШн лр 2]])</f>
        <v>2.0810853877108899</v>
      </c>
      <c r="AU41" s="14">
        <f ca="1">IF(Таблица19[[#This Row],[Критерий W p 2]]="", Таблица19[[#This Row],[ОШв CMH]], Таблица19[[#This Row],[ОШв лр 2]])</f>
        <v>7.1532635765306001</v>
      </c>
      <c r="AV41" s="12">
        <v>1</v>
      </c>
    </row>
    <row r="42" spans="1:48" x14ac:dyDescent="0.25">
      <c r="A42">
        <f>MATCH(Таблица19[[#This Row],[Переменная]], Данные!$1:$1, 0)</f>
        <v>42</v>
      </c>
      <c r="B42" t="s">
        <v>176</v>
      </c>
      <c r="C42" t="s">
        <v>185</v>
      </c>
      <c r="D42">
        <f ca="1">COUNT(OFFSET(Данные!$A$1, 1, Таблица19[[#This Row],[№]]-1, 1000))</f>
        <v>260</v>
      </c>
      <c r="E42">
        <f ca="1">_xll.DistinctCount(OFFSET(Данные!$A$1, 1, Таблица19[[#This Row],[№]]-1, 1000))</f>
        <v>2</v>
      </c>
      <c r="F42">
        <f ca="1">IF(Таблица19[[#This Row],[Шкала]]="Д", COUNTIFS(OFFSET(Данные!$A$1, 1, Справочники!$C$1-1, 1000), "&gt;0", OFFSET(Данные!$A$1, 1, Таблица19[[#This Row],[№]]-1, 1000), "&gt;0"), "")</f>
        <v>73</v>
      </c>
      <c r="G42">
        <f ca="1">IF(Таблица19[[#This Row],[Шкала]]="Д", COUNTIFS(OFFSET(Данные!$A$1, 1, Справочники!$C$1-1, 1000), "=0", OFFSET(Данные!$A$1, 1, Таблица19[[#This Row],[№]]-1, 1000), "&gt;0"), "")</f>
        <v>63</v>
      </c>
      <c r="H42">
        <f ca="1">IF(Таблица19[[#This Row],[Шкала]]="Д", COUNTIFS(OFFSET(Данные!$A$1, 1, Справочники!$C$1-1, 1000), "&gt;0", OFFSET(Данные!$A$1, 1, Таблица19[[#This Row],[№]]-1, 1000), "=0"), "")</f>
        <v>63</v>
      </c>
      <c r="I42">
        <f ca="1">IF(Таблица19[[#This Row],[Шкала]]="Д", COUNTIFS(OFFSET(Данные!$A$1, 1, Справочники!$C$1-1, 1000), "=0", OFFSET(Данные!$A$1, 1, Таблица19[[#This Row],[№]]-1, 1000), "=0"), "")</f>
        <v>61</v>
      </c>
      <c r="J42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71.138461538461542</v>
      </c>
      <c r="K42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64.861538461538458</v>
      </c>
      <c r="L42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64.861538461538458</v>
      </c>
      <c r="M42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59.138461538461542</v>
      </c>
      <c r="N42" s="14">
        <f ca="1">IF(Таблица19[[#This Row],[Шкала]]="Д", (Таблица19[[#This Row],[A]]-Таблица19[[#This Row],[Ae]])/SQRT(Таблица19[[#This Row],[Ae]]), "")</f>
        <v>0.22070886596020883</v>
      </c>
      <c r="O42" s="14">
        <f ca="1">IF(Таблица19[[#This Row],[Шкала]]="Д", (Таблица19[[#This Row],[B]]-Таблица19[[#This Row],[Be]])/SQRT(Таблица19[[#This Row],[Be]]), "")</f>
        <v>-0.23114174672537699</v>
      </c>
      <c r="P42" s="14">
        <f ca="1">IF(Таблица19[[#This Row],[Шкала]]="Д", (Таблица19[[#This Row],[C]]-Таблица19[[#This Row],[Ce]])/SQRT(Таблица19[[#This Row],[Ce]]), "")</f>
        <v>-0.23114174672537699</v>
      </c>
      <c r="Q42" s="14">
        <f ca="1">IF(Таблица19[[#This Row],[Шкала]]="Д", (Таблица19[[#This Row],[D]]-Таблица19[[#This Row],[De]])/SQRT(Таблица19[[#This Row],[De]]), "")</f>
        <v>0.24206778847248706</v>
      </c>
      <c r="R42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2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2" s="16">
        <f ca="1">IF(Таблица19[[#This Row],[Хи-кв корр]]="Да", Таблица19[[#This Row],[Aост]]^2+Таблица19[[#This Row],[Bост]]^2+Таблица19[[#This Row],[Cост]]^2+Таблица19[[#This Row],[Dост]]^2, "")</f>
        <v>0.21416223188791883</v>
      </c>
      <c r="U42" s="16">
        <f ca="1">IF(ISNUMBER(Таблица19[[#This Row],[Хи-кв]]), _xlfn.CHISQ.DIST.RT(Таблица19[[#This Row],[Хи-кв]], 1), "")</f>
        <v>0.64352446669150187</v>
      </c>
      <c r="V42" s="16">
        <f ca="1">IF(Таблица19[[#This Row],[Шкала]]="Д", _xll.FisherExactTest(Таблица19[[#This Row],[A]], Таблица19[[#This Row],[B]], Таблица19[[#This Row],[C]], Таблица19[[#This Row],[D]]), "")</f>
        <v>0.36751015860085939</v>
      </c>
      <c r="W42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1.1219450743260266</v>
      </c>
      <c r="X42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0.68912361559179636</v>
      </c>
      <c r="Y42" s="16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1.8266109611168264</v>
      </c>
      <c r="Z42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0,148596719995702;0,699880005913771;1,13593541711085;0,695678217997682;1,85480763730209</v>
      </c>
      <c r="AA42" s="16">
        <f ca="1">IF(Таблица19[[#This Row],[Тест CMH - расчеты]]="", "", _xll.MatrixIndex(Таблица19[[#This Row],[Тест CMH - расчеты]], 1, 1))</f>
        <v>0.14859671999570201</v>
      </c>
      <c r="AB42" s="16">
        <f ca="1">IF(Таблица19[[#This Row],[Тест CMH - расчеты]]="", "", _xll.MatrixIndex(Таблица19[[#This Row],[Тест CMH - расчеты]], 1, 2))</f>
        <v>0.69988000591377098</v>
      </c>
      <c r="AC42" s="15">
        <f ca="1">IF(Таблица19[[#This Row],[Тест CMH - расчеты]]="", "", _xll.MatrixIndex(Таблица19[[#This Row],[Тест CMH - расчеты]], 1, 3))</f>
        <v>1.13593541711085</v>
      </c>
      <c r="AD42" s="15">
        <f ca="1">IF(Таблица19[[#This Row],[Тест CMH - расчеты]]="", "", _xll.MatrixIndex(Таблица19[[#This Row],[Тест CMH - расчеты]], 1, 4))</f>
        <v>0.69567821799768204</v>
      </c>
      <c r="AE42" s="15">
        <f ca="1">IF(Таблица19[[#This Row],[Тест CMH - расчеты]]="", "", _xll.MatrixIndex(Таблица19[[#This Row],[Тест CMH - расчеты]], 1, 5))</f>
        <v>1.8548076373020901</v>
      </c>
      <c r="AF42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0,032260862218222;0,115063852538636_x000D_
0,179628668357717;0,248672685472941_x000D_
0,0322552669110929;0,214102457829439_x000D_
0,857468556759627;0,643570766951192_x000D_
1,0327868852459;1,12194507432603_x000D_
0,726286054162235;0,689123615607126_x000D_
1,46863449218546;1,82661096107619</v>
      </c>
      <c r="AG42" s="14">
        <f ca="1">IF(IFERROR(Таблица19[[#This Row],[Лог рег - расчеты]]&lt;&gt;"", FALSE), _xll.MatrixIndex(Таблица19[[#This Row],[Лог рег - расчеты]], 3, 2), "")</f>
        <v>0.21410245782943901</v>
      </c>
      <c r="AH42" s="14">
        <f ca="1">IF(IFERROR(Таблица19[[#This Row],[Лог рег - расчеты]]&lt;&gt;"", FALSE), _xll.MatrixIndex(Таблица19[[#This Row],[Лог рег - расчеты]], 4, 2), "")</f>
        <v>0.64357076695119197</v>
      </c>
      <c r="AI42" s="14">
        <f ca="1">IF(IFERROR(Таблица19[[#This Row],[Лог рег - расчеты]]&lt;&gt;"", FALSE), _xll.MatrixIndex(Таблица19[[#This Row],[Лог рег - расчеты]], 5, 2), "")</f>
        <v>1.12194507432603</v>
      </c>
      <c r="AJ42" s="14">
        <f ca="1">IF(IFERROR(Таблица19[[#This Row],[Лог рег - расчеты]]&lt;&gt;"", FALSE), _xll.MatrixIndex(Таблица19[[#This Row],[Лог рег - расчеты]], 6, 2), "")</f>
        <v>0.68912361560712598</v>
      </c>
      <c r="AK42" s="14">
        <f ca="1">IF(IFERROR(Таблица19[[#This Row],[Лог рег - расчеты]]&lt;&gt;"", FALSE), _xll.MatrixIndex(Таблица19[[#This Row],[Лог рег - расчеты]], 7, 2), "")</f>
        <v>1.82661096107619</v>
      </c>
      <c r="AL42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0,0751696650517843;0,127623167238095;-0,129723338164798_x000D_
0,198821197731007;0,250063118642999;0,257106713345927_x000D_
0,14294200144123;0,260471223729343;0,254571275313914_x000D_
0,705373606447392;0,609796602519129;0,613874536782256_x000D_
1,0780670456699;1,1361247929768;0,878338400022551_x000D_
0,730139342804482;0,695933934184245;0,530650059672387_x000D_
1,59179006913293;1,8547443684142;1,45383634825269</v>
      </c>
      <c r="AM42" s="14">
        <f ca="1">IF(IFERROR(Таблица19[[#This Row],[Лог рег 2 - расчеты]]&lt;&gt;"", FALSE), _xll.MatrixIndex(Таблица19[[#This Row],[Лог рег 2 - расчеты]], 3, 2), "")</f>
        <v>0.260471223729343</v>
      </c>
      <c r="AN42" s="14">
        <f ca="1">IF(IFERROR(Таблица19[[#This Row],[Лог рег 2 - расчеты]]&lt;&gt;"", FALSE), _xll.MatrixIndex(Таблица19[[#This Row],[Лог рег 2 - расчеты]], 4, 2), "")</f>
        <v>0.60979660251912904</v>
      </c>
      <c r="AO42" s="14">
        <f ca="1">IF(IFERROR(Таблица19[[#This Row],[Лог рег 2 - расчеты]]&lt;&gt;"", FALSE), _xll.MatrixIndex(Таблица19[[#This Row],[Лог рег 2 - расчеты]], 5, 2), "")</f>
        <v>1.1361247929767999</v>
      </c>
      <c r="AP42" s="14">
        <f ca="1">IF(IFERROR(Таблица19[[#This Row],[Лог рег 2 - расчеты]]&lt;&gt;"", FALSE), _xll.MatrixIndex(Таблица19[[#This Row],[Лог рег 2 - расчеты]], 6, 2), "")</f>
        <v>0.69593393418424498</v>
      </c>
      <c r="AQ42" s="14">
        <f ca="1">IF(IFERROR(Таблица19[[#This Row],[Лог рег 2 - расчеты]]&lt;&gt;"", FALSE), _xll.MatrixIndex(Таблица19[[#This Row],[Лог рег 2 - расчеты]], 7, 2), "")</f>
        <v>1.8547443684142</v>
      </c>
      <c r="AR42" s="14">
        <f ca="1">IF(Таблица19[[#This Row],[Критерий W p 2]]="", Таблица19[[#This Row],[Тест CMH p]], Таблица19[[#This Row],[Критерий W p 2]])</f>
        <v>0.60979660251912904</v>
      </c>
      <c r="AS42" s="14">
        <f ca="1">IF(Таблица19[[#This Row],[Критерий W p 2]]="", Таблица19[[#This Row],[ОШ CMH]], Таблица19[[#This Row],[ОШ лр 2]])</f>
        <v>1.1361247929767999</v>
      </c>
      <c r="AT42" s="14">
        <f ca="1">IF(Таблица19[[#This Row],[Критерий W p 2]]="", Таблица19[[#This Row],[ОШн CMH]], Таблица19[[#This Row],[ОШн лр 2]])</f>
        <v>0.69593393418424498</v>
      </c>
      <c r="AU42" s="14">
        <f ca="1">IF(Таблица19[[#This Row],[Критерий W p 2]]="", Таблица19[[#This Row],[ОШв CMH]], Таблица19[[#This Row],[ОШв лр 2]])</f>
        <v>1.8547443684142</v>
      </c>
      <c r="AV42" s="12"/>
    </row>
    <row r="43" spans="1:48" x14ac:dyDescent="0.25">
      <c r="A43">
        <f>MATCH(Таблица19[[#This Row],[Переменная]], Данные!$1:$1, 0)</f>
        <v>43</v>
      </c>
      <c r="B43" t="s">
        <v>177</v>
      </c>
      <c r="C43" t="s">
        <v>185</v>
      </c>
      <c r="D43" s="10">
        <f ca="1">COUNT(OFFSET(Данные!$A$1, 1, Таблица19[[#This Row],[№]]-1, 1000))</f>
        <v>260</v>
      </c>
      <c r="E43" s="10">
        <f ca="1">_xll.DistinctCount(OFFSET(Данные!$A$1, 1, Таблица19[[#This Row],[№]]-1, 1000))</f>
        <v>2</v>
      </c>
      <c r="F43" s="10">
        <f ca="1">IF(Таблица19[[#This Row],[Шкала]]="Д", COUNTIFS(OFFSET(Данные!$A$1, 1, Справочники!$C$1-1, 1000), "&gt;0", OFFSET(Данные!$A$1, 1, Таблица19[[#This Row],[№]]-1, 1000), "&gt;0"), "")</f>
        <v>4</v>
      </c>
      <c r="G43" s="10">
        <f ca="1">IF(Таблица19[[#This Row],[Шкала]]="Д", COUNTIFS(OFFSET(Данные!$A$1, 1, Справочники!$C$1-1, 1000), "=0", OFFSET(Данные!$A$1, 1, Таблица19[[#This Row],[№]]-1, 1000), "&gt;0"), "")</f>
        <v>10</v>
      </c>
      <c r="H43" s="10">
        <f ca="1">IF(Таблица19[[#This Row],[Шкала]]="Д", COUNTIFS(OFFSET(Данные!$A$1, 1, Справочники!$C$1-1, 1000), "&gt;0", OFFSET(Данные!$A$1, 1, Таблица19[[#This Row],[№]]-1, 1000), "=0"), "")</f>
        <v>132</v>
      </c>
      <c r="I43" s="10">
        <f ca="1">IF(Таблица19[[#This Row],[Шкала]]="Д", COUNTIFS(OFFSET(Данные!$A$1, 1, Справочники!$C$1-1, 1000), "=0", OFFSET(Данные!$A$1, 1, Таблица19[[#This Row],[№]]-1, 1000), "=0"), "")</f>
        <v>114</v>
      </c>
      <c r="J43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7.3230769230769228</v>
      </c>
      <c r="K43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6.6769230769230772</v>
      </c>
      <c r="L43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128.67692307692309</v>
      </c>
      <c r="M43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117.32307692307693</v>
      </c>
      <c r="N43" s="14">
        <f ca="1">IF(Таблица19[[#This Row],[Шкала]]="Д", (Таблица19[[#This Row],[A]]-Таблица19[[#This Row],[Ae]])/SQRT(Таблица19[[#This Row],[Ae]]), "")</f>
        <v>-1.2279865115939812</v>
      </c>
      <c r="O43" s="14">
        <f ca="1">IF(Таблица19[[#This Row],[Шкала]]="Д", (Таблица19[[#This Row],[B]]-Таблица19[[#This Row],[Be]])/SQRT(Таблица19[[#This Row],[Be]]), "")</f>
        <v>1.2860332819444056</v>
      </c>
      <c r="P43" s="14">
        <f ca="1">IF(Таблица19[[#This Row],[Шкала]]="Д", (Таблица19[[#This Row],[C]]-Таблица19[[#This Row],[Ce]])/SQRT(Таблица19[[#This Row],[Ce]]), "")</f>
        <v>0.2929476785132778</v>
      </c>
      <c r="Q43" s="14">
        <f ca="1">IF(Таблица19[[#This Row],[Шкала]]="Д", (Таблица19[[#This Row],[D]]-Таблица19[[#This Row],[De]])/SQRT(Таблица19[[#This Row],[De]]), "")</f>
        <v>-0.30679527900302506</v>
      </c>
      <c r="R43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3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3" s="16">
        <f ca="1">IF(Таблица19[[#This Row],[Хи-кв корр]]="Да", Таблица19[[#This Row],[Aост]]^2+Таблица19[[#This Row],[Bост]]^2+Таблица19[[#This Row],[Cост]]^2+Таблица19[[#This Row],[Dост]]^2, "")</f>
        <v>3.3417741604903166</v>
      </c>
      <c r="U43" s="16">
        <f ca="1">IF(ISNUMBER(Таблица19[[#This Row],[Хи-кв]]), _xlfn.CHISQ.DIST.RT(Таблица19[[#This Row],[Хи-кв]], 1), "")</f>
        <v>6.754174595100701E-2</v>
      </c>
      <c r="V43" s="16">
        <f ca="1">IF(Таблица19[[#This Row],[Шкала]]="Д", _xll.FisherExactTest(Таблица19[[#This Row],[A]], Таблица19[[#This Row],[B]], Таблица19[[#This Row],[C]], Таблица19[[#This Row],[D]]), "")</f>
        <v>5.9513267831993448E-2</v>
      </c>
      <c r="W43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0.34545454545454546</v>
      </c>
      <c r="X43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0.10548180650092233</v>
      </c>
      <c r="Y43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1.1313689719009801</v>
      </c>
      <c r="Z43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2,48674432607951;0,114808998634444;0,340457582588684;0,103631354447156;1,11849706259737</v>
      </c>
      <c r="AA43" s="16">
        <f ca="1">IF(Таблица19[[#This Row],[Тест CMH - расчеты]]="", "", _xll.MatrixIndex(Таблица19[[#This Row],[Тест CMH - расчеты]], 1, 1))</f>
        <v>2.4867443260795099</v>
      </c>
      <c r="AB43" s="16">
        <f ca="1">IF(Таблица19[[#This Row],[Тест CMH - расчеты]]="", "", _xll.MatrixIndex(Таблица19[[#This Row],[Тест CMH - расчеты]], 1, 2))</f>
        <v>0.11480899863444401</v>
      </c>
      <c r="AC43" s="15">
        <f ca="1">IF(Таблица19[[#This Row],[Тест CMH - расчеты]]="", "", _xll.MatrixIndex(Таблица19[[#This Row],[Тест CMH - расчеты]], 1, 3))</f>
        <v>0.34045758258868403</v>
      </c>
      <c r="AD43" s="15">
        <f ca="1">IF(Таблица19[[#This Row],[Тест CMH - расчеты]]="", "", _xll.MatrixIndex(Таблица19[[#This Row],[Тест CMH - расчеты]], 1, 4))</f>
        <v>0.103631354447156</v>
      </c>
      <c r="AE43" s="15">
        <f ca="1">IF(Таблица19[[#This Row],[Тест CMH - расчеты]]="", "", _xll.MatrixIndex(Таблица19[[#This Row],[Тест CMH - расчеты]], 1, 5))</f>
        <v>1.11849706259737</v>
      </c>
      <c r="AF43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0,146603474191875;-1,06289420606603_x000D_
0,127858075225302;0,605266611468851_x000D_
1,31471676199953;3,08380312704435_x000D_
0,251542432396756;0,0790754223143614_x000D_
1,15789473684211;0,345454545454547_x000D_
0,901226781515441;0,105481809308902_x000D_
1,48766131800054;1,13136894178336</v>
      </c>
      <c r="AG43" s="14">
        <f ca="1">IF(IFERROR(Таблица19[[#This Row],[Лог рег - расчеты]]&lt;&gt;"", FALSE), _xll.MatrixIndex(Таблица19[[#This Row],[Лог рег - расчеты]], 3, 2), "")</f>
        <v>3.0838031270443498</v>
      </c>
      <c r="AH43" s="14">
        <f ca="1">IF(IFERROR(Таблица19[[#This Row],[Лог рег - расчеты]]&lt;&gt;"", FALSE), _xll.MatrixIndex(Таблица19[[#This Row],[Лог рег - расчеты]], 4, 2), "")</f>
        <v>7.9075422314361404E-2</v>
      </c>
      <c r="AI43" s="14">
        <f ca="1">IF(IFERROR(Таблица19[[#This Row],[Лог рег - расчеты]]&lt;&gt;"", FALSE), _xll.MatrixIndex(Таблица19[[#This Row],[Лог рег - расчеты]], 5, 2), "")</f>
        <v>0.34545454545454701</v>
      </c>
      <c r="AJ43" s="14">
        <f ca="1">IF(IFERROR(Таблица19[[#This Row],[Лог рег - расчеты]]&lt;&gt;"", FALSE), _xll.MatrixIndex(Таблица19[[#This Row],[Лог рег - расчеты]], 6, 2), "")</f>
        <v>0.105481809308902</v>
      </c>
      <c r="AK43" s="14">
        <f ca="1">IF(IFERROR(Таблица19[[#This Row],[Лог рег - расчеты]]&lt;&gt;"", FALSE), _xll.MatrixIndex(Таблица19[[#This Row],[Лог рег - расчеты]], 7, 2), "")</f>
        <v>1.1313689417833599</v>
      </c>
      <c r="AL43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0,200993982533651;-1,07803265222527;-0,140431556300636_x000D_
0,162381774282002;0,606238666077553;0,257511316275883_x000D_
1,53211564035592;3,16210703110539;0,297397134832721_x000D_
0,215795202357565;0,0753658523290157;0,58551880341266_x000D_
1,22261741474204;0,340264285772799;0,868983139318169_x000D_
0,88934121780245;0,103699245689916;0,524581888680205_x000D_
1,68078720845091;1,11649591472131;1,43949250386645</v>
      </c>
      <c r="AM43" s="14">
        <f ca="1">IF(IFERROR(Таблица19[[#This Row],[Лог рег 2 - расчеты]]&lt;&gt;"", FALSE), _xll.MatrixIndex(Таблица19[[#This Row],[Лог рег 2 - расчеты]], 3, 2), "")</f>
        <v>3.16210703110539</v>
      </c>
      <c r="AN43" s="14">
        <f ca="1">IF(IFERROR(Таблица19[[#This Row],[Лог рег 2 - расчеты]]&lt;&gt;"", FALSE), _xll.MatrixIndex(Таблица19[[#This Row],[Лог рег 2 - расчеты]], 4, 2), "")</f>
        <v>7.5365852329015701E-2</v>
      </c>
      <c r="AO43" s="14">
        <f ca="1">IF(IFERROR(Таблица19[[#This Row],[Лог рег 2 - расчеты]]&lt;&gt;"", FALSE), _xll.MatrixIndex(Таблица19[[#This Row],[Лог рег 2 - расчеты]], 5, 2), "")</f>
        <v>0.34026428577279899</v>
      </c>
      <c r="AP43" s="14">
        <f ca="1">IF(IFERROR(Таблица19[[#This Row],[Лог рег 2 - расчеты]]&lt;&gt;"", FALSE), _xll.MatrixIndex(Таблица19[[#This Row],[Лог рег 2 - расчеты]], 6, 2), "")</f>
        <v>0.10369924568991599</v>
      </c>
      <c r="AQ43" s="14">
        <f ca="1">IF(IFERROR(Таблица19[[#This Row],[Лог рег 2 - расчеты]]&lt;&gt;"", FALSE), _xll.MatrixIndex(Таблица19[[#This Row],[Лог рег 2 - расчеты]], 7, 2), "")</f>
        <v>1.11649591472131</v>
      </c>
      <c r="AR43" s="14">
        <f ca="1">IF(Таблица19[[#This Row],[Критерий W p 2]]="", Таблица19[[#This Row],[Тест CMH p]], Таблица19[[#This Row],[Критерий W p 2]])</f>
        <v>7.5365852329015701E-2</v>
      </c>
      <c r="AS43" s="14">
        <f ca="1">IF(Таблица19[[#This Row],[Критерий W p 2]]="", Таблица19[[#This Row],[ОШ CMH]], Таблица19[[#This Row],[ОШ лр 2]])</f>
        <v>0.34026428577279899</v>
      </c>
      <c r="AT43" s="14">
        <f ca="1">IF(Таблица19[[#This Row],[Критерий W p 2]]="", Таблица19[[#This Row],[ОШн CMH]], Таблица19[[#This Row],[ОШн лр 2]])</f>
        <v>0.10369924568991599</v>
      </c>
      <c r="AU43" s="14">
        <f ca="1">IF(Таблица19[[#This Row],[Критерий W p 2]]="", Таблица19[[#This Row],[ОШв CMH]], Таблица19[[#This Row],[ОШв лр 2]])</f>
        <v>1.11649591472131</v>
      </c>
      <c r="AV43" s="12"/>
    </row>
    <row r="44" spans="1:48" x14ac:dyDescent="0.25">
      <c r="A44">
        <f>MATCH(Таблица19[[#This Row],[Переменная]], Данные!$1:$1, 0)</f>
        <v>44</v>
      </c>
      <c r="B44" t="s">
        <v>184</v>
      </c>
      <c r="C44" t="s">
        <v>185</v>
      </c>
      <c r="D44" s="10">
        <f ca="1">COUNT(OFFSET(Данные!$A$1, 1, Таблица19[[#This Row],[№]]-1, 1000))</f>
        <v>260</v>
      </c>
      <c r="E44" s="10">
        <f ca="1">_xll.DistinctCount(OFFSET(Данные!$A$1, 1, Таблица19[[#This Row],[№]]-1, 1000))</f>
        <v>2</v>
      </c>
      <c r="F44" s="10">
        <f ca="1">IF(Таблица19[[#This Row],[Шкала]]="Д", COUNTIFS(OFFSET(Данные!$A$1, 1, Справочники!$C$1-1, 1000), "&gt;0", OFFSET(Данные!$A$1, 1, Таблица19[[#This Row],[№]]-1, 1000), "&gt;0"), "")</f>
        <v>131</v>
      </c>
      <c r="G44" s="10">
        <f ca="1">IF(Таблица19[[#This Row],[Шкала]]="Д", COUNTIFS(OFFSET(Данные!$A$1, 1, Справочники!$C$1-1, 1000), "=0", OFFSET(Данные!$A$1, 1, Таблица19[[#This Row],[№]]-1, 1000), "&gt;0"), "")</f>
        <v>112</v>
      </c>
      <c r="H44" s="10">
        <f ca="1">IF(Таблица19[[#This Row],[Шкала]]="Д", COUNTIFS(OFFSET(Данные!$A$1, 1, Справочники!$C$1-1, 1000), "&gt;0", OFFSET(Данные!$A$1, 1, Таблица19[[#This Row],[№]]-1, 1000), "=0"), "")</f>
        <v>5</v>
      </c>
      <c r="I44" s="10">
        <f ca="1">IF(Таблица19[[#This Row],[Шкала]]="Д", COUNTIFS(OFFSET(Данные!$A$1, 1, Справочники!$C$1-1, 1000), "=0", OFFSET(Данные!$A$1, 1, Таблица19[[#This Row],[№]]-1, 1000), "=0"), "")</f>
        <v>12</v>
      </c>
      <c r="J44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127.1076923076923</v>
      </c>
      <c r="K44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115.8923076923077</v>
      </c>
      <c r="L44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8.8923076923076927</v>
      </c>
      <c r="M44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8.1076923076923073</v>
      </c>
      <c r="N44" s="14">
        <f ca="1">IF(Таблица19[[#This Row],[Шкала]]="Д", (Таблица19[[#This Row],[A]]-Таблица19[[#This Row],[Ae]])/SQRT(Таблица19[[#This Row],[Ae]]), "")</f>
        <v>0.34524011097121121</v>
      </c>
      <c r="O44" s="14">
        <f ca="1">IF(Таблица19[[#This Row],[Шкала]]="Д", (Таблица19[[#This Row],[B]]-Таблица19[[#This Row],[Be]])/SQRT(Таблица19[[#This Row],[Be]]), "")</f>
        <v>-0.36155956826825264</v>
      </c>
      <c r="P44" s="14">
        <f ca="1">IF(Таблица19[[#This Row],[Шкала]]="Д", (Таблица19[[#This Row],[C]]-Таблица19[[#This Row],[Ce]])/SQRT(Таблица19[[#This Row],[Ce]]), "")</f>
        <v>-1.3052686993216376</v>
      </c>
      <c r="Q44" s="14">
        <f ca="1">IF(Таблица19[[#This Row],[Шкала]]="Д", (Таблица19[[#This Row],[D]]-Таблица19[[#This Row],[De]])/SQRT(Таблица19[[#This Row],[De]]), "")</f>
        <v>1.3669685891166583</v>
      </c>
      <c r="R44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4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4" s="16">
        <f ca="1">IF(Таблица19[[#This Row],[Хи-кв корр]]="Да", Таблица19[[#This Row],[Aост]]^2+Таблица19[[#This Row],[Bост]]^2+Таблица19[[#This Row],[Cост]]^2+Таблица19[[#This Row],[Dост]]^2, "")</f>
        <v>3.8222455566901266</v>
      </c>
      <c r="U44" s="16">
        <f ca="1">IF(ISNUMBER(Таблица19[[#This Row],[Хи-кв]]), _xlfn.CHISQ.DIST.RT(Таблица19[[#This Row],[Хи-кв]], 1), "")</f>
        <v>5.0576412770927621E-2</v>
      </c>
      <c r="V44" s="16">
        <f ca="1">IF(Таблица19[[#This Row],[Шкала]]="Д", _xll.FisherExactTest(Таблица19[[#This Row],[A]], Таблица19[[#This Row],[B]], Таблица19[[#This Row],[C]], Таблица19[[#This Row],[D]]), "")</f>
        <v>4.3522095319287905E-2</v>
      </c>
      <c r="W44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2.8071428571428569</v>
      </c>
      <c r="X44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0.95965443812695506</v>
      </c>
      <c r="Y44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8.2113422366788349</v>
      </c>
      <c r="Z44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2,93012822826852;0,0869405869458201;2,79817526911982;0,954583921540232;8,20230119116225</v>
      </c>
      <c r="AA44" s="16">
        <f ca="1">IF(Таблица19[[#This Row],[Тест CMH - расчеты]]="", "", _xll.MatrixIndex(Таблица19[[#This Row],[Тест CMH - расчеты]], 1, 1))</f>
        <v>2.9301282282685199</v>
      </c>
      <c r="AB44" s="16">
        <f ca="1">IF(Таблица19[[#This Row],[Тест CMH - расчеты]]="", "", _xll.MatrixIndex(Таблица19[[#This Row],[Тест CMH - расчеты]], 1, 2))</f>
        <v>8.6940586945820103E-2</v>
      </c>
      <c r="AC44" s="15">
        <f ca="1">IF(Таблица19[[#This Row],[Тест CMH - расчеты]]="", "", _xll.MatrixIndex(Таблица19[[#This Row],[Тест CMH - расчеты]], 1, 3))</f>
        <v>2.7981752691198198</v>
      </c>
      <c r="AD44" s="15">
        <f ca="1">IF(Таблица19[[#This Row],[Тест CMH - расчеты]]="", "", _xll.MatrixIndex(Таблица19[[#This Row],[Тест CMH - расчеты]], 1, 4))</f>
        <v>0.95458392154023197</v>
      </c>
      <c r="AE44" s="15">
        <f ca="1">IF(Таблица19[[#This Row],[Тест CMH - расчеты]]="", "", _xll.MatrixIndex(Таблица19[[#This Row],[Тест CMH - расчеты]], 1, 5))</f>
        <v>8.2023011911622508</v>
      </c>
      <c r="AF44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-0,875468737353899;1,03216718925996_x000D_
0,532290641035166;0,54762714117222_x000D_
2,70510186521621;3,55246796705166_x000D_
0,100027692700513;0,0594569550775262_x000D_
0,416666666666667;2,80714285714285_x000D_
0,146789103296416;0,959654449804352_x000D_
1,18272478823263;8,21134213676045</v>
      </c>
      <c r="AG44" s="14">
        <f ca="1">IF(IFERROR(Таблица19[[#This Row],[Лог рег - расчеты]]&lt;&gt;"", FALSE), _xll.MatrixIndex(Таблица19[[#This Row],[Лог рег - расчеты]], 3, 2), "")</f>
        <v>3.5524679670516601</v>
      </c>
      <c r="AH44" s="14">
        <f ca="1">IF(IFERROR(Таблица19[[#This Row],[Лог рег - расчеты]]&lt;&gt;"", FALSE), _xll.MatrixIndex(Таблица19[[#This Row],[Лог рег - расчеты]], 4, 2), "")</f>
        <v>5.94569550775262E-2</v>
      </c>
      <c r="AI44" s="14">
        <f ca="1">IF(IFERROR(Таблица19[[#This Row],[Лог рег - расчеты]]&lt;&gt;"", FALSE), _xll.MatrixIndex(Таблица19[[#This Row],[Лог рег - расчеты]], 5, 2), "")</f>
        <v>2.8071428571428498</v>
      </c>
      <c r="AJ44" s="14">
        <f ca="1">IF(IFERROR(Таблица19[[#This Row],[Лог рег - расчеты]]&lt;&gt;"", FALSE), _xll.MatrixIndex(Таблица19[[#This Row],[Лог рег - расчеты]], 6, 2), "")</f>
        <v>0.95965444980435199</v>
      </c>
      <c r="AK44" s="14">
        <f ca="1">IF(IFERROR(Таблица19[[#This Row],[Лог рег - расчеты]]&lt;&gt;"", FALSE), _xll.MatrixIndex(Таблица19[[#This Row],[Лог рег - расчеты]], 7, 2), "")</f>
        <v>8.2113421367604502</v>
      </c>
      <c r="AL44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-0,831724728789398;1,03681160909634;-0,126074376293956_x000D_
0,53968147135892;0,547949727188595;0,257573713290091_x000D_
2,37511264820397;3,58029055271359;0,239580009987994_x000D_
0,123282704748987;0,0584689238601005;0,624509618334315_x000D_
0,435297867746714;2,82021072996584;0,881549277976829_x000D_
0,151147301256531;0,963512462889911;0,532102651480743_x000D_
1,25363954294651;8,25478534814055;1,46048723369234</v>
      </c>
      <c r="AM44" s="14">
        <f ca="1">IF(IFERROR(Таблица19[[#This Row],[Лог рег 2 - расчеты]]&lt;&gt;"", FALSE), _xll.MatrixIndex(Таблица19[[#This Row],[Лог рег 2 - расчеты]], 3, 2), "")</f>
        <v>3.5802905527135902</v>
      </c>
      <c r="AN44" s="14">
        <f ca="1">IF(IFERROR(Таблица19[[#This Row],[Лог рег 2 - расчеты]]&lt;&gt;"", FALSE), _xll.MatrixIndex(Таблица19[[#This Row],[Лог рег 2 - расчеты]], 4, 2), "")</f>
        <v>5.8468923860100497E-2</v>
      </c>
      <c r="AO44" s="14">
        <f ca="1">IF(IFERROR(Таблица19[[#This Row],[Лог рег 2 - расчеты]]&lt;&gt;"", FALSE), _xll.MatrixIndex(Таблица19[[#This Row],[Лог рег 2 - расчеты]], 5, 2), "")</f>
        <v>2.8202107299658401</v>
      </c>
      <c r="AP44" s="14">
        <f ca="1">IF(IFERROR(Таблица19[[#This Row],[Лог рег 2 - расчеты]]&lt;&gt;"", FALSE), _xll.MatrixIndex(Таблица19[[#This Row],[Лог рег 2 - расчеты]], 6, 2), "")</f>
        <v>0.96351246288991099</v>
      </c>
      <c r="AQ44" s="14">
        <f ca="1">IF(IFERROR(Таблица19[[#This Row],[Лог рег 2 - расчеты]]&lt;&gt;"", FALSE), _xll.MatrixIndex(Таблица19[[#This Row],[Лог рег 2 - расчеты]], 7, 2), "")</f>
        <v>8.2547853481405493</v>
      </c>
      <c r="AR44" s="14">
        <f ca="1">IF(Таблица19[[#This Row],[Критерий W p 2]]="", Таблица19[[#This Row],[Тест CMH p]], Таблица19[[#This Row],[Критерий W p 2]])</f>
        <v>5.8468923860100497E-2</v>
      </c>
      <c r="AS44" s="14">
        <f ca="1">IF(Таблица19[[#This Row],[Критерий W p 2]]="", Таблица19[[#This Row],[ОШ CMH]], Таблица19[[#This Row],[ОШ лр 2]])</f>
        <v>2.8202107299658401</v>
      </c>
      <c r="AT44" s="14">
        <f ca="1">IF(Таблица19[[#This Row],[Критерий W p 2]]="", Таблица19[[#This Row],[ОШн CMH]], Таблица19[[#This Row],[ОШн лр 2]])</f>
        <v>0.96351246288991099</v>
      </c>
      <c r="AU44" s="14">
        <f ca="1">IF(Таблица19[[#This Row],[Критерий W p 2]]="", Таблица19[[#This Row],[ОШв CMH]], Таблица19[[#This Row],[ОШв лр 2]])</f>
        <v>8.2547853481405493</v>
      </c>
      <c r="AV44" s="12"/>
    </row>
    <row r="45" spans="1:48" x14ac:dyDescent="0.25">
      <c r="A45">
        <f>MATCH(Таблица19[[#This Row],[Переменная]], Данные!$1:$1, 0)</f>
        <v>45</v>
      </c>
      <c r="B45" t="s">
        <v>179</v>
      </c>
      <c r="D45" s="10">
        <f ca="1">COUNT(OFFSET(Данные!$A$1, 1, Таблица19[[#This Row],[№]]-1, 1000))</f>
        <v>260</v>
      </c>
      <c r="E45" s="10">
        <f ca="1">_xll.DistinctCount(OFFSET(Данные!$A$1, 1, Таблица19[[#This Row],[№]]-1, 1000))</f>
        <v>2</v>
      </c>
      <c r="F45" s="10" t="str">
        <f ca="1">IF(Таблица19[[#This Row],[Шкала]]="Д", COUNTIFS(OFFSET(Данные!$A$1, 1, Справочники!$C$1-1, 1000), "&gt;0", OFFSET(Данные!$A$1, 1, Таблица19[[#This Row],[№]]-1, 1000), "&gt;0"), "")</f>
        <v/>
      </c>
      <c r="G45" s="10" t="str">
        <f ca="1">IF(Таблица19[[#This Row],[Шкала]]="Д", COUNTIFS(OFFSET(Данные!$A$1, 1, Справочники!$C$1-1, 1000), "=0", OFFSET(Данные!$A$1, 1, Таблица19[[#This Row],[№]]-1, 1000), "&gt;0"), "")</f>
        <v/>
      </c>
      <c r="H45" s="10" t="str">
        <f ca="1">IF(Таблица19[[#This Row],[Шкала]]="Д", COUNTIFS(OFFSET(Данные!$A$1, 1, Справочники!$C$1-1, 1000), "&gt;0", OFFSET(Данные!$A$1, 1, Таблица19[[#This Row],[№]]-1, 1000), "=0"), "")</f>
        <v/>
      </c>
      <c r="I45" s="10" t="str">
        <f ca="1">IF(Таблица19[[#This Row],[Шкала]]="Д", COUNTIFS(OFFSET(Данные!$A$1, 1, Справочники!$C$1-1, 1000), "=0", OFFSET(Данные!$A$1, 1, Таблица19[[#This Row],[№]]-1, 1000), "=0"), "")</f>
        <v/>
      </c>
      <c r="J45" s="14" t="str">
        <f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/>
      </c>
      <c r="K45" s="14" t="str">
        <f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/>
      </c>
      <c r="L45" s="14" t="str">
        <f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/>
      </c>
      <c r="M45" s="14" t="str">
        <f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/>
      </c>
      <c r="N45" s="14" t="str">
        <f>IF(Таблица19[[#This Row],[Шкала]]="Д", (Таблица19[[#This Row],[A]]-Таблица19[[#This Row],[Ae]])/SQRT(Таблица19[[#This Row],[Ae]]), "")</f>
        <v/>
      </c>
      <c r="O45" s="14" t="str">
        <f>IF(Таблица19[[#This Row],[Шкала]]="Д", (Таблица19[[#This Row],[B]]-Таблица19[[#This Row],[Be]])/SQRT(Таблица19[[#This Row],[Be]]), "")</f>
        <v/>
      </c>
      <c r="P45" s="14" t="str">
        <f>IF(Таблица19[[#This Row],[Шкала]]="Д", (Таблица19[[#This Row],[C]]-Таблица19[[#This Row],[Ce]])/SQRT(Таблица19[[#This Row],[Ce]]), "")</f>
        <v/>
      </c>
      <c r="Q45" s="14" t="str">
        <f>IF(Таблица19[[#This Row],[Шкала]]="Д", (Таблица19[[#This Row],[D]]-Таблица19[[#This Row],[De]])/SQRT(Таблица19[[#This Row],[De]]), "")</f>
        <v/>
      </c>
      <c r="R45" s="15" t="str">
        <f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/>
      </c>
      <c r="S45" s="15" t="str">
        <f>IF(Таблица19[[#This Row],[Хи-кв корр]]="Да", IF(OR(Таблица19[[#This Row],[A]]=0, Таблица19[[#This Row],[B]]=0, Таблица19[[#This Row],[C]]=0, Таблица19[[#This Row],[D]]=0), "Да", "Нет"), "")</f>
        <v/>
      </c>
      <c r="T45" s="16" t="str">
        <f>IF(Таблица19[[#This Row],[Хи-кв корр]]="Да", Таблица19[[#This Row],[Aост]]^2+Таблица19[[#This Row],[Bост]]^2+Таблица19[[#This Row],[Cост]]^2+Таблица19[[#This Row],[Dост]]^2, "")</f>
        <v/>
      </c>
      <c r="U45" s="16" t="str">
        <f>IF(ISNUMBER(Таблица19[[#This Row],[Хи-кв]]), _xlfn.CHISQ.DIST.RT(Таблица19[[#This Row],[Хи-кв]], 1), "")</f>
        <v/>
      </c>
      <c r="V45" s="16" t="str">
        <f>IF(Таблица19[[#This Row],[Шкала]]="Д", _xll.FisherExactTest(Таблица19[[#This Row],[A]], Таблица19[[#This Row],[B]], Таблица19[[#This Row],[C]], Таблица19[[#This Row],[D]]), "")</f>
        <v/>
      </c>
      <c r="W45" s="16" t="str">
        <f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/>
      </c>
      <c r="X45" s="16" t="str">
        <f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Y45" s="14" t="str">
        <f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/>
      </c>
      <c r="Z45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/>
      </c>
      <c r="AA45" s="16" t="str">
        <f ca="1">IF(Таблица19[[#This Row],[Тест CMH - расчеты]]="", "", _xll.MatrixIndex(Таблица19[[#This Row],[Тест CMH - расчеты]], 1, 1))</f>
        <v/>
      </c>
      <c r="AB45" s="16" t="str">
        <f ca="1">IF(Таблица19[[#This Row],[Тест CMH - расчеты]]="", "", _xll.MatrixIndex(Таблица19[[#This Row],[Тест CMH - расчеты]], 1, 2))</f>
        <v/>
      </c>
      <c r="AC45" s="15" t="str">
        <f ca="1">IF(Таблица19[[#This Row],[Тест CMH - расчеты]]="", "", _xll.MatrixIndex(Таблица19[[#This Row],[Тест CMH - расчеты]], 1, 3))</f>
        <v/>
      </c>
      <c r="AD45" s="15" t="str">
        <f ca="1">IF(Таблица19[[#This Row],[Тест CMH - расчеты]]="", "", _xll.MatrixIndex(Таблица19[[#This Row],[Тест CMH - расчеты]], 1, 4))</f>
        <v/>
      </c>
      <c r="AE45" s="15" t="str">
        <f ca="1">IF(Таблица19[[#This Row],[Тест CMH - расчеты]]="", "", _xll.MatrixIndex(Таблица19[[#This Row],[Тест CMH - расчеты]], 1, 5))</f>
        <v/>
      </c>
      <c r="AF45" s="15" t="str">
        <f ca="1">IF(ISBLANK(Таблица19[[#This Row],[Шкала]]), "", _xll.LogisticRegression2(OFFSET(Данные!$A$1, 1, Справочники!$C$1-1, 1000), OFFSET(Данные!$A$1, 1, Таблица19[[#This Row],[№]]-1, 1000)))</f>
        <v/>
      </c>
      <c r="AG45" s="14" t="str">
        <f ca="1">IF(IFERROR(Таблица19[[#This Row],[Лог рег - расчеты]]&lt;&gt;"", FALSE), _xll.MatrixIndex(Таблица19[[#This Row],[Лог рег - расчеты]], 3, 2), "")</f>
        <v/>
      </c>
      <c r="AH45" s="14" t="str">
        <f ca="1">IF(IFERROR(Таблица19[[#This Row],[Лог рег - расчеты]]&lt;&gt;"", FALSE), _xll.MatrixIndex(Таблица19[[#This Row],[Лог рег - расчеты]], 4, 2), "")</f>
        <v/>
      </c>
      <c r="AI45" s="14" t="str">
        <f ca="1">IF(IFERROR(Таблица19[[#This Row],[Лог рег - расчеты]]&lt;&gt;"", FALSE), _xll.MatrixIndex(Таблица19[[#This Row],[Лог рег - расчеты]], 5, 2), "")</f>
        <v/>
      </c>
      <c r="AJ45" s="14" t="str">
        <f ca="1">IF(IFERROR(Таблица19[[#This Row],[Лог рег - расчеты]]&lt;&gt;"", FALSE), _xll.MatrixIndex(Таблица19[[#This Row],[Лог рег - расчеты]], 6, 2), "")</f>
        <v/>
      </c>
      <c r="AK45" s="14" t="str">
        <f ca="1">IF(IFERROR(Таблица19[[#This Row],[Лог рег - расчеты]]&lt;&gt;"", FALSE), _xll.MatrixIndex(Таблица19[[#This Row],[Лог рег - расчеты]], 7, 2), "")</f>
        <v/>
      </c>
      <c r="AL45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/>
      </c>
      <c r="AM45" s="14" t="str">
        <f ca="1">IF(IFERROR(Таблица19[[#This Row],[Лог рег 2 - расчеты]]&lt;&gt;"", FALSE), _xll.MatrixIndex(Таблица19[[#This Row],[Лог рег 2 - расчеты]], 3, 2), "")</f>
        <v/>
      </c>
      <c r="AN45" s="14" t="str">
        <f ca="1">IF(IFERROR(Таблица19[[#This Row],[Лог рег 2 - расчеты]]&lt;&gt;"", FALSE), _xll.MatrixIndex(Таблица19[[#This Row],[Лог рег 2 - расчеты]], 4, 2), "")</f>
        <v/>
      </c>
      <c r="AO45" s="14" t="str">
        <f ca="1">IF(IFERROR(Таблица19[[#This Row],[Лог рег 2 - расчеты]]&lt;&gt;"", FALSE), _xll.MatrixIndex(Таблица19[[#This Row],[Лог рег 2 - расчеты]], 5, 2), "")</f>
        <v/>
      </c>
      <c r="AP45" s="14" t="str">
        <f ca="1">IF(IFERROR(Таблица19[[#This Row],[Лог рег 2 - расчеты]]&lt;&gt;"", FALSE), _xll.MatrixIndex(Таблица19[[#This Row],[Лог рег 2 - расчеты]], 6, 2), "")</f>
        <v/>
      </c>
      <c r="AQ45" s="14" t="str">
        <f ca="1">IF(IFERROR(Таблица19[[#This Row],[Лог рег 2 - расчеты]]&lt;&gt;"", FALSE), _xll.MatrixIndex(Таблица19[[#This Row],[Лог рег 2 - расчеты]], 7, 2), "")</f>
        <v/>
      </c>
      <c r="AR45" s="14" t="str">
        <f ca="1">IF(Таблица19[[#This Row],[Критерий W p 2]]="", Таблица19[[#This Row],[Тест CMH p]], Таблица19[[#This Row],[Критерий W p 2]])</f>
        <v/>
      </c>
      <c r="AS45" s="14" t="str">
        <f ca="1">IF(Таблица19[[#This Row],[Критерий W p 2]]="", Таблица19[[#This Row],[ОШ CMH]], Таблица19[[#This Row],[ОШ лр 2]])</f>
        <v/>
      </c>
      <c r="AT45" s="14" t="str">
        <f ca="1">IF(Таблица19[[#This Row],[Критерий W p 2]]="", Таблица19[[#This Row],[ОШн CMH]], Таблица19[[#This Row],[ОШн лр 2]])</f>
        <v/>
      </c>
      <c r="AU45" s="14" t="str">
        <f ca="1">IF(Таблица19[[#This Row],[Критерий W p 2]]="", Таблица19[[#This Row],[ОШв CMH]], Таблица19[[#This Row],[ОШв лр 2]])</f>
        <v/>
      </c>
      <c r="AV45" s="12"/>
    </row>
    <row r="46" spans="1:48" x14ac:dyDescent="0.25">
      <c r="A46">
        <f>MATCH(Таблица19[[#This Row],[Переменная]], Данные!$1:$1, 0)</f>
        <v>46</v>
      </c>
      <c r="B46" t="s">
        <v>192</v>
      </c>
      <c r="C46" t="s">
        <v>185</v>
      </c>
      <c r="D46" s="10">
        <f ca="1">COUNT(OFFSET(Данные!$A$1, 1, Таблица19[[#This Row],[№]]-1, 1000))</f>
        <v>260</v>
      </c>
      <c r="E46" s="10">
        <f ca="1">_xll.DistinctCount(OFFSET(Данные!$A$1, 1, Таблица19[[#This Row],[№]]-1, 1000))</f>
        <v>2</v>
      </c>
      <c r="F46" s="10">
        <f ca="1">IF(Таблица19[[#This Row],[Шкала]]="Д", COUNTIFS(OFFSET(Данные!$A$1, 1, Справочники!$C$1-1, 1000), "&gt;0", OFFSET(Данные!$A$1, 1, Таблица19[[#This Row],[№]]-1, 1000), "&gt;0"), "")</f>
        <v>28</v>
      </c>
      <c r="G46" s="10">
        <f ca="1">IF(Таблица19[[#This Row],[Шкала]]="Д", COUNTIFS(OFFSET(Данные!$A$1, 1, Справочники!$C$1-1, 1000), "=0", OFFSET(Данные!$A$1, 1, Таблица19[[#This Row],[№]]-1, 1000), "&gt;0"), "")</f>
        <v>35</v>
      </c>
      <c r="H46" s="10">
        <f ca="1">IF(Таблица19[[#This Row],[Шкала]]="Д", COUNTIFS(OFFSET(Данные!$A$1, 1, Справочники!$C$1-1, 1000), "&gt;0", OFFSET(Данные!$A$1, 1, Таблица19[[#This Row],[№]]-1, 1000), "=0"), "")</f>
        <v>108</v>
      </c>
      <c r="I46" s="10">
        <f ca="1">IF(Таблица19[[#This Row],[Шкала]]="Д", COUNTIFS(OFFSET(Данные!$A$1, 1, Справочники!$C$1-1, 1000), "=0", OFFSET(Данные!$A$1, 1, Таблица19[[#This Row],[№]]-1, 1000), "=0"), "")</f>
        <v>89</v>
      </c>
      <c r="J46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32.95384615384615</v>
      </c>
      <c r="K46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30.046153846153846</v>
      </c>
      <c r="L46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103.04615384615384</v>
      </c>
      <c r="M46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93.953846153846158</v>
      </c>
      <c r="N46" s="14">
        <f ca="1">IF(Таблица19[[#This Row],[Шкала]]="Д", (Таблица19[[#This Row],[A]]-Таблица19[[#This Row],[Ae]])/SQRT(Таблица19[[#This Row],[Ae]]), "")</f>
        <v>-0.86295760443301461</v>
      </c>
      <c r="O46" s="14">
        <f ca="1">IF(Таблица19[[#This Row],[Шкала]]="Д", (Таблица19[[#This Row],[B]]-Таблица19[[#This Row],[Be]])/SQRT(Таблица19[[#This Row],[Be]]), "")</f>
        <v>0.90374950354081074</v>
      </c>
      <c r="P46" s="14">
        <f ca="1">IF(Таблица19[[#This Row],[Шкала]]="Д", (Таблица19[[#This Row],[C]]-Таблица19[[#This Row],[Ce]])/SQRT(Таблица19[[#This Row],[Ce]]), "")</f>
        <v>0.48800764069948588</v>
      </c>
      <c r="Q46" s="14">
        <f ca="1">IF(Таблица19[[#This Row],[Шкала]]="Д", (Таблица19[[#This Row],[D]]-Таблица19[[#This Row],[De]])/SQRT(Таблица19[[#This Row],[De]]), "")</f>
        <v>-0.51107570144891989</v>
      </c>
      <c r="R46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6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6" s="16">
        <f ca="1">IF(Таблица19[[#This Row],[Хи-кв корр]]="Да", Таблица19[[#This Row],[Aост]]^2+Таблица19[[#This Row],[Bост]]^2+Таблица19[[#This Row],[Cост]]^2+Таблица19[[#This Row],[Dост]]^2, "")</f>
        <v>2.0608088221916132</v>
      </c>
      <c r="U46" s="16">
        <f ca="1">IF(ISNUMBER(Таблица19[[#This Row],[Хи-кв]]), _xlfn.CHISQ.DIST.RT(Таблица19[[#This Row],[Хи-кв]], 1), "")</f>
        <v>0.15112993321233531</v>
      </c>
      <c r="V46" s="16">
        <f ca="1">IF(Таблица19[[#This Row],[Шкала]]="Д", _xll.FisherExactTest(Таблица19[[#This Row],[A]], Таблица19[[#This Row],[B]], Таблица19[[#This Row],[C]], Таблица19[[#This Row],[D]]), "")</f>
        <v>9.8430762372479205E-2</v>
      </c>
      <c r="W46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0.65925925925925921</v>
      </c>
      <c r="X46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0.37256832364766007</v>
      </c>
      <c r="Y46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1.1665585701539465</v>
      </c>
      <c r="Z46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1,51792078825881;0,217934411309889;0,670060499840382;0,3736005488861;1,20176770292493</v>
      </c>
      <c r="AA46" s="16">
        <f ca="1">IF(Таблица19[[#This Row],[Тест CMH - расчеты]]="", "", _xll.MatrixIndex(Таблица19[[#This Row],[Тест CMH - расчеты]], 1, 1))</f>
        <v>1.5179207882588099</v>
      </c>
      <c r="AB46" s="16">
        <f ca="1">IF(Таблица19[[#This Row],[Тест CMH - расчеты]]="", "", _xll.MatrixIndex(Таблица19[[#This Row],[Тест CMH - расчеты]], 1, 2))</f>
        <v>0.217934411309889</v>
      </c>
      <c r="AC46" s="15">
        <f ca="1">IF(Таблица19[[#This Row],[Тест CMH - расчеты]]="", "", _xll.MatrixIndex(Таблица19[[#This Row],[Тест CMH - расчеты]], 1, 3))</f>
        <v>0.67006049984038196</v>
      </c>
      <c r="AD46" s="15">
        <f ca="1">IF(Таблица19[[#This Row],[Тест CMH - расчеты]]="", "", _xll.MatrixIndex(Таблица19[[#This Row],[Тест CMH - расчеты]], 1, 4))</f>
        <v>0.3736005488861</v>
      </c>
      <c r="AE46" s="15">
        <f ca="1">IF(Таблица19[[#This Row],[Тест CMH - расчеты]]="", "", _xll.MatrixIndex(Таблица19[[#This Row],[Тест CMH - расчеты]], 1, 5))</f>
        <v>1.2017677029249301</v>
      </c>
      <c r="AF46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0,19349485739208;-0,416638408706289_x000D_
0,143161497201684;0,291171647367715_x000D_
1,82678059979298;2,04748364085718_x000D_
0,176508278737823;0,1524579925656_x000D_
1,21348314606742;0,659259259259259_x000D_
0,916583895281399;0,372568324112032_x000D_
1,60655380633498;1,16655856869994</v>
      </c>
      <c r="AG46" s="14">
        <f ca="1">IF(IFERROR(Таблица19[[#This Row],[Лог рег - расчеты]]&lt;&gt;"", FALSE), _xll.MatrixIndex(Таблица19[[#This Row],[Лог рег - расчеты]], 3, 2), "")</f>
        <v>2.0474836408571799</v>
      </c>
      <c r="AH46" s="14">
        <f ca="1">IF(IFERROR(Таблица19[[#This Row],[Лог рег - расчеты]]&lt;&gt;"", FALSE), _xll.MatrixIndex(Таблица19[[#This Row],[Лог рег - расчеты]], 4, 2), "")</f>
        <v>0.1524579925656</v>
      </c>
      <c r="AI46" s="14">
        <f ca="1">IF(IFERROR(Таблица19[[#This Row],[Лог рег - расчеты]]&lt;&gt;"", FALSE), _xll.MatrixIndex(Таблица19[[#This Row],[Лог рег - расчеты]], 5, 2), "")</f>
        <v>0.65925925925925899</v>
      </c>
      <c r="AJ46" s="14">
        <f ca="1">IF(IFERROR(Таблица19[[#This Row],[Лог рег - расчеты]]&lt;&gt;"", FALSE), _xll.MatrixIndex(Таблица19[[#This Row],[Лог рег - расчеты]], 6, 2), "")</f>
        <v>0.372568324112032</v>
      </c>
      <c r="AK46" s="14">
        <f ca="1">IF(IFERROR(Таблица19[[#This Row],[Лог рег - расчеты]]&lt;&gt;"", FALSE), _xll.MatrixIndex(Таблица19[[#This Row],[Лог рег - расчеты]], 7, 2), "")</f>
        <v>1.16655856869994</v>
      </c>
      <c r="AL46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0,212810178312119;-0,405853955080602;-0,0575504853886751_x000D_
0,167789101481936;0,295196658304683;0,26022501730253_x000D_
1,60863418801032;1,89023887800472;0,0489102507782222_x000D_
0,20468389947942;0,169174981051752;0,824970484781895_x000D_
1,23714979109202;0,666407485745832;0,944074227228986_x000D_
0,890424947958081;0,373648633657134;0,566889137364828_x000D_
1,71888670584631;1,1885469316759;1,57222301111834</v>
      </c>
      <c r="AM46" s="14">
        <f ca="1">IF(IFERROR(Таблица19[[#This Row],[Лог рег 2 - расчеты]]&lt;&gt;"", FALSE), _xll.MatrixIndex(Таблица19[[#This Row],[Лог рег 2 - расчеты]], 3, 2), "")</f>
        <v>1.8902388780047199</v>
      </c>
      <c r="AN46" s="14">
        <f ca="1">IF(IFERROR(Таблица19[[#This Row],[Лог рег 2 - расчеты]]&lt;&gt;"", FALSE), _xll.MatrixIndex(Таблица19[[#This Row],[Лог рег 2 - расчеты]], 4, 2), "")</f>
        <v>0.16917498105175199</v>
      </c>
      <c r="AO46" s="14">
        <f ca="1">IF(IFERROR(Таблица19[[#This Row],[Лог рег 2 - расчеты]]&lt;&gt;"", FALSE), _xll.MatrixIndex(Таблица19[[#This Row],[Лог рег 2 - расчеты]], 5, 2), "")</f>
        <v>0.66640748574583197</v>
      </c>
      <c r="AP46" s="14">
        <f ca="1">IF(IFERROR(Таблица19[[#This Row],[Лог рег 2 - расчеты]]&lt;&gt;"", FALSE), _xll.MatrixIndex(Таблица19[[#This Row],[Лог рег 2 - расчеты]], 6, 2), "")</f>
        <v>0.37364863365713402</v>
      </c>
      <c r="AQ46" s="14">
        <f ca="1">IF(IFERROR(Таблица19[[#This Row],[Лог рег 2 - расчеты]]&lt;&gt;"", FALSE), _xll.MatrixIndex(Таблица19[[#This Row],[Лог рег 2 - расчеты]], 7, 2), "")</f>
        <v>1.1885469316759001</v>
      </c>
      <c r="AR46" s="14">
        <f ca="1">IF(Таблица19[[#This Row],[Критерий W p 2]]="", Таблица19[[#This Row],[Тест CMH p]], Таблица19[[#This Row],[Критерий W p 2]])</f>
        <v>0.16917498105175199</v>
      </c>
      <c r="AS46" s="14">
        <f ca="1">IF(Таблица19[[#This Row],[Критерий W p 2]]="", Таблица19[[#This Row],[ОШ CMH]], Таблица19[[#This Row],[ОШ лр 2]])</f>
        <v>0.66640748574583197</v>
      </c>
      <c r="AT46" s="14">
        <f ca="1">IF(Таблица19[[#This Row],[Критерий W p 2]]="", Таблица19[[#This Row],[ОШн CMH]], Таблица19[[#This Row],[ОШн лр 2]])</f>
        <v>0.37364863365713402</v>
      </c>
      <c r="AU46" s="14">
        <f ca="1">IF(Таблица19[[#This Row],[Критерий W p 2]]="", Таблица19[[#This Row],[ОШв CMH]], Таблица19[[#This Row],[ОШв лр 2]])</f>
        <v>1.1885469316759001</v>
      </c>
      <c r="AV46" s="12"/>
    </row>
    <row r="47" spans="1:48" x14ac:dyDescent="0.25">
      <c r="A47">
        <f>MATCH(Таблица19[[#This Row],[Переменная]], Данные!$1:$1, 0)</f>
        <v>47</v>
      </c>
      <c r="B47" t="s">
        <v>180</v>
      </c>
      <c r="C47" t="s">
        <v>185</v>
      </c>
      <c r="D47" s="10">
        <f ca="1">COUNT(OFFSET(Данные!$A$1, 1, Таблица19[[#This Row],[№]]-1, 1000))</f>
        <v>159</v>
      </c>
      <c r="E47" s="10">
        <f ca="1">_xll.DistinctCount(OFFSET(Данные!$A$1, 1, Таблица19[[#This Row],[№]]-1, 1000))</f>
        <v>3</v>
      </c>
      <c r="F47" s="10">
        <f ca="1">IF(Таблица19[[#This Row],[Шкала]]="Д", COUNTIFS(OFFSET(Данные!$A$1, 1, Справочники!$C$1-1, 1000), "&gt;0", OFFSET(Данные!$A$1, 1, Таблица19[[#This Row],[№]]-1, 1000), "&gt;0"), "")</f>
        <v>75</v>
      </c>
      <c r="G47" s="10">
        <f ca="1">IF(Таблица19[[#This Row],[Шкала]]="Д", COUNTIFS(OFFSET(Данные!$A$1, 1, Справочники!$C$1-1, 1000), "=0", OFFSET(Данные!$A$1, 1, Таблица19[[#This Row],[№]]-1, 1000), "&gt;0"), "")</f>
        <v>48</v>
      </c>
      <c r="H47" s="10">
        <f ca="1">IF(Таблица19[[#This Row],[Шкала]]="Д", COUNTIFS(OFFSET(Данные!$A$1, 1, Справочники!$C$1-1, 1000), "&gt;0", OFFSET(Данные!$A$1, 1, Таблица19[[#This Row],[№]]-1, 1000), "=0"), "")</f>
        <v>13</v>
      </c>
      <c r="I47" s="10">
        <f ca="1">IF(Таблица19[[#This Row],[Шкала]]="Д", COUNTIFS(OFFSET(Данные!$A$1, 1, Справочники!$C$1-1, 1000), "=0", OFFSET(Данные!$A$1, 1, Таблица19[[#This Row],[№]]-1, 1000), "=0"), "")</f>
        <v>23</v>
      </c>
      <c r="J47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68.075471698113205</v>
      </c>
      <c r="K47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54.924528301886795</v>
      </c>
      <c r="L47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19.924528301886792</v>
      </c>
      <c r="M47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16.075471698113208</v>
      </c>
      <c r="N47" s="14">
        <f ca="1">IF(Таблица19[[#This Row],[Шкала]]="Д", (Таблица19[[#This Row],[A]]-Таблица19[[#This Row],[Ae]])/SQRT(Таблица19[[#This Row],[Ae]]), "")</f>
        <v>0.8392567927568988</v>
      </c>
      <c r="O47" s="14">
        <f ca="1">IF(Таблица19[[#This Row],[Шкала]]="Д", (Таблица19[[#This Row],[B]]-Таблица19[[#This Row],[Be]])/SQRT(Таблица19[[#This Row],[Be]]), "")</f>
        <v>-0.93434448550085936</v>
      </c>
      <c r="P47" s="14">
        <f ca="1">IF(Таблица19[[#This Row],[Шкала]]="Д", (Таблица19[[#This Row],[C]]-Таблица19[[#This Row],[Ce]])/SQRT(Таблица19[[#This Row],[Ce]]), "")</f>
        <v>-1.5513013497204107</v>
      </c>
      <c r="Q47" s="14">
        <f ca="1">IF(Таблица19[[#This Row],[Шкала]]="Д", (Таблица19[[#This Row],[D]]-Таблица19[[#This Row],[De]])/SQRT(Таблица19[[#This Row],[De]]), "")</f>
        <v>1.7270636043349334</v>
      </c>
      <c r="R47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7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7" s="16">
        <f ca="1">IF(Таблица19[[#This Row],[Хи-кв корр]]="Да", Таблица19[[#This Row],[Aост]]^2+Таблица19[[#This Row],[Bост]]^2+Таблица19[[#This Row],[Cост]]^2+Таблица19[[#This Row],[Dост]]^2, "")</f>
        <v>6.9666361528372009</v>
      </c>
      <c r="U47" s="16">
        <f ca="1">IF(ISNUMBER(Таблица19[[#This Row],[Хи-кв]]), _xlfn.CHISQ.DIST.RT(Таблица19[[#This Row],[Хи-кв]], 1), "")</f>
        <v>8.3043463237063471E-3</v>
      </c>
      <c r="V47" s="16">
        <f ca="1">IF(Таблица19[[#This Row],[Шкала]]="Д", _xll.FisherExactTest(Таблица19[[#This Row],[A]], Таблица19[[#This Row],[B]], Таблица19[[#This Row],[C]], Таблица19[[#This Row],[D]]), "")</f>
        <v>7.1899590186977657E-3</v>
      </c>
      <c r="W47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2.7644230769230771</v>
      </c>
      <c r="X47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1.2792260723789313</v>
      </c>
      <c r="Y47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5.9739518395002955</v>
      </c>
      <c r="Z47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5,94214720289849;0,0147829983494573;2,77573859210122;1,27676125552171;6,03458532153824</v>
      </c>
      <c r="AA47" s="16">
        <f ca="1">IF(Таблица19[[#This Row],[Тест CMH - расчеты]]="", "", _xll.MatrixIndex(Таблица19[[#This Row],[Тест CMH - расчеты]], 1, 1))</f>
        <v>5.9421472028984903</v>
      </c>
      <c r="AB47" s="16">
        <f ca="1">IF(Таблица19[[#This Row],[Тест CMH - расчеты]]="", "", _xll.MatrixIndex(Таблица19[[#This Row],[Тест CMH - расчеты]], 1, 2))</f>
        <v>1.47829983494573E-2</v>
      </c>
      <c r="AC47" s="15">
        <f ca="1">IF(Таблица19[[#This Row],[Тест CMH - расчеты]]="", "", _xll.MatrixIndex(Таблица19[[#This Row],[Тест CMH - расчеты]], 1, 3))</f>
        <v>2.7757385921012201</v>
      </c>
      <c r="AD47" s="15">
        <f ca="1">IF(Таблица19[[#This Row],[Тест CMH - расчеты]]="", "", _xll.MatrixIndex(Таблица19[[#This Row],[Тест CMH - расчеты]], 1, 4))</f>
        <v>1.27676125552171</v>
      </c>
      <c r="AE47" s="15">
        <f ca="1">IF(Таблица19[[#This Row],[Тест CMH - расчеты]]="", "", _xll.MatrixIndex(Таблица19[[#This Row],[Тест CMH - расчеты]], 1, 5))</f>
        <v>6.0345853215382403</v>
      </c>
      <c r="AF47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-0,570544858337187;1,01683196096201_x000D_
0,346987482361961;0,393150017985172_x000D_
2,70365938004164;6,68931699947157_x000D_
0,100118211491763;0,00969923575720488_x000D_
0,565217391378067;2,76442307655258_x000D_
0,286321399752536;1,27922947716712_x000D_
1,11577653571246;5,97393593767077</v>
      </c>
      <c r="AG47" s="14">
        <f ca="1">IF(IFERROR(Таблица19[[#This Row],[Лог рег - расчеты]]&lt;&gt;"", FALSE), _xll.MatrixIndex(Таблица19[[#This Row],[Лог рег - расчеты]], 3, 2), "")</f>
        <v>6.6893169994715702</v>
      </c>
      <c r="AH47" s="14">
        <f ca="1">IF(IFERROR(Таблица19[[#This Row],[Лог рег - расчеты]]&lt;&gt;"", FALSE), _xll.MatrixIndex(Таблица19[[#This Row],[Лог рег - расчеты]], 4, 2), "")</f>
        <v>9.6992357572048792E-3</v>
      </c>
      <c r="AI47" s="14">
        <f ca="1">IF(IFERROR(Таблица19[[#This Row],[Лог рег - расчеты]]&lt;&gt;"", FALSE), _xll.MatrixIndex(Таблица19[[#This Row],[Лог рег - расчеты]], 5, 2), "")</f>
        <v>2.7644230765525801</v>
      </c>
      <c r="AJ47" s="14">
        <f ca="1">IF(IFERROR(Таблица19[[#This Row],[Лог рег - расчеты]]&lt;&gt;"", FALSE), _xll.MatrixIndex(Таблица19[[#This Row],[Лог рег - расчеты]], 6, 2), "")</f>
        <v>1.27922947716712</v>
      </c>
      <c r="AK47" s="14">
        <f ca="1">IF(IFERROR(Таблица19[[#This Row],[Лог рег - расчеты]]&lt;&gt;"", FALSE), _xll.MatrixIndex(Таблица19[[#This Row],[Лог рег - расчеты]], 7, 2), "")</f>
        <v>5.9739359376707704</v>
      </c>
      <c r="AL47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-0,588270656440045;1,02164010460231;0,0318437395252214_x000D_
0,393181337793299;0,396416605813675;0,331495829208132_x000D_
2,23855917750961;6,64189779358939;0,00922766858865709_x000D_
0,134606355743413;0,00996077697002962;0,92347232034749_x000D_
0,555286736426158;2,77774682536781;1,03235617623453_x000D_
0,256941697316241;1,27719153902379;0,539081730642817_x000D_
1,20005185172926;6,04128448246573;1,97699015572042</v>
      </c>
      <c r="AM47" s="14">
        <f ca="1">IF(IFERROR(Таблица19[[#This Row],[Лог рег 2 - расчеты]]&lt;&gt;"", FALSE), _xll.MatrixIndex(Таблица19[[#This Row],[Лог рег 2 - расчеты]], 3, 2), "")</f>
        <v>6.6418977935893899</v>
      </c>
      <c r="AN47" s="14">
        <f ca="1">IF(IFERROR(Таблица19[[#This Row],[Лог рег 2 - расчеты]]&lt;&gt;"", FALSE), _xll.MatrixIndex(Таблица19[[#This Row],[Лог рег 2 - расчеты]], 4, 2), "")</f>
        <v>9.9607769700296202E-3</v>
      </c>
      <c r="AO47" s="14">
        <f ca="1">IF(IFERROR(Таблица19[[#This Row],[Лог рег 2 - расчеты]]&lt;&gt;"", FALSE), _xll.MatrixIndex(Таблица19[[#This Row],[Лог рег 2 - расчеты]], 5, 2), "")</f>
        <v>2.7777468253678101</v>
      </c>
      <c r="AP47" s="14">
        <f ca="1">IF(IFERROR(Таблица19[[#This Row],[Лог рег 2 - расчеты]]&lt;&gt;"", FALSE), _xll.MatrixIndex(Таблица19[[#This Row],[Лог рег 2 - расчеты]], 6, 2), "")</f>
        <v>1.27719153902379</v>
      </c>
      <c r="AQ47" s="14">
        <f ca="1">IF(IFERROR(Таблица19[[#This Row],[Лог рег 2 - расчеты]]&lt;&gt;"", FALSE), _xll.MatrixIndex(Таблица19[[#This Row],[Лог рег 2 - расчеты]], 7, 2), "")</f>
        <v>6.0412844824657297</v>
      </c>
      <c r="AR47" s="14">
        <f ca="1">IF(Таблица19[[#This Row],[Критерий W p 2]]="", Таблица19[[#This Row],[Тест CMH p]], Таблица19[[#This Row],[Критерий W p 2]])</f>
        <v>9.9607769700296202E-3</v>
      </c>
      <c r="AS47" s="14">
        <f ca="1">IF(Таблица19[[#This Row],[Критерий W p 2]]="", Таблица19[[#This Row],[ОШ CMH]], Таблица19[[#This Row],[ОШ лр 2]])</f>
        <v>2.7777468253678101</v>
      </c>
      <c r="AT47" s="14">
        <f ca="1">IF(Таблица19[[#This Row],[Критерий W p 2]]="", Таблица19[[#This Row],[ОШн CMH]], Таблица19[[#This Row],[ОШн лр 2]])</f>
        <v>1.27719153902379</v>
      </c>
      <c r="AU47" s="14">
        <f ca="1">IF(Таблица19[[#This Row],[Критерий W p 2]]="", Таблица19[[#This Row],[ОШв CMH]], Таблица19[[#This Row],[ОШв лр 2]])</f>
        <v>6.0412844824657297</v>
      </c>
      <c r="AV47" s="12">
        <v>1</v>
      </c>
    </row>
    <row r="48" spans="1:48" x14ac:dyDescent="0.25">
      <c r="A48">
        <f>MATCH(Таблица19[[#This Row],[Переменная]], Данные!$1:$1, 0)</f>
        <v>48</v>
      </c>
      <c r="B48" t="s">
        <v>181</v>
      </c>
      <c r="C48" t="s">
        <v>185</v>
      </c>
      <c r="D48" s="10">
        <f ca="1">COUNT(OFFSET(Данные!$A$1, 1, Таблица19[[#This Row],[№]]-1, 1000))</f>
        <v>260</v>
      </c>
      <c r="E48" s="10">
        <f ca="1">_xll.DistinctCount(OFFSET(Данные!$A$1, 1, Таблица19[[#This Row],[№]]-1, 1000))</f>
        <v>2</v>
      </c>
      <c r="F48" s="10">
        <f ca="1">IF(Таблица19[[#This Row],[Шкала]]="Д", COUNTIFS(OFFSET(Данные!$A$1, 1, Справочники!$C$1-1, 1000), "&gt;0", OFFSET(Данные!$A$1, 1, Таблица19[[#This Row],[№]]-1, 1000), "&gt;0"), "")</f>
        <v>54</v>
      </c>
      <c r="G48" s="10">
        <f ca="1">IF(Таблица19[[#This Row],[Шкала]]="Д", COUNTIFS(OFFSET(Данные!$A$1, 1, Справочники!$C$1-1, 1000), "=0", OFFSET(Данные!$A$1, 1, Таблица19[[#This Row],[№]]-1, 1000), "&gt;0"), "")</f>
        <v>34</v>
      </c>
      <c r="H48" s="10">
        <f ca="1">IF(Таблица19[[#This Row],[Шкала]]="Д", COUNTIFS(OFFSET(Данные!$A$1, 1, Справочники!$C$1-1, 1000), "&gt;0", OFFSET(Данные!$A$1, 1, Таблица19[[#This Row],[№]]-1, 1000), "=0"), "")</f>
        <v>82</v>
      </c>
      <c r="I48" s="10">
        <f ca="1">IF(Таблица19[[#This Row],[Шкала]]="Д", COUNTIFS(OFFSET(Данные!$A$1, 1, Справочники!$C$1-1, 1000), "=0", OFFSET(Данные!$A$1, 1, Таблица19[[#This Row],[№]]-1, 1000), "=0"), "")</f>
        <v>90</v>
      </c>
      <c r="J48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46.030769230769231</v>
      </c>
      <c r="K48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41.969230769230769</v>
      </c>
      <c r="L48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89.969230769230762</v>
      </c>
      <c r="M48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82.030769230769238</v>
      </c>
      <c r="N48" s="14">
        <f ca="1">IF(Таблица19[[#This Row],[Шкала]]="Д", (Таблица19[[#This Row],[A]]-Таблица19[[#This Row],[Ae]])/SQRT(Таблица19[[#This Row],[Ae]]), "")</f>
        <v>1.1746061944552537</v>
      </c>
      <c r="O48" s="14">
        <f ca="1">IF(Таблица19[[#This Row],[Шкала]]="Д", (Таблица19[[#This Row],[B]]-Таблица19[[#This Row],[Be]])/SQRT(Таблица19[[#This Row],[Be]]), "")</f>
        <v>-1.2301296838242262</v>
      </c>
      <c r="P48" s="14">
        <f ca="1">IF(Таблица19[[#This Row],[Шкала]]="Д", (Таблица19[[#This Row],[C]]-Таблица19[[#This Row],[Ce]])/SQRT(Таблица19[[#This Row],[Ce]]), "")</f>
        <v>-0.8401743128267577</v>
      </c>
      <c r="Q48" s="14">
        <f ca="1">IF(Таблица19[[#This Row],[Шкала]]="Д", (Таблица19[[#This Row],[D]]-Таблица19[[#This Row],[De]])/SQRT(Таблица19[[#This Row],[De]]), "")</f>
        <v>0.87988924856141448</v>
      </c>
      <c r="R48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8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8" s="16">
        <f ca="1">IF(Таблица19[[#This Row],[Хи-кв корр]]="Да", Таблица19[[#This Row],[Aост]]^2+Таблица19[[#This Row],[Bост]]^2+Таблица19[[#This Row],[Cост]]^2+Таблица19[[#This Row],[Dост]]^2, "")</f>
        <v>4.3730167167460294</v>
      </c>
      <c r="U48" s="16">
        <f ca="1">IF(ISNUMBER(Таблица19[[#This Row],[Хи-кв]]), _xlfn.CHISQ.DIST.RT(Таблица19[[#This Row],[Хи-кв]], 1), "")</f>
        <v>3.6512297317503696E-2</v>
      </c>
      <c r="V48" s="16">
        <f ca="1">IF(Таблица19[[#This Row],[Шкала]]="Д", _xll.FisherExactTest(Таблица19[[#This Row],[A]], Таблица19[[#This Row],[B]], Таблица19[[#This Row],[C]], Таблица19[[#This Row],[D]]), "")</f>
        <v>2.473592080882429E-2</v>
      </c>
      <c r="W48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1.7431850789096126</v>
      </c>
      <c r="X48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1.0331233756596991</v>
      </c>
      <c r="Y48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2.9412694465390055</v>
      </c>
      <c r="Z48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4,08900563894956;0,0431630281427695;1,78026434475154;1,05094394159558;3,01570903237885</v>
      </c>
      <c r="AA48" s="16">
        <f ca="1">IF(Таблица19[[#This Row],[Тест CMH - расчеты]]="", "", _xll.MatrixIndex(Таблица19[[#This Row],[Тест CMH - расчеты]], 1, 1))</f>
        <v>4.0890056389495602</v>
      </c>
      <c r="AB48" s="16">
        <f ca="1">IF(Таблица19[[#This Row],[Тест CMH - расчеты]]="", "", _xll.MatrixIndex(Таблица19[[#This Row],[Тест CMH - расчеты]], 1, 2))</f>
        <v>4.3163028142769497E-2</v>
      </c>
      <c r="AC48" s="15">
        <f ca="1">IF(Таблица19[[#This Row],[Тест CMH - расчеты]]="", "", _xll.MatrixIndex(Таблица19[[#This Row],[Тест CMH - расчеты]], 1, 3))</f>
        <v>1.7802643447515401</v>
      </c>
      <c r="AD48" s="15">
        <f ca="1">IF(Таблица19[[#This Row],[Тест CMH - расчеты]]="", "", _xll.MatrixIndex(Таблица19[[#This Row],[Тест CMH - расчеты]], 1, 4))</f>
        <v>1.0509439415955799</v>
      </c>
      <c r="AE48" s="15">
        <f ca="1">IF(Таблица19[[#This Row],[Тест CMH - расчеты]]="", "", _xll.MatrixIndex(Таблица19[[#This Row],[Тест CMH - расчеты]], 1, 5))</f>
        <v>3.01570903237885</v>
      </c>
      <c r="AF48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-0,0930904230660118;0,555713945008023_x000D_
0,152663790933597;0,266901548265548_x000D_
0,371824431836551;4,33511281577659_x000D_
0,542011472181836;0,03733394170821_x000D_
0,911111111111111;1,74318507889898_x000D_
0,675493696456619;1,03312367844222_x000D_
1,22891369844698;2,94126858449114</v>
      </c>
      <c r="AG48" s="14">
        <f ca="1">IF(IFERROR(Таблица19[[#This Row],[Лог рег - расчеты]]&lt;&gt;"", FALSE), _xll.MatrixIndex(Таблица19[[#This Row],[Лог рег - расчеты]], 3, 2), "")</f>
        <v>4.3351128157765899</v>
      </c>
      <c r="AH48" s="14">
        <f ca="1">IF(IFERROR(Таблица19[[#This Row],[Лог рег - расчеты]]&lt;&gt;"", FALSE), _xll.MatrixIndex(Таблица19[[#This Row],[Лог рег - расчеты]], 4, 2), "")</f>
        <v>3.733394170821E-2</v>
      </c>
      <c r="AI48" s="14">
        <f ca="1">IF(IFERROR(Таблица19[[#This Row],[Лог рег - расчеты]]&lt;&gt;"", FALSE), _xll.MatrixIndex(Таблица19[[#This Row],[Лог рег - расчеты]], 5, 2), "")</f>
        <v>1.74318507889898</v>
      </c>
      <c r="AJ48" s="14">
        <f ca="1">IF(IFERROR(Таблица19[[#This Row],[Лог рег - расчеты]]&lt;&gt;"", FALSE), _xll.MatrixIndex(Таблица19[[#This Row],[Лог рег - расчеты]], 6, 2), "")</f>
        <v>1.03312367844222</v>
      </c>
      <c r="AK48" s="14">
        <f ca="1">IF(IFERROR(Таблица19[[#This Row],[Лог рег - расчеты]]&lt;&gt;"", FALSE), _xll.MatrixIndex(Таблица19[[#This Row],[Лог рег - расчеты]], 7, 2), "")</f>
        <v>2.9412685844911399</v>
      </c>
      <c r="AL48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-0,0314449347036238;0,576934322945198;-0,180309142267657_x000D_
0,176596365346168;0,269090857048036;0,259952814054278_x000D_
0,0317057384626009;4,59679217845304;0,481112287248475_x000D_
0,858675028682351;0,0320318370512062;0,487918927741942_x000D_
0,96904431569705;1,78057139807401;0,835012033992842_x000D_
0,685522600757555;1,05076265975179;0,501668037549576_x000D_
1,36982629711558;3,0172698603395;1,38985353804598</v>
      </c>
      <c r="AM48" s="14">
        <f ca="1">IF(IFERROR(Таблица19[[#This Row],[Лог рег 2 - расчеты]]&lt;&gt;"", FALSE), _xll.MatrixIndex(Таблица19[[#This Row],[Лог рег 2 - расчеты]], 3, 2), "")</f>
        <v>4.5967921784530397</v>
      </c>
      <c r="AN48" s="14">
        <f ca="1">IF(IFERROR(Таблица19[[#This Row],[Лог рег 2 - расчеты]]&lt;&gt;"", FALSE), _xll.MatrixIndex(Таблица19[[#This Row],[Лог рег 2 - расчеты]], 4, 2), "")</f>
        <v>3.20318370512062E-2</v>
      </c>
      <c r="AO48" s="14">
        <f ca="1">IF(IFERROR(Таблица19[[#This Row],[Лог рег 2 - расчеты]]&lt;&gt;"", FALSE), _xll.MatrixIndex(Таблица19[[#This Row],[Лог рег 2 - расчеты]], 5, 2), "")</f>
        <v>1.7805713980740101</v>
      </c>
      <c r="AP48" s="14">
        <f ca="1">IF(IFERROR(Таблица19[[#This Row],[Лог рег 2 - расчеты]]&lt;&gt;"", FALSE), _xll.MatrixIndex(Таблица19[[#This Row],[Лог рег 2 - расчеты]], 6, 2), "")</f>
        <v>1.0507626597517901</v>
      </c>
      <c r="AQ48" s="14">
        <f ca="1">IF(IFERROR(Таблица19[[#This Row],[Лог рег 2 - расчеты]]&lt;&gt;"", FALSE), _xll.MatrixIndex(Таблица19[[#This Row],[Лог рег 2 - расчеты]], 7, 2), "")</f>
        <v>3.0172698603394998</v>
      </c>
      <c r="AR48" s="14">
        <f ca="1">IF(Таблица19[[#This Row],[Критерий W p 2]]="", Таблица19[[#This Row],[Тест CMH p]], Таблица19[[#This Row],[Критерий W p 2]])</f>
        <v>3.20318370512062E-2</v>
      </c>
      <c r="AS48" s="14">
        <f ca="1">IF(Таблица19[[#This Row],[Критерий W p 2]]="", Таблица19[[#This Row],[ОШ CMH]], Таблица19[[#This Row],[ОШ лр 2]])</f>
        <v>1.7805713980740101</v>
      </c>
      <c r="AT48" s="14">
        <f ca="1">IF(Таблица19[[#This Row],[Критерий W p 2]]="", Таблица19[[#This Row],[ОШн CMH]], Таблица19[[#This Row],[ОШн лр 2]])</f>
        <v>1.0507626597517901</v>
      </c>
      <c r="AU48" s="14">
        <f ca="1">IF(Таблица19[[#This Row],[Критерий W p 2]]="", Таблица19[[#This Row],[ОШв CMH]], Таблица19[[#This Row],[ОШв лр 2]])</f>
        <v>3.0172698603394998</v>
      </c>
      <c r="AV48" s="12">
        <v>1</v>
      </c>
    </row>
    <row r="49" spans="1:48" x14ac:dyDescent="0.25">
      <c r="A49">
        <f>MATCH(Таблица19[[#This Row],[Переменная]], Данные!$1:$1, 0)</f>
        <v>49</v>
      </c>
      <c r="B49" t="s">
        <v>182</v>
      </c>
      <c r="C49" t="s">
        <v>185</v>
      </c>
      <c r="D49" s="10">
        <f ca="1">COUNT(OFFSET(Данные!$A$1, 1, Таблица19[[#This Row],[№]]-1, 1000))</f>
        <v>260</v>
      </c>
      <c r="E49" s="10">
        <f ca="1">_xll.DistinctCount(OFFSET(Данные!$A$1, 1, Таблица19[[#This Row],[№]]-1, 1000))</f>
        <v>2</v>
      </c>
      <c r="F49" s="10">
        <f ca="1">IF(Таблица19[[#This Row],[Шкала]]="Д", COUNTIFS(OFFSET(Данные!$A$1, 1, Справочники!$C$1-1, 1000), "&gt;0", OFFSET(Данные!$A$1, 1, Таблица19[[#This Row],[№]]-1, 1000), "&gt;0"), "")</f>
        <v>110</v>
      </c>
      <c r="G49" s="10">
        <f ca="1">IF(Таблица19[[#This Row],[Шкала]]="Д", COUNTIFS(OFFSET(Данные!$A$1, 1, Справочники!$C$1-1, 1000), "=0", OFFSET(Данные!$A$1, 1, Таблица19[[#This Row],[№]]-1, 1000), "&gt;0"), "")</f>
        <v>83</v>
      </c>
      <c r="H49" s="10">
        <f ca="1">IF(Таблица19[[#This Row],[Шкала]]="Д", COUNTIFS(OFFSET(Данные!$A$1, 1, Справочники!$C$1-1, 1000), "&gt;0", OFFSET(Данные!$A$1, 1, Таблица19[[#This Row],[№]]-1, 1000), "=0"), "")</f>
        <v>26</v>
      </c>
      <c r="I49" s="10">
        <f ca="1">IF(Таблица19[[#This Row],[Шкала]]="Д", COUNTIFS(OFFSET(Данные!$A$1, 1, Справочники!$C$1-1, 1000), "=0", OFFSET(Данные!$A$1, 1, Таблица19[[#This Row],[№]]-1, 1000), "=0"), "")</f>
        <v>41</v>
      </c>
      <c r="J49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100.95384615384616</v>
      </c>
      <c r="K49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92.046153846153842</v>
      </c>
      <c r="L49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35.04615384615385</v>
      </c>
      <c r="M49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31.953846153846154</v>
      </c>
      <c r="N49" s="14">
        <f ca="1">IF(Таблица19[[#This Row],[Шкала]]="Д", (Таблица19[[#This Row],[A]]-Таблица19[[#This Row],[Ae]])/SQRT(Таблица19[[#This Row],[Ae]]), "")</f>
        <v>0.90033168576798084</v>
      </c>
      <c r="O49" s="14">
        <f ca="1">IF(Таблица19[[#This Row],[Шкала]]="Д", (Таблица19[[#This Row],[B]]-Таблица19[[#This Row],[Be]])/SQRT(Таблица19[[#This Row],[Be]]), "")</f>
        <v>-0.94289025307272023</v>
      </c>
      <c r="P49" s="14">
        <f ca="1">IF(Таблица19[[#This Row],[Шкала]]="Д", (Таблица19[[#This Row],[C]]-Таблица19[[#This Row],[Ce]])/SQRT(Таблица19[[#This Row],[Ce]]), "")</f>
        <v>-1.5280718944013658</v>
      </c>
      <c r="Q49" s="14">
        <f ca="1">IF(Таблица19[[#This Row],[Шкала]]="Д", (Таблица19[[#This Row],[D]]-Таблица19[[#This Row],[De]])/SQRT(Таблица19[[#This Row],[De]]), "")</f>
        <v>1.6003036636397081</v>
      </c>
      <c r="R49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49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49" s="16">
        <f ca="1">IF(Таблица19[[#This Row],[Хи-кв корр]]="Да", Таблица19[[#This Row],[Aост]]^2+Таблица19[[#This Row],[Bост]]^2+Таблица19[[#This Row],[Cост]]^2+Таблица19[[#This Row],[Dост]]^2, "")</f>
        <v>6.5956147040554036</v>
      </c>
      <c r="U49" s="16">
        <f ca="1">IF(ISNUMBER(Таблица19[[#This Row],[Хи-кв]]), _xlfn.CHISQ.DIST.RT(Таблица19[[#This Row],[Хи-кв]], 1), "")</f>
        <v>1.0223025364726239E-2</v>
      </c>
      <c r="V49" s="16">
        <f ca="1">IF(Таблица19[[#This Row],[Шкала]]="Д", _xll.FisherExactTest(Таблица19[[#This Row],[A]], Таблица19[[#This Row],[B]], Таблица19[[#This Row],[C]], Таблица19[[#This Row],[D]]), "")</f>
        <v>7.5588580567441561E-3</v>
      </c>
      <c r="W49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2.0898980537534753</v>
      </c>
      <c r="X49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1.1842197778554195</v>
      </c>
      <c r="Y49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3.6882291249959258</v>
      </c>
      <c r="Z49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6,39206797087171;0,0114631407804269;2,17012404503673;1,2142609418688;3,87844013462096</v>
      </c>
      <c r="AA49" s="16">
        <f ca="1">IF(Таблица19[[#This Row],[Тест CMH - расчеты]]="", "", _xll.MatrixIndex(Таблица19[[#This Row],[Тест CMH - расчеты]], 1, 1))</f>
        <v>6.3920679708717101</v>
      </c>
      <c r="AB49" s="16">
        <f ca="1">IF(Таблица19[[#This Row],[Тест CMH - расчеты]]="", "", _xll.MatrixIndex(Таблица19[[#This Row],[Тест CMH - расчеты]], 1, 2))</f>
        <v>1.14631407804269E-2</v>
      </c>
      <c r="AC49" s="15">
        <f ca="1">IF(Таблица19[[#This Row],[Тест CMH - расчеты]]="", "", _xll.MatrixIndex(Таблица19[[#This Row],[Тест CMH - расчеты]], 1, 3))</f>
        <v>2.1701240450367298</v>
      </c>
      <c r="AD49" s="15">
        <f ca="1">IF(Таблица19[[#This Row],[Тест CMH - расчеты]]="", "", _xll.MatrixIndex(Таблица19[[#This Row],[Тест CMH - расчеты]], 1, 4))</f>
        <v>1.2142609418688</v>
      </c>
      <c r="AE49" s="15">
        <f ca="1">IF(Таблица19[[#This Row],[Тест CMH - расчеты]]="", "", _xll.MatrixIndex(Таблица19[[#This Row],[Тест CMH - расчеты]], 1, 5))</f>
        <v>3.87844013462096</v>
      </c>
      <c r="AF49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-0,455475528677971;0,737115286673786_x000D_
0,250702392694019;0,28981164721578_x000D_
3,30075385731763;6,46903000046039_x000D_
0,0692480962088928;0,0109770429803026_x000D_
0,634146341466493;2,08989805374332_x000D_
0,387960317777602;1,184220151721_x000D_
1,03655338952956;3,68822796056348</v>
      </c>
      <c r="AG49" s="14">
        <f ca="1">IF(IFERROR(Таблица19[[#This Row],[Лог рег - расчеты]]&lt;&gt;"", FALSE), _xll.MatrixIndex(Таблица19[[#This Row],[Лог рег - расчеты]], 3, 2), "")</f>
        <v>6.46903000046039</v>
      </c>
      <c r="AH49" s="14">
        <f ca="1">IF(IFERROR(Таблица19[[#This Row],[Лог рег - расчеты]]&lt;&gt;"", FALSE), _xll.MatrixIndex(Таблица19[[#This Row],[Лог рег - расчеты]], 4, 2), "")</f>
        <v>1.0977042980302601E-2</v>
      </c>
      <c r="AI49" s="14">
        <f ca="1">IF(IFERROR(Таблица19[[#This Row],[Лог рег - расчеты]]&lt;&gt;"", FALSE), _xll.MatrixIndex(Таблица19[[#This Row],[Лог рег - расчеты]], 5, 2), "")</f>
        <v>2.0898980537433198</v>
      </c>
      <c r="AJ49" s="14">
        <f ca="1">IF(IFERROR(Таблица19[[#This Row],[Лог рег - расчеты]]&lt;&gt;"", FALSE), _xll.MatrixIndex(Таблица19[[#This Row],[Лог рег - расчеты]], 6, 2), "")</f>
        <v>1.184220151721</v>
      </c>
      <c r="AK49" s="14">
        <f ca="1">IF(IFERROR(Таблица19[[#This Row],[Лог рег - расчеты]]&lt;&gt;"", FALSE), _xll.MatrixIndex(Таблица19[[#This Row],[Лог рег - расчеты]], 7, 2), "")</f>
        <v>3.6882279605634798</v>
      </c>
      <c r="AL49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-0,398516940450767;0,77839180770998;-0,229178834974753_x000D_
0,258979876814557;0,294403854140623;0,262677815624399_x000D_
2,36789006281417;6,99052077285459;0,761206034444738_x000D_
0,12385435006184;0,0081942508816033;0,382951360616235_x000D_
0,671314908118464;2,17796685806004;0,795186313664204_x000D_
0,404090062450708;1,2230653061392;0,475196273180267_x000D_
1,11525560200351;3,87840257670431;1,33065284625874</v>
      </c>
      <c r="AM49" s="14">
        <f ca="1">IF(IFERROR(Таблица19[[#This Row],[Лог рег 2 - расчеты]]&lt;&gt;"", FALSE), _xll.MatrixIndex(Таблица19[[#This Row],[Лог рег 2 - расчеты]], 3, 2), "")</f>
        <v>6.9905207728545902</v>
      </c>
      <c r="AN49" s="14">
        <f ca="1">IF(IFERROR(Таблица19[[#This Row],[Лог рег 2 - расчеты]]&lt;&gt;"", FALSE), _xll.MatrixIndex(Таблица19[[#This Row],[Лог рег 2 - расчеты]], 4, 2), "")</f>
        <v>8.1942508816032992E-3</v>
      </c>
      <c r="AO49" s="14">
        <f ca="1">IF(IFERROR(Таблица19[[#This Row],[Лог рег 2 - расчеты]]&lt;&gt;"", FALSE), _xll.MatrixIndex(Таблица19[[#This Row],[Лог рег 2 - расчеты]], 5, 2), "")</f>
        <v>2.17796685806004</v>
      </c>
      <c r="AP49" s="14">
        <f ca="1">IF(IFERROR(Таблица19[[#This Row],[Лог рег 2 - расчеты]]&lt;&gt;"", FALSE), _xll.MatrixIndex(Таблица19[[#This Row],[Лог рег 2 - расчеты]], 6, 2), "")</f>
        <v>1.2230653061392001</v>
      </c>
      <c r="AQ49" s="14">
        <f ca="1">IF(IFERROR(Таблица19[[#This Row],[Лог рег 2 - расчеты]]&lt;&gt;"", FALSE), _xll.MatrixIndex(Таблица19[[#This Row],[Лог рег 2 - расчеты]], 7, 2), "")</f>
        <v>3.87840257670431</v>
      </c>
      <c r="AR49" s="14">
        <f ca="1">IF(Таблица19[[#This Row],[Критерий W p 2]]="", Таблица19[[#This Row],[Тест CMH p]], Таблица19[[#This Row],[Критерий W p 2]])</f>
        <v>8.1942508816032992E-3</v>
      </c>
      <c r="AS49" s="14">
        <f ca="1">IF(Таблица19[[#This Row],[Критерий W p 2]]="", Таблица19[[#This Row],[ОШ CMH]], Таблица19[[#This Row],[ОШ лр 2]])</f>
        <v>2.17796685806004</v>
      </c>
      <c r="AT49" s="14">
        <f ca="1">IF(Таблица19[[#This Row],[Критерий W p 2]]="", Таблица19[[#This Row],[ОШн CMH]], Таблица19[[#This Row],[ОШн лр 2]])</f>
        <v>1.2230653061392001</v>
      </c>
      <c r="AU49" s="14">
        <f ca="1">IF(Таблица19[[#This Row],[Критерий W p 2]]="", Таблица19[[#This Row],[ОШв CMH]], Таблица19[[#This Row],[ОШв лр 2]])</f>
        <v>3.87840257670431</v>
      </c>
      <c r="AV49" s="12">
        <v>1</v>
      </c>
    </row>
    <row r="50" spans="1:48" x14ac:dyDescent="0.25">
      <c r="A50">
        <f>MATCH(Таблица19[[#This Row],[Переменная]], Данные!$1:$1, 0)</f>
        <v>50</v>
      </c>
      <c r="B50" t="s">
        <v>183</v>
      </c>
      <c r="C50" t="s">
        <v>185</v>
      </c>
      <c r="D50" s="10">
        <f ca="1">COUNT(OFFSET(Данные!$A$1, 1, Таблица19[[#This Row],[№]]-1, 1000))</f>
        <v>260</v>
      </c>
      <c r="E50" s="10">
        <f ca="1">_xll.DistinctCount(OFFSET(Данные!$A$1, 1, Таблица19[[#This Row],[№]]-1, 1000))</f>
        <v>2</v>
      </c>
      <c r="F50" s="10">
        <f ca="1">IF(Таблица19[[#This Row],[Шкала]]="Д", COUNTIFS(OFFSET(Данные!$A$1, 1, Справочники!$C$1-1, 1000), "&gt;0", OFFSET(Данные!$A$1, 1, Таблица19[[#This Row],[№]]-1, 1000), "&gt;0"), "")</f>
        <v>68</v>
      </c>
      <c r="G50" s="10">
        <f ca="1">IF(Таблица19[[#This Row],[Шкала]]="Д", COUNTIFS(OFFSET(Данные!$A$1, 1, Справочники!$C$1-1, 1000), "=0", OFFSET(Данные!$A$1, 1, Таблица19[[#This Row],[№]]-1, 1000), "&gt;0"), "")</f>
        <v>22</v>
      </c>
      <c r="H50" s="10">
        <f ca="1">IF(Таблица19[[#This Row],[Шкала]]="Д", COUNTIFS(OFFSET(Данные!$A$1, 1, Справочники!$C$1-1, 1000), "&gt;0", OFFSET(Данные!$A$1, 1, Таблица19[[#This Row],[№]]-1, 1000), "=0"), "")</f>
        <v>68</v>
      </c>
      <c r="I50" s="10">
        <f ca="1">IF(Таблица19[[#This Row],[Шкала]]="Д", COUNTIFS(OFFSET(Данные!$A$1, 1, Справочники!$C$1-1, 1000), "=0", OFFSET(Данные!$A$1, 1, Таблица19[[#This Row],[№]]-1, 1000), "=0"), "")</f>
        <v>102</v>
      </c>
      <c r="J50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47.07692307692308</v>
      </c>
      <c r="K50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42.92307692307692</v>
      </c>
      <c r="L50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88.92307692307692</v>
      </c>
      <c r="M50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81.07692307692308</v>
      </c>
      <c r="N50" s="14">
        <f ca="1">IF(Таблица19[[#This Row],[Шкала]]="Д", (Таблица19[[#This Row],[A]]-Таблица19[[#This Row],[Ae]])/SQRT(Таблица19[[#This Row],[Ae]]), "")</f>
        <v>3.0494499994499491</v>
      </c>
      <c r="O50" s="14">
        <f ca="1">IF(Таблица19[[#This Row],[Шкала]]="Д", (Таблица19[[#This Row],[B]]-Таблица19[[#This Row],[Be]])/SQRT(Таблица19[[#This Row],[Be]]), "")</f>
        <v>-3.1935971233327725</v>
      </c>
      <c r="P50" s="14">
        <f ca="1">IF(Таблица19[[#This Row],[Шкала]]="Д", (Таблица19[[#This Row],[C]]-Таблица19[[#This Row],[Ce]])/SQRT(Таблица19[[#This Row],[Ce]]), "")</f>
        <v>-2.2188007849009161</v>
      </c>
      <c r="Q50" s="14">
        <f ca="1">IF(Таблица19[[#This Row],[Шкала]]="Д", (Таблица19[[#This Row],[D]]-Таблица19[[#This Row],[De]])/SQRT(Таблица19[[#This Row],[De]]), "")</f>
        <v>2.3236832232652462</v>
      </c>
      <c r="R50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50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50" s="16">
        <f ca="1">IF(Таблица19[[#This Row],[Хи-кв корр]]="Да", Таблица19[[#This Row],[Aост]]^2+Таблица19[[#This Row],[Bост]]^2+Таблица19[[#This Row],[Cост]]^2+Таблица19[[#This Row],[Dост]]^2, "")</f>
        <v>29.820788530465936</v>
      </c>
      <c r="U50" s="16">
        <f ca="1">IF(ISNUMBER(Таблица19[[#This Row],[Хи-кв]]), _xlfn.CHISQ.DIST.RT(Таблица19[[#This Row],[Хи-кв]], 1), "")</f>
        <v>4.738833208989928E-8</v>
      </c>
      <c r="V50" s="16">
        <f ca="1">IF(Таблица19[[#This Row],[Шкала]]="Д", _xll.FisherExactTest(Таблица19[[#This Row],[A]], Таблица19[[#This Row],[B]], Таблица19[[#This Row],[C]], Таблица19[[#This Row],[D]]), "")</f>
        <v>2.9403947137383393E-8</v>
      </c>
      <c r="W50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4.6363636363636367</v>
      </c>
      <c r="X50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2.6211328907364297</v>
      </c>
      <c r="Y50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8.2009835688092867</v>
      </c>
      <c r="Z50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28,8455673870345;7,83850838681488E-08;4,71612105601328;2,65165501776479;8,38789271830711</v>
      </c>
      <c r="AA50" s="16">
        <f ca="1">IF(Таблица19[[#This Row],[Тест CMH - расчеты]]="", "", _xll.MatrixIndex(Таблица19[[#This Row],[Тест CMH - расчеты]], 1, 1))</f>
        <v>28.8455673870345</v>
      </c>
      <c r="AB50" s="16">
        <f ca="1">IF(Таблица19[[#This Row],[Тест CMH - расчеты]]="", "", _xll.MatrixIndex(Таблица19[[#This Row],[Тест CMH - расчеты]], 1, 2))</f>
        <v>7.8385083868148797E-8</v>
      </c>
      <c r="AC50" s="15">
        <f ca="1">IF(Таблица19[[#This Row],[Тест CMH - расчеты]]="", "", _xll.MatrixIndex(Таблица19[[#This Row],[Тест CMH - расчеты]], 1, 3))</f>
        <v>4.7161210560132796</v>
      </c>
      <c r="AD50" s="15">
        <f ca="1">IF(Таблица19[[#This Row],[Тест CMH - расчеты]]="", "", _xll.MatrixIndex(Таблица19[[#This Row],[Тест CMH - расчеты]], 1, 4))</f>
        <v>2.65165501776479</v>
      </c>
      <c r="AE50" s="15">
        <f ca="1">IF(Таблица19[[#This Row],[Тест CMH - расчеты]]="", "", _xll.MatrixIndex(Таблица19[[#This Row],[Тест CMH - расчеты]], 1, 5))</f>
        <v>8.3878927183071106</v>
      </c>
      <c r="AF50" s="15" t="str">
        <f ca="1">IF(ISBLANK(Таблица19[[#This Row],[Шкала]]), "", _xll.LogisticRegression2(OFFSET(Данные!$A$1, 1, Справочники!$C$1-1, 1000), OFFSET(Данные!$A$1, 1, Таблица19[[#This Row],[№]]-1, 1000)))</f>
        <v>-0,405465108108165;1,53393035992509_x000D_
0,156556072771274;0,290981399886584_x000D_
6,70759971884233;27,7895061263069_x000D_
0,00960028622590026;1,35257774758202E-07_x000D_
0,666666666666667;4,63636363635961_x000D_
0,490507352275781;2,62113339081805_x000D_
0,90609129992115;8,20098200414324</v>
      </c>
      <c r="AG50" s="14">
        <f ca="1">IF(IFERROR(Таблица19[[#This Row],[Лог рег - расчеты]]&lt;&gt;"", FALSE), _xll.MatrixIndex(Таблица19[[#This Row],[Лог рег - расчеты]], 3, 2), "")</f>
        <v>27.7895061263069</v>
      </c>
      <c r="AH50" s="14">
        <f ca="1">IF(IFERROR(Таблица19[[#This Row],[Лог рег - расчеты]]&lt;&gt;"", FALSE), _xll.MatrixIndex(Таблица19[[#This Row],[Лог рег - расчеты]], 4, 2), "")</f>
        <v>1.3525777475820199E-7</v>
      </c>
      <c r="AI50" s="14">
        <f ca="1">IF(IFERROR(Таблица19[[#This Row],[Лог рег - расчеты]]&lt;&gt;"", FALSE), _xll.MatrixIndex(Таблица19[[#This Row],[Лог рег - расчеты]], 5, 2), "")</f>
        <v>4.6363636363596097</v>
      </c>
      <c r="AJ50" s="14">
        <f ca="1">IF(IFERROR(Таблица19[[#This Row],[Лог рег - расчеты]]&lt;&gt;"", FALSE), _xll.MatrixIndex(Таблица19[[#This Row],[Лог рег - расчеты]], 6, 2), "")</f>
        <v>2.6211333908180499</v>
      </c>
      <c r="AK50" s="14">
        <f ca="1">IF(IFERROR(Таблица19[[#This Row],[Лог рег - расчеты]]&lt;&gt;"", FALSE), _xll.MatrixIndex(Таблица19[[#This Row],[Лог рег - расчеты]], 7, 2), "")</f>
        <v>8.2009820041432402</v>
      </c>
      <c r="AL50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-0,323431065033203;1,55330976758908;-0,232244864678598_x000D_
0,183398524103749;0,292742184529656;0,273916617930013_x000D_
3,11008163656644;28,1543514582138;0,718878471877263_x000D_
0,0778090603517877;1,12015541620103E-07;0,396512037264303_x000D_
0,723661841808028;4,72708988843717;0,792751982579128_x000D_
0,5051538855438;2,66321778659288;0,463420033753711_x000D_
1,03668699039153;8,39036857062746;1,35612545878225</v>
      </c>
      <c r="AM50" s="14">
        <f ca="1">IF(IFERROR(Таблица19[[#This Row],[Лог рег 2 - расчеты]]&lt;&gt;"", FALSE), _xll.MatrixIndex(Таблица19[[#This Row],[Лог рег 2 - расчеты]], 3, 2), "")</f>
        <v>28.154351458213799</v>
      </c>
      <c r="AN50" s="14">
        <f ca="1">IF(IFERROR(Таблица19[[#This Row],[Лог рег 2 - расчеты]]&lt;&gt;"", FALSE), _xll.MatrixIndex(Таблица19[[#This Row],[Лог рег 2 - расчеты]], 4, 2), "")</f>
        <v>1.12015541620103E-7</v>
      </c>
      <c r="AO50" s="14">
        <f ca="1">IF(IFERROR(Таблица19[[#This Row],[Лог рег 2 - расчеты]]&lt;&gt;"", FALSE), _xll.MatrixIndex(Таблица19[[#This Row],[Лог рег 2 - расчеты]], 5, 2), "")</f>
        <v>4.7270898884371704</v>
      </c>
      <c r="AP50" s="14">
        <f ca="1">IF(IFERROR(Таблица19[[#This Row],[Лог рег 2 - расчеты]]&lt;&gt;"", FALSE), _xll.MatrixIndex(Таблица19[[#This Row],[Лог рег 2 - расчеты]], 6, 2), "")</f>
        <v>2.6632177865928801</v>
      </c>
      <c r="AQ50" s="14">
        <f ca="1">IF(IFERROR(Таблица19[[#This Row],[Лог рег 2 - расчеты]]&lt;&gt;"", FALSE), _xll.MatrixIndex(Таблица19[[#This Row],[Лог рег 2 - расчеты]], 7, 2), "")</f>
        <v>8.3903685706274604</v>
      </c>
      <c r="AR50" s="14">
        <f ca="1">IF(Таблица19[[#This Row],[Критерий W p 2]]="", Таблица19[[#This Row],[Тест CMH p]], Таблица19[[#This Row],[Критерий W p 2]])</f>
        <v>1.12015541620103E-7</v>
      </c>
      <c r="AS50" s="14">
        <f ca="1">IF(Таблица19[[#This Row],[Критерий W p 2]]="", Таблица19[[#This Row],[ОШ CMH]], Таблица19[[#This Row],[ОШ лр 2]])</f>
        <v>4.7270898884371704</v>
      </c>
      <c r="AT50" s="14">
        <f ca="1">IF(Таблица19[[#This Row],[Критерий W p 2]]="", Таблица19[[#This Row],[ОШн CMH]], Таблица19[[#This Row],[ОШн лр 2]])</f>
        <v>2.6632177865928801</v>
      </c>
      <c r="AU50" s="14">
        <f ca="1">IF(Таблица19[[#This Row],[Критерий W p 2]]="", Таблица19[[#This Row],[ОШв CMH]], Таблица19[[#This Row],[ОШв лр 2]])</f>
        <v>8.3903685706274604</v>
      </c>
      <c r="AV50" s="12">
        <v>1</v>
      </c>
    </row>
    <row r="51" spans="1:48" x14ac:dyDescent="0.25">
      <c r="A51">
        <f>MATCH(Таблица19[[#This Row],[Переменная]], Данные!$1:$1, 0)</f>
        <v>51</v>
      </c>
      <c r="B51" t="s">
        <v>178</v>
      </c>
      <c r="C51" t="s">
        <v>185</v>
      </c>
      <c r="D51" s="10">
        <f ca="1">COUNT(OFFSET(Данные!$A$1, 1, Таблица19[[#This Row],[№]]-1, 1000))</f>
        <v>260</v>
      </c>
      <c r="E51" s="10">
        <f ca="1">_xll.DistinctCount(OFFSET(Данные!$A$1, 1, Таблица19[[#This Row],[№]]-1, 1000))</f>
        <v>2</v>
      </c>
      <c r="F51" s="10">
        <f ca="1">IF(Таблица19[[#This Row],[Шкала]]="Д", COUNTIFS(OFFSET(Данные!$A$1, 1, Справочники!$C$1-1, 1000), "&gt;0", OFFSET(Данные!$A$1, 1, Таблица19[[#This Row],[№]]-1, 1000), "&gt;0"), "")</f>
        <v>122</v>
      </c>
      <c r="G51" s="10">
        <f ca="1">IF(Таблица19[[#This Row],[Шкала]]="Д", COUNTIFS(OFFSET(Данные!$A$1, 1, Справочники!$C$1-1, 1000), "=0", OFFSET(Данные!$A$1, 1, Таблица19[[#This Row],[№]]-1, 1000), "&gt;0"), "")</f>
        <v>113</v>
      </c>
      <c r="H51" s="10">
        <f ca="1">IF(Таблица19[[#This Row],[Шкала]]="Д", COUNTIFS(OFFSET(Данные!$A$1, 1, Справочники!$C$1-1, 1000), "&gt;0", OFFSET(Данные!$A$1, 1, Таблица19[[#This Row],[№]]-1, 1000), "=0"), "")</f>
        <v>14</v>
      </c>
      <c r="I51" s="10">
        <f ca="1">IF(Таблица19[[#This Row],[Шкала]]="Д", COUNTIFS(OFFSET(Данные!$A$1, 1, Справочники!$C$1-1, 1000), "=0", OFFSET(Данные!$A$1, 1, Таблица19[[#This Row],[№]]-1, 1000), "=0"), "")</f>
        <v>11</v>
      </c>
      <c r="J51" s="14">
        <f ca="1">IF(Таблица19[[#This Row],[Шкала]]="Д", (Таблица19[[#This Row],[A]]+Таблица19[[#This Row],[B]])*(Таблица19[[#This Row],[A]]+Таблица19[[#This Row],[C]])/(Таблица19[[#This Row],[A]]+Таблица19[[#This Row],[B]]+Таблица19[[#This Row],[C]]+Таблица19[[#This Row],[D]]), "")</f>
        <v>122.92307692307692</v>
      </c>
      <c r="K51" s="14">
        <f ca="1">IF(Таблица19[[#This Row],[Шкала]]="Д", (Таблица19[[#This Row],[A]]+Таблица19[[#This Row],[B]])*(Таблица19[[#This Row],[B]]+Таблица19[[#This Row],[D]])/(Таблица19[[#This Row],[A]]+Таблица19[[#This Row],[B]]+Таблица19[[#This Row],[C]]+Таблица19[[#This Row],[D]]), "")</f>
        <v>112.07692307692308</v>
      </c>
      <c r="L51" s="14">
        <f ca="1">IF(Таблица19[[#This Row],[Шкала]]="Д", (Таблица19[[#This Row],[C]]+Таблица19[[#This Row],[D]])*(Таблица19[[#This Row],[A]]+Таблица19[[#This Row],[C]])/(Таблица19[[#This Row],[A]]+Таблица19[[#This Row],[B]]+Таблица19[[#This Row],[C]]+Таблица19[[#This Row],[D]]), "")</f>
        <v>13.076923076923077</v>
      </c>
      <c r="M51" s="14">
        <f ca="1">IF(Таблица19[[#This Row],[Шкала]]="Д", (Таблица19[[#This Row],[C]]+Таблица19[[#This Row],[D]])*(Таблица19[[#This Row],[B]]+Таблица19[[#This Row],[D]])/(Таблица19[[#This Row],[A]]+Таблица19[[#This Row],[B]]+Таблица19[[#This Row],[C]]+Таблица19[[#This Row],[D]]), "")</f>
        <v>11.923076923076923</v>
      </c>
      <c r="N51" s="14">
        <f ca="1">IF(Таблица19[[#This Row],[Шкала]]="Д", (Таблица19[[#This Row],[A]]-Таблица19[[#This Row],[Ae]])/SQRT(Таблица19[[#This Row],[Ae]]), "")</f>
        <v>-8.3257081380967046E-2</v>
      </c>
      <c r="O51" s="14">
        <f ca="1">IF(Таблица19[[#This Row],[Шкала]]="Д", (Таблица19[[#This Row],[B]]-Таблица19[[#This Row],[Be]])/SQRT(Таблица19[[#This Row],[Be]]), "")</f>
        <v>8.7192633308727549E-2</v>
      </c>
      <c r="P51" s="14">
        <f ca="1">IF(Таблица19[[#This Row],[Шкала]]="Д", (Таблица19[[#This Row],[C]]-Таблица19[[#This Row],[Ce]])/SQRT(Таблица19[[#This Row],[Ce]]), "")</f>
        <v>0.25526137788691028</v>
      </c>
      <c r="Q51" s="14">
        <f ca="1">IF(Таблица19[[#This Row],[Шкала]]="Д", (Таблица19[[#This Row],[D]]-Таблица19[[#This Row],[De]])/SQRT(Таблица19[[#This Row],[De]]), "")</f>
        <v>-0.26732755161246785</v>
      </c>
      <c r="R51" s="15" t="str">
        <f ca="1">IF(Таблица19[[#This Row],[Шкала]]="Д", IF(AND(Таблица19[[#This Row],[Ae]]&gt;=5, Таблица19[[#This Row],[Be]]&gt;=5, Таблица19[[#This Row],[Ce]]&gt;=5, Таблица19[[#This Row],[De]]&gt;=5, Таблица19[[#This Row],[A]]+Таблица19[[#This Row],[B]]&gt;0, Таблица19[[#This Row],[C]]+Таблица19[[#This Row],[D]]&gt;0, Таблица19[[#This Row],[A]]+Таблица19[[#This Row],[C]]&gt;0, Таблица19[[#This Row],[B]]+Таблица19[[#This Row],[D]]&gt;0), "Да", "Нет"), "")</f>
        <v>Да</v>
      </c>
      <c r="S51" s="15" t="str">
        <f ca="1">IF(Таблица19[[#This Row],[Хи-кв корр]]="Да", IF(OR(Таблица19[[#This Row],[A]]=0, Таблица19[[#This Row],[B]]=0, Таблица19[[#This Row],[C]]=0, Таблица19[[#This Row],[D]]=0), "Да", "Нет"), "")</f>
        <v>Нет</v>
      </c>
      <c r="T51" s="16">
        <f ca="1">IF(Таблица19[[#This Row],[Хи-кв корр]]="Да", Таблица19[[#This Row],[Aост]]^2+Таблица19[[#This Row],[Bост]]^2+Таблица19[[#This Row],[Cост]]^2+Таблица19[[#This Row],[Dост]]^2, "")</f>
        <v>0.15115668779522787</v>
      </c>
      <c r="U51" s="16">
        <f ca="1">IF(ISNUMBER(Таблица19[[#This Row],[Хи-кв]]), _xlfn.CHISQ.DIST.RT(Таблица19[[#This Row],[Хи-кв]], 1), "")</f>
        <v>0.69743242772849956</v>
      </c>
      <c r="V51" s="16">
        <f ca="1">IF(Таблица19[[#This Row],[Шкала]]="Д", _xll.FisherExactTest(Таблица19[[#This Row],[A]], Таблица19[[#This Row],[B]], Таблица19[[#This Row],[C]], Таблица19[[#This Row],[D]]), "")</f>
        <v>0.43049772382461482</v>
      </c>
      <c r="W51" s="16">
        <f ca="1">IF(Таблица19[[#This Row],[Шкала]]="Д", IF(Таблица19[[#This Row],[Поправка 0,5]]="Нет", (Таблица19[[#This Row],[A]]*Таблица19[[#This Row],[D]])/(Таблица19[[#This Row],[B]]*Таблица19[[#This Row],[C]]), ((Таблица19[[#This Row],[A]]+0.5)*(Таблица19[[#This Row],[D]]+0.5))/((Таблица19[[#This Row],[B]]+0.5)*(Таблица19[[#This Row],[C]]+0.5))), "")</f>
        <v>0.8482932996207333</v>
      </c>
      <c r="X51" s="16">
        <f ca="1">IF(ISNUMBER(Таблица19[[#This Row],[ОШ д]]), EXP(LN(Таблица19[[#This Row],[ОШ д]])-1.96*SQRT(IF(Таблица19[[#This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0.36984837209023119</v>
      </c>
      <c r="Y51" s="14">
        <f ca="1">IF(ISNUMBER(Таблица19[[#This Row],[ОШ д]]), EXP(LN(Таблица19[[#This Row],[ОШ д]])+1.96*SQRT(IF(Таблица19[[#This Row],[Поправка 0,5]]="Нет", 1/Таблица19[[#This Row],[A]]+1/Таблица19[[#This Row],[B]]+1/Таблица19[[#This Row],[C]]+1/Таблица19[[#This Row],[D]], 1/(Таблица19[[#This Row],[A]]+0.5)+1/(Таблица19[[#This Row],[B]]+0.5)+1/(Таблица19[[#This Row],[C]]+0.5)+1/(Таблица19[[#This Row],[D]]+0.5)))), "")</f>
        <v>1.9456663229705158</v>
      </c>
      <c r="Z51" s="15" t="str">
        <f ca="1">IF(Таблица19[[#This Row],[Шкала]]="Д", _xll.CochranMantelHaenszelTest(OFFSET(Данные!$A$1, 1, Справочники!$C$1-1, 1000), OFFSET(Данные!$A$1, 1, Таблица19[[#This Row],[№]]-1, 1000), OFFSET(Данные!$A$1, 1, Справочники!$C$2-1, 1000)), "")</f>
        <v>0,0295551341868598;0,863503514791581;0,850523972479764;0,370771282518283;1,95104384257993</v>
      </c>
      <c r="AA51" s="16">
        <f ca="1">IF(Таблица19[[#This Row],[Тест CMH - расчеты]]="", "", _xll.MatrixIndex(Таблица19[[#This Row],[Тест CMH - расчеты]], 1, 1))</f>
        <v>2.9555134186859799E-2</v>
      </c>
      <c r="AB51" s="16">
        <f ca="1">IF(Таблица19[[#This Row],[Тест CMH - расчеты]]="", "", _xll.MatrixIndex(Таблица19[[#This Row],[Тест CMH - расчеты]], 1, 2))</f>
        <v>0.86350351479158105</v>
      </c>
      <c r="AC51" s="15">
        <f ca="1">IF(Таблица19[[#This Row],[Тест CMH - расчеты]]="", "", _xll.MatrixIndex(Таблица19[[#This Row],[Тест CMH - расчеты]], 1, 3))</f>
        <v>0.85052397247976397</v>
      </c>
      <c r="AD51" s="15">
        <f ca="1">IF(Таблица19[[#This Row],[Тест CMH - расчеты]]="", "", _xll.MatrixIndex(Таблица19[[#This Row],[Тест CMH - расчеты]], 1, 4))</f>
        <v>0.37077128251828301</v>
      </c>
      <c r="AE51" s="15">
        <f ca="1">IF(Таблица19[[#This Row],[Тест CMH - расчеты]]="", "", _xll.MatrixIndex(Таблица19[[#This Row],[Тест CMH - расчеты]], 1, 5))</f>
        <v>1.9510438425799299</v>
      </c>
      <c r="AF51" s="15" t="str">
        <f ca="1">IF(ISBLANK(Таблица19[[#This Row],[Шкала]]), "", _xll.LogisticRegression2(OFFSET(Данные!$A$1, 1, Справочники!$C$1-1, 1000), OFFSET(Данные!$A$1, 1, Таблица19[[#This Row],[№]]-1, 1000)))</f>
        <v>0,241162056816887;-0,164528830795972_x000D_
0,402911480060318;0,423537412276622_x000D_
0,35826029138463;0,150903900448147_x000D_
0,5494740161564;0,697673050981837_x000D_
1,27272727272727;0,848293299620733_x000D_
0,577790204552192;0,369848373436604_x000D_
2,8034997789539;1,94566631588764</v>
      </c>
      <c r="AG51" s="14">
        <f ca="1">IF(IFERROR(Таблица19[[#This Row],[Лог рег - расчеты]]&lt;&gt;"", FALSE), _xll.MatrixIndex(Таблица19[[#This Row],[Лог рег - расчеты]], 3, 2), "")</f>
        <v>0.150903900448147</v>
      </c>
      <c r="AH51" s="14">
        <f ca="1">IF(IFERROR(Таблица19[[#This Row],[Лог рег - расчеты]]&lt;&gt;"", FALSE), _xll.MatrixIndex(Таблица19[[#This Row],[Лог рег - расчеты]], 4, 2), "")</f>
        <v>0.69767305098183696</v>
      </c>
      <c r="AI51" s="14">
        <f ca="1">IF(IFERROR(Таблица19[[#This Row],[Лог рег - расчеты]]&lt;&gt;"", FALSE), _xll.MatrixIndex(Таблица19[[#This Row],[Лог рег - расчеты]], 5, 2), "")</f>
        <v>0.84829329962073297</v>
      </c>
      <c r="AJ51" s="14">
        <f ca="1">IF(IFERROR(Таблица19[[#This Row],[Лог рег - расчеты]]&lt;&gt;"", FALSE), _xll.MatrixIndex(Таблица19[[#This Row],[Лог рег - расчеты]], 6, 2), "")</f>
        <v>0.36984837343660398</v>
      </c>
      <c r="AK51" s="14">
        <f ca="1">IF(IFERROR(Таблица19[[#This Row],[Лог рег - расчеты]]&lt;&gt;"", FALSE), _xll.MatrixIndex(Таблица19[[#This Row],[Лог рег - расчеты]], 7, 2), "")</f>
        <v>1.9456663158876399</v>
      </c>
      <c r="AL51" s="14" t="str">
        <f ca="1">IF(ISBLANK(Таблица19[[#This Row],[Шкала]]), "", _xll.LogisticRegression3(OFFSET(Данные!$A$1, 1, Справочники!$C$1-1, 1000), OFFSET(Данные!$A$1, 1, Таблица19[[#This Row],[№]]-1, 1000), OFFSET(Данные!$A$1, 1, Справочники!$C$2-1, 1000)))</f>
        <v>0,282865773334507;-0,16200102217362;-0,115354574750213_x000D_
0,413617990511748;0,423732114867957;0,255765541822968_x000D_
0,467694175734992;0,146168149342822;0,203416219223077_x000D_
0,49404987241716;0,702224441635735;0,651977388572539_x000D_
1,32692704087109;0,850440335242113;0,891050144005111_x000D_
0,589886290827018;0,370642991284032;0,539746854812503_x000D_
2,98487250708328;1,95133533026253;1,47100506849149</v>
      </c>
      <c r="AM51" s="14">
        <f ca="1">IF(IFERROR(Таблица19[[#This Row],[Лог рег 2 - расчеты]]&lt;&gt;"", FALSE), _xll.MatrixIndex(Таблица19[[#This Row],[Лог рег 2 - расчеты]], 3, 2), "")</f>
        <v>0.14616814934282199</v>
      </c>
      <c r="AN51" s="14">
        <f ca="1">IF(IFERROR(Таблица19[[#This Row],[Лог рег 2 - расчеты]]&lt;&gt;"", FALSE), _xll.MatrixIndex(Таблица19[[#This Row],[Лог рег 2 - расчеты]], 4, 2), "")</f>
        <v>0.70222444163573505</v>
      </c>
      <c r="AO51" s="14">
        <f ca="1">IF(IFERROR(Таблица19[[#This Row],[Лог рег 2 - расчеты]]&lt;&gt;"", FALSE), _xll.MatrixIndex(Таблица19[[#This Row],[Лог рег 2 - расчеты]], 5, 2), "")</f>
        <v>0.85044033524211304</v>
      </c>
      <c r="AP51" s="14">
        <f ca="1">IF(IFERROR(Таблица19[[#This Row],[Лог рег 2 - расчеты]]&lt;&gt;"", FALSE), _xll.MatrixIndex(Таблица19[[#This Row],[Лог рег 2 - расчеты]], 6, 2), "")</f>
        <v>0.370642991284032</v>
      </c>
      <c r="AQ51" s="14">
        <f ca="1">IF(IFERROR(Таблица19[[#This Row],[Лог рег 2 - расчеты]]&lt;&gt;"", FALSE), _xll.MatrixIndex(Таблица19[[#This Row],[Лог рег 2 - расчеты]], 7, 2), "")</f>
        <v>1.95133533026253</v>
      </c>
      <c r="AR51" s="14">
        <f ca="1">IF(Таблица19[[#This Row],[Критерий W p 2]]="", Таблица19[[#This Row],[Тест CMH p]], Таблица19[[#This Row],[Критерий W p 2]])</f>
        <v>0.70222444163573505</v>
      </c>
      <c r="AS51" s="14">
        <f ca="1">IF(Таблица19[[#This Row],[Критерий W p 2]]="", Таблица19[[#This Row],[ОШ CMH]], Таблица19[[#This Row],[ОШ лр 2]])</f>
        <v>0.85044033524211304</v>
      </c>
      <c r="AT51" s="14">
        <f ca="1">IF(Таблица19[[#This Row],[Критерий W p 2]]="", Таблица19[[#This Row],[ОШн CMH]], Таблица19[[#This Row],[ОШн лр 2]])</f>
        <v>0.370642991284032</v>
      </c>
      <c r="AU51" s="14">
        <f ca="1">IF(Таблица19[[#This Row],[Критерий W p 2]]="", Таблица19[[#This Row],[ОШв CMH]], Таблица19[[#This Row],[ОШв лр 2]])</f>
        <v>1.95133533026253</v>
      </c>
      <c r="AV51" s="12"/>
    </row>
  </sheetData>
  <conditionalFormatting sqref="AB2:AB51 U2:V51 AH2:AH51 AN2:AN51 AR2:AR51">
    <cfRule type="cellIs" dxfId="82" priority="1" stopIfTrue="1" operator="lessThanOrEqual">
      <formula>0.001</formula>
    </cfRule>
    <cfRule type="cellIs" dxfId="81" priority="2" stopIfTrue="1" operator="lessThanOrEqual">
      <formula>0.01</formula>
    </cfRule>
    <cfRule type="cellIs" dxfId="80" priority="3" stopIfTrue="1" operator="lessThanOrEqual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M22" sqref="M22"/>
    </sheetView>
  </sheetViews>
  <sheetFormatPr defaultRowHeight="15" x14ac:dyDescent="0.25"/>
  <cols>
    <col min="1" max="1" width="31.7109375" customWidth="1"/>
    <col min="3" max="3" width="11" customWidth="1"/>
    <col min="4" max="4" width="12.140625" customWidth="1"/>
    <col min="5" max="5" width="12" customWidth="1"/>
    <col min="6" max="6" width="9.5703125" bestFit="1" customWidth="1"/>
  </cols>
  <sheetData>
    <row r="1" spans="1:8" x14ac:dyDescent="0.25">
      <c r="A1" t="s">
        <v>194</v>
      </c>
    </row>
    <row r="3" spans="1:8" ht="15.75" thickBot="1" x14ac:dyDescent="0.3">
      <c r="A3" s="22" t="s">
        <v>95</v>
      </c>
      <c r="B3" s="18" t="s">
        <v>137</v>
      </c>
      <c r="C3" s="18" t="s">
        <v>138</v>
      </c>
      <c r="D3" s="18" t="s">
        <v>139</v>
      </c>
      <c r="E3" s="19" t="s">
        <v>140</v>
      </c>
      <c r="F3" s="24" t="s">
        <v>193</v>
      </c>
    </row>
    <row r="4" spans="1:8" ht="15.75" thickTop="1" x14ac:dyDescent="0.25">
      <c r="A4" t="s">
        <v>183</v>
      </c>
      <c r="B4" s="20">
        <v>1.3525777475820199E-7</v>
      </c>
      <c r="C4" s="14">
        <v>4.6363636363596097</v>
      </c>
      <c r="D4" s="14">
        <v>2.6211333908180499</v>
      </c>
      <c r="E4" s="14">
        <v>8.2009820041432295</v>
      </c>
      <c r="F4" s="14">
        <f>IF(Таблица2529[[#This Row],[Итог ОШв]]&gt;=1, Таблица2529[[#This Row],[Итог ОШн]], -1/Таблица2529[[#This Row],[Итог ОШв]])</f>
        <v>2.6211333908180499</v>
      </c>
      <c r="H4" t="s">
        <v>203</v>
      </c>
    </row>
    <row r="5" spans="1:8" x14ac:dyDescent="0.25">
      <c r="A5" t="s">
        <v>170</v>
      </c>
      <c r="B5" s="21">
        <v>2.7190356799433602E-7</v>
      </c>
      <c r="C5" s="14">
        <v>4.6976568405139298</v>
      </c>
      <c r="D5" s="14">
        <v>2.6048014102153201</v>
      </c>
      <c r="E5" s="14">
        <v>8.4720392520837802</v>
      </c>
      <c r="F5" s="14">
        <f>IF(Таблица2529[[#This Row],[Итог ОШв]]&gt;=1, Таблица2529[[#This Row],[Итог ОШн]], -1/Таблица2529[[#This Row],[Итог ОШв]])</f>
        <v>2.6048014102153201</v>
      </c>
      <c r="H5" t="s">
        <v>203</v>
      </c>
    </row>
    <row r="6" spans="1:8" x14ac:dyDescent="0.25">
      <c r="A6" t="s">
        <v>175</v>
      </c>
      <c r="B6" s="20">
        <v>1.65745403398754E-5</v>
      </c>
      <c r="C6" s="14">
        <v>3.86609686609685</v>
      </c>
      <c r="D6" s="14">
        <v>2.0892912231955401</v>
      </c>
      <c r="E6" s="14">
        <v>7.15395958787549</v>
      </c>
      <c r="F6" s="14">
        <f>IF(Таблица2529[[#This Row],[Итог ОШв]]&gt;=1, Таблица2529[[#This Row],[Итог ОШн]], -1/Таблица2529[[#This Row],[Итог ОШв]])</f>
        <v>2.0892912231955401</v>
      </c>
      <c r="H6" t="s">
        <v>203</v>
      </c>
    </row>
    <row r="7" spans="1:8" x14ac:dyDescent="0.25">
      <c r="A7" t="s">
        <v>174</v>
      </c>
      <c r="B7" s="21">
        <v>1.3287500752782199E-3</v>
      </c>
      <c r="C7" s="14">
        <v>3.1538461538461502</v>
      </c>
      <c r="D7" s="14">
        <v>1.5639532589246401</v>
      </c>
      <c r="E7" s="14">
        <v>6.36000181295024</v>
      </c>
      <c r="F7" s="14">
        <f>IF(Таблица2529[[#This Row],[Итог ОШв]]&gt;=1, Таблица2529[[#This Row],[Итог ОШн]], -1/Таблица2529[[#This Row],[Итог ОШв]])</f>
        <v>1.5639532589246401</v>
      </c>
      <c r="H7" t="s">
        <v>202</v>
      </c>
    </row>
    <row r="8" spans="1:8" x14ac:dyDescent="0.25">
      <c r="A8" t="s">
        <v>171</v>
      </c>
      <c r="B8" s="20">
        <v>5.0168426895105299E-3</v>
      </c>
      <c r="C8" s="14">
        <v>2.2459639125837101</v>
      </c>
      <c r="D8" s="14">
        <v>1.27626971294508</v>
      </c>
      <c r="E8" s="14">
        <v>3.9524199669270099</v>
      </c>
      <c r="F8" s="14">
        <f>IF(Таблица2529[[#This Row],[Итог ОШв]]&gt;=1, Таблица2529[[#This Row],[Итог ОШн]], -1/Таблица2529[[#This Row],[Итог ОШв]])</f>
        <v>1.27626971294508</v>
      </c>
      <c r="H8" t="s">
        <v>198</v>
      </c>
    </row>
    <row r="9" spans="1:8" x14ac:dyDescent="0.25">
      <c r="A9" t="s">
        <v>180</v>
      </c>
      <c r="B9" s="21">
        <v>9.6992357572047699E-3</v>
      </c>
      <c r="C9" s="14">
        <v>2.7644230765525801</v>
      </c>
      <c r="D9" s="14">
        <v>1.27922947716712</v>
      </c>
      <c r="E9" s="14">
        <v>5.9739359376707704</v>
      </c>
      <c r="F9" s="14">
        <f>IF(Таблица2529[[#This Row],[Итог ОШв]]&gt;=1, Таблица2529[[#This Row],[Итог ОШн]], -1/Таблица2529[[#This Row],[Итог ОШв]])</f>
        <v>1.27922947716712</v>
      </c>
      <c r="H9" t="s">
        <v>199</v>
      </c>
    </row>
    <row r="10" spans="1:8" x14ac:dyDescent="0.25">
      <c r="A10" t="s">
        <v>182</v>
      </c>
      <c r="B10" s="20">
        <v>1.0977042980302601E-2</v>
      </c>
      <c r="C10" s="14">
        <v>2.0898980537433198</v>
      </c>
      <c r="D10" s="14">
        <v>1.184220151721</v>
      </c>
      <c r="E10" s="14">
        <v>3.6882279605634798</v>
      </c>
      <c r="F10" s="14">
        <f>IF(Таблица2529[[#This Row],[Итог ОШв]]&gt;=1, Таблица2529[[#This Row],[Итог ОШн]], -1/Таблица2529[[#This Row],[Итог ОШв]])</f>
        <v>1.184220151721</v>
      </c>
      <c r="H10" t="s">
        <v>200</v>
      </c>
    </row>
    <row r="11" spans="1:8" x14ac:dyDescent="0.25">
      <c r="A11" t="s">
        <v>167</v>
      </c>
      <c r="B11" s="21">
        <v>2.7026434466964799E-2</v>
      </c>
      <c r="C11" s="14">
        <v>2.0173913043323002</v>
      </c>
      <c r="D11" s="14">
        <v>1.08297236584597</v>
      </c>
      <c r="E11" s="14">
        <v>3.7580531167260198</v>
      </c>
      <c r="F11" s="14">
        <f>IF(Таблица2529[[#This Row],[Итог ОШв]]&gt;=1, Таблица2529[[#This Row],[Итог ОШн]], -1/Таблица2529[[#This Row],[Итог ОШв]])</f>
        <v>1.08297236584597</v>
      </c>
      <c r="H11" t="s">
        <v>200</v>
      </c>
    </row>
    <row r="12" spans="1:8" x14ac:dyDescent="0.25">
      <c r="A12" t="s">
        <v>181</v>
      </c>
      <c r="B12" s="23">
        <v>3.7333941708209903E-2</v>
      </c>
      <c r="C12" s="14">
        <v>1.74318507889898</v>
      </c>
      <c r="D12" s="14">
        <v>1.03312367844222</v>
      </c>
      <c r="E12" s="14">
        <v>2.9412685844911399</v>
      </c>
      <c r="F12" s="14">
        <f>IF(Таблица2529[[#This Row],[Итог ОШв]]&gt;=1, Таблица2529[[#This Row],[Итог ОШн]], -1/Таблица2529[[#This Row],[Итог ОШв]])</f>
        <v>1.03312367844222</v>
      </c>
      <c r="H12" t="s">
        <v>200</v>
      </c>
    </row>
    <row r="13" spans="1:8" x14ac:dyDescent="0.25">
      <c r="A13" t="s">
        <v>165</v>
      </c>
      <c r="B13" s="25">
        <v>8.5760840695068105E-2</v>
      </c>
      <c r="C13" s="26">
        <v>1.87955182072014</v>
      </c>
      <c r="D13" s="26">
        <v>0.91502298764886802</v>
      </c>
      <c r="E13" s="26">
        <v>3.8607937663398402</v>
      </c>
      <c r="F13" s="26">
        <f>IF(Таблица2529[[#This Row],[Итог ОШв]]&gt;=1, Таблица2529[[#This Row],[Итог ОШн]], -1/Таблица2529[[#This Row],[Итог ОШв]])</f>
        <v>0.91502298764886802</v>
      </c>
      <c r="H13" t="s">
        <v>201</v>
      </c>
    </row>
    <row r="17" spans="1:6" x14ac:dyDescent="0.25">
      <c r="A17" t="s">
        <v>195</v>
      </c>
    </row>
    <row r="19" spans="1:6" ht="15.75" thickBot="1" x14ac:dyDescent="0.3">
      <c r="A19" s="22" t="s">
        <v>95</v>
      </c>
      <c r="B19" s="18" t="s">
        <v>137</v>
      </c>
      <c r="C19" s="18" t="s">
        <v>138</v>
      </c>
      <c r="D19" s="18" t="s">
        <v>139</v>
      </c>
      <c r="E19" s="19" t="s">
        <v>140</v>
      </c>
      <c r="F19" s="24" t="s">
        <v>193</v>
      </c>
    </row>
    <row r="20" spans="1:6" ht="15.75" thickTop="1" x14ac:dyDescent="0.25">
      <c r="A20" t="s">
        <v>170</v>
      </c>
      <c r="B20" s="20">
        <v>3.4159583429671501E-6</v>
      </c>
      <c r="C20" s="14">
        <v>6.1714285714260004</v>
      </c>
      <c r="D20" s="14">
        <v>2.8629197307829402</v>
      </c>
      <c r="E20" s="14">
        <v>13.303387518237299</v>
      </c>
      <c r="F20" s="14">
        <f>IF(Таблица252928[[#This Row],[Итог ОШн]]&gt;=1, Таблица252928[[#This Row],[Итог ОШн]], -1/Таблица252928[[#This Row],[Итог ОШв]])</f>
        <v>2.8629197307829402</v>
      </c>
    </row>
    <row r="21" spans="1:6" x14ac:dyDescent="0.25">
      <c r="A21" t="s">
        <v>183</v>
      </c>
      <c r="B21" s="21">
        <v>2.02573933408834E-5</v>
      </c>
      <c r="C21" s="14">
        <v>5.30101010072993</v>
      </c>
      <c r="D21" s="14">
        <v>2.4617545821620399</v>
      </c>
      <c r="E21" s="14">
        <v>11.414910443006599</v>
      </c>
      <c r="F21" s="14">
        <f>IF(Таблица252928[[#This Row],[Итог ОШн]]&gt;=1, Таблица252928[[#This Row],[Итог ОШн]], -1/Таблица252928[[#This Row],[Итог ОШв]])</f>
        <v>2.4617545821620399</v>
      </c>
    </row>
    <row r="22" spans="1:6" x14ac:dyDescent="0.25">
      <c r="A22" t="s">
        <v>175</v>
      </c>
      <c r="B22" s="20">
        <v>4.0500489700912002E-4</v>
      </c>
      <c r="C22" s="14">
        <v>4.5396825396818201</v>
      </c>
      <c r="D22" s="14">
        <v>1.9629969140612</v>
      </c>
      <c r="E22" s="14">
        <v>10.498599062214</v>
      </c>
      <c r="F22" s="14">
        <f>IF(Таблица252928[[#This Row],[Итог ОШн]]&gt;=1, Таблица252928[[#This Row],[Итог ОШн]], -1/Таблица252928[[#This Row],[Итог ОШв]])</f>
        <v>1.9629969140612</v>
      </c>
    </row>
    <row r="23" spans="1:6" x14ac:dyDescent="0.25">
      <c r="A23" t="s">
        <v>171</v>
      </c>
      <c r="B23" s="21">
        <v>1.3227814416511999E-2</v>
      </c>
      <c r="C23" s="14">
        <v>2.5714285710043199</v>
      </c>
      <c r="D23" s="14">
        <v>1.2181119250500501</v>
      </c>
      <c r="E23" s="14">
        <v>5.4282736748559399</v>
      </c>
      <c r="F23" s="14">
        <f>IF(Таблица252928[[#This Row],[Итог ОШн]]&gt;=1, Таблица252928[[#This Row],[Итог ОШн]], -1/Таблица252928[[#This Row],[Итог ОШв]])</f>
        <v>1.2181119250500501</v>
      </c>
    </row>
    <row r="24" spans="1:6" x14ac:dyDescent="0.25">
      <c r="A24" t="s">
        <v>174</v>
      </c>
      <c r="B24" s="20">
        <v>1.6979197458174802E-2</v>
      </c>
      <c r="C24" s="14">
        <v>2.7636363636363601</v>
      </c>
      <c r="D24" s="14">
        <v>1.1994953408173099</v>
      </c>
      <c r="E24" s="14">
        <v>6.3674161045169901</v>
      </c>
      <c r="F24" s="14">
        <f>IF(Таблица252928[[#This Row],[Итог ОШн]]&gt;=1, Таблица252928[[#This Row],[Итог ОШн]], -1/Таблица252928[[#This Row],[Итог ОШв]])</f>
        <v>1.1994953408173099</v>
      </c>
    </row>
    <row r="25" spans="1:6" x14ac:dyDescent="0.25">
      <c r="A25" t="s">
        <v>167</v>
      </c>
      <c r="B25" s="21">
        <v>5.2578531508955903E-2</v>
      </c>
      <c r="C25" s="14">
        <v>2.0294117647049799</v>
      </c>
      <c r="D25" s="14">
        <v>0.99213216277188299</v>
      </c>
      <c r="E25" s="14">
        <v>4.1511728631157299</v>
      </c>
      <c r="F25" s="14">
        <f>IF(Таблица252928[[#This Row],[Итог ОШн]]&gt;=1, Таблица252928[[#This Row],[Итог ОШн]], -1/Таблица252928[[#This Row],[Итог ОШв]])</f>
        <v>-0.24089577403178383</v>
      </c>
    </row>
    <row r="26" spans="1:6" x14ac:dyDescent="0.25">
      <c r="A26" t="s">
        <v>182</v>
      </c>
      <c r="B26" s="20">
        <v>5.2854637062406798E-2</v>
      </c>
      <c r="C26" s="14">
        <v>1.95134575569336</v>
      </c>
      <c r="D26" s="14">
        <v>0.99178380089362606</v>
      </c>
      <c r="E26" s="14">
        <v>3.83929466768019</v>
      </c>
      <c r="F26" s="14">
        <f>IF(Таблица252928[[#This Row],[Итог ОШн]]&gt;=1, Таблица252928[[#This Row],[Итог ОШн]], -1/Таблица252928[[#This Row],[Итог ОШв]])</f>
        <v>-0.26046450886361067</v>
      </c>
    </row>
    <row r="27" spans="1:6" x14ac:dyDescent="0.25">
      <c r="A27" t="s">
        <v>180</v>
      </c>
      <c r="B27" s="21">
        <v>0.10306987359264499</v>
      </c>
      <c r="C27" s="14">
        <v>2.5287356321146799</v>
      </c>
      <c r="D27" s="14">
        <v>0.82884833203085495</v>
      </c>
      <c r="E27" s="14">
        <v>7.71492642261647</v>
      </c>
      <c r="F27" s="14">
        <f>IF(Таблица252928[[#This Row],[Итог ОШн]]&gt;=1, Таблица252928[[#This Row],[Итог ОШн]], -1/Таблица252928[[#This Row],[Итог ОШв]])</f>
        <v>-0.12961886416291396</v>
      </c>
    </row>
    <row r="28" spans="1:6" x14ac:dyDescent="0.25">
      <c r="A28" t="s">
        <v>181</v>
      </c>
      <c r="B28" s="23">
        <v>0.13383179779697199</v>
      </c>
      <c r="C28" s="14">
        <v>1.6964285713843701</v>
      </c>
      <c r="D28" s="14">
        <v>0.85004377669932496</v>
      </c>
      <c r="E28" s="14">
        <v>3.3855549286929998</v>
      </c>
      <c r="F28" s="14">
        <f>IF(Таблица252928[[#This Row],[Итог ОШн]]&gt;=1, Таблица252928[[#This Row],[Итог ОШн]], -1/Таблица252928[[#This Row],[Итог ОШв]])</f>
        <v>-0.29537255222914133</v>
      </c>
    </row>
    <row r="29" spans="1:6" x14ac:dyDescent="0.25">
      <c r="A29" t="s">
        <v>165</v>
      </c>
      <c r="B29" s="25">
        <v>0.41603889283615197</v>
      </c>
      <c r="C29" s="26">
        <v>1.40384615384615</v>
      </c>
      <c r="D29" s="26">
        <v>0.61986134356921896</v>
      </c>
      <c r="E29" s="26">
        <v>3.1793949471355698</v>
      </c>
      <c r="F29" s="26">
        <f>IF(Таблица252928[[#This Row],[Итог ОШн]]&gt;=1, Таблица252928[[#This Row],[Итог ОШн]], -1/Таблица252928[[#This Row],[Итог ОШв]])</f>
        <v>-0.3145252529576219</v>
      </c>
    </row>
    <row r="33" spans="1:6" x14ac:dyDescent="0.25">
      <c r="A33" t="s">
        <v>196</v>
      </c>
    </row>
    <row r="35" spans="1:6" ht="15.75" thickBot="1" x14ac:dyDescent="0.3">
      <c r="A35" s="22" t="s">
        <v>95</v>
      </c>
      <c r="B35" s="18" t="s">
        <v>137</v>
      </c>
      <c r="C35" s="18" t="s">
        <v>138</v>
      </c>
      <c r="D35" s="18" t="s">
        <v>139</v>
      </c>
      <c r="E35" s="19" t="s">
        <v>140</v>
      </c>
      <c r="F35" s="24" t="s">
        <v>193</v>
      </c>
    </row>
    <row r="36" spans="1:6" ht="15.75" thickTop="1" x14ac:dyDescent="0.25">
      <c r="A36" t="s">
        <v>183</v>
      </c>
      <c r="B36" s="20">
        <v>1.64162486214359E-3</v>
      </c>
      <c r="C36" s="14">
        <v>4.0553359683794401</v>
      </c>
      <c r="D36" s="14">
        <v>1.6963196972796799</v>
      </c>
      <c r="E36" s="14">
        <v>9.6949589412923896</v>
      </c>
      <c r="F36" s="14">
        <f>IF(Таблица25292830[[#This Row],[Итог ОШн]]&gt;=1, Таблица25292830[[#This Row],[Итог ОШн]], -1/Таблица25292830[[#This Row],[Итог ОШв]])</f>
        <v>1.6963196972796799</v>
      </c>
    </row>
    <row r="37" spans="1:6" x14ac:dyDescent="0.25">
      <c r="A37" t="s">
        <v>175</v>
      </c>
      <c r="B37" s="21">
        <v>1.4655755225923399E-2</v>
      </c>
      <c r="C37" s="14">
        <v>3.14176245210728</v>
      </c>
      <c r="D37" s="14">
        <v>1.2529435701567899</v>
      </c>
      <c r="E37" s="14">
        <v>7.8779855219145603</v>
      </c>
      <c r="F37" s="14">
        <f>IF(Таблица25292830[[#This Row],[Итог ОШн]]&gt;=1, Таблица25292830[[#This Row],[Итог ОШн]], -1/Таблица25292830[[#This Row],[Итог ОШв]])</f>
        <v>1.2529435701567899</v>
      </c>
    </row>
    <row r="38" spans="1:6" x14ac:dyDescent="0.25">
      <c r="A38" t="s">
        <v>170</v>
      </c>
      <c r="B38" s="20">
        <v>1.7061569704777999E-2</v>
      </c>
      <c r="C38" s="14">
        <v>3.0912698412698401</v>
      </c>
      <c r="D38" s="14">
        <v>1.22293909317358</v>
      </c>
      <c r="E38" s="14">
        <v>7.81392081166232</v>
      </c>
      <c r="F38" s="14">
        <f>IF(Таблица25292830[[#This Row],[Итог ОШн]]&gt;=1, Таблица25292830[[#This Row],[Итог ОШн]], -1/Таблица25292830[[#This Row],[Итог ОШв]])</f>
        <v>1.22293909317358</v>
      </c>
    </row>
    <row r="39" spans="1:6" x14ac:dyDescent="0.25">
      <c r="A39" t="s">
        <v>174</v>
      </c>
      <c r="B39" s="21">
        <v>2.7738406556529E-2</v>
      </c>
      <c r="C39" s="14">
        <v>4.5350877191257304</v>
      </c>
      <c r="D39" s="14">
        <v>1.18000638814509</v>
      </c>
      <c r="E39" s="14">
        <v>17.429584133434599</v>
      </c>
      <c r="F39" s="14">
        <f>IF(Таблица25292830[[#This Row],[Итог ОШн]]&gt;=1, Таблица25292830[[#This Row],[Итог ОШн]], -1/Таблица25292830[[#This Row],[Итог ОШв]])</f>
        <v>1.18000638814509</v>
      </c>
    </row>
    <row r="40" spans="1:6" x14ac:dyDescent="0.25">
      <c r="A40" t="s">
        <v>180</v>
      </c>
      <c r="B40" s="20">
        <v>4.4597047848564303E-2</v>
      </c>
      <c r="C40" s="14">
        <v>3.0300751866400399</v>
      </c>
      <c r="D40" s="14">
        <v>1.0270952381888301</v>
      </c>
      <c r="E40" s="14">
        <v>8.9391473110925794</v>
      </c>
      <c r="F40" s="14">
        <f>IF(Таблица25292830[[#This Row],[Итог ОШн]]&gt;=1, Таблица25292830[[#This Row],[Итог ОШн]], -1/Таблица25292830[[#This Row],[Итог ОШв]])</f>
        <v>1.0270952381888301</v>
      </c>
    </row>
    <row r="41" spans="1:6" x14ac:dyDescent="0.25">
      <c r="A41" t="s">
        <v>165</v>
      </c>
      <c r="B41" s="21">
        <v>5.3918150994910402E-2</v>
      </c>
      <c r="C41" s="14">
        <v>8.1666666666652095</v>
      </c>
      <c r="D41" s="14">
        <v>0.96520310250250296</v>
      </c>
      <c r="E41" s="14">
        <v>69.098870767717798</v>
      </c>
      <c r="F41" s="14">
        <f>IF(Таблица25292830[[#This Row],[Итог ОШн]]&gt;=1, Таблица25292830[[#This Row],[Итог ОШн]], -1/Таблица25292830[[#This Row],[Итог ОШв]])</f>
        <v>-1.447201653065492E-2</v>
      </c>
    </row>
    <row r="42" spans="1:6" x14ac:dyDescent="0.25">
      <c r="A42" t="s">
        <v>182</v>
      </c>
      <c r="B42" s="20">
        <v>6.3241635890798495E-2</v>
      </c>
      <c r="C42" s="14">
        <v>2.9189189189189202</v>
      </c>
      <c r="D42" s="14">
        <v>0.94259539345836196</v>
      </c>
      <c r="E42" s="14">
        <v>9.0389659384635497</v>
      </c>
      <c r="F42" s="14">
        <f>IF(Таблица25292830[[#This Row],[Итог ОШн]]&gt;=1, Таблица25292830[[#This Row],[Итог ОШн]], -1/Таблица25292830[[#This Row],[Итог ОШв]])</f>
        <v>-0.11063212394071492</v>
      </c>
    </row>
    <row r="43" spans="1:6" x14ac:dyDescent="0.25">
      <c r="A43" t="s">
        <v>181</v>
      </c>
      <c r="B43" s="21">
        <v>0.121541017481595</v>
      </c>
      <c r="C43" s="14">
        <v>1.90384615384449</v>
      </c>
      <c r="D43" s="14">
        <v>0.84266166140771903</v>
      </c>
      <c r="E43" s="14">
        <v>4.3014062980547498</v>
      </c>
      <c r="F43" s="14">
        <f>IF(Таблица25292830[[#This Row],[Итог ОШн]]&gt;=1, Таблица25292830[[#This Row],[Итог ОШн]], -1/Таблица25292830[[#This Row],[Итог ОШв]])</f>
        <v>-0.23248210717788642</v>
      </c>
    </row>
    <row r="44" spans="1:6" x14ac:dyDescent="0.25">
      <c r="A44" t="s">
        <v>171</v>
      </c>
      <c r="B44" s="23">
        <v>0.170490079872235</v>
      </c>
      <c r="C44" s="14">
        <v>1.8387096774177401</v>
      </c>
      <c r="D44" s="14">
        <v>0.76959056011087101</v>
      </c>
      <c r="E44" s="14">
        <v>4.3930545059474202</v>
      </c>
      <c r="F44" s="14">
        <f>IF(Таблица25292830[[#This Row],[Итог ОШн]]&gt;=1, Таблица25292830[[#This Row],[Итог ОШн]], -1/Таблица25292830[[#This Row],[Итог ОШв]])</f>
        <v>-0.22763204932836062</v>
      </c>
    </row>
    <row r="45" spans="1:6" x14ac:dyDescent="0.25">
      <c r="A45" t="s">
        <v>167</v>
      </c>
      <c r="B45" s="25">
        <v>0.18373619467791799</v>
      </c>
      <c r="C45" s="26">
        <v>2.6111111111111098</v>
      </c>
      <c r="D45" s="26">
        <v>0.63423603650636096</v>
      </c>
      <c r="E45" s="26">
        <v>10.7497853198689</v>
      </c>
      <c r="F45" s="26">
        <f>IF(Таблица25292830[[#This Row],[Итог ОШн]]&gt;=1, Таблица25292830[[#This Row],[Итог ОШн]], -1/Таблица25292830[[#This Row],[Итог ОШв]])</f>
        <v>-9.3025113548239266E-2</v>
      </c>
    </row>
  </sheetData>
  <conditionalFormatting sqref="B36:B45 B4:B13 B20:B29">
    <cfRule type="cellIs" dxfId="32" priority="25" stopIfTrue="1" operator="lessThanOrEqual">
      <formula>0.001</formula>
    </cfRule>
    <cfRule type="cellIs" dxfId="31" priority="26" stopIfTrue="1" operator="lessThanOrEqual">
      <formula>0.01</formula>
    </cfRule>
    <cfRule type="cellIs" dxfId="30" priority="27" stopIfTrue="1" operator="lessThanOrEqual">
      <formula>0.05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Данные</vt:lpstr>
      <vt:lpstr>Справочники</vt:lpstr>
      <vt:lpstr>Highlight Exceptions</vt:lpstr>
      <vt:lpstr>Анализ</vt:lpstr>
      <vt:lpstr>Результат</vt:lpstr>
      <vt:lpstr>ExceptionsThreshold_0</vt:lpstr>
      <vt:lpstr>RowExceptionsThreshold_0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Стас Выщепан</dc:creator>
  <cp:keywords/>
  <dc:description/>
  <cp:lastModifiedBy>Денис</cp:lastModifiedBy>
  <cp:revision/>
  <dcterms:created xsi:type="dcterms:W3CDTF">2006-09-16T00:00:00Z</dcterms:created>
  <dcterms:modified xsi:type="dcterms:W3CDTF">2015-04-03T15:00:59Z</dcterms:modified>
</cp:coreProperties>
</file>