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drawings/drawing185.xml" ContentType="application/vnd.openxmlformats-officedocument.drawing+xml"/>
  <Override PartName="/xl/drawings/drawing186.xml" ContentType="application/vnd.openxmlformats-officedocument.drawing+xml"/>
  <Override PartName="/xl/drawings/drawing187.xml" ContentType="application/vnd.openxmlformats-officedocument.drawing+xml"/>
  <Override PartName="/xl/drawings/drawing188.xml" ContentType="application/vnd.openxmlformats-officedocument.drawing+xml"/>
  <Override PartName="/xl/drawings/drawing189.xml" ContentType="application/vnd.openxmlformats-officedocument.drawing+xml"/>
  <Override PartName="/xl/drawings/drawing190.xml" ContentType="application/vnd.openxmlformats-officedocument.drawing+xml"/>
  <Override PartName="/xl/drawings/drawing191.xml" ContentType="application/vnd.openxmlformats-officedocument.drawing+xml"/>
  <Override PartName="/xl/drawings/drawing192.xml" ContentType="application/vnd.openxmlformats-officedocument.drawing+xml"/>
  <Override PartName="/xl/drawings/drawing193.xml" ContentType="application/vnd.openxmlformats-officedocument.drawing+xml"/>
  <Override PartName="/xl/drawings/drawing194.xml" ContentType="application/vnd.openxmlformats-officedocument.drawing+xml"/>
  <Override PartName="/xl/drawings/drawing195.xml" ContentType="application/vnd.openxmlformats-officedocument.drawing+xml"/>
  <Override PartName="/xl/drawings/drawing196.xml" ContentType="application/vnd.openxmlformats-officedocument.drawing+xml"/>
  <Override PartName="/xl/drawings/drawing197.xml" ContentType="application/vnd.openxmlformats-officedocument.drawing+xml"/>
  <Override PartName="/xl/drawings/drawing198.xml" ContentType="application/vnd.openxmlformats-officedocument.drawing+xml"/>
  <Override PartName="/xl/drawings/drawing199.xml" ContentType="application/vnd.openxmlformats-officedocument.drawing+xml"/>
  <Override PartName="/xl/drawings/drawing200.xml" ContentType="application/vnd.openxmlformats-officedocument.drawing+xml"/>
  <Override PartName="/xl/drawings/drawing201.xml" ContentType="application/vnd.openxmlformats-officedocument.drawing+xml"/>
  <Override PartName="/xl/drawings/drawing202.xml" ContentType="application/vnd.openxmlformats-officedocument.drawing+xml"/>
  <Override PartName="/xl/drawings/drawing203.xml" ContentType="application/vnd.openxmlformats-officedocument.drawing+xml"/>
  <Override PartName="/xl/drawings/drawing204.xml" ContentType="application/vnd.openxmlformats-officedocument.drawing+xml"/>
  <Override PartName="/xl/drawings/drawing205.xml" ContentType="application/vnd.openxmlformats-officedocument.drawing+xml"/>
  <Override PartName="/xl/drawings/drawing206.xml" ContentType="application/vnd.openxmlformats-officedocument.drawing+xml"/>
  <Override PartName="/xl/drawings/drawing207.xml" ContentType="application/vnd.openxmlformats-officedocument.drawing+xml"/>
  <Override PartName="/xl/drawings/drawing208.xml" ContentType="application/vnd.openxmlformats-officedocument.drawing+xml"/>
  <Override PartName="/xl/drawings/drawing209.xml" ContentType="application/vnd.openxmlformats-officedocument.drawing+xml"/>
  <Override PartName="/xl/drawings/drawing210.xml" ContentType="application/vnd.openxmlformats-officedocument.drawing+xml"/>
  <Override PartName="/xl/drawings/drawing211.xml" ContentType="application/vnd.openxmlformats-officedocument.drawing+xml"/>
  <Override PartName="/xl/drawings/drawing212.xml" ContentType="application/vnd.openxmlformats-officedocument.drawing+xml"/>
  <Override PartName="/xl/drawings/drawing213.xml" ContentType="application/vnd.openxmlformats-officedocument.drawing+xml"/>
  <Override PartName="/xl/drawings/drawing214.xml" ContentType="application/vnd.openxmlformats-officedocument.drawing+xml"/>
  <Override PartName="/xl/drawings/drawing215.xml" ContentType="application/vnd.openxmlformats-officedocument.drawing+xml"/>
  <Override PartName="/xl/drawings/drawing216.xml" ContentType="application/vnd.openxmlformats-officedocument.drawing+xml"/>
  <Override PartName="/xl/drawings/drawing217.xml" ContentType="application/vnd.openxmlformats-officedocument.drawing+xml"/>
  <Override PartName="/xl/drawings/drawing218.xml" ContentType="application/vnd.openxmlformats-officedocument.drawing+xml"/>
  <Override PartName="/xl/drawings/drawing219.xml" ContentType="application/vnd.openxmlformats-officedocument.drawing+xml"/>
  <Override PartName="/xl/drawings/drawing220.xml" ContentType="application/vnd.openxmlformats-officedocument.drawing+xml"/>
  <Override PartName="/xl/drawings/drawing221.xml" ContentType="application/vnd.openxmlformats-officedocument.drawing+xml"/>
  <Override PartName="/xl/drawings/drawing222.xml" ContentType="application/vnd.openxmlformats-officedocument.drawing+xml"/>
  <Override PartName="/xl/drawings/drawing223.xml" ContentType="application/vnd.openxmlformats-officedocument.drawing+xml"/>
  <Override PartName="/xl/drawings/drawing224.xml" ContentType="application/vnd.openxmlformats-officedocument.drawing+xml"/>
  <Override PartName="/xl/drawings/drawing225.xml" ContentType="application/vnd.openxmlformats-officedocument.drawing+xml"/>
  <Override PartName="/xl/drawings/drawing226.xml" ContentType="application/vnd.openxmlformats-officedocument.drawing+xml"/>
  <Override PartName="/xl/drawings/drawing227.xml" ContentType="application/vnd.openxmlformats-officedocument.drawing+xml"/>
  <Override PartName="/xl/drawings/drawing228.xml" ContentType="application/vnd.openxmlformats-officedocument.drawing+xml"/>
  <Override PartName="/xl/drawings/drawing229.xml" ContentType="application/vnd.openxmlformats-officedocument.drawing+xml"/>
  <Override PartName="/xl/drawings/drawing230.xml" ContentType="application/vnd.openxmlformats-officedocument.drawing+xml"/>
  <Override PartName="/xl/drawings/drawing231.xml" ContentType="application/vnd.openxmlformats-officedocument.drawing+xml"/>
  <Override PartName="/xl/drawings/drawing232.xml" ContentType="application/vnd.openxmlformats-officedocument.drawing+xml"/>
  <Override PartName="/xl/drawings/drawing233.xml" ContentType="application/vnd.openxmlformats-officedocument.drawing+xml"/>
  <Override PartName="/xl/drawings/drawing234.xml" ContentType="application/vnd.openxmlformats-officedocument.drawing+xml"/>
  <Override PartName="/xl/drawings/drawing235.xml" ContentType="application/vnd.openxmlformats-officedocument.drawing+xml"/>
  <Override PartName="/xl/drawings/drawing236.xml" ContentType="application/vnd.openxmlformats-officedocument.drawing+xml"/>
  <Override PartName="/xl/drawings/drawing237.xml" ContentType="application/vnd.openxmlformats-officedocument.drawing+xml"/>
  <Override PartName="/xl/drawings/drawing238.xml" ContentType="application/vnd.openxmlformats-officedocument.drawing+xml"/>
  <Override PartName="/xl/drawings/drawing239.xml" ContentType="application/vnd.openxmlformats-officedocument.drawing+xml"/>
  <Override PartName="/xl/drawings/drawing240.xml" ContentType="application/vnd.openxmlformats-officedocument.drawing+xml"/>
  <Override PartName="/xl/drawings/drawing241.xml" ContentType="application/vnd.openxmlformats-officedocument.drawing+xml"/>
  <Override PartName="/xl/drawings/drawing242.xml" ContentType="application/vnd.openxmlformats-officedocument.drawing+xml"/>
  <Override PartName="/xl/drawings/drawing243.xml" ContentType="application/vnd.openxmlformats-officedocument.drawing+xml"/>
  <Override PartName="/xl/drawings/drawing244.xml" ContentType="application/vnd.openxmlformats-officedocument.drawing+xml"/>
  <Override PartName="/xl/drawings/drawing245.xml" ContentType="application/vnd.openxmlformats-officedocument.drawing+xml"/>
  <Override PartName="/xl/drawings/drawing246.xml" ContentType="application/vnd.openxmlformats-officedocument.drawing+xml"/>
  <Override PartName="/xl/drawings/drawing247.xml" ContentType="application/vnd.openxmlformats-officedocument.drawing+xml"/>
  <Override PartName="/xl/drawings/drawing248.xml" ContentType="application/vnd.openxmlformats-officedocument.drawing+xml"/>
  <Override PartName="/xl/drawings/drawing249.xml" ContentType="application/vnd.openxmlformats-officedocument.drawing+xml"/>
  <Override PartName="/xl/drawings/drawing250.xml" ContentType="application/vnd.openxmlformats-officedocument.drawing+xml"/>
  <Override PartName="/xl/drawings/drawing251.xml" ContentType="application/vnd.openxmlformats-officedocument.drawing+xml"/>
  <Override PartName="/xl/drawings/drawing252.xml" ContentType="application/vnd.openxmlformats-officedocument.drawing+xml"/>
  <Override PartName="/xl/drawings/drawing253.xml" ContentType="application/vnd.openxmlformats-officedocument.drawing+xml"/>
  <Override PartName="/xl/drawings/drawing254.xml" ContentType="application/vnd.openxmlformats-officedocument.drawing+xml"/>
  <Override PartName="/xl/drawings/drawing255.xml" ContentType="application/vnd.openxmlformats-officedocument.drawing+xml"/>
  <Override PartName="/xl/drawings/drawing256.xml" ContentType="application/vnd.openxmlformats-officedocument.drawing+xml"/>
  <Override PartName="/xl/drawings/drawing257.xml" ContentType="application/vnd.openxmlformats-officedocument.drawing+xml"/>
  <Override PartName="/xl/drawings/drawing258.xml" ContentType="application/vnd.openxmlformats-officedocument.drawing+xml"/>
  <Override PartName="/xl/drawings/drawing259.xml" ContentType="application/vnd.openxmlformats-officedocument.drawing+xml"/>
  <Override PartName="/xl/drawings/drawing260.xml" ContentType="application/vnd.openxmlformats-officedocument.drawing+xml"/>
  <Override PartName="/xl/drawings/drawing261.xml" ContentType="application/vnd.openxmlformats-officedocument.drawing+xml"/>
  <Override PartName="/xl/drawings/drawing262.xml" ContentType="application/vnd.openxmlformats-officedocument.drawing+xml"/>
  <Override PartName="/xl/drawings/drawing263.xml" ContentType="application/vnd.openxmlformats-officedocument.drawing+xml"/>
  <Override PartName="/xl/drawings/drawing264.xml" ContentType="application/vnd.openxmlformats-officedocument.drawing+xml"/>
  <Override PartName="/xl/drawings/drawing265.xml" ContentType="application/vnd.openxmlformats-officedocument.drawing+xml"/>
  <Override PartName="/xl/drawings/drawing266.xml" ContentType="application/vnd.openxmlformats-officedocument.drawing+xml"/>
  <Override PartName="/xl/drawings/drawing267.xml" ContentType="application/vnd.openxmlformats-officedocument.drawing+xml"/>
  <Override PartName="/xl/drawings/drawing268.xml" ContentType="application/vnd.openxmlformats-officedocument.drawing+xml"/>
  <Override PartName="/xl/drawings/drawing269.xml" ContentType="application/vnd.openxmlformats-officedocument.drawing+xml"/>
  <Override PartName="/xl/drawings/drawing270.xml" ContentType="application/vnd.openxmlformats-officedocument.drawing+xml"/>
  <Override PartName="/xl/drawings/drawing271.xml" ContentType="application/vnd.openxmlformats-officedocument.drawing+xml"/>
  <Override PartName="/xl/drawings/drawing272.xml" ContentType="application/vnd.openxmlformats-officedocument.drawing+xml"/>
  <Override PartName="/xl/drawings/drawing273.xml" ContentType="application/vnd.openxmlformats-officedocument.drawing+xml"/>
  <Override PartName="/xl/drawings/drawing274.xml" ContentType="application/vnd.openxmlformats-officedocument.drawing+xml"/>
  <Override PartName="/xl/drawings/drawing275.xml" ContentType="application/vnd.openxmlformats-officedocument.drawing+xml"/>
  <Override PartName="/xl/drawings/drawing276.xml" ContentType="application/vnd.openxmlformats-officedocument.drawing+xml"/>
  <Override PartName="/xl/drawings/drawing277.xml" ContentType="application/vnd.openxmlformats-officedocument.drawing+xml"/>
  <Override PartName="/xl/drawings/drawing278.xml" ContentType="application/vnd.openxmlformats-officedocument.drawing+xml"/>
  <Override PartName="/xl/drawings/drawing279.xml" ContentType="application/vnd.openxmlformats-officedocument.drawing+xml"/>
  <Override PartName="/xl/drawings/drawing280.xml" ContentType="application/vnd.openxmlformats-officedocument.drawing+xml"/>
  <Override PartName="/xl/drawings/drawing281.xml" ContentType="application/vnd.openxmlformats-officedocument.drawing+xml"/>
  <Override PartName="/xl/drawings/drawing282.xml" ContentType="application/vnd.openxmlformats-officedocument.drawing+xml"/>
  <Override PartName="/xl/drawings/drawing283.xml" ContentType="application/vnd.openxmlformats-officedocument.drawing+xml"/>
  <Override PartName="/xl/drawings/drawing284.xml" ContentType="application/vnd.openxmlformats-officedocument.drawing+xml"/>
  <Override PartName="/xl/drawings/drawing285.xml" ContentType="application/vnd.openxmlformats-officedocument.drawing+xml"/>
  <Override PartName="/xl/drawings/drawing286.xml" ContentType="application/vnd.openxmlformats-officedocument.drawing+xml"/>
  <Override PartName="/xl/drawings/drawing287.xml" ContentType="application/vnd.openxmlformats-officedocument.drawing+xml"/>
  <Override PartName="/xl/drawings/drawing288.xml" ContentType="application/vnd.openxmlformats-officedocument.drawing+xml"/>
  <Override PartName="/xl/drawings/drawing289.xml" ContentType="application/vnd.openxmlformats-officedocument.drawing+xml"/>
  <Override PartName="/xl/drawings/drawing290.xml" ContentType="application/vnd.openxmlformats-officedocument.drawing+xml"/>
  <Override PartName="/xl/drawings/drawing291.xml" ContentType="application/vnd.openxmlformats-officedocument.drawing+xml"/>
  <Override PartName="/xl/drawings/drawing292.xml" ContentType="application/vnd.openxmlformats-officedocument.drawing+xml"/>
  <Override PartName="/xl/drawings/drawing293.xml" ContentType="application/vnd.openxmlformats-officedocument.drawing+xml"/>
  <Override PartName="/xl/drawings/drawing294.xml" ContentType="application/vnd.openxmlformats-officedocument.drawing+xml"/>
  <Override PartName="/xl/drawings/drawing295.xml" ContentType="application/vnd.openxmlformats-officedocument.drawing+xml"/>
  <Override PartName="/xl/drawings/drawing296.xml" ContentType="application/vnd.openxmlformats-officedocument.drawing+xml"/>
  <Override PartName="/xl/drawings/drawing297.xml" ContentType="application/vnd.openxmlformats-officedocument.drawing+xml"/>
  <Override PartName="/xl/drawings/drawing298.xml" ContentType="application/vnd.openxmlformats-officedocument.drawing+xml"/>
  <Override PartName="/xl/drawings/drawing299.xml" ContentType="application/vnd.openxmlformats-officedocument.drawing+xml"/>
  <Override PartName="/xl/drawings/drawing300.xml" ContentType="application/vnd.openxmlformats-officedocument.drawing+xml"/>
  <Override PartName="/xl/drawings/drawing301.xml" ContentType="application/vnd.openxmlformats-officedocument.drawing+xml"/>
  <Override PartName="/xl/drawings/drawing302.xml" ContentType="application/vnd.openxmlformats-officedocument.drawing+xml"/>
  <Override PartName="/xl/drawings/drawing303.xml" ContentType="application/vnd.openxmlformats-officedocument.drawing+xml"/>
  <Override PartName="/xl/drawings/drawing304.xml" ContentType="application/vnd.openxmlformats-officedocument.drawing+xml"/>
  <Override PartName="/xl/drawings/drawing305.xml" ContentType="application/vnd.openxmlformats-officedocument.drawing+xml"/>
  <Override PartName="/xl/drawings/drawing306.xml" ContentType="application/vnd.openxmlformats-officedocument.drawing+xml"/>
  <Override PartName="/xl/drawings/drawing307.xml" ContentType="application/vnd.openxmlformats-officedocument.drawing+xml"/>
  <Override PartName="/xl/drawings/drawing308.xml" ContentType="application/vnd.openxmlformats-officedocument.drawing+xml"/>
  <Override PartName="/xl/drawings/drawing309.xml" ContentType="application/vnd.openxmlformats-officedocument.drawing+xml"/>
  <Override PartName="/xl/drawings/drawing310.xml" ContentType="application/vnd.openxmlformats-officedocument.drawing+xml"/>
  <Override PartName="/xl/drawings/drawing311.xml" ContentType="application/vnd.openxmlformats-officedocument.drawing+xml"/>
  <Override PartName="/xl/drawings/drawing312.xml" ContentType="application/vnd.openxmlformats-officedocument.drawing+xml"/>
  <Override PartName="/xl/drawings/drawing313.xml" ContentType="application/vnd.openxmlformats-officedocument.drawing+xml"/>
  <Override PartName="/xl/drawings/drawing314.xml" ContentType="application/vnd.openxmlformats-officedocument.drawing+xml"/>
  <Override PartName="/xl/drawings/drawing315.xml" ContentType="application/vnd.openxmlformats-officedocument.drawing+xml"/>
  <Override PartName="/xl/drawings/drawing316.xml" ContentType="application/vnd.openxmlformats-officedocument.drawing+xml"/>
  <Override PartName="/xl/drawings/drawing317.xml" ContentType="application/vnd.openxmlformats-officedocument.drawing+xml"/>
  <Override PartName="/xl/drawings/drawing318.xml" ContentType="application/vnd.openxmlformats-officedocument.drawing+xml"/>
  <Override PartName="/xl/drawings/drawing319.xml" ContentType="application/vnd.openxmlformats-officedocument.drawing+xml"/>
  <Override PartName="/xl/drawings/drawing320.xml" ContentType="application/vnd.openxmlformats-officedocument.drawing+xml"/>
  <Override PartName="/xl/drawings/drawing321.xml" ContentType="application/vnd.openxmlformats-officedocument.drawing+xml"/>
  <Override PartName="/xl/drawings/drawing322.xml" ContentType="application/vnd.openxmlformats-officedocument.drawing+xml"/>
  <Override PartName="/xl/drawings/drawing323.xml" ContentType="application/vnd.openxmlformats-officedocument.drawing+xml"/>
  <Override PartName="/xl/drawings/drawing324.xml" ContentType="application/vnd.openxmlformats-officedocument.drawing+xml"/>
  <Override PartName="/xl/drawings/drawing325.xml" ContentType="application/vnd.openxmlformats-officedocument.drawing+xml"/>
  <Override PartName="/xl/drawings/drawing326.xml" ContentType="application/vnd.openxmlformats-officedocument.drawing+xml"/>
  <Override PartName="/xl/drawings/drawing327.xml" ContentType="application/vnd.openxmlformats-officedocument.drawing+xml"/>
  <Override PartName="/xl/drawings/drawing328.xml" ContentType="application/vnd.openxmlformats-officedocument.drawing+xml"/>
  <Override PartName="/xl/drawings/drawing329.xml" ContentType="application/vnd.openxmlformats-officedocument.drawing+xml"/>
  <Override PartName="/xl/drawings/drawing330.xml" ContentType="application/vnd.openxmlformats-officedocument.drawing+xml"/>
  <Override PartName="/xl/drawings/drawing331.xml" ContentType="application/vnd.openxmlformats-officedocument.drawing+xml"/>
  <Override PartName="/xl/drawings/drawing332.xml" ContentType="application/vnd.openxmlformats-officedocument.drawing+xml"/>
  <Override PartName="/xl/drawings/drawing333.xml" ContentType="application/vnd.openxmlformats-officedocument.drawing+xml"/>
  <Override PartName="/xl/drawings/drawing334.xml" ContentType="application/vnd.openxmlformats-officedocument.drawing+xml"/>
  <Override PartName="/xl/drawings/drawing335.xml" ContentType="application/vnd.openxmlformats-officedocument.drawing+xml"/>
  <Override PartName="/xl/drawings/drawing336.xml" ContentType="application/vnd.openxmlformats-officedocument.drawing+xml"/>
  <Override PartName="/xl/drawings/drawing337.xml" ContentType="application/vnd.openxmlformats-officedocument.drawing+xml"/>
  <Override PartName="/xl/drawings/drawing338.xml" ContentType="application/vnd.openxmlformats-officedocument.drawing+xml"/>
  <Override PartName="/xl/drawings/drawing339.xml" ContentType="application/vnd.openxmlformats-officedocument.drawing+xml"/>
  <Override PartName="/xl/drawings/drawing340.xml" ContentType="application/vnd.openxmlformats-officedocument.drawing+xml"/>
  <Override PartName="/xl/drawings/drawing341.xml" ContentType="application/vnd.openxmlformats-officedocument.drawing+xml"/>
  <Override PartName="/xl/drawings/drawing342.xml" ContentType="application/vnd.openxmlformats-officedocument.drawing+xml"/>
  <Override PartName="/xl/drawings/drawing343.xml" ContentType="application/vnd.openxmlformats-officedocument.drawing+xml"/>
  <Override PartName="/xl/drawings/drawing344.xml" ContentType="application/vnd.openxmlformats-officedocument.drawing+xml"/>
  <Override PartName="/xl/drawings/drawing345.xml" ContentType="application/vnd.openxmlformats-officedocument.drawing+xml"/>
  <Override PartName="/xl/drawings/drawing346.xml" ContentType="application/vnd.openxmlformats-officedocument.drawing+xml"/>
  <Override PartName="/xl/drawings/drawing347.xml" ContentType="application/vnd.openxmlformats-officedocument.drawing+xml"/>
  <Override PartName="/xl/drawings/drawing348.xml" ContentType="application/vnd.openxmlformats-officedocument.drawing+xml"/>
  <Override PartName="/xl/drawings/drawing349.xml" ContentType="application/vnd.openxmlformats-officedocument.drawing+xml"/>
  <Override PartName="/xl/drawings/drawing350.xml" ContentType="application/vnd.openxmlformats-officedocument.drawing+xml"/>
  <Override PartName="/xl/drawings/drawing351.xml" ContentType="application/vnd.openxmlformats-officedocument.drawing+xml"/>
  <Override PartName="/xl/drawings/drawing352.xml" ContentType="application/vnd.openxmlformats-officedocument.drawing+xml"/>
  <Override PartName="/xl/drawings/drawing353.xml" ContentType="application/vnd.openxmlformats-officedocument.drawing+xml"/>
  <Override PartName="/xl/drawings/drawing354.xml" ContentType="application/vnd.openxmlformats-officedocument.drawing+xml"/>
  <Override PartName="/xl/drawings/drawing355.xml" ContentType="application/vnd.openxmlformats-officedocument.drawing+xml"/>
  <Override PartName="/xl/drawings/drawing356.xml" ContentType="application/vnd.openxmlformats-officedocument.drawing+xml"/>
  <Override PartName="/xl/drawings/drawing357.xml" ContentType="application/vnd.openxmlformats-officedocument.drawing+xml"/>
  <Override PartName="/xl/drawings/drawing358.xml" ContentType="application/vnd.openxmlformats-officedocument.drawing+xml"/>
  <Override PartName="/xl/drawings/drawing359.xml" ContentType="application/vnd.openxmlformats-officedocument.drawing+xml"/>
  <Override PartName="/xl/drawings/drawing360.xml" ContentType="application/vnd.openxmlformats-officedocument.drawing+xml"/>
  <Override PartName="/xl/drawings/drawing361.xml" ContentType="application/vnd.openxmlformats-officedocument.drawing+xml"/>
  <Override PartName="/xl/drawings/drawing362.xml" ContentType="application/vnd.openxmlformats-officedocument.drawing+xml"/>
  <Override PartName="/xl/drawings/drawing363.xml" ContentType="application/vnd.openxmlformats-officedocument.drawing+xml"/>
  <Override PartName="/xl/drawings/drawing364.xml" ContentType="application/vnd.openxmlformats-officedocument.drawing+xml"/>
  <Override PartName="/xl/drawings/drawing365.xml" ContentType="application/vnd.openxmlformats-officedocument.drawing+xml"/>
  <Override PartName="/xl/drawings/drawing366.xml" ContentType="application/vnd.openxmlformats-officedocument.drawing+xml"/>
  <Override PartName="/xl/drawings/drawing367.xml" ContentType="application/vnd.openxmlformats-officedocument.drawing+xml"/>
  <Override PartName="/xl/drawings/drawing368.xml" ContentType="application/vnd.openxmlformats-officedocument.drawing+xml"/>
  <Override PartName="/xl/drawings/drawing369.xml" ContentType="application/vnd.openxmlformats-officedocument.drawing+xml"/>
  <Override PartName="/xl/drawings/drawing370.xml" ContentType="application/vnd.openxmlformats-officedocument.drawing+xml"/>
  <Override PartName="/xl/drawings/drawing371.xml" ContentType="application/vnd.openxmlformats-officedocument.drawing+xml"/>
  <Override PartName="/xl/drawings/drawing372.xml" ContentType="application/vnd.openxmlformats-officedocument.drawing+xml"/>
  <Override PartName="/xl/drawings/drawing373.xml" ContentType="application/vnd.openxmlformats-officedocument.drawing+xml"/>
  <Override PartName="/xl/drawings/drawing374.xml" ContentType="application/vnd.openxmlformats-officedocument.drawing+xml"/>
  <Override PartName="/xl/drawings/drawing375.xml" ContentType="application/vnd.openxmlformats-officedocument.drawing+xml"/>
  <Override PartName="/xl/drawings/drawing376.xml" ContentType="application/vnd.openxmlformats-officedocument.drawing+xml"/>
  <Override PartName="/xl/drawings/drawing377.xml" ContentType="application/vnd.openxmlformats-officedocument.drawing+xml"/>
  <Override PartName="/xl/drawings/drawing378.xml" ContentType="application/vnd.openxmlformats-officedocument.drawing+xml"/>
  <Override PartName="/xl/drawings/drawing379.xml" ContentType="application/vnd.openxmlformats-officedocument.drawing+xml"/>
  <Override PartName="/xl/drawings/drawing380.xml" ContentType="application/vnd.openxmlformats-officedocument.drawing+xml"/>
  <Override PartName="/xl/drawings/drawing381.xml" ContentType="application/vnd.openxmlformats-officedocument.drawing+xml"/>
  <Override PartName="/xl/drawings/drawing382.xml" ContentType="application/vnd.openxmlformats-officedocument.drawing+xml"/>
  <Override PartName="/xl/drawings/drawing383.xml" ContentType="application/vnd.openxmlformats-officedocument.drawing+xml"/>
  <Override PartName="/xl/drawings/drawing384.xml" ContentType="application/vnd.openxmlformats-officedocument.drawing+xml"/>
  <Override PartName="/xl/drawings/drawing385.xml" ContentType="application/vnd.openxmlformats-officedocument.drawing+xml"/>
  <Override PartName="/xl/drawings/drawing386.xml" ContentType="application/vnd.openxmlformats-officedocument.drawing+xml"/>
  <Override PartName="/xl/drawings/drawing387.xml" ContentType="application/vnd.openxmlformats-officedocument.drawing+xml"/>
  <Override PartName="/xl/drawings/drawing388.xml" ContentType="application/vnd.openxmlformats-officedocument.drawing+xml"/>
  <Override PartName="/xl/drawings/drawing389.xml" ContentType="application/vnd.openxmlformats-officedocument.drawing+xml"/>
  <Override PartName="/xl/drawings/drawing390.xml" ContentType="application/vnd.openxmlformats-officedocument.drawing+xml"/>
  <Override PartName="/xl/drawings/drawing391.xml" ContentType="application/vnd.openxmlformats-officedocument.drawing+xml"/>
  <Override PartName="/xl/drawings/drawing392.xml" ContentType="application/vnd.openxmlformats-officedocument.drawing+xml"/>
  <Override PartName="/xl/drawings/drawing393.xml" ContentType="application/vnd.openxmlformats-officedocument.drawing+xml"/>
  <Override PartName="/xl/drawings/drawing394.xml" ContentType="application/vnd.openxmlformats-officedocument.drawing+xml"/>
  <Override PartName="/xl/drawings/drawing395.xml" ContentType="application/vnd.openxmlformats-officedocument.drawing+xml"/>
  <Override PartName="/xl/drawings/drawing396.xml" ContentType="application/vnd.openxmlformats-officedocument.drawing+xml"/>
  <Override PartName="/xl/drawings/drawing397.xml" ContentType="application/vnd.openxmlformats-officedocument.drawing+xml"/>
  <Override PartName="/xl/drawings/drawing398.xml" ContentType="application/vnd.openxmlformats-officedocument.drawing+xml"/>
  <Override PartName="/xl/drawings/drawing399.xml" ContentType="application/vnd.openxmlformats-officedocument.drawing+xml"/>
  <Override PartName="/xl/drawings/drawing400.xml" ContentType="application/vnd.openxmlformats-officedocument.drawing+xml"/>
  <Override PartName="/xl/drawings/drawing401.xml" ContentType="application/vnd.openxmlformats-officedocument.drawing+xml"/>
  <Override PartName="/xl/drawings/drawing402.xml" ContentType="application/vnd.openxmlformats-officedocument.drawing+xml"/>
  <Override PartName="/xl/drawings/drawing403.xml" ContentType="application/vnd.openxmlformats-officedocument.drawing+xml"/>
  <Override PartName="/xl/drawings/drawing404.xml" ContentType="application/vnd.openxmlformats-officedocument.drawing+xml"/>
  <Override PartName="/xl/drawings/drawing405.xml" ContentType="application/vnd.openxmlformats-officedocument.drawing+xml"/>
  <Override PartName="/xl/drawings/drawing406.xml" ContentType="application/vnd.openxmlformats-officedocument.drawing+xml"/>
  <Override PartName="/xl/drawings/drawing407.xml" ContentType="application/vnd.openxmlformats-officedocument.drawing+xml"/>
  <Override PartName="/xl/drawings/drawing408.xml" ContentType="application/vnd.openxmlformats-officedocument.drawing+xml"/>
  <Override PartName="/xl/drawings/drawing409.xml" ContentType="application/vnd.openxmlformats-officedocument.drawing+xml"/>
  <Override PartName="/xl/drawings/drawing410.xml" ContentType="application/vnd.openxmlformats-officedocument.drawing+xml"/>
  <Override PartName="/xl/drawings/drawing411.xml" ContentType="application/vnd.openxmlformats-officedocument.drawing+xml"/>
  <Override PartName="/xl/drawings/drawing412.xml" ContentType="application/vnd.openxmlformats-officedocument.drawing+xml"/>
  <Override PartName="/xl/drawings/drawing413.xml" ContentType="application/vnd.openxmlformats-officedocument.drawing+xml"/>
  <Override PartName="/xl/drawings/drawing414.xml" ContentType="application/vnd.openxmlformats-officedocument.drawing+xml"/>
  <Override PartName="/xl/drawings/drawing415.xml" ContentType="application/vnd.openxmlformats-officedocument.drawing+xml"/>
  <Override PartName="/xl/drawings/drawing416.xml" ContentType="application/vnd.openxmlformats-officedocument.drawing+xml"/>
  <Override PartName="/xl/drawings/drawing417.xml" ContentType="application/vnd.openxmlformats-officedocument.drawing+xml"/>
  <Override PartName="/xl/drawings/drawing418.xml" ContentType="application/vnd.openxmlformats-officedocument.drawing+xml"/>
  <Override PartName="/xl/drawings/drawing419.xml" ContentType="application/vnd.openxmlformats-officedocument.drawing+xml"/>
  <Override PartName="/xl/drawings/drawing420.xml" ContentType="application/vnd.openxmlformats-officedocument.drawing+xml"/>
  <Override PartName="/xl/drawings/drawing421.xml" ContentType="application/vnd.openxmlformats-officedocument.drawing+xml"/>
  <Override PartName="/xl/drawings/drawing422.xml" ContentType="application/vnd.openxmlformats-officedocument.drawing+xml"/>
  <Override PartName="/xl/drawings/drawing423.xml" ContentType="application/vnd.openxmlformats-officedocument.drawing+xml"/>
  <Override PartName="/xl/drawings/drawing424.xml" ContentType="application/vnd.openxmlformats-officedocument.drawing+xml"/>
  <Override PartName="/xl/drawings/drawing425.xml" ContentType="application/vnd.openxmlformats-officedocument.drawing+xml"/>
  <Override PartName="/xl/drawings/drawing426.xml" ContentType="application/vnd.openxmlformats-officedocument.drawing+xml"/>
  <Override PartName="/xl/drawings/drawing427.xml" ContentType="application/vnd.openxmlformats-officedocument.drawing+xml"/>
  <Override PartName="/xl/drawings/drawing428.xml" ContentType="application/vnd.openxmlformats-officedocument.drawing+xml"/>
  <Override PartName="/xl/drawings/drawing429.xml" ContentType="application/vnd.openxmlformats-officedocument.drawing+xml"/>
  <Override PartName="/xl/drawings/drawing430.xml" ContentType="application/vnd.openxmlformats-officedocument.drawing+xml"/>
  <Override PartName="/xl/drawings/drawing431.xml" ContentType="application/vnd.openxmlformats-officedocument.drawing+xml"/>
  <Override PartName="/xl/drawings/drawing432.xml" ContentType="application/vnd.openxmlformats-officedocument.drawing+xml"/>
  <Override PartName="/xl/drawings/drawing433.xml" ContentType="application/vnd.openxmlformats-officedocument.drawing+xml"/>
  <Override PartName="/xl/drawings/drawing434.xml" ContentType="application/vnd.openxmlformats-officedocument.drawing+xml"/>
  <Override PartName="/xl/drawings/drawing435.xml" ContentType="application/vnd.openxmlformats-officedocument.drawing+xml"/>
  <Override PartName="/xl/drawings/drawing43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codeName="ThisWorkbook" defaultThemeVersion="124226"/>
  <mc:AlternateContent xmlns:mc="http://schemas.openxmlformats.org/markup-compatibility/2006">
    <mc:Choice Requires="x15">
      <x15ac:absPath xmlns:x15ac="http://schemas.microsoft.com/office/spreadsheetml/2010/11/ac" url="E:\PRESUPUESTO 2025\MODELOS ORDENES\"/>
    </mc:Choice>
  </mc:AlternateContent>
  <xr:revisionPtr revIDLastSave="0" documentId="13_ncr:1_{B759A795-AB40-4B19-BA9E-27FF1247FFDB}" xr6:coauthVersionLast="47" xr6:coauthVersionMax="47" xr10:uidLastSave="{00000000-0000-0000-0000-000000000000}"/>
  <bookViews>
    <workbookView xWindow="-120" yWindow="-120" windowWidth="15600" windowHeight="11160" tabRatio="601" firstSheet="68" activeTab="68" xr2:uid="{00000000-000D-0000-FFFF-FFFF00000000}"/>
  </bookViews>
  <sheets>
    <sheet name="Viaticos Dra Celida - 0324" sheetId="348" r:id="rId1"/>
    <sheet name="Enero 2015" sheetId="3" r:id="rId2"/>
    <sheet name="1ª Qna Enero 2015 - 0001" sheetId="2" r:id="rId3"/>
    <sheet name="1ª Qna Enero CmServAdm - 0002" sheetId="4" r:id="rId4"/>
    <sheet name="1ª Qna Enero SrMarin Inc - 0003" sheetId="5" r:id="rId5"/>
    <sheet name="1ª Qna Asig Jefe - 0004" sheetId="6" r:id="rId6"/>
    <sheet name="2DA Qna Enero - 0005" sheetId="7" r:id="rId7"/>
    <sheet name="Comis de Serv Administ -0006" sheetId="9" r:id="rId8"/>
    <sheet name="N.Jubilado Enero -0007" sheetId="10" r:id="rId9"/>
    <sheet name="2° Qna ENERO SrMarin Inc -0008" sheetId="8" r:id="rId10"/>
    <sheet name="2ª Qna Asig Jefe - 0009" sheetId="12" r:id="rId11"/>
    <sheet name="Qna Daniel - 0010" sheetId="13" r:id="rId12"/>
    <sheet name="Retrib Jefe- 0011" sheetId="14" r:id="rId13"/>
    <sheet name="Qna Jeyson- 0012" sheetId="15" r:id="rId14"/>
    <sheet name="Todotiket Enero - 0013" sheetId="11" r:id="rId15"/>
    <sheet name="Ivan D. Mens - 0014" sheetId="16" r:id="rId16"/>
    <sheet name="José O. Mens - 0015" sheetId="17" r:id="rId17"/>
    <sheet name="José A. Mens - 0016" sheetId="18" r:id="rId18"/>
    <sheet name="1´Qna Sept Roberto - 0017" sheetId="19" r:id="rId19"/>
    <sheet name="Febrero 2015" sheetId="21" r:id="rId20"/>
    <sheet name="Dra. Celida Enero - 0018" sheetId="20" r:id="rId21"/>
    <sheet name="CANTV - 0019" sheetId="22" r:id="rId22"/>
    <sheet name="Bono  - 0020" sheetId="41" r:id="rId23"/>
    <sheet name="Tes IVA 2da Quinc Ene -0021" sheetId="24" r:id="rId24"/>
    <sheet name="ISLR 2da Quinc Ene - 0022" sheetId="25" r:id="rId25"/>
    <sheet name="I.M. AlcMat 2da Qna Ene -0023" sheetId="26" r:id="rId26"/>
    <sheet name="Ña Tere - 0024" sheetId="27" r:id="rId27"/>
    <sheet name="AGUA- 0025" sheetId="28" r:id="rId28"/>
    <sheet name="DARWIN- 0026" sheetId="29" r:id="rId29"/>
    <sheet name="YAJAIRA- 0027" sheetId="30" r:id="rId30"/>
    <sheet name="ROSIBEL- 0028" sheetId="31" r:id="rId31"/>
    <sheet name="INBIOBRI- 0029" sheetId="35" r:id="rId32"/>
    <sheet name="SUPERMERCADO-FERRET.EXCA- 0030" sheetId="36" r:id="rId33"/>
    <sheet name="COMP-ADRIANA - 0031" sheetId="34" r:id="rId34"/>
    <sheet name="Reintegro adriana Adm - 0032" sheetId="37" r:id="rId35"/>
    <sheet name="1ª Qna Febrero 2015 - 0033" sheetId="38" r:id="rId36"/>
    <sheet name="Reintegro adriana Adm - 0034" sheetId="77" r:id="rId37"/>
    <sheet name="1ª Qna Feb SrMarin Inc -0034" sheetId="39" r:id="rId38"/>
    <sheet name="1ª Qna Feb CmServAdm - 0035" sheetId="40" r:id="rId39"/>
    <sheet name="1´Qna feb Roberto - 0036" sheetId="42" r:id="rId40"/>
    <sheet name="1´Qna feb daniel - 0037" sheetId="43" r:id="rId41"/>
    <sheet name="1´Qna feb JEYSON - 0038" sheetId="44" r:id="rId42"/>
    <sheet name="1´Qna feb ROSIBEL - 0039" sheetId="45" r:id="rId43"/>
    <sheet name="Cotiz FAOV 1% ENERO - 0040" sheetId="46" r:id="rId44"/>
    <sheet name="Aport FAOV 2% ENERO - 0041" sheetId="47" r:id="rId45"/>
    <sheet name="OFIART- 0042" sheetId="48" r:id="rId46"/>
    <sheet name="THAMAIBA - 0043" sheetId="50" r:id="rId47"/>
    <sheet name="maribith - 0044 ANULADA" sheetId="51" r:id="rId48"/>
    <sheet name="JOEL  ALQUILER CAMION - 0045" sheetId="52" r:id="rId49"/>
    <sheet name="maribith FLETES- 0046 " sheetId="53" r:id="rId50"/>
    <sheet name="Ing. AlbNavas.Conv - 0366" sheetId="391" r:id="rId51"/>
    <sheet name="Vacac yorlay - 0047" sheetId="54" r:id="rId52"/>
    <sheet name="PROYESO - 0048" sheetId="55" r:id="rId53"/>
    <sheet name="maribith FLETES- 0049" sheetId="56" r:id="rId54"/>
    <sheet name="caja chica - 0050" sheetId="57" r:id="rId55"/>
    <sheet name="INBIOBRI- 0051" sheetId="59" r:id="rId56"/>
    <sheet name="Tes IVA 1ERA Quinc FEB - 0052" sheetId="58" r:id="rId57"/>
    <sheet name="fran junior cortes tubos- 0053" sheetId="60" r:id="rId58"/>
    <sheet name="Aport SSO 4% Ret-0054 enero" sheetId="61" r:id="rId59"/>
    <sheet name="Cotiz SSO 2% Ret-0055 enero" sheetId="62" r:id="rId60"/>
    <sheet name="AportPat Obr TSS 3% Ret-0056 en" sheetId="63" r:id="rId61"/>
    <sheet name="Cotiz Obrero TSS 3% Ret-0057 en" sheetId="64" r:id="rId62"/>
    <sheet name="Aport TSS 3% Empl Ret-0058 ENE" sheetId="65" r:id="rId63"/>
    <sheet name="Cot TSS 3% Empl Ret-0059" sheetId="66" r:id="rId64"/>
    <sheet name="Aport RPE 2% Retr-0060 ENE" sheetId="67" r:id="rId65"/>
    <sheet name="Cotiz RPE 0,50% Ret-0061 ENE" sheetId="68" r:id="rId66"/>
    <sheet name="ApPat CAPTAJPGEM 10% Retr -0062" sheetId="69" r:id="rId67"/>
    <sheet name="Cotiz CAPTAJPGEM 10% Retr-0063" sheetId="70" r:id="rId68"/>
    <sheet name="PrestOrd CAPTAJPGEM ENE - 0064" sheetId="71" r:id="rId69"/>
    <sheet name="Seguro Funer enero - 0065" sheetId="72" r:id="rId70"/>
    <sheet name="RST SERVICIOS - 0066" sheetId="73" r:id="rId71"/>
    <sheet name="feliconstruc ramos- 0067" sheetId="74" r:id="rId72"/>
    <sheet name="1ª Qna Feb SrMarin Inc -0068" sheetId="76" r:id="rId73"/>
    <sheet name="Reintegro adriana Adm - 0069" sheetId="75" r:id="rId74"/>
    <sheet name="Donac Moises - 0070" sheetId="129" r:id="rId75"/>
    <sheet name="Donac Moises - 0071" sheetId="130" r:id="rId76"/>
    <sheet name="Donac Moises - 0072" sheetId="131" r:id="rId77"/>
    <sheet name="Donac Moises - 0073" sheetId="132" r:id="rId78"/>
    <sheet name="Donac Moises - 0074" sheetId="133" r:id="rId79"/>
    <sheet name="Donac Moises - 0075" sheetId="134" r:id="rId80"/>
    <sheet name="Donac Moises - 0076" sheetId="135" r:id="rId81"/>
    <sheet name="Donac APARTADA - 0070 A 0076" sheetId="79" r:id="rId82"/>
    <sheet name="maribith - 0077" sheetId="80" r:id="rId83"/>
    <sheet name="2DA Qna febrero - 0078" sheetId="81" r:id="rId84"/>
    <sheet name="Comis de Serv Administ -0079" sheetId="82" r:id="rId85"/>
    <sheet name="2ª Qna Asig Jefe - 0080" sheetId="83" r:id="rId86"/>
    <sheet name="N.Jubilado FEBRERO -0081" sheetId="84" r:id="rId87"/>
    <sheet name="2° Qna febrer SrMarin Inc -0082" sheetId="85" r:id="rId88"/>
    <sheet name="Todotiket FEBRERO - 0083" sheetId="86" r:id="rId89"/>
    <sheet name="Ña Tere - 0084" sheetId="87" r:id="rId90"/>
    <sheet name="2 Qna Daniel - 0085" sheetId="88" r:id="rId91"/>
    <sheet name=" 2Qna Jeyson- 0086" sheetId="89" r:id="rId92"/>
    <sheet name="ROSIBEL- 0087" sheetId="90" r:id="rId93"/>
    <sheet name="2´Qna febrero  Roberto - 0088" sheetId="91" r:id="rId94"/>
    <sheet name="Ivan D. Mens - 0089" sheetId="92" r:id="rId95"/>
    <sheet name="José O. Mens - 0090" sheetId="93" r:id="rId96"/>
    <sheet name="José A. Mens - 0091" sheetId="94" r:id="rId97"/>
    <sheet name="Guard YulisMa - 0092 ENERO" sheetId="78" r:id="rId98"/>
    <sheet name="Guard Leidy - 0093" sheetId="96" r:id="rId99"/>
    <sheet name="Guard Argenis - 0094" sheetId="97" r:id="rId100"/>
    <sheet name="1ª Qna Asig Jefe - 0095" sheetId="98" r:id="rId101"/>
    <sheet name="Guard Joserelys - 0096" sheetId="99" r:id="rId102"/>
    <sheet name="Guard Milit - 0097" sheetId="100" r:id="rId103"/>
    <sheet name="Guard Ennio - 0098" sheetId="101" r:id="rId104"/>
    <sheet name="Guard Sugle 0099" sheetId="102" r:id="rId105"/>
    <sheet name="Guard Christ - 0100" sheetId="103" r:id="rId106"/>
    <sheet name="Guard Yetsi - 0101" sheetId="104" r:id="rId107"/>
    <sheet name="Guard Yulis - 102" sheetId="105" r:id="rId108"/>
    <sheet name="Guard Lisbeth - 0103" sheetId="106" r:id="rId109"/>
    <sheet name="Guard Carlos - 0104" sheetId="107" r:id="rId110"/>
    <sheet name="Guard Daymar - 0105" sheetId="108" r:id="rId111"/>
    <sheet name="SUPERMERCADO-FERRET.EXCA- 0106" sheetId="111" r:id="rId112"/>
    <sheet name="CARMONA TRANSP  - 0107" sheetId="109" r:id="rId113"/>
    <sheet name="CARMONA TRANSP  - 0108" sheetId="113" r:id="rId114"/>
    <sheet name="reint-ADRIANA - 0109" sheetId="114" r:id="rId115"/>
    <sheet name="CANTV - 0110" sheetId="115" r:id="rId116"/>
    <sheet name="Guard Joserelys - 0111" sheetId="116" r:id="rId117"/>
    <sheet name="Guard Milit - 0112" sheetId="117" r:id="rId118"/>
    <sheet name="Guard Ennio - 0113" sheetId="118" r:id="rId119"/>
    <sheet name="Guard Christ - 0114" sheetId="120" r:id="rId120"/>
    <sheet name="Guard YulisMa - 0115" sheetId="121" r:id="rId121"/>
    <sheet name="Guard Leidy - 0116" sheetId="122" r:id="rId122"/>
    <sheet name="Guard Argenis - 0117" sheetId="123" r:id="rId123"/>
    <sheet name="Guard Lisbeth - 0118" sheetId="124" r:id="rId124"/>
    <sheet name="Guard Daymar - 0119" sheetId="125" r:id="rId125"/>
    <sheet name="Guard KELLY - 0120" sheetId="126" r:id="rId126"/>
    <sheet name="Dra. Celida FEBRERO - 0121" sheetId="127" r:id="rId127"/>
    <sheet name="THAMAIBA  FLETES- 0122" sheetId="110" r:id="rId128"/>
    <sheet name="THAMAIBA  FLETES- 0123" sheetId="136" r:id="rId129"/>
    <sheet name="THAMAIBA - 0124 BLOQUES" sheetId="112" r:id="rId130"/>
    <sheet name="THAMAIBA - 0125 BLOQUES" sheetId="137" r:id="rId131"/>
    <sheet name="THAMAIBA - 0126 BLOQUES " sheetId="138" r:id="rId132"/>
    <sheet name=" -  VENEZOLANA 0127 TRANSPORTE" sheetId="139" r:id="rId133"/>
    <sheet name="DARWIN- 0128 " sheetId="140" r:id="rId134"/>
    <sheet name="JOEL 0129 ALQUILER CAMION" sheetId="141" r:id="rId135"/>
    <sheet name="Guard Yulis - 130" sheetId="142" r:id="rId136"/>
    <sheet name="ARTES BALAUSTRA- 131 " sheetId="143" r:id="rId137"/>
    <sheet name="Tes IVA 2da Quinc feb -0132" sheetId="144" r:id="rId138"/>
    <sheet name="ISLR 2da Quinc feb - 0133" sheetId="145" r:id="rId139"/>
    <sheet name="T.F. 2da Quinc febrero 0134" sheetId="146" r:id="rId140"/>
    <sheet name="I.M. AlcMat 2da Qna 0135" sheetId="147" r:id="rId141"/>
    <sheet name="I.M. AlcBol 2da Qna feb - 0136" sheetId="148" r:id="rId142"/>
    <sheet name="I.M. AlcAgu 2da Qna febre -0137" sheetId="149" r:id="rId143"/>
    <sheet name="IVIM CAJA CHICA - 0138" sheetId="150" r:id="rId144"/>
    <sheet name="Marzo 2015 " sheetId="152" r:id="rId145"/>
    <sheet name="1ª Qna marzo 2015 - 0139" sheetId="153" r:id="rId146"/>
    <sheet name="1ª Qna mar SrMarin Inc -0140" sheetId="154" r:id="rId147"/>
    <sheet name="1ª Qna MARZO CmServAdm - 0141" sheetId="155" r:id="rId148"/>
    <sheet name="1era Qna marz Daniel - 0142" sheetId="156" r:id="rId149"/>
    <sheet name="1´Qna marz JEYSON - 0143" sheetId="157" r:id="rId150"/>
    <sheet name="1´Qna marz Roberto - 0144" sheetId="158" r:id="rId151"/>
    <sheet name="1´Qna marzo  ROSIBEL - 0145" sheetId="159" r:id="rId152"/>
    <sheet name="YAJAIRA- 0146" sheetId="160" r:id="rId153"/>
    <sheet name="Aport SSO 4% Ret-0147 febrero" sheetId="161" r:id="rId154"/>
    <sheet name="Cotiz SSO 2% Ret-0148 febrero" sheetId="162" r:id="rId155"/>
    <sheet name="AportPat Obr TSS 3% Ret-0149" sheetId="163" r:id="rId156"/>
    <sheet name="Cotiz Obrero TSS 3% Ret-0150" sheetId="164" r:id="rId157"/>
    <sheet name="Aport TSS 3% Empl Ret-0151" sheetId="165" r:id="rId158"/>
    <sheet name="Cot TSS 3% Empl Ret-0152" sheetId="166" r:id="rId159"/>
    <sheet name="Aport RPE 2% Retr-0153 feb" sheetId="167" r:id="rId160"/>
    <sheet name="Cotiz RPE 0,50% Ret-0154 feb" sheetId="168" r:id="rId161"/>
    <sheet name="ApPat CAPTAJPGEM 10% Retr 0155" sheetId="169" r:id="rId162"/>
    <sheet name="Cotiz CAPTAJPGEM 10% Retr-156" sheetId="170" r:id="rId163"/>
    <sheet name="PrestOrd CAPTAJPGEM feb 0157" sheetId="171" r:id="rId164"/>
    <sheet name="Seguro Funer feb - 0158" sheetId="172" r:id="rId165"/>
    <sheet name="Aport FAOV 2% feb - 0159" sheetId="173" r:id="rId166"/>
    <sheet name="Cotiz FAOV 1% FEB - 0160" sheetId="174" r:id="rId167"/>
    <sheet name="Tes IVA 1RA Quinc MARZ 0161" sheetId="176" r:id="rId168"/>
    <sheet name="CORONA TRANSP  - 0162" sheetId="177" r:id="rId169"/>
    <sheet name="CARMONA TRANSP  - 0163" sheetId="178" r:id="rId170"/>
    <sheet name="Todotiket Marz - 0164" sheetId="179" r:id="rId171"/>
    <sheet name="2DA Qna Marz - 0165" sheetId="180" r:id="rId172"/>
    <sheet name="2° Qna Marz SrMarin Inc -0166" sheetId="181" r:id="rId173"/>
    <sheet name="N.Jubilado MARZO -0167" sheetId="182" r:id="rId174"/>
    <sheet name="2´Qna marzo  Roberto - 0168" sheetId="183" r:id="rId175"/>
    <sheet name=" 2Qna Jeyson- 0169" sheetId="184" r:id="rId176"/>
    <sheet name="2 Qna Daniel - 0170" sheetId="185" r:id="rId177"/>
    <sheet name="2da ROSIBEL- 0171" sheetId="186" r:id="rId178"/>
    <sheet name="Ivan D. Mens - marzo 0172" sheetId="187" r:id="rId179"/>
    <sheet name="ADRIANATes IVA 2da Quinc -0173" sheetId="189" r:id="rId180"/>
    <sheet name="PEDRO CEDEÑO VIAJES  - 0174" sheetId="190" r:id="rId181"/>
    <sheet name="TECNOPAPELES - 0175" sheetId="188" r:id="rId182"/>
    <sheet name="Ña Tere - marzo 0176" sheetId="191" r:id="rId183"/>
    <sheet name="Guard Milit - 0177" sheetId="192" r:id="rId184"/>
    <sheet name="Guard Ennio - 0178" sheetId="193" r:id="rId185"/>
    <sheet name="Guard Sugle 0179" sheetId="194" r:id="rId186"/>
    <sheet name="Guard Yetsi - 0180" sheetId="195" r:id="rId187"/>
    <sheet name="Guard Yulis - 0181" sheetId="196" r:id="rId188"/>
    <sheet name="Guard Joserelys - 0182" sheetId="197" r:id="rId189"/>
    <sheet name="Guard Lisbeth - 0183" sheetId="198" r:id="rId190"/>
    <sheet name="Guard Carlos - 0184" sheetId="199" r:id="rId191"/>
    <sheet name="Guard Daymar - 0185" sheetId="200" r:id="rId192"/>
    <sheet name="Guard YulisMa - 0186" sheetId="201" r:id="rId193"/>
    <sheet name="Guard Leidy - 0187" sheetId="202" r:id="rId194"/>
    <sheet name="Guard Argenis - 0188" sheetId="203" r:id="rId195"/>
    <sheet name="Guard KELLY - 0189" sheetId="204" r:id="rId196"/>
    <sheet name="Dra. Celida MARZO - 0190" sheetId="205" r:id="rId197"/>
    <sheet name="DARWIN- 0191 MARZO" sheetId="206" r:id="rId198"/>
    <sheet name="YAJAIRA- 0192 marzo" sheetId="207" r:id="rId199"/>
    <sheet name="reintegro ASTUDILLO- 0193" sheetId="208" r:id="rId200"/>
    <sheet name="consj com.santa ines v 0194" sheetId="209" r:id="rId201"/>
    <sheet name="CORONA TRANSP  - 0195" sheetId="210" r:id="rId202"/>
    <sheet name="GONZBASPER - BLOQUES - 0196" sheetId="211" r:id="rId203"/>
    <sheet name="Abril de 2015" sheetId="219" r:id="rId204"/>
    <sheet name="ALQUILER SONIDO LOPEZ- 0197" sheetId="212" r:id="rId205"/>
    <sheet name="Tes IVA 1era qna abril-0198" sheetId="213" r:id="rId206"/>
    <sheet name="ISLR 1ERA Quinc ABRIL - 0199" sheetId="214" r:id="rId207"/>
    <sheet name="T.F. 1era qna abril 0200" sheetId="215" r:id="rId208"/>
    <sheet name="I.M. AlcMat 1era qna ab -0201" sheetId="216" r:id="rId209"/>
    <sheet name="I.M. AlcMat 2da qna feb -0202" sheetId="217" r:id="rId210"/>
    <sheet name="caja chica - 0203" sheetId="218" r:id="rId211"/>
    <sheet name="TECNOPAPELES - 0204" sheetId="220" r:id="rId212"/>
    <sheet name="CANTV - 0205" sheetId="221" r:id="rId213"/>
    <sheet name="1ª Qna marzo 2015 - 0206" sheetId="222" r:id="rId214"/>
    <sheet name="1ª Qna mar SrMarin Inc -0207" sheetId="223" r:id="rId215"/>
    <sheet name="Aguas De Monag - 0208" sheetId="225" r:id="rId216"/>
    <sheet name="Tes IVA 1ra Qna Abril -0209" sheetId="226" r:id="rId217"/>
    <sheet name="Reintegro Adm - 0210" sheetId="227" r:id="rId218"/>
    <sheet name="Liquid Presidente - 0211" sheetId="228" r:id="rId219"/>
    <sheet name="Liquid Administ - 0212" sheetId="229" r:id="rId220"/>
    <sheet name="Rodriar Conv800 - 0213" sheetId="230" r:id="rId221"/>
    <sheet name="Copyvan - 0214" sheetId="231" r:id="rId222"/>
    <sheet name="Inv Sucre - 0215" sheetId="232" r:id="rId223"/>
    <sheet name="CORP.GRICEMAR GB - 0216 anulada" sheetId="233" r:id="rId224"/>
    <sheet name="Abono Fideic BOD 0217" sheetId="235" r:id="rId225"/>
    <sheet name="Aport SSO 4% Ret-0218 marzo" sheetId="238" r:id="rId226"/>
    <sheet name="Cotiz SSO 2% Ret-0219 marzo" sheetId="239" r:id="rId227"/>
    <sheet name="AportPat Obr TSS 3% Ret-0220" sheetId="240" r:id="rId228"/>
    <sheet name="Cotiz Obrero TSS 3% Ret-0221" sheetId="241" r:id="rId229"/>
    <sheet name="Aport TSS 3% Empl Ret-0222" sheetId="242" r:id="rId230"/>
    <sheet name="Cot TSS 3% Empl Ret-0223" sheetId="243" r:id="rId231"/>
    <sheet name="Aport RPE 2% Retr-0224" sheetId="244" r:id="rId232"/>
    <sheet name="Cotiz RPE 0,50% Ret-0225" sheetId="245" r:id="rId233"/>
    <sheet name="ApPat CAPTAJPGEM 10% Retr 0226" sheetId="246" r:id="rId234"/>
    <sheet name="Cotiz CAPTAJPGEM 10% Marz -0227" sheetId="247" r:id="rId235"/>
    <sheet name="Cotiz FAOV 1% Marz -0228" sheetId="248" r:id="rId236"/>
    <sheet name="PrestOrd CAPTAJPGEM Marz-0229" sheetId="249" r:id="rId237"/>
    <sheet name="Seguro Funer Marz-0230" sheetId="250" r:id="rId238"/>
    <sheet name="Aport FAOV 2% Marz-0231" sheetId="251" r:id="rId239"/>
    <sheet name="2DA Qna abril - 0232" sheetId="252" r:id="rId240"/>
    <sheet name="N.Jubilado abril -0233" sheetId="253" r:id="rId241"/>
    <sheet name="2º Qna N.Inc -0234" sheetId="254" r:id="rId242"/>
    <sheet name="CORP.GRICEMAR GB - 0235" sheetId="255" r:id="rId243"/>
    <sheet name="Aguas De Monag - 0236" sheetId="256" r:id="rId244"/>
    <sheet name="Reintegro Febres - 0237" sheetId="257" r:id="rId245"/>
    <sheet name="JEYSON culm.cont. - 0238" sheetId="236" r:id="rId246"/>
    <sheet name="Daniel culm.cont. - 0239" sheetId="237" r:id="rId247"/>
    <sheet name="Rosibel culm cont - 0240" sheetId="262" r:id="rId248"/>
    <sheet name="Rolando Bloq Conv - 0241" sheetId="263" r:id="rId249"/>
    <sheet name="CARMONA TRANSP  - 0242" sheetId="264" r:id="rId250"/>
    <sheet name="Todotiket Abr - 0243" sheetId="265" r:id="rId251"/>
    <sheet name="Tes IVA 2º Qna abril-0244" sheetId="258" r:id="rId252"/>
    <sheet name="ISLR 2º QnaAbril-0245" sheetId="259" r:id="rId253"/>
    <sheet name="T.F. 2º Qna abril-0246" sheetId="260" r:id="rId254"/>
    <sheet name="I.M. AlcMat 2º Qna abril-0247" sheetId="261" r:id="rId255"/>
    <sheet name="Magaly ConvPDVSA - 0248" sheetId="266" r:id="rId256"/>
    <sheet name="STA INES V ConvPDVSA - 0249" sheetId="267" r:id="rId257"/>
    <sheet name="ESTUDIOS TRANSP  - 0250" sheetId="268" r:id="rId258"/>
    <sheet name="the wolf TRANSP  - 0251" sheetId="269" r:id="rId259"/>
    <sheet name="transjoca TRANSP  - 0252" sheetId="270" r:id="rId260"/>
    <sheet name="Copyvan - 0253" sheetId="271" r:id="rId261"/>
    <sheet name="Dra. Celida ABRIL - 0254" sheetId="273" r:id="rId262"/>
    <sheet name="ferrimat perfiles  - 0255" sheetId="274" r:id="rId263"/>
    <sheet name="CAMIURI - 0256" sheetId="275" r:id="rId264"/>
    <sheet name="Ivan D. Mens - 0257" sheetId="276" r:id="rId265"/>
    <sheet name="EGLEE DIFERENCIA - 0258" sheetId="277" r:id="rId266"/>
    <sheet name="la marca - 0259" sheetId="278" r:id="rId267"/>
    <sheet name="LUMICA  - 0260" sheetId="279" r:id="rId268"/>
    <sheet name="Los tulipanes  - 0261" sheetId="280" r:id="rId269"/>
    <sheet name="CORP.GRICEMAR GB - 0262" sheetId="281" r:id="rId270"/>
    <sheet name="Guard Milit - 0263" sheetId="282" r:id="rId271"/>
    <sheet name="Guard Ennio - 0264" sheetId="283" r:id="rId272"/>
    <sheet name="Guard Sugle 0265" sheetId="284" r:id="rId273"/>
    <sheet name="Guard Yetsi - 0266" sheetId="285" r:id="rId274"/>
    <sheet name="Guard Yulis - 0267" sheetId="286" r:id="rId275"/>
    <sheet name="Guard Joserelys - 0268" sheetId="287" r:id="rId276"/>
    <sheet name="Guard Lisbeth - 0269" sheetId="288" r:id="rId277"/>
    <sheet name="Guard Daymar - 0270" sheetId="289" r:id="rId278"/>
    <sheet name="Guard YulisMa - 0271" sheetId="290" r:id="rId279"/>
    <sheet name="Guard Leidy - 0272" sheetId="291" r:id="rId280"/>
    <sheet name="Guard Argenis - 0273" sheetId="292" r:id="rId281"/>
    <sheet name="Guard KELLY - 0274" sheetId="293" r:id="rId282"/>
    <sheet name="Guard Christ - 0275" sheetId="294" r:id="rId283"/>
    <sheet name="Guard kendrys - 0276" sheetId="295" r:id="rId284"/>
    <sheet name="Liquid Administ nadji-0277" sheetId="296" r:id="rId285"/>
    <sheet name="Liquid Administ roberto-0278" sheetId="297" r:id="rId286"/>
    <sheet name="Liquid tecnica 2013 -0279" sheetId="298" r:id="rId287"/>
    <sheet name="Liquid tecnica 2013 -0280" sheetId="299" r:id="rId288"/>
    <sheet name="Liquid tecnica 2013 -0281" sheetId="300" r:id="rId289"/>
    <sheet name="Liquid tecnica 2014 -0282" sheetId="301" r:id="rId290"/>
    <sheet name="Liquid legal 2014 -0283" sheetId="302" r:id="rId291"/>
    <sheet name="Liquid admon 2014 -0284" sheetId="303" r:id="rId292"/>
    <sheet name="Liquid tecnica 2014 -0285" sheetId="305" r:id="rId293"/>
    <sheet name="Liquid tecnica 2014 -0286" sheetId="306" r:id="rId294"/>
    <sheet name="Liquid tecnica 2014 -0287" sheetId="307" r:id="rId295"/>
    <sheet name="Liquid admon 2014 -0288" sheetId="309" r:id="rId296"/>
    <sheet name="1ª Qna MAYO 2015 - 0289" sheetId="310" r:id="rId297"/>
    <sheet name="1ª Qna MAY SrMarin Inc -0290" sheetId="311" r:id="rId298"/>
    <sheet name="C.C. Kmt 2 y3 -Conv800-0291" sheetId="312" r:id="rId299"/>
    <sheet name="Aguas De Monag - 0292" sheetId="313" r:id="rId300"/>
    <sheet name="Tes IVA 1era qna MAYO-0293" sheetId="314" r:id="rId301"/>
    <sheet name="Franklin(800v) - 0294" sheetId="315" r:id="rId302"/>
    <sheet name="CARMONA(800v) - 0295" sheetId="316" r:id="rId303"/>
    <sheet name="Ricardo(800v) - 0296" sheetId="317" r:id="rId304"/>
    <sheet name="A y N (800v) - 0297" sheetId="318" r:id="rId305"/>
    <sheet name="JoseR(800v) - 0298" sheetId="319" r:id="rId306"/>
    <sheet name="THAMAIBA(800v) - 0299" sheetId="320" r:id="rId307"/>
    <sheet name="ferrimat perfiles  - 0300" sheetId="321" r:id="rId308"/>
    <sheet name="STA INES V ConvPDVSA - 0301" sheetId="323" r:id="rId309"/>
    <sheet name="C.C.LimMon-ConvPDVSA-0302" sheetId="324" r:id="rId310"/>
    <sheet name="C.C.Barrancos-ConvPDVSA-0303" sheetId="325" r:id="rId311"/>
    <sheet name="2DA Qna Mayo - 0304" sheetId="326" r:id="rId312"/>
    <sheet name="2º Qna N.Inc -0305" sheetId="328" r:id="rId313"/>
    <sheet name="N.Jubilado Mayo -0306" sheetId="330" r:id="rId314"/>
    <sheet name="Todotiket Mayo - 0307" sheetId="329" r:id="rId315"/>
    <sheet name="Cotiz CAPTAJPGEM 10% Abr-0308" sheetId="331" r:id="rId316"/>
    <sheet name="Seguro Funer Abr - 0309" sheetId="332" r:id="rId317"/>
    <sheet name="Cotiz SSO 2% Abr-0310" sheetId="333" r:id="rId318"/>
    <sheet name="Cotiz RPE 0,50% Abr-0311" sheetId="334" r:id="rId319"/>
    <sheet name="Cot TSS 3% Empl Abr-0312" sheetId="335" r:id="rId320"/>
    <sheet name="Cotiz Obrero TSS 3% Abr-0313" sheetId="336" r:id="rId321"/>
    <sheet name="PrestOrd CAPTAJPGEM Abr-0314" sheetId="337" r:id="rId322"/>
    <sheet name="ApPat CAPTAJPGEM 10% Abr-0315" sheetId="338" r:id="rId323"/>
    <sheet name="Aport RPE 2% Emp-Obr Abr-0316" sheetId="339" r:id="rId324"/>
    <sheet name="AportPat Obr TSS 3% Abr-0317" sheetId="340" r:id="rId325"/>
    <sheet name="Aport TSS 3% Empl Abr-0318" sheetId="341" r:id="rId326"/>
    <sheet name="Aport SSO 4% Abr-0319" sheetId="342" r:id="rId327"/>
    <sheet name="Junio de 2015" sheetId="344" r:id="rId328"/>
    <sheet name="Vacac Vilma - 0320" sheetId="343" r:id="rId329"/>
    <sheet name="Vacac Napoleon - 0321" sheetId="345" r:id="rId330"/>
    <sheet name="Dra. Celida Mayo - 0322" sheetId="346" r:id="rId331"/>
    <sheet name="C.C.CiudadC-ConvPDVSA-0323" sheetId="347" r:id="rId332"/>
    <sheet name="ESTUDIOS TRANSP  - 0324" sheetId="349" r:id="rId333"/>
    <sheet name="Aguas De Monag - 0325" sheetId="350" r:id="rId334"/>
    <sheet name="THAMAIBA(800v) - 0326" sheetId="351" r:id="rId335"/>
    <sheet name="A y N (800v) - 0327" sheetId="352" r:id="rId336"/>
    <sheet name="Alonso (800v) - 0328" sheetId="353" r:id="rId337"/>
    <sheet name="JoseJ (800v) - 0329" sheetId="354" r:id="rId338"/>
    <sheet name="ESTUDIOS TRANSP  - 0330" sheetId="355" r:id="rId339"/>
    <sheet name="Reembolso - 0331" sheetId="356" r:id="rId340"/>
    <sheet name="Rolando Bloq Conv - 0332" sheetId="357" r:id="rId341"/>
    <sheet name="GONZBASPER - BLOQUES - 0333" sheetId="358" r:id="rId342"/>
    <sheet name="JoseR(800v) - 0334" sheetId="359" r:id="rId343"/>
    <sheet name="ESTUDIOS TRANSP  - 0335" sheetId="360" r:id="rId344"/>
    <sheet name="the wolf TRANSP  - 0336" sheetId="361" r:id="rId345"/>
    <sheet name="JoseJ (800v) - 0337" sheetId="362" r:id="rId346"/>
    <sheet name="1ª Qna JUNIO 2015 - 0338" sheetId="363" r:id="rId347"/>
    <sheet name="1ª Qna junio SrMarin Inc -0339" sheetId="364" r:id="rId348"/>
    <sheet name="REINTEGRO ROSA MARIA COMIDA 340" sheetId="365" r:id="rId349"/>
    <sheet name="CORP.GRICEMAR GB - 0341" sheetId="366" r:id="rId350"/>
    <sheet name="Tes IVA 1ra Qna Junio - 0342" sheetId="367" r:id="rId351"/>
    <sheet name="LUMICA  - 0343" sheetId="368" r:id="rId352"/>
    <sheet name="Rolando Bloq Conv - 0344" sheetId="369" r:id="rId353"/>
    <sheet name="Ricardo(800v) - 0345" sheetId="370" r:id="rId354"/>
    <sheet name="Guard kendrys - 0346" sheetId="371" r:id="rId355"/>
    <sheet name="Guard YulisMa - 0347" sheetId="372" r:id="rId356"/>
    <sheet name="Guard Carlos - 0348" sheetId="373" r:id="rId357"/>
    <sheet name="Guard Argenis - 0349" sheetId="374" r:id="rId358"/>
    <sheet name="Guard Yulis - 0350" sheetId="375" r:id="rId359"/>
    <sheet name="Guard Milit - 0351" sheetId="376" r:id="rId360"/>
    <sheet name="Guard Lisbeth - 0352" sheetId="377" r:id="rId361"/>
    <sheet name="Guard Sugle 0353" sheetId="378" r:id="rId362"/>
    <sheet name="Guard Ennio - 0354" sheetId="379" r:id="rId363"/>
    <sheet name="Guard Daymar - 0355" sheetId="380" r:id="rId364"/>
    <sheet name="Guard Christ - 0356" sheetId="381" r:id="rId365"/>
    <sheet name="Guard KELLY - 0357" sheetId="382" r:id="rId366"/>
    <sheet name="Guard Leidy - 0358" sheetId="383" r:id="rId367"/>
    <sheet name="Guard Joserelys - 0359" sheetId="384" r:id="rId368"/>
    <sheet name="Guard Yetsi - 0360" sheetId="385" r:id="rId369"/>
    <sheet name="Carrion Bloq Conv - 0361" sheetId="386" r:id="rId370"/>
    <sheet name="celida viaticos - 0362" sheetId="387" r:id="rId371"/>
    <sheet name="Herrero.Conv - 0363" sheetId="388" r:id="rId372"/>
    <sheet name="Albañil.Conv - 0364" sheetId="389" r:id="rId373"/>
    <sheet name="Ing. AlbNavas.Conv - 0365" sheetId="390" r:id="rId374"/>
    <sheet name="IngAlbNavas - 0366" sheetId="394" r:id="rId375"/>
    <sheet name="Vacac KARINA - 0367" sheetId="392" r:id="rId376"/>
    <sheet name="Vacac R.LOZADA - 0368" sheetId="393" r:id="rId377"/>
    <sheet name="Liquid Jorge - 0369" sheetId="395" r:id="rId378"/>
    <sheet name="the wolf TRANSP  - 0370" sheetId="396" r:id="rId379"/>
    <sheet name="JoseJ (800v) - 0371" sheetId="397" r:id="rId380"/>
    <sheet name="GONZBASPER - BLOQUES - 0372" sheetId="398" r:id="rId381"/>
    <sheet name="REINTEGRO LEIDY PEÑA- COM 0373" sheetId="399" r:id="rId382"/>
    <sheet name="2DA Qna junio - 0374" sheetId="400" r:id="rId383"/>
    <sheet name="Todotiket Junio - 0375" sheetId="401" r:id="rId384"/>
    <sheet name="N.Jubilado junio -0376 " sheetId="402" r:id="rId385"/>
    <sheet name="2º Qna N.Inc -0377" sheetId="403" r:id="rId386"/>
    <sheet name="B.TRANP.JUNIO -0378" sheetId="404" r:id="rId387"/>
    <sheet name="Dra. Celida junio - 0379" sheetId="405" r:id="rId388"/>
    <sheet name="Liquid J.PAUL- 0380" sheetId="406" r:id="rId389"/>
    <sheet name="JULIO" sheetId="408" r:id="rId390"/>
    <sheet name="ESTUDIOS TRANSP  - 0381" sheetId="407" r:id="rId391"/>
    <sheet name="JoseR(800v) - 0382" sheetId="409" r:id="rId392"/>
    <sheet name="Ruben(800v) - 0383" sheetId="410" r:id="rId393"/>
    <sheet name="Vacac Liz - 0384" sheetId="411" r:id="rId394"/>
    <sheet name="Vacac Prato - 0385" sheetId="412" r:id="rId395"/>
    <sheet name="Vacac R.Guerra - 0386" sheetId="413" r:id="rId396"/>
    <sheet name="Vacac Prato - 0387 " sheetId="414" r:id="rId397"/>
    <sheet name="Inv. Gregori0(800v) - 0388" sheetId="415" r:id="rId398"/>
    <sheet name="STA INES V ConvPDVSA - 0389" sheetId="416" r:id="rId399"/>
    <sheet name="Inv. Gregori0(800v) - 0390" sheetId="417" r:id="rId400"/>
    <sheet name="asoc.coop.sucrense - 0391" sheetId="418" r:id="rId401"/>
    <sheet name="LEGI Y ALEX - 0392" sheetId="419" r:id="rId402"/>
    <sheet name="Ruben(800v) - 0393" sheetId="420" r:id="rId403"/>
    <sheet name="Rep caja chica - 0394" sheetId="421" r:id="rId404"/>
    <sheet name="Inv. Gregori0(800v) - 0395" sheetId="422" r:id="rId405"/>
    <sheet name="Alonso(800v) - 0396" sheetId="423" r:id="rId406"/>
    <sheet name="Seijas(800v) - 0397" sheetId="424" r:id="rId407"/>
    <sheet name="ESTUDIOS TRANSP  - 0398" sheetId="425" r:id="rId408"/>
    <sheet name="Aguas De Monag - 0399" sheetId="426" r:id="rId409"/>
    <sheet name="Herrero.Conv - 0400" sheetId="427" r:id="rId410"/>
    <sheet name="ESTUDIOS TRANSP  - 0401" sheetId="428" r:id="rId411"/>
    <sheet name="LEGI Y ALEX - 0402" sheetId="429" r:id="rId412"/>
    <sheet name="the wolf TRANSP  - 0403" sheetId="430" r:id="rId413"/>
    <sheet name="RICARDO G 0404" sheetId="431" r:id="rId414"/>
    <sheet name="Reembolso Cred - 0405" sheetId="432" r:id="rId415"/>
    <sheet name="Vacac Eliana - 0406" sheetId="433" r:id="rId416"/>
    <sheet name="Vacac Eliana - 0407" sheetId="434" r:id="rId417"/>
    <sheet name="Vacac Yscaren - 0408 " sheetId="435" r:id="rId418"/>
    <sheet name="Vacac zuleima - 0409  " sheetId="436" r:id="rId419"/>
    <sheet name="Vacac Militza vegas - 0410" sheetId="437" r:id="rId420"/>
    <sheet name="Vacac Sugleidys - 0411 " sheetId="438" r:id="rId421"/>
    <sheet name="Vacac Yulexis 0412" sheetId="439" r:id="rId422"/>
    <sheet name="Vacac Henry 0413" sheetId="440" r:id="rId423"/>
    <sheet name="1ª Qna julio SrMarin 0414" sheetId="441" r:id="rId424"/>
    <sheet name="1ª Qna JULIO 2015 - 0415" sheetId="442" r:id="rId425"/>
    <sheet name="LUMICA  - 0416" sheetId="445" r:id="rId426"/>
    <sheet name="Guard Argenis - 0417" sheetId="443" r:id="rId427"/>
    <sheet name="Guard Ennio - 0418" sheetId="444" r:id="rId428"/>
    <sheet name="Guard Carlos - 0419" sheetId="447" r:id="rId429"/>
    <sheet name="Guard Yulis - 0420" sheetId="449" r:id="rId430"/>
    <sheet name="Guard Daymar - 0421" sheetId="450" r:id="rId431"/>
    <sheet name="Guard Milit - 0422" sheetId="451" r:id="rId432"/>
    <sheet name="Guard Lisbeth - 0423" sheetId="452" r:id="rId433"/>
    <sheet name="Guard Leidy - 0424" sheetId="453" r:id="rId434"/>
    <sheet name="Guard Joserelys - 0425" sheetId="454" r:id="rId435"/>
    <sheet name="Guard Yetsi - 0426" sheetId="455" r:id="rId436"/>
    <sheet name="Guard kendrys - 0427" sheetId="456" r:id="rId437"/>
    <sheet name="Guard KELLY - 0428" sheetId="457" r:id="rId438"/>
    <sheet name="Guard YulisMa - 0429" sheetId="458" r:id="rId439"/>
  </sheets>
  <externalReferences>
    <externalReference r:id="rId440"/>
  </externalReferences>
  <definedNames>
    <definedName name="_xlnm.Print_Area" localSheetId="132">' -  VENEZOLANA 0127 TRANSPORTE'!$B$2:$J$62</definedName>
    <definedName name="_xlnm.Print_Area" localSheetId="91">' 2Qna Jeyson- 0086'!$A$3:$I$59</definedName>
    <definedName name="_xlnm.Print_Area" localSheetId="175">' 2Qna Jeyson- 0169'!$A$3:$I$59</definedName>
    <definedName name="_xlnm.Print_Area" localSheetId="40">'1´Qna feb daniel - 0037'!$A$3:$I$59</definedName>
    <definedName name="_xlnm.Print_Area" localSheetId="41">'1´Qna feb JEYSON - 0038'!$A$3:$I$59</definedName>
    <definedName name="_xlnm.Print_Area" localSheetId="39">'1´Qna feb Roberto - 0036'!$A$3:$I$59</definedName>
    <definedName name="_xlnm.Print_Area" localSheetId="42">'1´Qna feb ROSIBEL - 0039'!$A$3:$I$59</definedName>
    <definedName name="_xlnm.Print_Area" localSheetId="149">'1´Qna marz JEYSON - 0143'!$A$3:$I$59</definedName>
    <definedName name="_xlnm.Print_Area" localSheetId="150">'1´Qna marz Roberto - 0144'!$A$3:$I$59</definedName>
    <definedName name="_xlnm.Print_Area" localSheetId="151">'1´Qna marzo  ROSIBEL - 0145'!$A$3:$I$59</definedName>
    <definedName name="_xlnm.Print_Area" localSheetId="100">'1ª Qna Asig Jefe - 0095'!$A$1:$I$53</definedName>
    <definedName name="_xlnm.Print_Area" localSheetId="72">'1ª Qna Feb SrMarin Inc -0068'!$B$1:$J$62</definedName>
    <definedName name="_xlnm.Print_Area" localSheetId="424">'1ª Qna JULIO 2015 - 0415'!$A$1:$J$63</definedName>
    <definedName name="_xlnm.Print_Area" localSheetId="423">'1ª Qna julio SrMarin 0414'!$A$1:$J$62</definedName>
    <definedName name="_xlnm.Print_Area" localSheetId="346">'1ª Qna JUNIO 2015 - 0338'!$A$1:$J$66</definedName>
    <definedName name="_xlnm.Print_Area" localSheetId="347">'1ª Qna junio SrMarin Inc -0339'!$A$1:$J$62</definedName>
    <definedName name="_xlnm.Print_Area" localSheetId="146">'1ª Qna mar SrMarin Inc -0140'!$B$1:$J$62</definedName>
    <definedName name="_xlnm.Print_Area" localSheetId="214">'1ª Qna mar SrMarin Inc -0207'!$B$1:$J$62</definedName>
    <definedName name="_xlnm.Print_Area" localSheetId="145">'1ª Qna marzo 2015 - 0139'!$B$1:$J$58</definedName>
    <definedName name="_xlnm.Print_Area" localSheetId="213">'1ª Qna marzo 2015 - 0206'!$B$1:$J$58</definedName>
    <definedName name="_xlnm.Print_Area" localSheetId="147">'1ª Qna MARZO CmServAdm - 0141'!$B$2:$J$62</definedName>
    <definedName name="_xlnm.Print_Area" localSheetId="297">'1ª Qna MAY SrMarin Inc -0290'!$A$1:$J$62</definedName>
    <definedName name="_xlnm.Print_Area" localSheetId="296">'1ª Qna MAYO 2015 - 0289'!$A$1:$J$58</definedName>
    <definedName name="_xlnm.Print_Area" localSheetId="148">'1era Qna marz Daniel - 0142'!$A$3:$I$59</definedName>
    <definedName name="_xlnm.Print_Area" localSheetId="90">'2 Qna Daniel - 0085'!$A$3:$I$59</definedName>
    <definedName name="_xlnm.Print_Area" localSheetId="176">'2 Qna Daniel - 0170'!$A$3:$I$59</definedName>
    <definedName name="_xlnm.Print_Area" localSheetId="93">'2´Qna febrero  Roberto - 0088'!$A$3:$I$59</definedName>
    <definedName name="_xlnm.Print_Area" localSheetId="174">'2´Qna marzo  Roberto - 0168'!$A$3:$I$59</definedName>
    <definedName name="_xlnm.Print_Area" localSheetId="9">'2° Qna ENERO SrMarin Inc -0008'!$A$1:$J$62</definedName>
    <definedName name="_xlnm.Print_Area" localSheetId="87">'2° Qna febrer SrMarin Inc -0082'!$B$1:$J$61</definedName>
    <definedName name="_xlnm.Print_Area" localSheetId="172">'2° Qna Marz SrMarin Inc -0166'!$A$1:$J$62</definedName>
    <definedName name="_xlnm.Print_Area" localSheetId="85">'2ª Qna Asig Jefe - 0080'!$A$1:$I$53</definedName>
    <definedName name="_xlnm.Print_Area" localSheetId="239">'2DA Qna abril - 0232'!$B$1:$J$81</definedName>
    <definedName name="_xlnm.Print_Area" localSheetId="6">'2DA Qna Enero - 0005'!$A$1:$J$81</definedName>
    <definedName name="_xlnm.Print_Area" localSheetId="83">'2DA Qna febrero - 0078'!$B$1:$J$81</definedName>
    <definedName name="_xlnm.Print_Area" localSheetId="382">'2DA Qna junio - 0374'!$A$1:$J$82</definedName>
    <definedName name="_xlnm.Print_Area" localSheetId="171">'2DA Qna Marz - 0165'!$B$1:$J$81</definedName>
    <definedName name="_xlnm.Print_Area" localSheetId="311">'2DA Qna Mayo - 0304'!$B$1:$J$81</definedName>
    <definedName name="_xlnm.Print_Area" localSheetId="177">'2da ROSIBEL- 0171'!$A$3:$I$59</definedName>
    <definedName name="_xlnm.Print_Area" localSheetId="241">'2º Qna N.Inc -0234'!$B$1:$J$62</definedName>
    <definedName name="_xlnm.Print_Area" localSheetId="312">'2º Qna N.Inc -0305'!$B$1:$J$62</definedName>
    <definedName name="_xlnm.Print_Area" localSheetId="385">'2º Qna N.Inc -0377'!$A$1:$J$62</definedName>
    <definedName name="_xlnm.Print_Area" localSheetId="304">'A y N (800v) - 0297'!$B$1:$J$62</definedName>
    <definedName name="_xlnm.Print_Area" localSheetId="335">'A y N (800v) - 0327'!$B$1:$J$62</definedName>
    <definedName name="_xlnm.Print_Area" localSheetId="224">'Abono Fideic BOD 0217'!$A$1:$J$58</definedName>
    <definedName name="_xlnm.Print_Area" localSheetId="179">'ADRIANATes IVA 2da Quinc -0173'!$B$1:$J$56</definedName>
    <definedName name="_xlnm.Print_Area" localSheetId="299">'Aguas De Monag - 0292'!$A$1:$J$61</definedName>
    <definedName name="_xlnm.Print_Area" localSheetId="333">'Aguas De Monag - 0325'!$A$1:$J$61</definedName>
    <definedName name="_xlnm.Print_Area" localSheetId="372">'Albañil.Conv - 0364'!$B$1:$J$62</definedName>
    <definedName name="_xlnm.Print_Area" localSheetId="336">'Alonso (800v) - 0328'!$B$1:$J$62</definedName>
    <definedName name="_xlnm.Print_Area" localSheetId="405">'Alonso(800v) - 0396'!$A$1:$J$61</definedName>
    <definedName name="_xlnm.Print_Area" localSheetId="204">'ALQUILER SONIDO LOPEZ- 0197'!$B$2:$J$58</definedName>
    <definedName name="_xlnm.Print_Area" localSheetId="44">'Aport FAOV 2% ENERO - 0041'!$B$1:$J$61</definedName>
    <definedName name="_xlnm.Print_Area" localSheetId="165">'Aport FAOV 2% feb - 0159'!$B$1:$J$61</definedName>
    <definedName name="_xlnm.Print_Area" localSheetId="238">'Aport FAOV 2% Marz-0231'!$A$1:$J$61</definedName>
    <definedName name="_xlnm.Print_Area" localSheetId="323">'Aport RPE 2% Emp-Obr Abr-0316'!$B$1:$J$60</definedName>
    <definedName name="_xlnm.Print_Area" localSheetId="64">'Aport RPE 2% Retr-0060 ENE'!$B$1:$J$61</definedName>
    <definedName name="_xlnm.Print_Area" localSheetId="159">'Aport RPE 2% Retr-0153 feb'!$B$1:$J$61</definedName>
    <definedName name="_xlnm.Print_Area" localSheetId="231">'Aport RPE 2% Retr-0224'!$A$1:$J$61</definedName>
    <definedName name="_xlnm.Print_Area" localSheetId="326">'Aport SSO 4% Abr-0319'!$A$1:$J$60</definedName>
    <definedName name="_xlnm.Print_Area" localSheetId="58">'Aport SSO 4% Ret-0054 enero'!$B$1:$J$61</definedName>
    <definedName name="_xlnm.Print_Area" localSheetId="153">'Aport SSO 4% Ret-0147 febrero'!$B$1:$J$61</definedName>
    <definedName name="_xlnm.Print_Area" localSheetId="225">'Aport SSO 4% Ret-0218 marzo'!$A$1:$J$61</definedName>
    <definedName name="_xlnm.Print_Area" localSheetId="325">'Aport TSS 3% Empl Abr-0318'!$B$1:$J$57</definedName>
    <definedName name="_xlnm.Print_Area" localSheetId="62">'Aport TSS 3% Empl Ret-0058 ENE'!$B$1:$J$58</definedName>
    <definedName name="_xlnm.Print_Area" localSheetId="157">'Aport TSS 3% Empl Ret-0151'!$B$1:$J$58</definedName>
    <definedName name="_xlnm.Print_Area" localSheetId="229">'Aport TSS 3% Empl Ret-0222'!$A$1:$J$58</definedName>
    <definedName name="_xlnm.Print_Area" localSheetId="324">'AportPat Obr TSS 3% Abr-0317'!$A$1:$J$58</definedName>
    <definedName name="_xlnm.Print_Area" localSheetId="60">'AportPat Obr TSS 3% Ret-0056 en'!$B$1:$J$58</definedName>
    <definedName name="_xlnm.Print_Area" localSheetId="155">'AportPat Obr TSS 3% Ret-0149'!$B$1:$J$58</definedName>
    <definedName name="_xlnm.Print_Area" localSheetId="227">'AportPat Obr TSS 3% Ret-0220'!$A$1:$J$58</definedName>
    <definedName name="_xlnm.Print_Area" localSheetId="322">'ApPat CAPTAJPGEM 10% Abr-0315'!$A$1:$J$58</definedName>
    <definedName name="_xlnm.Print_Area" localSheetId="66">'ApPat CAPTAJPGEM 10% Retr -0062'!$B$1:$J$58</definedName>
    <definedName name="_xlnm.Print_Area" localSheetId="161">'ApPat CAPTAJPGEM 10% Retr 0155'!$B$1:$J$58</definedName>
    <definedName name="_xlnm.Print_Area" localSheetId="233">'ApPat CAPTAJPGEM 10% Retr 0226'!$A$1:$J$58</definedName>
    <definedName name="_xlnm.Print_Area" localSheetId="136">'ARTES BALAUSTRA- 131 '!$B$2:$J$62</definedName>
    <definedName name="_xlnm.Print_Area" localSheetId="400">'asoc.coop.sucrense - 0391'!$A$1:$J$62</definedName>
    <definedName name="_xlnm.Print_Area" localSheetId="386">'B.TRANP.JUNIO -0378'!$A$1:$J$62</definedName>
    <definedName name="_xlnm.Print_Area" localSheetId="22">'Bono  - 0020'!$A$1:$I$53</definedName>
    <definedName name="_xlnm.Print_Area" localSheetId="298">'C.C. Kmt 2 y3 -Conv800-0291'!$A$1:$J$57</definedName>
    <definedName name="_xlnm.Print_Area" localSheetId="310">'C.C.Barrancos-ConvPDVSA-0303'!$A$1:$J$57</definedName>
    <definedName name="_xlnm.Print_Area" localSheetId="331">'C.C.CiudadC-ConvPDVSA-0323'!$A$1:$J$57</definedName>
    <definedName name="_xlnm.Print_Area" localSheetId="309">'C.C.LimMon-ConvPDVSA-0302'!$A$1:$J$57</definedName>
    <definedName name="_xlnm.Print_Area" localSheetId="54">'caja chica - 0050'!$B$1:$J$56</definedName>
    <definedName name="_xlnm.Print_Area" localSheetId="210">'caja chica - 0203'!$B$1:$J$57</definedName>
    <definedName name="_xlnm.Print_Area" localSheetId="263">'CAMIURI - 0256'!$A$1:$J$62</definedName>
    <definedName name="_xlnm.Print_Area" localSheetId="115">'CANTV - 0110'!$B$2:$J$61</definedName>
    <definedName name="_xlnm.Print_Area" localSheetId="212">'CANTV - 0205'!$A$1:$J$61</definedName>
    <definedName name="_xlnm.Print_Area" localSheetId="112">'CARMONA TRANSP  - 0107'!$B$2:$J$62</definedName>
    <definedName name="_xlnm.Print_Area" localSheetId="113">'CARMONA TRANSP  - 0108'!$B$2:$J$62</definedName>
    <definedName name="_xlnm.Print_Area" localSheetId="169">'CARMONA TRANSP  - 0163'!$B$2:$J$62</definedName>
    <definedName name="_xlnm.Print_Area" localSheetId="249">'CARMONA TRANSP  - 0242'!$B$2:$J$62</definedName>
    <definedName name="_xlnm.Print_Area" localSheetId="302">'CARMONA(800v) - 0295'!$B$2:$J$62</definedName>
    <definedName name="_xlnm.Print_Area" localSheetId="369">'Carrion Bloq Conv - 0361'!$B$1:$J$62</definedName>
    <definedName name="_xlnm.Print_Area" localSheetId="370">'celida viaticos - 0362'!$A$1:$J$58</definedName>
    <definedName name="_xlnm.Print_Area" localSheetId="84">'Comis de Serv Administ -0079'!$B$2:$J$62</definedName>
    <definedName name="_xlnm.Print_Area" localSheetId="33">'COMP-ADRIANA - 0031'!$B$1:$J$57</definedName>
    <definedName name="_xlnm.Print_Area" localSheetId="200">'consj com.santa ines v 0194'!$B$2:$J$63</definedName>
    <definedName name="_xlnm.Print_Area" localSheetId="221">'Copyvan - 0214'!$B$1:$J$58</definedName>
    <definedName name="_xlnm.Print_Area" localSheetId="260">'Copyvan - 0253'!$A$1:$J$58</definedName>
    <definedName name="_xlnm.Print_Area" localSheetId="168">'CORONA TRANSP  - 0162'!$B$2:$J$62</definedName>
    <definedName name="_xlnm.Print_Area" localSheetId="201">'CORONA TRANSP  - 0195'!$A$1:$J$63</definedName>
    <definedName name="_xlnm.Print_Area" localSheetId="223">'CORP.GRICEMAR GB - 0216 anulada'!$B$1:$J$58</definedName>
    <definedName name="_xlnm.Print_Area" localSheetId="242">'CORP.GRICEMAR GB - 0235'!$A$1:$J$58</definedName>
    <definedName name="_xlnm.Print_Area" localSheetId="269">'CORP.GRICEMAR GB - 0262'!$A$1:$J$58</definedName>
    <definedName name="_xlnm.Print_Area" localSheetId="349">'CORP.GRICEMAR GB - 0341'!$A$1:$J$58</definedName>
    <definedName name="_xlnm.Print_Area" localSheetId="319">'Cot TSS 3% Empl Abr-0312'!$B$1:$J$58</definedName>
    <definedName name="_xlnm.Print_Area" localSheetId="63">'Cot TSS 3% Empl Ret-0059'!$B$1:$J$58</definedName>
    <definedName name="_xlnm.Print_Area" localSheetId="158">'Cot TSS 3% Empl Ret-0152'!$B$1:$J$58</definedName>
    <definedName name="_xlnm.Print_Area" localSheetId="230">'Cot TSS 3% Empl Ret-0223'!$A$1:$J$58</definedName>
    <definedName name="_xlnm.Print_Area" localSheetId="315">'Cotiz CAPTAJPGEM 10% Abr-0308'!$A$1:$J$59</definedName>
    <definedName name="_xlnm.Print_Area" localSheetId="234">'Cotiz CAPTAJPGEM 10% Marz -0227'!$A$1:$J$59</definedName>
    <definedName name="_xlnm.Print_Area" localSheetId="67">'Cotiz CAPTAJPGEM 10% Retr-0063'!$B$1:$J$59</definedName>
    <definedName name="_xlnm.Print_Area" localSheetId="162">'Cotiz CAPTAJPGEM 10% Retr-156'!$B$1:$J$59</definedName>
    <definedName name="_xlnm.Print_Area" localSheetId="43">'Cotiz FAOV 1% ENERO - 0040'!$B$1:$J$59</definedName>
    <definedName name="_xlnm.Print_Area" localSheetId="166">'Cotiz FAOV 1% FEB - 0160'!$B$1:$J$59</definedName>
    <definedName name="_xlnm.Print_Area" localSheetId="235">'Cotiz FAOV 1% Marz -0228'!$A$1:$J$59</definedName>
    <definedName name="_xlnm.Print_Area" localSheetId="320">'Cotiz Obrero TSS 3% Abr-0313'!$A$1:$J$58</definedName>
    <definedName name="_xlnm.Print_Area" localSheetId="61">'Cotiz Obrero TSS 3% Ret-0057 en'!$B$1:$J$58</definedName>
    <definedName name="_xlnm.Print_Area" localSheetId="156">'Cotiz Obrero TSS 3% Ret-0150'!$B$1:$J$58</definedName>
    <definedName name="_xlnm.Print_Area" localSheetId="228">'Cotiz Obrero TSS 3% Ret-0221'!$A$1:$J$58</definedName>
    <definedName name="_xlnm.Print_Area" localSheetId="318">'Cotiz RPE 0,50% Abr-0311'!$B$1:$J$59</definedName>
    <definedName name="_xlnm.Print_Area" localSheetId="65">'Cotiz RPE 0,50% Ret-0061 ENE'!$B$1:$J$59</definedName>
    <definedName name="_xlnm.Print_Area" localSheetId="160">'Cotiz RPE 0,50% Ret-0154 feb'!$B$1:$J$59</definedName>
    <definedName name="_xlnm.Print_Area" localSheetId="232">'Cotiz RPE 0,50% Ret-0225'!$A$1:$J$59</definedName>
    <definedName name="_xlnm.Print_Area" localSheetId="317">'Cotiz SSO 2% Abr-0310'!$A$1:$J$59</definedName>
    <definedName name="_xlnm.Print_Area" localSheetId="59">'Cotiz SSO 2% Ret-0055 enero'!$B$1:$J$59</definedName>
    <definedName name="_xlnm.Print_Area" localSheetId="154">'Cotiz SSO 2% Ret-0148 febrero'!$B$1:$J$59</definedName>
    <definedName name="_xlnm.Print_Area" localSheetId="226">'Cotiz SSO 2% Ret-0219 marzo'!$A$1:$J$59</definedName>
    <definedName name="_xlnm.Print_Area" localSheetId="246">'Daniel culm.cont. - 0239'!$A$1:$I$59</definedName>
    <definedName name="_xlnm.Print_Area" localSheetId="28">'DARWIN- 0026'!$A$1:$J$58</definedName>
    <definedName name="_xlnm.Print_Area" localSheetId="133">'DARWIN- 0128 '!$B$2:$J$58</definedName>
    <definedName name="_xlnm.Print_Area" localSheetId="197">'DARWIN- 0191 MARZO'!$B$2:$J$58</definedName>
    <definedName name="_xlnm.Print_Area" localSheetId="81">'Donac APARTADA - 0070 A 0076'!$B$1:$J$57</definedName>
    <definedName name="_xlnm.Print_Area" localSheetId="74">'Donac Moises - 0070'!$B$1:$J$57</definedName>
    <definedName name="_xlnm.Print_Area" localSheetId="75">'Donac Moises - 0071'!$B$1:$J$57</definedName>
    <definedName name="_xlnm.Print_Area" localSheetId="76">'Donac Moises - 0072'!$B$1:$J$57</definedName>
    <definedName name="_xlnm.Print_Area" localSheetId="77">'Donac Moises - 0073'!$B$1:$J$57</definedName>
    <definedName name="_xlnm.Print_Area" localSheetId="78">'Donac Moises - 0074'!$B$1:$J$57</definedName>
    <definedName name="_xlnm.Print_Area" localSheetId="79">'Donac Moises - 0075'!$B$1:$J$57</definedName>
    <definedName name="_xlnm.Print_Area" localSheetId="80">'Donac Moises - 0076'!$B$1:$J$57</definedName>
    <definedName name="_xlnm.Print_Area" localSheetId="261">'Dra. Celida ABRIL - 0254'!$A$1:$J$59</definedName>
    <definedName name="_xlnm.Print_Area" localSheetId="126">'Dra. Celida FEBRERO - 0121'!$B$2:$J$59</definedName>
    <definedName name="_xlnm.Print_Area" localSheetId="387">'Dra. Celida junio - 0379'!$A$1:$J$59</definedName>
    <definedName name="_xlnm.Print_Area" localSheetId="196">'Dra. Celida MARZO - 0190'!$B$2:$J$59</definedName>
    <definedName name="_xlnm.Print_Area" localSheetId="330">'Dra. Celida Mayo - 0322'!$A$1:$J$59</definedName>
    <definedName name="_xlnm.Print_Area" localSheetId="265">'EGLEE DIFERENCIA - 0258'!$A$1:$J$61</definedName>
    <definedName name="_xlnm.Print_Area" localSheetId="257">'ESTUDIOS TRANSP  - 0250'!$A$1:$J$63</definedName>
    <definedName name="_xlnm.Print_Area" localSheetId="332">'ESTUDIOS TRANSP  - 0324'!$A$1:$J$63</definedName>
    <definedName name="_xlnm.Print_Area" localSheetId="338">'ESTUDIOS TRANSP  - 0330'!$A$1:$J$63</definedName>
    <definedName name="_xlnm.Print_Area" localSheetId="343">'ESTUDIOS TRANSP  - 0335'!$A$1:$J$63</definedName>
    <definedName name="_xlnm.Print_Area" localSheetId="390">'ESTUDIOS TRANSP  - 0381'!$A$1:$J$63</definedName>
    <definedName name="_xlnm.Print_Area" localSheetId="407">'ESTUDIOS TRANSP  - 0398'!$A$1:$J$63</definedName>
    <definedName name="_xlnm.Print_Area" localSheetId="410">'ESTUDIOS TRANSP  - 0401'!$A$1:$J$63</definedName>
    <definedName name="_xlnm.Print_Area" localSheetId="71">'feliconstruc ramos- 0067'!$B$2:$J$62</definedName>
    <definedName name="_xlnm.Print_Area" localSheetId="262">'ferrimat perfiles  - 0255'!$A$1:$J$64</definedName>
    <definedName name="_xlnm.Print_Area" localSheetId="307">'ferrimat perfiles  - 0300'!$A$1:$J$64</definedName>
    <definedName name="_xlnm.Print_Area" localSheetId="57">'fran junior cortes tubos- 0053'!$B$2:$J$62</definedName>
    <definedName name="_xlnm.Print_Area" localSheetId="301">'Franklin(800v) - 0294'!$A$1:$J$63</definedName>
    <definedName name="_xlnm.Print_Area" localSheetId="202">'GONZBASPER - BLOQUES - 0196'!$B$2:$J$63</definedName>
    <definedName name="_xlnm.Print_Area" localSheetId="341">'GONZBASPER - BLOQUES - 0333'!$B$2:$J$63</definedName>
    <definedName name="_xlnm.Print_Area" localSheetId="380">'GONZBASPER - BLOQUES - 0372'!$B$2:$J$63</definedName>
    <definedName name="_xlnm.Print_Area" localSheetId="99">'Guard Argenis - 0094'!$B$1:$J$57</definedName>
    <definedName name="_xlnm.Print_Area" localSheetId="122">'Guard Argenis - 0117'!$B$1:$J$57</definedName>
    <definedName name="_xlnm.Print_Area" localSheetId="194">'Guard Argenis - 0188'!$B$1:$J$57</definedName>
    <definedName name="_xlnm.Print_Area" localSheetId="280">'Guard Argenis - 0273'!$A$1:$J$57</definedName>
    <definedName name="_xlnm.Print_Area" localSheetId="357">'Guard Argenis - 0349'!$A$1:$J$57</definedName>
    <definedName name="_xlnm.Print_Area" localSheetId="426">'Guard Argenis - 0417'!$A$1:$J$57</definedName>
    <definedName name="_xlnm.Print_Area" localSheetId="109">'Guard Carlos - 0104'!$B$1:$J$56</definedName>
    <definedName name="_xlnm.Print_Area" localSheetId="190">'Guard Carlos - 0184'!$B$1:$J$56</definedName>
    <definedName name="_xlnm.Print_Area" localSheetId="356">'Guard Carlos - 0348'!$B$1:$J$56</definedName>
    <definedName name="_xlnm.Print_Area" localSheetId="428">'Guard Carlos - 0419'!$B$1:$J$56</definedName>
    <definedName name="_xlnm.Print_Area" localSheetId="105">'Guard Christ - 0100'!$B$1:$J$57</definedName>
    <definedName name="_xlnm.Print_Area" localSheetId="119">'Guard Christ - 0114'!$B$1:$J$57</definedName>
    <definedName name="_xlnm.Print_Area" localSheetId="282">'Guard Christ - 0275'!$A$1:$J$57</definedName>
    <definedName name="_xlnm.Print_Area" localSheetId="364">'Guard Christ - 0356'!$A$1:$J$57</definedName>
    <definedName name="_xlnm.Print_Area" localSheetId="110">'Guard Daymar - 0105'!$B$1:$J$57</definedName>
    <definedName name="_xlnm.Print_Area" localSheetId="124">'Guard Daymar - 0119'!$B$1:$J$57</definedName>
    <definedName name="_xlnm.Print_Area" localSheetId="191">'Guard Daymar - 0185'!$B$1:$J$57</definedName>
    <definedName name="_xlnm.Print_Area" localSheetId="277">'Guard Daymar - 0270'!$A$1:$J$57</definedName>
    <definedName name="_xlnm.Print_Area" localSheetId="363">'Guard Daymar - 0355'!$A$1:$J$57</definedName>
    <definedName name="_xlnm.Print_Area" localSheetId="430">'Guard Daymar - 0421'!$A$1:$J$57</definedName>
    <definedName name="_xlnm.Print_Area" localSheetId="103">'Guard Ennio - 0098'!$B$1:$J$57</definedName>
    <definedName name="_xlnm.Print_Area" localSheetId="118">'Guard Ennio - 0113'!$B$1:$J$57</definedName>
    <definedName name="_xlnm.Print_Area" localSheetId="184">'Guard Ennio - 0178'!$B$1:$J$57</definedName>
    <definedName name="_xlnm.Print_Area" localSheetId="271">'Guard Ennio - 0264'!$A$1:$J$57</definedName>
    <definedName name="_xlnm.Print_Area" localSheetId="362">'Guard Ennio - 0354'!$A$1:$J$57</definedName>
    <definedName name="_xlnm.Print_Area" localSheetId="427">'Guard Ennio - 0418'!$A$1:$J$57</definedName>
    <definedName name="_xlnm.Print_Area" localSheetId="101">'Guard Joserelys - 0096'!$B$1:$J$57</definedName>
    <definedName name="_xlnm.Print_Area" localSheetId="116">'Guard Joserelys - 0111'!$B$1:$J$57</definedName>
    <definedName name="_xlnm.Print_Area" localSheetId="188">'Guard Joserelys - 0182'!$B$1:$J$57</definedName>
    <definedName name="_xlnm.Print_Area" localSheetId="275">'Guard Joserelys - 0268'!$A$1:$J$57</definedName>
    <definedName name="_xlnm.Print_Area" localSheetId="367">'Guard Joserelys - 0359'!$A$1:$J$57</definedName>
    <definedName name="_xlnm.Print_Area" localSheetId="434">'Guard Joserelys - 0425'!$A$1:$J$57</definedName>
    <definedName name="_xlnm.Print_Area" localSheetId="125">'Guard KELLY - 0120'!$B$1:$J$57</definedName>
    <definedName name="_xlnm.Print_Area" localSheetId="195">'Guard KELLY - 0189'!$B$1:$J$57</definedName>
    <definedName name="_xlnm.Print_Area" localSheetId="281">'Guard KELLY - 0274'!$A$1:$J$57</definedName>
    <definedName name="_xlnm.Print_Area" localSheetId="365">'Guard KELLY - 0357'!$A$1:$J$57</definedName>
    <definedName name="_xlnm.Print_Area" localSheetId="437">'Guard KELLY - 0428'!$A$1:$J$57</definedName>
    <definedName name="_xlnm.Print_Area" localSheetId="283">'Guard kendrys - 0276'!$A$1:$J$57</definedName>
    <definedName name="_xlnm.Print_Area" localSheetId="354">'Guard kendrys - 0346'!$A$1:$J$57</definedName>
    <definedName name="_xlnm.Print_Area" localSheetId="436">'Guard kendrys - 0427'!$A$1:$J$57</definedName>
    <definedName name="_xlnm.Print_Area" localSheetId="98">'Guard Leidy - 0093'!$B$1:$J$57</definedName>
    <definedName name="_xlnm.Print_Area" localSheetId="121">'Guard Leidy - 0116'!$B$1:$J$57</definedName>
    <definedName name="_xlnm.Print_Area" localSheetId="193">'Guard Leidy - 0187'!$B$1:$J$57</definedName>
    <definedName name="_xlnm.Print_Area" localSheetId="279">'Guard Leidy - 0272'!$A$1:$J$57</definedName>
    <definedName name="_xlnm.Print_Area" localSheetId="366">'Guard Leidy - 0358'!$A$1:$J$57</definedName>
    <definedName name="_xlnm.Print_Area" localSheetId="433">'Guard Leidy - 0424'!$A$1:$J$57</definedName>
    <definedName name="_xlnm.Print_Area" localSheetId="108">'Guard Lisbeth - 0103'!$B$1:$J$57</definedName>
    <definedName name="_xlnm.Print_Area" localSheetId="123">'Guard Lisbeth - 0118'!$B$1:$J$57</definedName>
    <definedName name="_xlnm.Print_Area" localSheetId="189">'Guard Lisbeth - 0183'!$B$1:$J$57</definedName>
    <definedName name="_xlnm.Print_Area" localSheetId="276">'Guard Lisbeth - 0269'!$A$1:$J$57</definedName>
    <definedName name="_xlnm.Print_Area" localSheetId="360">'Guard Lisbeth - 0352'!$A$1:$J$57</definedName>
    <definedName name="_xlnm.Print_Area" localSheetId="432">'Guard Lisbeth - 0423'!$A$1:$J$57</definedName>
    <definedName name="_xlnm.Print_Area" localSheetId="102">'Guard Milit - 0097'!$B$1:$J$57</definedName>
    <definedName name="_xlnm.Print_Area" localSheetId="117">'Guard Milit - 0112'!$B$1:$J$57</definedName>
    <definedName name="_xlnm.Print_Area" localSheetId="183">'Guard Milit - 0177'!$B$1:$J$57</definedName>
    <definedName name="_xlnm.Print_Area" localSheetId="270">'Guard Milit - 0263'!$A$1:$J$57</definedName>
    <definedName name="_xlnm.Print_Area" localSheetId="359">'Guard Milit - 0351'!$A$1:$J$57</definedName>
    <definedName name="_xlnm.Print_Area" localSheetId="431">'Guard Milit - 0422'!$A$1:$J$57</definedName>
    <definedName name="_xlnm.Print_Area" localSheetId="104">'Guard Sugle 0099'!$B$1:$J$57</definedName>
    <definedName name="_xlnm.Print_Area" localSheetId="185">'Guard Sugle 0179'!$B$1:$J$57</definedName>
    <definedName name="_xlnm.Print_Area" localSheetId="272">'Guard Sugle 0265'!$A$1:$J$57</definedName>
    <definedName name="_xlnm.Print_Area" localSheetId="361">'Guard Sugle 0353'!$A$1:$J$57</definedName>
    <definedName name="_xlnm.Print_Area" localSheetId="106">'Guard Yetsi - 0101'!$B$1:$J$57</definedName>
    <definedName name="_xlnm.Print_Area" localSheetId="186">'Guard Yetsi - 0180'!$B$1:$J$57</definedName>
    <definedName name="_xlnm.Print_Area" localSheetId="273">'Guard Yetsi - 0266'!$A$1:$J$57</definedName>
    <definedName name="_xlnm.Print_Area" localSheetId="368">'Guard Yetsi - 0360'!$A$1:$J$57</definedName>
    <definedName name="_xlnm.Print_Area" localSheetId="435">'Guard Yetsi - 0426'!$A$1:$J$57</definedName>
    <definedName name="_xlnm.Print_Area" localSheetId="187">'Guard Yulis - 0181'!$B$1:$J$57</definedName>
    <definedName name="_xlnm.Print_Area" localSheetId="274">'Guard Yulis - 0267'!$A$1:$J$57</definedName>
    <definedName name="_xlnm.Print_Area" localSheetId="358">'Guard Yulis - 0350'!$A$1:$J$57</definedName>
    <definedName name="_xlnm.Print_Area" localSheetId="429">'Guard Yulis - 0420'!$A$1:$J$57</definedName>
    <definedName name="_xlnm.Print_Area" localSheetId="107">'Guard Yulis - 102'!$B$1:$J$57</definedName>
    <definedName name="_xlnm.Print_Area" localSheetId="135">'Guard Yulis - 130'!$B$1:$J$57</definedName>
    <definedName name="_xlnm.Print_Area" localSheetId="97">'Guard YulisMa - 0092 ENERO'!$B$1:$J$57</definedName>
    <definedName name="_xlnm.Print_Area" localSheetId="120">'Guard YulisMa - 0115'!$B$1:$J$57</definedName>
    <definedName name="_xlnm.Print_Area" localSheetId="192">'Guard YulisMa - 0186'!$B$1:$J$57</definedName>
    <definedName name="_xlnm.Print_Area" localSheetId="278">'Guard YulisMa - 0271'!$A$1:$J$57</definedName>
    <definedName name="_xlnm.Print_Area" localSheetId="355">'Guard YulisMa - 0347'!$A$1:$J$57</definedName>
    <definedName name="_xlnm.Print_Area" localSheetId="438">'Guard YulisMa - 0429'!$A$1:$J$57</definedName>
    <definedName name="_xlnm.Print_Area" localSheetId="371">'Herrero.Conv - 0363'!$B$1:$J$62</definedName>
    <definedName name="_xlnm.Print_Area" localSheetId="409">'Herrero.Conv - 0400'!$B$1:$J$62</definedName>
    <definedName name="_xlnm.Print_Area" localSheetId="142">'I.M. AlcAgu 2da Qna febre -0137'!$B$2:$J$58</definedName>
    <definedName name="_xlnm.Print_Area" localSheetId="141">'I.M. AlcBol 2da Qna feb - 0136'!$B$2:$J$58</definedName>
    <definedName name="_xlnm.Print_Area" localSheetId="140">'I.M. AlcMat 2da Qna 0135'!$B$2:$J$58</definedName>
    <definedName name="_xlnm.Print_Area" localSheetId="209">'I.M. AlcMat 2da qna feb -0202'!$B$2:$J$58</definedName>
    <definedName name="_xlnm.Print_Area" localSheetId="31">'INBIOBRI- 0029'!$B$1:$J$62</definedName>
    <definedName name="_xlnm.Print_Area" localSheetId="55">'INBIOBRI- 0051'!$B$2:$J$62</definedName>
    <definedName name="_xlnm.Print_Area" localSheetId="373">'Ing. AlbNavas.Conv - 0365'!$B$1:$J$62</definedName>
    <definedName name="_xlnm.Print_Area" localSheetId="50">'Ing. AlbNavas.Conv - 0366'!$B$1:$J$62</definedName>
    <definedName name="_xlnm.Print_Area" localSheetId="374">'IngAlbNavas - 0366'!$B$1:$J$62</definedName>
    <definedName name="_xlnm.Print_Area" localSheetId="222">'Inv Sucre - 0215'!$B$1:$J$58</definedName>
    <definedName name="_xlnm.Print_Area" localSheetId="397">'Inv. Gregori0(800v) - 0388'!$B$1:$J$62</definedName>
    <definedName name="_xlnm.Print_Area" localSheetId="399">'Inv. Gregori0(800v) - 0390'!$A$1:$J$62</definedName>
    <definedName name="_xlnm.Print_Area" localSheetId="404">'Inv. Gregori0(800v) - 0395'!$A$1:$J$61</definedName>
    <definedName name="_xlnm.Print_Area" localSheetId="138">'ISLR 2da Quinc feb - 0133'!$B$1:$J$56</definedName>
    <definedName name="_xlnm.Print_Area" localSheetId="94">'Ivan D. Mens - 0089'!$B$2:$J$61</definedName>
    <definedName name="_xlnm.Print_Area" localSheetId="264">'Ivan D. Mens - 0257'!$A$1:$J$61</definedName>
    <definedName name="_xlnm.Print_Area" localSheetId="178">'Ivan D. Mens - marzo 0172'!$B$2:$J$61</definedName>
    <definedName name="_xlnm.Print_Area" localSheetId="143">'IVIM CAJA CHICA - 0138'!$B$2:$J$58</definedName>
    <definedName name="_xlnm.Print_Area" localSheetId="245">'JEYSON culm.cont. - 0238'!$A$1:$I$59</definedName>
    <definedName name="_xlnm.Print_Area" localSheetId="48">'JOEL  ALQUILER CAMION - 0045'!$B$1:$J$62</definedName>
    <definedName name="_xlnm.Print_Area" localSheetId="134">'JOEL 0129 ALQUILER CAMION'!$B$2:$J$62</definedName>
    <definedName name="_xlnm.Print_Area" localSheetId="96">'José A. Mens - 0091'!$B$2:$J$61</definedName>
    <definedName name="_xlnm.Print_Area" localSheetId="95">'José O. Mens - 0090'!$B$2:$J$61</definedName>
    <definedName name="_xlnm.Print_Area" localSheetId="337">'JoseJ (800v) - 0329'!$B$1:$J$62</definedName>
    <definedName name="_xlnm.Print_Area" localSheetId="345">'JoseJ (800v) - 0337'!$B$1:$J$62</definedName>
    <definedName name="_xlnm.Print_Area" localSheetId="379">'JoseJ (800v) - 0371'!$B$1:$J$62</definedName>
    <definedName name="_xlnm.Print_Area" localSheetId="305">'JoseR(800v) - 0298'!$B$1:$J$62</definedName>
    <definedName name="_xlnm.Print_Area" localSheetId="342">'JoseR(800v) - 0334'!$B$1:$J$62</definedName>
    <definedName name="_xlnm.Print_Area" localSheetId="391">'JoseR(800v) - 0382'!$B$1:$J$62</definedName>
    <definedName name="_xlnm.Print_Area" localSheetId="266">'la marca - 0259'!$A$1:$J$62</definedName>
    <definedName name="_xlnm.Print_Area" localSheetId="401">'LEGI Y ALEX - 0392'!$A$1:$J$62</definedName>
    <definedName name="_xlnm.Print_Area" localSheetId="411">'LEGI Y ALEX - 0402'!$A$1:$J$62</definedName>
    <definedName name="_xlnm.Print_Area" localSheetId="284">'Liquid Administ nadji-0277'!$A$1:$J$60</definedName>
    <definedName name="_xlnm.Print_Area" localSheetId="285">'Liquid Administ roberto-0278'!$A$1:$J$60</definedName>
    <definedName name="_xlnm.Print_Area" localSheetId="291">'Liquid admon 2014 -0284'!$A$1:$J$60</definedName>
    <definedName name="_xlnm.Print_Area" localSheetId="295">'Liquid admon 2014 -0288'!$A$1:$J$60</definedName>
    <definedName name="_xlnm.Print_Area" localSheetId="388">'Liquid J.PAUL- 0380'!$A$1:$J$60</definedName>
    <definedName name="_xlnm.Print_Area" localSheetId="377">'Liquid Jorge - 0369'!$A$1:$J$60</definedName>
    <definedName name="_xlnm.Print_Area" localSheetId="290">'Liquid legal 2014 -0283'!$A$1:$J$60</definedName>
    <definedName name="_xlnm.Print_Area" localSheetId="286">'Liquid tecnica 2013 -0279'!$A$1:$J$60</definedName>
    <definedName name="_xlnm.Print_Area" localSheetId="287">'Liquid tecnica 2013 -0280'!$A$1:$J$60</definedName>
    <definedName name="_xlnm.Print_Area" localSheetId="288">'Liquid tecnica 2013 -0281'!$A$1:$J$60</definedName>
    <definedName name="_xlnm.Print_Area" localSheetId="289">'Liquid tecnica 2014 -0282'!$A$1:$J$60</definedName>
    <definedName name="_xlnm.Print_Area" localSheetId="292">'Liquid tecnica 2014 -0285'!$A$1:$J$60</definedName>
    <definedName name="_xlnm.Print_Area" localSheetId="293">'Liquid tecnica 2014 -0286'!$A$1:$J$60</definedName>
    <definedName name="_xlnm.Print_Area" localSheetId="294">'Liquid tecnica 2014 -0287'!$A$1:$J$60</definedName>
    <definedName name="_xlnm.Print_Area" localSheetId="268">'Los tulipanes  - 0261'!$A$1:$J$63</definedName>
    <definedName name="_xlnm.Print_Area" localSheetId="267">'LUMICA  - 0260'!$A$1:$J$63</definedName>
    <definedName name="_xlnm.Print_Area" localSheetId="351">'LUMICA  - 0343'!$A$1:$J$63</definedName>
    <definedName name="_xlnm.Print_Area" localSheetId="425">'LUMICA  - 0416'!$A$1:$J$63</definedName>
    <definedName name="_xlnm.Print_Area" localSheetId="255">'Magaly ConvPDVSA - 0248'!$A$1:$J$57</definedName>
    <definedName name="_xlnm.Print_Area" localSheetId="47">'maribith - 0044 ANULADA'!$B$1:$J$62</definedName>
    <definedName name="_xlnm.Print_Area" localSheetId="82">'maribith - 0077'!$B$2:$J$62</definedName>
    <definedName name="_xlnm.Print_Area" localSheetId="49">'maribith FLETES- 0046 '!$B$1:$J$62</definedName>
    <definedName name="_xlnm.Print_Area" localSheetId="53">'maribith FLETES- 0049'!$B$2:$J$62</definedName>
    <definedName name="_xlnm.Print_Area" localSheetId="240">'N.Jubilado abril -0233'!$B$1:$J$61</definedName>
    <definedName name="_xlnm.Print_Area" localSheetId="86">'N.Jubilado FEBRERO -0081'!$B$1:$J$61</definedName>
    <definedName name="_xlnm.Print_Area" localSheetId="384">'N.Jubilado junio -0376 '!$A$1:$J$62</definedName>
    <definedName name="_xlnm.Print_Area" localSheetId="173">'N.Jubilado MARZO -0167'!$B$1:$J$61</definedName>
    <definedName name="_xlnm.Print_Area" localSheetId="313">'N.Jubilado Mayo -0306'!$B$1:$J$61</definedName>
    <definedName name="_xlnm.Print_Area" localSheetId="26">'Ña Tere - 0024'!$A$1:$J$58</definedName>
    <definedName name="_xlnm.Print_Area" localSheetId="89">'Ña Tere - 0084'!$B$2:$J$58</definedName>
    <definedName name="_xlnm.Print_Area" localSheetId="182">'Ña Tere - marzo 0176'!$B$2:$J$58</definedName>
    <definedName name="_xlnm.Print_Area" localSheetId="45">'OFIART- 0042'!$B$2:$J$62</definedName>
    <definedName name="_xlnm.Print_Area" localSheetId="180">'PEDRO CEDEÑO VIAJES  - 0174'!$B$2:$J$63</definedName>
    <definedName name="_xlnm.Print_Area" localSheetId="321">'PrestOrd CAPTAJPGEM Abr-0314'!$B$1:$J$59</definedName>
    <definedName name="_xlnm.Print_Area" localSheetId="68">'PrestOrd CAPTAJPGEM ENE - 0064'!$B$1:$J$59</definedName>
    <definedName name="_xlnm.Print_Area" localSheetId="163">'PrestOrd CAPTAJPGEM feb 0157'!$B$1:$J$59</definedName>
    <definedName name="_xlnm.Print_Area" localSheetId="236">'PrestOrd CAPTAJPGEM Marz-0229'!$B$1:$J$59</definedName>
    <definedName name="_xlnm.Print_Area" localSheetId="52">'PROYESO - 0048'!$B$2:$J$62</definedName>
    <definedName name="_xlnm.Print_Area" localSheetId="339">'Reembolso - 0331'!$B$2:$J$58</definedName>
    <definedName name="_xlnm.Print_Area" localSheetId="414">'Reembolso Cred - 0405'!$B$2:$J$58</definedName>
    <definedName name="_xlnm.Print_Area" localSheetId="114">'reint-ADRIANA - 0109'!$B$1:$J$58</definedName>
    <definedName name="_xlnm.Print_Area" localSheetId="217">'Reintegro Adm - 0210'!$B$1:$J$56</definedName>
    <definedName name="_xlnm.Print_Area" localSheetId="34">'Reintegro adriana Adm - 0032'!$B$2:$J$61</definedName>
    <definedName name="_xlnm.Print_Area" localSheetId="36">'Reintegro adriana Adm - 0034'!$B$2:$J$61</definedName>
    <definedName name="_xlnm.Print_Area" localSheetId="73">'Reintegro adriana Adm - 0069'!$B$2:$J$61</definedName>
    <definedName name="_xlnm.Print_Area" localSheetId="199">'reintegro ASTUDILLO- 0193'!$B$2:$J$58</definedName>
    <definedName name="_xlnm.Print_Area" localSheetId="244">'Reintegro Febres - 0237'!$B$2:$J$58</definedName>
    <definedName name="_xlnm.Print_Area" localSheetId="381">'REINTEGRO LEIDY PEÑA- COM 0373'!$A$1:$J$62</definedName>
    <definedName name="_xlnm.Print_Area" localSheetId="348">'REINTEGRO ROSA MARIA COMIDA 340'!$A$1:$J$62</definedName>
    <definedName name="_xlnm.Print_Area" localSheetId="403">'Rep caja chica - 0394'!$B$1:$J$57</definedName>
    <definedName name="_xlnm.Print_Area" localSheetId="413">'RICARDO G 0404'!$A$1:$J$63</definedName>
    <definedName name="_xlnm.Print_Area" localSheetId="303">'Ricardo(800v) - 0296'!$B$2:$J$61</definedName>
    <definedName name="_xlnm.Print_Area" localSheetId="353">'Ricardo(800v) - 0345'!$A$1:$J$61</definedName>
    <definedName name="_xlnm.Print_Area" localSheetId="220">'Rodriar Conv800 - 0213'!$B$2:$J$63</definedName>
    <definedName name="_xlnm.Print_Area" localSheetId="248">'Rolando Bloq Conv - 0241'!$B$1:$J$62</definedName>
    <definedName name="_xlnm.Print_Area" localSheetId="340">'Rolando Bloq Conv - 0332'!$B$1:$J$62</definedName>
    <definedName name="_xlnm.Print_Area" localSheetId="352">'Rolando Bloq Conv - 0344'!$B$1:$J$62</definedName>
    <definedName name="_xlnm.Print_Area" localSheetId="92">'ROSIBEL- 0087'!$A$3:$I$59</definedName>
    <definedName name="_xlnm.Print_Area" localSheetId="247">'Rosibel culm cont - 0240'!$A$3:$I$59</definedName>
    <definedName name="_xlnm.Print_Area" localSheetId="70">'RST SERVICIOS - 0066'!$B$1:$J$58</definedName>
    <definedName name="_xlnm.Print_Area" localSheetId="392">'Ruben(800v) - 0383'!$B$1:$J$62</definedName>
    <definedName name="_xlnm.Print_Area" localSheetId="402">'Ruben(800v) - 0393'!$A$1:$J$63</definedName>
    <definedName name="_xlnm.Print_Area" localSheetId="316">'Seguro Funer Abr - 0309'!$B$1:$J$56</definedName>
    <definedName name="_xlnm.Print_Area" localSheetId="69">'Seguro Funer enero - 0065'!$B$1:$J$56</definedName>
    <definedName name="_xlnm.Print_Area" localSheetId="164">'Seguro Funer feb - 0158'!$B$1:$J$56</definedName>
    <definedName name="_xlnm.Print_Area" localSheetId="237">'Seguro Funer Marz-0230'!$B$1:$J$56</definedName>
    <definedName name="_xlnm.Print_Area" localSheetId="406">'Seijas(800v) - 0397'!$A$1:$J$61</definedName>
    <definedName name="_xlnm.Print_Area" localSheetId="256">'STA INES V ConvPDVSA - 0249'!$A$1:$J$57</definedName>
    <definedName name="_xlnm.Print_Area" localSheetId="308">'STA INES V ConvPDVSA - 0301'!$A$1:$J$57</definedName>
    <definedName name="_xlnm.Print_Area" localSheetId="398">'STA INES V ConvPDVSA - 0389'!$A$1:$J$57</definedName>
    <definedName name="_xlnm.Print_Area" localSheetId="32">'SUPERMERCADO-FERRET.EXCA- 0030'!$B$1:$J$62</definedName>
    <definedName name="_xlnm.Print_Area" localSheetId="111">'SUPERMERCADO-FERRET.EXCA- 0106'!$B$2:$J$62</definedName>
    <definedName name="_xlnm.Print_Area" localSheetId="207">'T.F. 1era qna abril 0200'!$B$1:$J$57</definedName>
    <definedName name="_xlnm.Print_Area" localSheetId="139">'T.F. 2da Quinc febrero 0134'!$B$1:$J$57</definedName>
    <definedName name="_xlnm.Print_Area" localSheetId="253">'T.F. 2º Qna abril-0246'!$B$1:$J$57</definedName>
    <definedName name="_xlnm.Print_Area" localSheetId="181">'TECNOPAPELES - 0175'!$B$1:$J$58</definedName>
    <definedName name="_xlnm.Print_Area" localSheetId="211">'TECNOPAPELES - 0204'!$B$1:$J$58</definedName>
    <definedName name="_xlnm.Print_Area" localSheetId="300">'Tes IVA 1era qna MAYO-0293'!$A$1:$J$56</definedName>
    <definedName name="_xlnm.Print_Area" localSheetId="56">'Tes IVA 1ERA Quinc FEB - 0052'!$B$1:$J$56</definedName>
    <definedName name="_xlnm.Print_Area" localSheetId="167">'Tes IVA 1RA Quinc MARZ 0161'!$B$1:$J$56</definedName>
    <definedName name="_xlnm.Print_Area" localSheetId="137">'Tes IVA 2da Quinc feb -0132'!$B$1:$J$56</definedName>
    <definedName name="_xlnm.Print_Area" localSheetId="46">'THAMAIBA - 0043'!$B$1:$J$62</definedName>
    <definedName name="_xlnm.Print_Area" localSheetId="129">'THAMAIBA - 0124 BLOQUES'!$B$2:$J$62</definedName>
    <definedName name="_xlnm.Print_Area" localSheetId="130">'THAMAIBA - 0125 BLOQUES'!$B$2:$J$62</definedName>
    <definedName name="_xlnm.Print_Area" localSheetId="131">'THAMAIBA - 0126 BLOQUES '!$B$2:$J$62</definedName>
    <definedName name="_xlnm.Print_Area" localSheetId="127">'THAMAIBA  FLETES- 0122'!$B$2:$J$62</definedName>
    <definedName name="_xlnm.Print_Area" localSheetId="128">'THAMAIBA  FLETES- 0123'!$B$2:$J$62</definedName>
    <definedName name="_xlnm.Print_Area" localSheetId="306">'THAMAIBA(800v) - 0299'!$B$2:$J$62</definedName>
    <definedName name="_xlnm.Print_Area" localSheetId="334">'THAMAIBA(800v) - 0326'!$B$2:$J$62</definedName>
    <definedName name="_xlnm.Print_Area" localSheetId="258">'the wolf TRANSP  - 0251'!$A$1:$J$63</definedName>
    <definedName name="_xlnm.Print_Area" localSheetId="344">'the wolf TRANSP  - 0336'!$A$1:$J$63</definedName>
    <definedName name="_xlnm.Print_Area" localSheetId="378">'the wolf TRANSP  - 0370'!$A$1:$J$63</definedName>
    <definedName name="_xlnm.Print_Area" localSheetId="412">'the wolf TRANSP  - 0403'!$A$1:$J$63</definedName>
    <definedName name="_xlnm.Print_Area" localSheetId="250">'Todotiket Abr - 0243'!$B$2:$J$64</definedName>
    <definedName name="_xlnm.Print_Area" localSheetId="14">'Todotiket Enero - 0013'!$A$1:$J$64</definedName>
    <definedName name="_xlnm.Print_Area" localSheetId="88">'Todotiket FEBRERO - 0083'!$B$2:$J$64</definedName>
    <definedName name="_xlnm.Print_Area" localSheetId="383">'Todotiket Junio - 0375'!$B$2:$J$63</definedName>
    <definedName name="_xlnm.Print_Area" localSheetId="170">'Todotiket Marz - 0164'!$B$2:$J$64</definedName>
    <definedName name="_xlnm.Print_Area" localSheetId="314">'Todotiket Mayo - 0307'!$B$2:$J$63</definedName>
    <definedName name="_xlnm.Print_Area" localSheetId="259">'transjoca TRANSP  - 0252'!$A$1:$J$63</definedName>
    <definedName name="_xlnm.Print_Area" localSheetId="415">'Vacac Eliana - 0406'!$A$1:$J$56</definedName>
    <definedName name="_xlnm.Print_Area" localSheetId="416">'Vacac Eliana - 0407'!$A$1:$J$56</definedName>
    <definedName name="_xlnm.Print_Area" localSheetId="422">'Vacac Henry 0413'!$A$1:$J$56</definedName>
    <definedName name="_xlnm.Print_Area" localSheetId="375">'Vacac KARINA - 0367'!$A$1:$J$56</definedName>
    <definedName name="_xlnm.Print_Area" localSheetId="393">'Vacac Liz - 0384'!$A$1:$J$56</definedName>
    <definedName name="_xlnm.Print_Area" localSheetId="419">'Vacac Militza vegas - 0410'!$A$1:$J$56</definedName>
    <definedName name="_xlnm.Print_Area" localSheetId="329">'Vacac Napoleon - 0321'!$B$1:$J$56</definedName>
    <definedName name="_xlnm.Print_Area" localSheetId="394">'Vacac Prato - 0385'!$B$1:$J$56</definedName>
    <definedName name="_xlnm.Print_Area" localSheetId="396">'Vacac Prato - 0387 '!$B$1:$J$56</definedName>
    <definedName name="_xlnm.Print_Area" localSheetId="395">'Vacac R.Guerra - 0386'!$B$1:$J$56</definedName>
    <definedName name="_xlnm.Print_Area" localSheetId="376">'Vacac R.LOZADA - 0368'!$A$1:$J$56</definedName>
    <definedName name="_xlnm.Print_Area" localSheetId="420">'Vacac Sugleidys - 0411 '!$A$1:$J$56</definedName>
    <definedName name="_xlnm.Print_Area" localSheetId="328">'Vacac Vilma - 0320'!$B$1:$J$56</definedName>
    <definedName name="_xlnm.Print_Area" localSheetId="51">'Vacac yorlay - 0047'!$B$1:$J$56</definedName>
    <definedName name="_xlnm.Print_Area" localSheetId="417">'Vacac Yscaren - 0408 '!$A$1:$J$56</definedName>
    <definedName name="_xlnm.Print_Area" localSheetId="421">'Vacac Yulexis 0412'!$A$1:$J$56</definedName>
    <definedName name="_xlnm.Print_Area" localSheetId="418">'Vacac zuleima - 0409  '!$A$1:$J$56</definedName>
    <definedName name="_xlnm.Print_Area" localSheetId="29">'YAJAIRA- 0027'!$A$1:$J$58</definedName>
    <definedName name="_xlnm.Print_Area" localSheetId="152">'YAJAIRA- 0146'!$B$2:$J$58</definedName>
    <definedName name="_xlnm.Print_Area" localSheetId="198">'YAJAIRA- 0192 marzo'!$B$2:$J$58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3" i="458" l="1"/>
  <c r="I34" i="458" s="1"/>
  <c r="G37" i="458"/>
  <c r="I33" i="457"/>
  <c r="I34" i="457" s="1"/>
  <c r="G37" i="457"/>
  <c r="I33" i="456"/>
  <c r="I34" i="456" s="1"/>
  <c r="G37" i="456"/>
  <c r="I33" i="455"/>
  <c r="I34" i="455" s="1"/>
  <c r="G37" i="455"/>
  <c r="I33" i="454"/>
  <c r="I34" i="454" s="1"/>
  <c r="G37" i="454"/>
  <c r="I33" i="453"/>
  <c r="I34" i="453"/>
  <c r="G37" i="453"/>
  <c r="I33" i="452"/>
  <c r="I34" i="452" s="1"/>
  <c r="G37" i="452"/>
  <c r="G37" i="451" l="1"/>
  <c r="I33" i="451"/>
  <c r="I34" i="451" s="1"/>
  <c r="G37" i="450"/>
  <c r="I33" i="450"/>
  <c r="I34" i="450" s="1"/>
  <c r="G37" i="449"/>
  <c r="I33" i="449"/>
  <c r="I34" i="449" s="1"/>
  <c r="G37" i="447"/>
  <c r="I33" i="447"/>
  <c r="I34" i="447" s="1"/>
  <c r="G45" i="445" l="1"/>
  <c r="I38" i="445"/>
  <c r="I37" i="445"/>
  <c r="I35" i="445"/>
  <c r="J31" i="445"/>
  <c r="G37" i="444"/>
  <c r="I33" i="444"/>
  <c r="I34" i="444" s="1"/>
  <c r="G37" i="443"/>
  <c r="I33" i="443"/>
  <c r="I34" i="443" s="1"/>
  <c r="I41" i="445" l="1"/>
  <c r="I42" i="445" s="1"/>
  <c r="G54" i="442"/>
  <c r="I40" i="442"/>
  <c r="I41" i="442" s="1"/>
  <c r="G44" i="441"/>
  <c r="I40" i="441"/>
  <c r="I41" i="441" s="1"/>
  <c r="G36" i="440"/>
  <c r="I32" i="440"/>
  <c r="I33" i="440" s="1"/>
  <c r="G36" i="439"/>
  <c r="I32" i="439"/>
  <c r="I33" i="439" s="1"/>
  <c r="G36" i="438" l="1"/>
  <c r="I32" i="438"/>
  <c r="I33" i="438" s="1"/>
  <c r="G36" i="437"/>
  <c r="I32" i="437"/>
  <c r="I33" i="437" s="1"/>
  <c r="G36" i="436" l="1"/>
  <c r="I32" i="436"/>
  <c r="I33" i="436" s="1"/>
  <c r="G36" i="435"/>
  <c r="I32" i="435"/>
  <c r="I33" i="435" s="1"/>
  <c r="G36" i="434"/>
  <c r="I32" i="434"/>
  <c r="I33" i="434" s="1"/>
  <c r="G36" i="433"/>
  <c r="I32" i="433"/>
  <c r="I33" i="433" s="1"/>
  <c r="I36" i="432"/>
  <c r="I30" i="432"/>
  <c r="G40" i="432" s="1"/>
  <c r="I37" i="432" l="1"/>
  <c r="J30" i="431"/>
  <c r="G46" i="431" s="1"/>
  <c r="G45" i="431"/>
  <c r="I40" i="431"/>
  <c r="I36" i="431"/>
  <c r="I35" i="431"/>
  <c r="G45" i="430"/>
  <c r="I37" i="430"/>
  <c r="I36" i="430"/>
  <c r="I35" i="430"/>
  <c r="J30" i="430"/>
  <c r="G46" i="430" s="1"/>
  <c r="I37" i="431" l="1"/>
  <c r="J31" i="431"/>
  <c r="I41" i="431"/>
  <c r="J31" i="430"/>
  <c r="I38" i="430"/>
  <c r="I41" i="430" s="1"/>
  <c r="I35" i="429"/>
  <c r="I42" i="430" l="1"/>
  <c r="I42" i="431"/>
  <c r="I37" i="429"/>
  <c r="J31" i="429"/>
  <c r="J29" i="428"/>
  <c r="G45" i="428" s="1"/>
  <c r="I36" i="428" l="1"/>
  <c r="I35" i="428"/>
  <c r="J30" i="428"/>
  <c r="G46" i="428" s="1"/>
  <c r="I37" i="428"/>
  <c r="I36" i="429"/>
  <c r="I40" i="429" s="1"/>
  <c r="I41" i="429" s="1"/>
  <c r="G44" i="429"/>
  <c r="I36" i="427"/>
  <c r="I35" i="427"/>
  <c r="G44" i="427"/>
  <c r="I37" i="427"/>
  <c r="J31" i="427"/>
  <c r="J30" i="426"/>
  <c r="G44" i="426" s="1"/>
  <c r="J29" i="426"/>
  <c r="G43" i="426" s="1"/>
  <c r="G45" i="425"/>
  <c r="G43" i="424"/>
  <c r="I37" i="424"/>
  <c r="I36" i="424"/>
  <c r="I35" i="424"/>
  <c r="J31" i="424"/>
  <c r="G43" i="423"/>
  <c r="I37" i="423"/>
  <c r="I36" i="423"/>
  <c r="I35" i="423"/>
  <c r="J31" i="423"/>
  <c r="J31" i="428" l="1"/>
  <c r="I38" i="428"/>
  <c r="I41" i="428" s="1"/>
  <c r="I39" i="424"/>
  <c r="I40" i="424" s="1"/>
  <c r="I40" i="427"/>
  <c r="I41" i="427" s="1"/>
  <c r="I35" i="426"/>
  <c r="J31" i="426"/>
  <c r="I36" i="426"/>
  <c r="I39" i="423"/>
  <c r="I40" i="423" s="1"/>
  <c r="I36" i="425"/>
  <c r="J30" i="425"/>
  <c r="I35" i="425"/>
  <c r="I37" i="425"/>
  <c r="I42" i="428" l="1"/>
  <c r="I39" i="426"/>
  <c r="I40" i="426" s="1"/>
  <c r="G46" i="425"/>
  <c r="I38" i="425"/>
  <c r="I41" i="425" s="1"/>
  <c r="J31" i="425"/>
  <c r="I42" i="425" l="1"/>
  <c r="G43" i="422"/>
  <c r="I36" i="422"/>
  <c r="I35" i="422"/>
  <c r="J31" i="422"/>
  <c r="I37" i="422"/>
  <c r="I39" i="422" l="1"/>
  <c r="I40" i="422" s="1"/>
  <c r="G48" i="421" l="1"/>
  <c r="I32" i="421"/>
  <c r="I33" i="421" s="1"/>
  <c r="G46" i="420" l="1"/>
  <c r="I40" i="420"/>
  <c r="I37" i="420"/>
  <c r="G45" i="420"/>
  <c r="I36" i="420"/>
  <c r="I35" i="420"/>
  <c r="J31" i="420"/>
  <c r="J29" i="419"/>
  <c r="G44" i="419" s="1"/>
  <c r="I37" i="419"/>
  <c r="I36" i="419"/>
  <c r="J31" i="419" l="1"/>
  <c r="I41" i="420"/>
  <c r="I42" i="420" s="1"/>
  <c r="I40" i="419"/>
  <c r="I41" i="419" s="1"/>
  <c r="G44" i="418" l="1"/>
  <c r="I36" i="418"/>
  <c r="I35" i="418"/>
  <c r="J31" i="418"/>
  <c r="I37" i="418"/>
  <c r="I38" i="417"/>
  <c r="I36" i="417"/>
  <c r="I35" i="417"/>
  <c r="J30" i="417"/>
  <c r="G45" i="417" s="1"/>
  <c r="G44" i="417"/>
  <c r="G38" i="416"/>
  <c r="I34" i="416"/>
  <c r="I35" i="416" s="1"/>
  <c r="J30" i="415"/>
  <c r="G45" i="415" s="1"/>
  <c r="J29" i="415"/>
  <c r="G44" i="415" s="1"/>
  <c r="G36" i="414"/>
  <c r="I32" i="414"/>
  <c r="I33" i="414" s="1"/>
  <c r="I40" i="418" l="1"/>
  <c r="I41" i="418" s="1"/>
  <c r="I37" i="417"/>
  <c r="I40" i="417" s="1"/>
  <c r="J31" i="417"/>
  <c r="I37" i="415"/>
  <c r="I40" i="415" s="1"/>
  <c r="J31" i="415"/>
  <c r="I41" i="417" l="1"/>
  <c r="I41" i="415"/>
  <c r="G36" i="413" l="1"/>
  <c r="I32" i="413"/>
  <c r="I33" i="413" s="1"/>
  <c r="G36" i="412"/>
  <c r="I32" i="412"/>
  <c r="I33" i="412" s="1"/>
  <c r="G36" i="411"/>
  <c r="I32" i="411"/>
  <c r="I33" i="411" s="1"/>
  <c r="G44" i="410" l="1"/>
  <c r="I37" i="410"/>
  <c r="I36" i="410"/>
  <c r="I35" i="410"/>
  <c r="J31" i="410"/>
  <c r="G44" i="409"/>
  <c r="I37" i="409"/>
  <c r="I36" i="409"/>
  <c r="I35" i="409"/>
  <c r="J31" i="409"/>
  <c r="I40" i="410" l="1"/>
  <c r="I41" i="410" s="1"/>
  <c r="I40" i="409"/>
  <c r="I41" i="409" s="1"/>
  <c r="J29" i="407" l="1"/>
  <c r="G45" i="407" s="1"/>
  <c r="G41" i="406"/>
  <c r="G51" i="406" s="1"/>
  <c r="I37" i="406"/>
  <c r="J29" i="406"/>
  <c r="G39" i="405"/>
  <c r="I34" i="405"/>
  <c r="I32" i="405"/>
  <c r="I28" i="405"/>
  <c r="I33" i="405" s="1"/>
  <c r="G52" i="404"/>
  <c r="I38" i="404"/>
  <c r="I39" i="404" s="1"/>
  <c r="G44" i="403"/>
  <c r="I40" i="403"/>
  <c r="I41" i="403" s="1"/>
  <c r="G52" i="402"/>
  <c r="I40" i="402"/>
  <c r="I41" i="402" s="1"/>
  <c r="G54" i="401"/>
  <c r="G53" i="401"/>
  <c r="I36" i="401"/>
  <c r="I35" i="401"/>
  <c r="I34" i="401"/>
  <c r="I31" i="401"/>
  <c r="G70" i="400"/>
  <c r="G64" i="400"/>
  <c r="G63" i="400"/>
  <c r="G60" i="400"/>
  <c r="G57" i="400"/>
  <c r="G54" i="400"/>
  <c r="G51" i="400"/>
  <c r="G48" i="400"/>
  <c r="G43" i="400"/>
  <c r="I39" i="400"/>
  <c r="I40" i="400" s="1"/>
  <c r="G44" i="399"/>
  <c r="I40" i="399"/>
  <c r="I41" i="399" s="1"/>
  <c r="G45" i="398"/>
  <c r="I38" i="398"/>
  <c r="I37" i="398"/>
  <c r="I36" i="398"/>
  <c r="J31" i="398"/>
  <c r="G44" i="397"/>
  <c r="I37" i="397"/>
  <c r="I36" i="397"/>
  <c r="J31" i="397"/>
  <c r="I36" i="396"/>
  <c r="G45" i="396"/>
  <c r="I37" i="396"/>
  <c r="I35" i="396"/>
  <c r="J30" i="396"/>
  <c r="G46" i="396" s="1"/>
  <c r="G41" i="395"/>
  <c r="G51" i="395" s="1"/>
  <c r="I37" i="395"/>
  <c r="J29" i="395"/>
  <c r="G44" i="394"/>
  <c r="I37" i="394"/>
  <c r="I40" i="394" s="1"/>
  <c r="J31" i="394"/>
  <c r="G36" i="393"/>
  <c r="I32" i="393"/>
  <c r="I33" i="393" s="1"/>
  <c r="G36" i="392"/>
  <c r="I32" i="392"/>
  <c r="I33" i="392" s="1"/>
  <c r="G44" i="391"/>
  <c r="I37" i="391"/>
  <c r="I40" i="391" s="1"/>
  <c r="J31" i="391"/>
  <c r="G44" i="390"/>
  <c r="I37" i="390"/>
  <c r="I40" i="390" s="1"/>
  <c r="J31" i="390"/>
  <c r="G44" i="389"/>
  <c r="I37" i="389"/>
  <c r="I40" i="389" s="1"/>
  <c r="J31" i="389"/>
  <c r="G55" i="401" l="1"/>
  <c r="I38" i="406"/>
  <c r="I35" i="407"/>
  <c r="I36" i="407"/>
  <c r="I37" i="407"/>
  <c r="J30" i="407"/>
  <c r="G46" i="407" s="1"/>
  <c r="I35" i="405"/>
  <c r="G40" i="405"/>
  <c r="I29" i="405"/>
  <c r="I36" i="405" s="1"/>
  <c r="I39" i="401"/>
  <c r="I40" i="401" s="1"/>
  <c r="G73" i="400"/>
  <c r="I41" i="398"/>
  <c r="I42" i="398" s="1"/>
  <c r="I40" i="397"/>
  <c r="I41" i="397" s="1"/>
  <c r="I38" i="395"/>
  <c r="J31" i="396"/>
  <c r="I38" i="396"/>
  <c r="I41" i="396" s="1"/>
  <c r="I41" i="394"/>
  <c r="I41" i="390"/>
  <c r="I41" i="391"/>
  <c r="I41" i="389"/>
  <c r="I38" i="407" l="1"/>
  <c r="I41" i="407" s="1"/>
  <c r="J31" i="407"/>
  <c r="I42" i="396"/>
  <c r="G44" i="388"/>
  <c r="J31" i="388"/>
  <c r="I37" i="388"/>
  <c r="J30" i="386"/>
  <c r="J31" i="386" s="1"/>
  <c r="G44" i="386"/>
  <c r="I36" i="386"/>
  <c r="I35" i="386"/>
  <c r="I42" i="407" l="1"/>
  <c r="I40" i="388"/>
  <c r="I41" i="388" s="1"/>
  <c r="I33" i="387"/>
  <c r="I36" i="387" s="1"/>
  <c r="I37" i="387" s="1"/>
  <c r="G40" i="387" s="1"/>
  <c r="G50" i="387" s="1"/>
  <c r="I37" i="386"/>
  <c r="I40" i="386" s="1"/>
  <c r="I29" i="387"/>
  <c r="I41" i="386"/>
  <c r="G37" i="385" l="1"/>
  <c r="I33" i="385"/>
  <c r="I34" i="385" s="1"/>
  <c r="G37" i="384"/>
  <c r="I33" i="384"/>
  <c r="I34" i="384" s="1"/>
  <c r="G37" i="383"/>
  <c r="I33" i="383"/>
  <c r="I34" i="383" s="1"/>
  <c r="G37" i="382"/>
  <c r="I33" i="382"/>
  <c r="I34" i="382" s="1"/>
  <c r="G37" i="381"/>
  <c r="I33" i="381"/>
  <c r="I34" i="381" s="1"/>
  <c r="G37" i="380"/>
  <c r="I33" i="380"/>
  <c r="I34" i="380" s="1"/>
  <c r="G37" i="379"/>
  <c r="I33" i="379"/>
  <c r="I34" i="379" s="1"/>
  <c r="G37" i="378"/>
  <c r="I33" i="378"/>
  <c r="I34" i="378" s="1"/>
  <c r="G37" i="377"/>
  <c r="I33" i="377"/>
  <c r="I34" i="377" s="1"/>
  <c r="G37" i="376"/>
  <c r="I33" i="376"/>
  <c r="I34" i="376" s="1"/>
  <c r="G37" i="375"/>
  <c r="I33" i="375"/>
  <c r="I34" i="375" s="1"/>
  <c r="G37" i="374"/>
  <c r="I33" i="374"/>
  <c r="I34" i="374" s="1"/>
  <c r="G37" i="373"/>
  <c r="I33" i="373"/>
  <c r="I34" i="373" s="1"/>
  <c r="G37" i="372"/>
  <c r="I33" i="372"/>
  <c r="I34" i="372" s="1"/>
  <c r="G37" i="371"/>
  <c r="I33" i="371"/>
  <c r="I34" i="371" s="1"/>
  <c r="I34" i="370" l="1"/>
  <c r="G43" i="370"/>
  <c r="I37" i="370"/>
  <c r="G44" i="369"/>
  <c r="I37" i="369"/>
  <c r="I36" i="369"/>
  <c r="I35" i="369"/>
  <c r="J31" i="369"/>
  <c r="J30" i="370" l="1"/>
  <c r="G44" i="370" s="1"/>
  <c r="I36" i="370"/>
  <c r="I40" i="369"/>
  <c r="I41" i="369" s="1"/>
  <c r="J31" i="370" l="1"/>
  <c r="I35" i="370"/>
  <c r="I39" i="370" s="1"/>
  <c r="I40" i="370" l="1"/>
  <c r="G45" i="368"/>
  <c r="I37" i="368"/>
  <c r="I35" i="368"/>
  <c r="I34" i="367"/>
  <c r="G37" i="367" s="1"/>
  <c r="I33" i="367"/>
  <c r="I32" i="366"/>
  <c r="G50" i="366"/>
  <c r="I35" i="366"/>
  <c r="I34" i="366"/>
  <c r="I28" i="366"/>
  <c r="I29" i="366" s="1"/>
  <c r="J30" i="355"/>
  <c r="J31" i="368" l="1"/>
  <c r="I38" i="368"/>
  <c r="I41" i="368" s="1"/>
  <c r="I33" i="366"/>
  <c r="I36" i="366" s="1"/>
  <c r="I37" i="366" s="1"/>
  <c r="G44" i="365"/>
  <c r="I40" i="365"/>
  <c r="I41" i="365" s="1"/>
  <c r="G44" i="364"/>
  <c r="I40" i="364"/>
  <c r="I41" i="364" s="1"/>
  <c r="G57" i="363"/>
  <c r="I40" i="363"/>
  <c r="I27" i="363"/>
  <c r="G44" i="362"/>
  <c r="I37" i="362"/>
  <c r="I36" i="362"/>
  <c r="I35" i="362"/>
  <c r="J31" i="362"/>
  <c r="G45" i="361"/>
  <c r="I37" i="361"/>
  <c r="I36" i="361"/>
  <c r="I35" i="361"/>
  <c r="J30" i="361"/>
  <c r="G46" i="361" s="1"/>
  <c r="G45" i="360"/>
  <c r="I37" i="360"/>
  <c r="I36" i="360"/>
  <c r="I35" i="360"/>
  <c r="J30" i="360"/>
  <c r="G46" i="360" s="1"/>
  <c r="I42" i="368" l="1"/>
  <c r="I41" i="363"/>
  <c r="I40" i="362"/>
  <c r="I41" i="362" s="1"/>
  <c r="J31" i="361"/>
  <c r="I38" i="361"/>
  <c r="I41" i="361" s="1"/>
  <c r="J31" i="360"/>
  <c r="I38" i="360"/>
  <c r="I41" i="360" s="1"/>
  <c r="I42" i="361" l="1"/>
  <c r="I42" i="360"/>
  <c r="G44" i="359" l="1"/>
  <c r="I37" i="359"/>
  <c r="I36" i="359"/>
  <c r="I35" i="359"/>
  <c r="J31" i="359"/>
  <c r="I37" i="358"/>
  <c r="I36" i="358"/>
  <c r="G45" i="358"/>
  <c r="I38" i="358"/>
  <c r="J31" i="358"/>
  <c r="I36" i="357"/>
  <c r="G44" i="357"/>
  <c r="I37" i="357"/>
  <c r="I35" i="357"/>
  <c r="J31" i="357"/>
  <c r="I40" i="357" l="1"/>
  <c r="I41" i="357" s="1"/>
  <c r="I40" i="359"/>
  <c r="I41" i="359" s="1"/>
  <c r="I41" i="358"/>
  <c r="I42" i="358" s="1"/>
  <c r="I36" i="356" l="1"/>
  <c r="I30" i="356"/>
  <c r="G45" i="355"/>
  <c r="I37" i="355"/>
  <c r="I36" i="355"/>
  <c r="I35" i="355"/>
  <c r="G46" i="355"/>
  <c r="I37" i="356" l="1"/>
  <c r="G40" i="356"/>
  <c r="J31" i="355"/>
  <c r="I38" i="355"/>
  <c r="I41" i="355" s="1"/>
  <c r="I42" i="355" l="1"/>
  <c r="G44" i="354" l="1"/>
  <c r="I37" i="354"/>
  <c r="I36" i="354"/>
  <c r="I35" i="354"/>
  <c r="J31" i="354"/>
  <c r="G44" i="353"/>
  <c r="I37" i="353"/>
  <c r="I36" i="353"/>
  <c r="I35" i="353"/>
  <c r="J31" i="353"/>
  <c r="I37" i="352"/>
  <c r="I35" i="352"/>
  <c r="I40" i="354" l="1"/>
  <c r="I41" i="354" s="1"/>
  <c r="I40" i="353"/>
  <c r="I41" i="353" s="1"/>
  <c r="J31" i="352"/>
  <c r="I36" i="352"/>
  <c r="I40" i="352" s="1"/>
  <c r="G44" i="352"/>
  <c r="I41" i="352" l="1"/>
  <c r="G44" i="351" l="1"/>
  <c r="I36" i="351"/>
  <c r="I35" i="351"/>
  <c r="I34" i="351"/>
  <c r="J30" i="351"/>
  <c r="G45" i="351" s="1"/>
  <c r="J30" i="350"/>
  <c r="G44" i="350" s="1"/>
  <c r="J29" i="350"/>
  <c r="G43" i="350" s="1"/>
  <c r="G45" i="349"/>
  <c r="I37" i="349"/>
  <c r="I36" i="349"/>
  <c r="I35" i="349"/>
  <c r="J30" i="349"/>
  <c r="G46" i="349" s="1"/>
  <c r="F36" i="348"/>
  <c r="H32" i="348"/>
  <c r="H33" i="348" s="1"/>
  <c r="G38" i="347"/>
  <c r="I34" i="347"/>
  <c r="I35" i="347" s="1"/>
  <c r="I34" i="346"/>
  <c r="G39" i="346"/>
  <c r="I32" i="346"/>
  <c r="I28" i="346"/>
  <c r="I33" i="346" s="1"/>
  <c r="G36" i="345"/>
  <c r="I32" i="345"/>
  <c r="I33" i="345" s="1"/>
  <c r="I35" i="350" l="1"/>
  <c r="J31" i="351"/>
  <c r="I37" i="351"/>
  <c r="I40" i="351" s="1"/>
  <c r="I36" i="350"/>
  <c r="J31" i="350"/>
  <c r="J31" i="349"/>
  <c r="I38" i="349"/>
  <c r="I41" i="349" s="1"/>
  <c r="I35" i="346"/>
  <c r="G40" i="346"/>
  <c r="I29" i="346"/>
  <c r="I36" i="346" s="1"/>
  <c r="G36" i="343"/>
  <c r="I32" i="343"/>
  <c r="I33" i="343" s="1"/>
  <c r="G51" i="342"/>
  <c r="I36" i="342"/>
  <c r="I37" i="342" s="1"/>
  <c r="G48" i="341"/>
  <c r="I36" i="341"/>
  <c r="I37" i="341" s="1"/>
  <c r="G49" i="340"/>
  <c r="I36" i="340"/>
  <c r="I37" i="340" s="1"/>
  <c r="G51" i="339"/>
  <c r="I36" i="339"/>
  <c r="I37" i="339" s="1"/>
  <c r="G49" i="338"/>
  <c r="I36" i="338"/>
  <c r="I37" i="338" s="1"/>
  <c r="I36" i="337"/>
  <c r="I37" i="337" s="1"/>
  <c r="G40" i="337" s="1"/>
  <c r="I36" i="336"/>
  <c r="I37" i="336" s="1"/>
  <c r="G40" i="336" s="1"/>
  <c r="I36" i="335"/>
  <c r="I37" i="335" s="1"/>
  <c r="G40" i="335" s="1"/>
  <c r="G40" i="334"/>
  <c r="I36" i="334"/>
  <c r="I37" i="334" s="1"/>
  <c r="I36" i="333"/>
  <c r="I37" i="333" s="1"/>
  <c r="G40" i="333" s="1"/>
  <c r="G37" i="332"/>
  <c r="I33" i="332"/>
  <c r="I34" i="332" s="1"/>
  <c r="I36" i="331"/>
  <c r="I37" i="331" s="1"/>
  <c r="G40" i="331" s="1"/>
  <c r="I31" i="329"/>
  <c r="G52" i="330"/>
  <c r="I40" i="330"/>
  <c r="I41" i="330" s="1"/>
  <c r="G54" i="329"/>
  <c r="G53" i="329"/>
  <c r="I36" i="329"/>
  <c r="I35" i="329"/>
  <c r="I34" i="329"/>
  <c r="G44" i="328"/>
  <c r="I40" i="328"/>
  <c r="I41" i="328" s="1"/>
  <c r="G72" i="326"/>
  <c r="I39" i="326"/>
  <c r="I40" i="326" s="1"/>
  <c r="G38" i="325"/>
  <c r="I34" i="325"/>
  <c r="I35" i="325" s="1"/>
  <c r="G38" i="324"/>
  <c r="I34" i="324"/>
  <c r="I35" i="324" s="1"/>
  <c r="I42" i="349" l="1"/>
  <c r="I41" i="351"/>
  <c r="I39" i="350"/>
  <c r="I40" i="350" s="1"/>
  <c r="I39" i="329"/>
  <c r="G55" i="329"/>
  <c r="I40" i="329"/>
  <c r="G38" i="323"/>
  <c r="I34" i="323"/>
  <c r="I35" i="323" s="1"/>
  <c r="G46" i="321" l="1"/>
  <c r="I37" i="321"/>
  <c r="I36" i="321"/>
  <c r="I35" i="321"/>
  <c r="J30" i="321"/>
  <c r="I38" i="321" s="1"/>
  <c r="I34" i="320"/>
  <c r="I36" i="320"/>
  <c r="J30" i="320"/>
  <c r="J31" i="320" s="1"/>
  <c r="G44" i="320"/>
  <c r="I35" i="320"/>
  <c r="I41" i="321" l="1"/>
  <c r="G47" i="321"/>
  <c r="I37" i="320"/>
  <c r="I40" i="320" s="1"/>
  <c r="I41" i="320" s="1"/>
  <c r="G45" i="320"/>
  <c r="J31" i="321"/>
  <c r="I42" i="321" s="1"/>
  <c r="I43" i="321" s="1"/>
  <c r="I37" i="319"/>
  <c r="I35" i="319"/>
  <c r="J29" i="318"/>
  <c r="I36" i="318" s="1"/>
  <c r="J31" i="319" l="1"/>
  <c r="I36" i="319"/>
  <c r="I40" i="319" s="1"/>
  <c r="G44" i="319"/>
  <c r="I41" i="319" l="1"/>
  <c r="G44" i="318" l="1"/>
  <c r="I37" i="318"/>
  <c r="I35" i="318"/>
  <c r="J31" i="318"/>
  <c r="I34" i="317"/>
  <c r="J30" i="317"/>
  <c r="G43" i="317"/>
  <c r="I37" i="317"/>
  <c r="I36" i="317"/>
  <c r="I36" i="316"/>
  <c r="G44" i="316"/>
  <c r="I37" i="316"/>
  <c r="I35" i="316"/>
  <c r="J31" i="316"/>
  <c r="I40" i="318" l="1"/>
  <c r="I41" i="318" s="1"/>
  <c r="I40" i="316"/>
  <c r="I41" i="316" s="1"/>
  <c r="J31" i="317"/>
  <c r="G44" i="317"/>
  <c r="I35" i="317"/>
  <c r="I39" i="317" s="1"/>
  <c r="I40" i="317" l="1"/>
  <c r="G45" i="315"/>
  <c r="I37" i="315"/>
  <c r="I35" i="315"/>
  <c r="J31" i="315" l="1"/>
  <c r="I38" i="315"/>
  <c r="I41" i="315" s="1"/>
  <c r="I34" i="314"/>
  <c r="G37" i="314" s="1"/>
  <c r="I33" i="314"/>
  <c r="J30" i="313"/>
  <c r="G44" i="313" s="1"/>
  <c r="J29" i="313"/>
  <c r="G43" i="313" s="1"/>
  <c r="G38" i="312"/>
  <c r="I34" i="312"/>
  <c r="I35" i="312" s="1"/>
  <c r="I42" i="315" l="1"/>
  <c r="I35" i="313"/>
  <c r="J31" i="313"/>
  <c r="I36" i="313"/>
  <c r="I39" i="313" l="1"/>
  <c r="I40" i="313" s="1"/>
  <c r="G44" i="311" l="1"/>
  <c r="I40" i="311"/>
  <c r="I41" i="311" s="1"/>
  <c r="G49" i="310"/>
  <c r="I35" i="310"/>
  <c r="I36" i="310" s="1"/>
  <c r="G41" i="309"/>
  <c r="G51" i="309" s="1"/>
  <c r="I37" i="309"/>
  <c r="J29" i="309"/>
  <c r="G41" i="307"/>
  <c r="G51" i="307" s="1"/>
  <c r="I37" i="307"/>
  <c r="J29" i="307"/>
  <c r="G41" i="306"/>
  <c r="G51" i="306" s="1"/>
  <c r="I37" i="306"/>
  <c r="J29" i="306"/>
  <c r="G41" i="305"/>
  <c r="G51" i="305" s="1"/>
  <c r="I37" i="305"/>
  <c r="J29" i="305"/>
  <c r="G41" i="303"/>
  <c r="G51" i="303" s="1"/>
  <c r="I37" i="303"/>
  <c r="J29" i="303"/>
  <c r="G41" i="302"/>
  <c r="G51" i="302" s="1"/>
  <c r="I37" i="302"/>
  <c r="J29" i="302"/>
  <c r="G41" i="301"/>
  <c r="G51" i="301" s="1"/>
  <c r="I37" i="301"/>
  <c r="J29" i="301"/>
  <c r="G41" i="300"/>
  <c r="G51" i="300" s="1"/>
  <c r="I37" i="300"/>
  <c r="J29" i="300"/>
  <c r="G41" i="299"/>
  <c r="G51" i="299" s="1"/>
  <c r="I37" i="299"/>
  <c r="J29" i="299"/>
  <c r="G41" i="298"/>
  <c r="G51" i="298" s="1"/>
  <c r="I37" i="298"/>
  <c r="J29" i="298"/>
  <c r="G42" i="297"/>
  <c r="G41" i="297"/>
  <c r="I37" i="297"/>
  <c r="J29" i="297"/>
  <c r="G51" i="296"/>
  <c r="I37" i="296"/>
  <c r="J29" i="296"/>
  <c r="I38" i="303" l="1"/>
  <c r="I38" i="306"/>
  <c r="I38" i="301"/>
  <c r="I38" i="309"/>
  <c r="I38" i="300"/>
  <c r="I38" i="302"/>
  <c r="I38" i="305"/>
  <c r="I38" i="307"/>
  <c r="I38" i="296"/>
  <c r="I38" i="299"/>
  <c r="I38" i="297"/>
  <c r="G51" i="297"/>
  <c r="I38" i="298"/>
  <c r="G37" i="295" l="1"/>
  <c r="I33" i="295"/>
  <c r="I34" i="295" s="1"/>
  <c r="G37" i="294"/>
  <c r="I33" i="294"/>
  <c r="I34" i="294" s="1"/>
  <c r="G37" i="293"/>
  <c r="I33" i="293"/>
  <c r="I34" i="293" s="1"/>
  <c r="G37" i="292"/>
  <c r="I33" i="292"/>
  <c r="I34" i="292" s="1"/>
  <c r="G37" i="291"/>
  <c r="I33" i="291"/>
  <c r="I34" i="291" s="1"/>
  <c r="G37" i="290"/>
  <c r="I33" i="290"/>
  <c r="I34" i="290" s="1"/>
  <c r="G37" i="289"/>
  <c r="I33" i="289"/>
  <c r="I34" i="289" s="1"/>
  <c r="G37" i="288"/>
  <c r="I33" i="288"/>
  <c r="I34" i="288" s="1"/>
  <c r="G37" i="287"/>
  <c r="I33" i="287"/>
  <c r="I34" i="287" s="1"/>
  <c r="G37" i="286"/>
  <c r="I33" i="286"/>
  <c r="I34" i="286" s="1"/>
  <c r="G37" i="285"/>
  <c r="I33" i="285"/>
  <c r="I34" i="285" s="1"/>
  <c r="G37" i="284"/>
  <c r="I33" i="284"/>
  <c r="I34" i="284" s="1"/>
  <c r="G37" i="283"/>
  <c r="I33" i="283"/>
  <c r="I34" i="283" s="1"/>
  <c r="G37" i="282"/>
  <c r="I33" i="282"/>
  <c r="I34" i="282" s="1"/>
  <c r="G40" i="281"/>
  <c r="I35" i="281"/>
  <c r="I34" i="281"/>
  <c r="I28" i="281"/>
  <c r="G41" i="281" s="1"/>
  <c r="G45" i="280"/>
  <c r="I37" i="279"/>
  <c r="G45" i="279"/>
  <c r="I36" i="279"/>
  <c r="I35" i="279"/>
  <c r="J30" i="279"/>
  <c r="I38" i="279" s="1"/>
  <c r="G50" i="281" l="1"/>
  <c r="I29" i="281"/>
  <c r="I33" i="281"/>
  <c r="I36" i="281" s="1"/>
  <c r="I37" i="281" s="1"/>
  <c r="J31" i="280"/>
  <c r="I38" i="280"/>
  <c r="I41" i="280" s="1"/>
  <c r="I41" i="279"/>
  <c r="G46" i="279"/>
  <c r="J31" i="279"/>
  <c r="I42" i="280" l="1"/>
  <c r="I42" i="279"/>
  <c r="I36" i="278" l="1"/>
  <c r="I35" i="278"/>
  <c r="J30" i="278"/>
  <c r="J31" i="278" s="1"/>
  <c r="G42" i="277"/>
  <c r="I38" i="277"/>
  <c r="J30" i="277"/>
  <c r="G42" i="276"/>
  <c r="I38" i="276"/>
  <c r="J30" i="276"/>
  <c r="I36" i="275"/>
  <c r="I35" i="275"/>
  <c r="J30" i="275"/>
  <c r="G45" i="275" s="1"/>
  <c r="G44" i="275"/>
  <c r="I39" i="276" l="1"/>
  <c r="I39" i="277"/>
  <c r="G46" i="278"/>
  <c r="I37" i="278"/>
  <c r="I40" i="278" s="1"/>
  <c r="I41" i="278" s="1"/>
  <c r="I37" i="275"/>
  <c r="J31" i="275"/>
  <c r="I40" i="275"/>
  <c r="I41" i="275" l="1"/>
  <c r="I37" i="274" l="1"/>
  <c r="J30" i="274"/>
  <c r="G47" i="274" s="1"/>
  <c r="G46" i="274"/>
  <c r="I38" i="274"/>
  <c r="I36" i="274"/>
  <c r="I35" i="274"/>
  <c r="G39" i="273"/>
  <c r="I34" i="273"/>
  <c r="I32" i="273"/>
  <c r="I28" i="273"/>
  <c r="I34" i="271"/>
  <c r="I32" i="271"/>
  <c r="G40" i="271"/>
  <c r="I28" i="271"/>
  <c r="G41" i="271" s="1"/>
  <c r="J31" i="274" l="1"/>
  <c r="G40" i="273"/>
  <c r="I33" i="273"/>
  <c r="I35" i="273" s="1"/>
  <c r="I29" i="273"/>
  <c r="I41" i="274"/>
  <c r="I42" i="274" s="1"/>
  <c r="I43" i="274" s="1"/>
  <c r="G50" i="271"/>
  <c r="I33" i="271"/>
  <c r="I36" i="271" s="1"/>
  <c r="I37" i="271" s="1"/>
  <c r="I29" i="271"/>
  <c r="G45" i="270"/>
  <c r="I37" i="270"/>
  <c r="I36" i="270"/>
  <c r="I35" i="270"/>
  <c r="I36" i="269"/>
  <c r="J30" i="269"/>
  <c r="J31" i="269" s="1"/>
  <c r="G45" i="269"/>
  <c r="I37" i="269"/>
  <c r="I35" i="269"/>
  <c r="I36" i="268"/>
  <c r="J30" i="268"/>
  <c r="J31" i="268" s="1"/>
  <c r="G45" i="268"/>
  <c r="I37" i="268"/>
  <c r="I35" i="268"/>
  <c r="I36" i="273" l="1"/>
  <c r="I38" i="269"/>
  <c r="I41" i="269" s="1"/>
  <c r="I42" i="269" s="1"/>
  <c r="I38" i="268"/>
  <c r="I41" i="268" s="1"/>
  <c r="I42" i="268" s="1"/>
  <c r="G46" i="269"/>
  <c r="J31" i="270"/>
  <c r="I38" i="270"/>
  <c r="I41" i="270" s="1"/>
  <c r="G46" i="268"/>
  <c r="I42" i="270" l="1"/>
  <c r="G38" i="267" l="1"/>
  <c r="I34" i="267"/>
  <c r="I35" i="267" s="1"/>
  <c r="G38" i="266"/>
  <c r="I34" i="266"/>
  <c r="I35" i="266" s="1"/>
  <c r="G55" i="265" l="1"/>
  <c r="G53" i="265"/>
  <c r="I36" i="265"/>
  <c r="I35" i="265"/>
  <c r="I34" i="265"/>
  <c r="I31" i="265"/>
  <c r="I36" i="264"/>
  <c r="G44" i="264"/>
  <c r="I37" i="264"/>
  <c r="I35" i="264"/>
  <c r="J31" i="264"/>
  <c r="I40" i="264" l="1"/>
  <c r="I41" i="264" s="1"/>
  <c r="I39" i="265"/>
  <c r="I40" i="265" s="1"/>
  <c r="G56" i="265"/>
  <c r="I36" i="263" l="1"/>
  <c r="G44" i="263"/>
  <c r="I37" i="263"/>
  <c r="I35" i="263"/>
  <c r="J31" i="263"/>
  <c r="F40" i="262"/>
  <c r="H36" i="262"/>
  <c r="H37" i="262" s="1"/>
  <c r="G38" i="261"/>
  <c r="I34" i="261"/>
  <c r="I35" i="261" s="1"/>
  <c r="I34" i="260"/>
  <c r="G37" i="260" s="1"/>
  <c r="I33" i="260"/>
  <c r="I34" i="259"/>
  <c r="G37" i="259" s="1"/>
  <c r="I33" i="259"/>
  <c r="I34" i="258"/>
  <c r="G37" i="258" s="1"/>
  <c r="I33" i="258"/>
  <c r="I36" i="257"/>
  <c r="I30" i="257"/>
  <c r="I37" i="257" l="1"/>
  <c r="I40" i="263"/>
  <c r="I41" i="263" s="1"/>
  <c r="G40" i="257"/>
  <c r="J30" i="256"/>
  <c r="G44" i="256" s="1"/>
  <c r="J29" i="256"/>
  <c r="G50" i="255"/>
  <c r="I35" i="255"/>
  <c r="I34" i="255"/>
  <c r="I28" i="255"/>
  <c r="I29" i="255" s="1"/>
  <c r="G44" i="254"/>
  <c r="I40" i="254"/>
  <c r="I41" i="254" s="1"/>
  <c r="G52" i="253"/>
  <c r="I40" i="253"/>
  <c r="I41" i="253" s="1"/>
  <c r="G72" i="252"/>
  <c r="I39" i="252"/>
  <c r="I40" i="252" s="1"/>
  <c r="G52" i="251"/>
  <c r="I36" i="251"/>
  <c r="I37" i="251" s="1"/>
  <c r="G37" i="250"/>
  <c r="I33" i="250"/>
  <c r="I34" i="250" s="1"/>
  <c r="I36" i="249"/>
  <c r="I37" i="249" s="1"/>
  <c r="G40" i="249" s="1"/>
  <c r="G40" i="248"/>
  <c r="I36" i="248"/>
  <c r="I37" i="248" s="1"/>
  <c r="I36" i="247"/>
  <c r="I37" i="247" s="1"/>
  <c r="G40" i="247" s="1"/>
  <c r="G49" i="246"/>
  <c r="I36" i="246"/>
  <c r="I37" i="246" s="1"/>
  <c r="G40" i="245"/>
  <c r="I36" i="245"/>
  <c r="I37" i="245" s="1"/>
  <c r="G52" i="244"/>
  <c r="I36" i="244"/>
  <c r="I37" i="244" s="1"/>
  <c r="I36" i="243"/>
  <c r="I37" i="243" s="1"/>
  <c r="G40" i="243" s="1"/>
  <c r="G49" i="242"/>
  <c r="I36" i="242"/>
  <c r="I37" i="242" s="1"/>
  <c r="I36" i="241"/>
  <c r="I37" i="241" s="1"/>
  <c r="G40" i="241" s="1"/>
  <c r="G49" i="240"/>
  <c r="I36" i="240"/>
  <c r="I37" i="240" s="1"/>
  <c r="I36" i="239"/>
  <c r="I37" i="239" s="1"/>
  <c r="G40" i="239" s="1"/>
  <c r="G52" i="238"/>
  <c r="I36" i="238"/>
  <c r="I37" i="238" s="1"/>
  <c r="F40" i="237"/>
  <c r="H36" i="237"/>
  <c r="H37" i="237" s="1"/>
  <c r="F40" i="236"/>
  <c r="H36" i="236"/>
  <c r="H37" i="236" s="1"/>
  <c r="I34" i="235"/>
  <c r="I35" i="235" s="1"/>
  <c r="J31" i="256" l="1"/>
  <c r="I36" i="256"/>
  <c r="I35" i="256"/>
  <c r="G43" i="256"/>
  <c r="I33" i="255"/>
  <c r="I36" i="255" s="1"/>
  <c r="I37" i="255" s="1"/>
  <c r="I35" i="233"/>
  <c r="I34" i="233"/>
  <c r="I28" i="233"/>
  <c r="I39" i="256" l="1"/>
  <c r="I40" i="256" s="1"/>
  <c r="G50" i="233"/>
  <c r="I33" i="233"/>
  <c r="I29" i="233"/>
  <c r="I36" i="233" l="1"/>
  <c r="I37" i="233" s="1"/>
  <c r="G40" i="232"/>
  <c r="I34" i="232"/>
  <c r="I28" i="232"/>
  <c r="G41" i="232" s="1"/>
  <c r="I29" i="232" l="1"/>
  <c r="G50" i="232"/>
  <c r="I33" i="232"/>
  <c r="I36" i="232" s="1"/>
  <c r="I37" i="232" s="1"/>
  <c r="G40" i="231" l="1"/>
  <c r="I34" i="231"/>
  <c r="I28" i="231"/>
  <c r="G41" i="231" s="1"/>
  <c r="I33" i="231" l="1"/>
  <c r="I36" i="231" s="1"/>
  <c r="I37" i="231" s="1"/>
  <c r="G50" i="231"/>
  <c r="I29" i="231"/>
  <c r="G45" i="230" l="1"/>
  <c r="I37" i="230"/>
  <c r="I36" i="230"/>
  <c r="J31" i="230" l="1"/>
  <c r="I38" i="230"/>
  <c r="I41" i="230" s="1"/>
  <c r="I42" i="230" l="1"/>
  <c r="G51" i="229" l="1"/>
  <c r="I37" i="229"/>
  <c r="J29" i="229"/>
  <c r="G51" i="228"/>
  <c r="I37" i="228"/>
  <c r="J29" i="228"/>
  <c r="I38" i="229" l="1"/>
  <c r="I38" i="228"/>
  <c r="I34" i="227"/>
  <c r="G37" i="227" s="1"/>
  <c r="I33" i="227"/>
  <c r="I33" i="226"/>
  <c r="I34" i="226"/>
  <c r="G37" i="226" s="1"/>
  <c r="J30" i="225"/>
  <c r="G44" i="225" s="1"/>
  <c r="J29" i="225"/>
  <c r="G43" i="225" s="1"/>
  <c r="G44" i="223"/>
  <c r="I40" i="223"/>
  <c r="I41" i="223" s="1"/>
  <c r="G49" i="222"/>
  <c r="I35" i="222"/>
  <c r="I36" i="222" s="1"/>
  <c r="I35" i="221"/>
  <c r="G44" i="221"/>
  <c r="G43" i="221"/>
  <c r="I32" i="220"/>
  <c r="I34" i="220"/>
  <c r="I28" i="220"/>
  <c r="G42" i="220" s="1"/>
  <c r="G50" i="220" s="1"/>
  <c r="I35" i="225" l="1"/>
  <c r="J31" i="225"/>
  <c r="I36" i="225"/>
  <c r="J31" i="221"/>
  <c r="I36" i="221"/>
  <c r="I39" i="221" s="1"/>
  <c r="I33" i="220"/>
  <c r="I29" i="220"/>
  <c r="I39" i="225" l="1"/>
  <c r="I40" i="225" s="1"/>
  <c r="I36" i="220"/>
  <c r="I37" i="220" s="1"/>
  <c r="I40" i="221"/>
  <c r="G36" i="218" l="1"/>
  <c r="I32" i="218"/>
  <c r="I33" i="218" s="1"/>
  <c r="G38" i="217"/>
  <c r="I34" i="217"/>
  <c r="I35" i="217" s="1"/>
  <c r="G38" i="216"/>
  <c r="I34" i="216"/>
  <c r="I35" i="216" s="1"/>
  <c r="I34" i="215"/>
  <c r="G37" i="215" s="1"/>
  <c r="I33" i="215"/>
  <c r="I34" i="214"/>
  <c r="G37" i="214" s="1"/>
  <c r="I33" i="214"/>
  <c r="I34" i="213"/>
  <c r="G37" i="213" s="1"/>
  <c r="I33" i="213"/>
  <c r="I36" i="212"/>
  <c r="I30" i="212"/>
  <c r="I37" i="211"/>
  <c r="G45" i="211"/>
  <c r="I35" i="211"/>
  <c r="I37" i="212" l="1"/>
  <c r="G40" i="212"/>
  <c r="J31" i="211"/>
  <c r="I38" i="211"/>
  <c r="I41" i="211" s="1"/>
  <c r="I42" i="211" l="1"/>
  <c r="I36" i="210"/>
  <c r="G45" i="210"/>
  <c r="I37" i="210"/>
  <c r="I35" i="210"/>
  <c r="J30" i="210"/>
  <c r="J31" i="210" s="1"/>
  <c r="I36" i="208"/>
  <c r="G40" i="207"/>
  <c r="I35" i="207"/>
  <c r="I29" i="207"/>
  <c r="I34" i="207" s="1"/>
  <c r="G40" i="206"/>
  <c r="I35" i="206"/>
  <c r="I29" i="206"/>
  <c r="I34" i="206" s="1"/>
  <c r="I32" i="205"/>
  <c r="G39" i="205"/>
  <c r="I34" i="205"/>
  <c r="I28" i="205"/>
  <c r="I33" i="205" s="1"/>
  <c r="G37" i="204"/>
  <c r="I33" i="204"/>
  <c r="I34" i="204" s="1"/>
  <c r="G37" i="203"/>
  <c r="I33" i="203"/>
  <c r="I34" i="203" s="1"/>
  <c r="G37" i="202"/>
  <c r="I33" i="202"/>
  <c r="I34" i="202" s="1"/>
  <c r="G37" i="201"/>
  <c r="I33" i="201"/>
  <c r="I34" i="201" s="1"/>
  <c r="G37" i="200"/>
  <c r="I33" i="200"/>
  <c r="I34" i="200" s="1"/>
  <c r="G37" i="199"/>
  <c r="I33" i="199"/>
  <c r="I34" i="199" s="1"/>
  <c r="G37" i="198"/>
  <c r="I33" i="198"/>
  <c r="I34" i="198" s="1"/>
  <c r="G37" i="197"/>
  <c r="I33" i="197"/>
  <c r="I34" i="197" s="1"/>
  <c r="G37" i="196"/>
  <c r="I33" i="196"/>
  <c r="I34" i="196" s="1"/>
  <c r="G37" i="195"/>
  <c r="I33" i="195"/>
  <c r="I34" i="195" s="1"/>
  <c r="G37" i="194"/>
  <c r="I33" i="194"/>
  <c r="I34" i="194" s="1"/>
  <c r="G37" i="193"/>
  <c r="I33" i="193"/>
  <c r="I34" i="193" s="1"/>
  <c r="G37" i="192"/>
  <c r="I33" i="192"/>
  <c r="I34" i="192" s="1"/>
  <c r="I33" i="191"/>
  <c r="G40" i="191"/>
  <c r="I35" i="191"/>
  <c r="I29" i="191"/>
  <c r="G41" i="191" s="1"/>
  <c r="I36" i="206" l="1"/>
  <c r="I36" i="207"/>
  <c r="I30" i="207"/>
  <c r="I30" i="191"/>
  <c r="I34" i="191"/>
  <c r="I36" i="191" s="1"/>
  <c r="I38" i="210"/>
  <c r="G46" i="210"/>
  <c r="J31" i="209"/>
  <c r="I41" i="209"/>
  <c r="G45" i="209" s="1"/>
  <c r="I30" i="208"/>
  <c r="G41" i="207"/>
  <c r="I30" i="206"/>
  <c r="G41" i="206"/>
  <c r="I35" i="205"/>
  <c r="G40" i="205"/>
  <c r="I29" i="205"/>
  <c r="I37" i="206" l="1"/>
  <c r="I37" i="207"/>
  <c r="I37" i="191"/>
  <c r="I37" i="208"/>
  <c r="G40" i="208"/>
  <c r="I41" i="210"/>
  <c r="I42" i="210" s="1"/>
  <c r="I42" i="209"/>
  <c r="I36" i="205"/>
  <c r="I34" i="188"/>
  <c r="I36" i="190"/>
  <c r="J30" i="190"/>
  <c r="J31" i="190" s="1"/>
  <c r="G45" i="190"/>
  <c r="I37" i="190"/>
  <c r="I35" i="190"/>
  <c r="I38" i="190" l="1"/>
  <c r="I41" i="190" s="1"/>
  <c r="I42" i="190" s="1"/>
  <c r="G46" i="190"/>
  <c r="I34" i="189" l="1"/>
  <c r="G37" i="189" s="1"/>
  <c r="I33" i="189"/>
  <c r="G50" i="188"/>
  <c r="I28" i="188"/>
  <c r="I33" i="188" s="1"/>
  <c r="I36" i="188" s="1"/>
  <c r="G42" i="187"/>
  <c r="I38" i="187"/>
  <c r="J30" i="187"/>
  <c r="F40" i="186"/>
  <c r="H36" i="186"/>
  <c r="H37" i="186" s="1"/>
  <c r="F40" i="185"/>
  <c r="H36" i="185"/>
  <c r="H37" i="185" s="1"/>
  <c r="F40" i="184"/>
  <c r="H36" i="184"/>
  <c r="H37" i="184" s="1"/>
  <c r="H36" i="183"/>
  <c r="H37" i="183" s="1"/>
  <c r="F40" i="183"/>
  <c r="G52" i="182"/>
  <c r="I40" i="182"/>
  <c r="I41" i="182" s="1"/>
  <c r="G44" i="181"/>
  <c r="I40" i="181"/>
  <c r="I41" i="181" s="1"/>
  <c r="G72" i="180"/>
  <c r="L66" i="180"/>
  <c r="L64" i="180"/>
  <c r="I39" i="180"/>
  <c r="I40" i="180" s="1"/>
  <c r="G55" i="179"/>
  <c r="G53" i="179"/>
  <c r="I36" i="179"/>
  <c r="I35" i="179"/>
  <c r="I34" i="179"/>
  <c r="I31" i="179"/>
  <c r="I35" i="177"/>
  <c r="J30" i="177"/>
  <c r="I37" i="177" s="1"/>
  <c r="G44" i="178"/>
  <c r="I37" i="178"/>
  <c r="I36" i="178"/>
  <c r="I35" i="178"/>
  <c r="J31" i="178"/>
  <c r="G44" i="177"/>
  <c r="I36" i="177"/>
  <c r="J31" i="177"/>
  <c r="I34" i="176"/>
  <c r="G37" i="176" s="1"/>
  <c r="I33" i="176"/>
  <c r="G40" i="174"/>
  <c r="I36" i="174"/>
  <c r="I37" i="174" s="1"/>
  <c r="G52" i="173"/>
  <c r="I36" i="173"/>
  <c r="I37" i="173" s="1"/>
  <c r="G37" i="172"/>
  <c r="I33" i="172"/>
  <c r="I34" i="172" s="1"/>
  <c r="I36" i="171"/>
  <c r="I37" i="171" s="1"/>
  <c r="G40" i="171" s="1"/>
  <c r="I36" i="170"/>
  <c r="I37" i="170" s="1"/>
  <c r="G40" i="170" s="1"/>
  <c r="G49" i="169"/>
  <c r="I36" i="169"/>
  <c r="I37" i="169" s="1"/>
  <c r="G40" i="168"/>
  <c r="I36" i="168"/>
  <c r="I37" i="168" s="1"/>
  <c r="G52" i="167"/>
  <c r="I36" i="167"/>
  <c r="I37" i="167" s="1"/>
  <c r="I36" i="166"/>
  <c r="I37" i="166" s="1"/>
  <c r="G40" i="166" s="1"/>
  <c r="G49" i="165"/>
  <c r="I36" i="165"/>
  <c r="I37" i="165" s="1"/>
  <c r="I36" i="164"/>
  <c r="I37" i="164" s="1"/>
  <c r="G40" i="164" s="1"/>
  <c r="G49" i="163"/>
  <c r="I36" i="163"/>
  <c r="I37" i="163" s="1"/>
  <c r="I36" i="162"/>
  <c r="I37" i="162" s="1"/>
  <c r="G40" i="162" s="1"/>
  <c r="G52" i="161"/>
  <c r="I36" i="161"/>
  <c r="I37" i="161" s="1"/>
  <c r="G40" i="160"/>
  <c r="I35" i="160"/>
  <c r="I29" i="160"/>
  <c r="G41" i="160" s="1"/>
  <c r="F40" i="159"/>
  <c r="H36" i="159"/>
  <c r="H37" i="159" s="1"/>
  <c r="F40" i="158"/>
  <c r="H36" i="158"/>
  <c r="H37" i="158" s="1"/>
  <c r="F40" i="157"/>
  <c r="H36" i="157"/>
  <c r="H37" i="157" s="1"/>
  <c r="F40" i="156"/>
  <c r="H36" i="156"/>
  <c r="H37" i="156" s="1"/>
  <c r="G43" i="155"/>
  <c r="I39" i="155"/>
  <c r="I40" i="155" s="1"/>
  <c r="G44" i="154"/>
  <c r="I40" i="154"/>
  <c r="I41" i="154" s="1"/>
  <c r="G49" i="153"/>
  <c r="I35" i="153"/>
  <c r="I36" i="153" s="1"/>
  <c r="I36" i="150"/>
  <c r="I39" i="187" l="1"/>
  <c r="G56" i="179"/>
  <c r="I40" i="178"/>
  <c r="I41" i="178" s="1"/>
  <c r="I40" i="177"/>
  <c r="I41" i="177" s="1"/>
  <c r="I39" i="179"/>
  <c r="I40" i="179" s="1"/>
  <c r="G45" i="177"/>
  <c r="I37" i="188"/>
  <c r="I29" i="188"/>
  <c r="I34" i="160"/>
  <c r="I36" i="160" s="1"/>
  <c r="I30" i="160"/>
  <c r="I30" i="150"/>
  <c r="I37" i="150" s="1"/>
  <c r="I37" i="160" l="1"/>
  <c r="G38" i="149"/>
  <c r="I34" i="149"/>
  <c r="I35" i="149" s="1"/>
  <c r="G38" i="148"/>
  <c r="I34" i="148"/>
  <c r="I35" i="148" s="1"/>
  <c r="G38" i="147"/>
  <c r="I34" i="147"/>
  <c r="I35" i="147" s="1"/>
  <c r="I34" i="146"/>
  <c r="G37" i="146" s="1"/>
  <c r="I33" i="146"/>
  <c r="I34" i="145"/>
  <c r="G37" i="145" s="1"/>
  <c r="I33" i="145"/>
  <c r="I34" i="144"/>
  <c r="G37" i="144" s="1"/>
  <c r="I33" i="144"/>
  <c r="G44" i="143" l="1"/>
  <c r="I36" i="143"/>
  <c r="J30" i="143"/>
  <c r="G37" i="142"/>
  <c r="I33" i="142"/>
  <c r="I34" i="142" s="1"/>
  <c r="G44" i="141"/>
  <c r="I37" i="141"/>
  <c r="I36" i="141"/>
  <c r="J31" i="141"/>
  <c r="I40" i="141" l="1"/>
  <c r="I41" i="141" s="1"/>
  <c r="J31" i="143"/>
  <c r="I37" i="143"/>
  <c r="I40" i="143" s="1"/>
  <c r="G45" i="143"/>
  <c r="I41" i="143" l="1"/>
  <c r="G40" i="140"/>
  <c r="I35" i="140"/>
  <c r="I29" i="140"/>
  <c r="I34" i="140" s="1"/>
  <c r="I36" i="139"/>
  <c r="G44" i="139"/>
  <c r="I37" i="139"/>
  <c r="I35" i="139"/>
  <c r="J31" i="139"/>
  <c r="G44" i="138"/>
  <c r="I37" i="138"/>
  <c r="I36" i="138"/>
  <c r="I35" i="138"/>
  <c r="J31" i="138"/>
  <c r="G44" i="137"/>
  <c r="I37" i="137"/>
  <c r="I36" i="137"/>
  <c r="I35" i="137"/>
  <c r="J31" i="137"/>
  <c r="I40" i="139" l="1"/>
  <c r="I41" i="139" s="1"/>
  <c r="I36" i="140"/>
  <c r="I40" i="138"/>
  <c r="I41" i="138" s="1"/>
  <c r="I30" i="140"/>
  <c r="G41" i="140"/>
  <c r="I40" i="137"/>
  <c r="I41" i="137" s="1"/>
  <c r="I37" i="140" l="1"/>
  <c r="I36" i="136"/>
  <c r="G44" i="136"/>
  <c r="I37" i="136"/>
  <c r="I35" i="136"/>
  <c r="J31" i="136"/>
  <c r="I40" i="136" l="1"/>
  <c r="I41" i="136" s="1"/>
  <c r="G38" i="135" l="1"/>
  <c r="I35" i="135"/>
  <c r="I34" i="135"/>
  <c r="G38" i="134"/>
  <c r="I35" i="134"/>
  <c r="I34" i="134"/>
  <c r="G38" i="133"/>
  <c r="I35" i="133"/>
  <c r="I34" i="133"/>
  <c r="G38" i="132"/>
  <c r="I35" i="132"/>
  <c r="I34" i="132"/>
  <c r="G38" i="131"/>
  <c r="I35" i="131"/>
  <c r="I34" i="131"/>
  <c r="G38" i="130"/>
  <c r="I35" i="130"/>
  <c r="I34" i="130"/>
  <c r="G38" i="129"/>
  <c r="I35" i="129"/>
  <c r="I34" i="129"/>
  <c r="I32" i="127" l="1"/>
  <c r="G39" i="127"/>
  <c r="I34" i="127"/>
  <c r="I28" i="127"/>
  <c r="I33" i="127" s="1"/>
  <c r="G37" i="126"/>
  <c r="I33" i="126"/>
  <c r="I34" i="126" s="1"/>
  <c r="G37" i="125"/>
  <c r="I33" i="125"/>
  <c r="I34" i="125" s="1"/>
  <c r="G37" i="124"/>
  <c r="I33" i="124"/>
  <c r="I34" i="124" s="1"/>
  <c r="G37" i="123"/>
  <c r="I33" i="123"/>
  <c r="I34" i="123" s="1"/>
  <c r="G37" i="122"/>
  <c r="I33" i="122"/>
  <c r="I34" i="122" s="1"/>
  <c r="G37" i="121"/>
  <c r="I33" i="121"/>
  <c r="I34" i="121" s="1"/>
  <c r="G37" i="120"/>
  <c r="I33" i="120"/>
  <c r="I34" i="120" s="1"/>
  <c r="G37" i="118"/>
  <c r="I33" i="118"/>
  <c r="I34" i="118" s="1"/>
  <c r="G37" i="117"/>
  <c r="I33" i="117"/>
  <c r="I34" i="117" s="1"/>
  <c r="G37" i="116"/>
  <c r="I33" i="116"/>
  <c r="I34" i="116" s="1"/>
  <c r="J30" i="115"/>
  <c r="G44" i="115" s="1"/>
  <c r="J29" i="115"/>
  <c r="G43" i="115" s="1"/>
  <c r="I28" i="114"/>
  <c r="G40" i="114" s="1"/>
  <c r="I27" i="114"/>
  <c r="G39" i="114" s="1"/>
  <c r="I35" i="114"/>
  <c r="G44" i="113"/>
  <c r="I37" i="113"/>
  <c r="I36" i="113"/>
  <c r="I35" i="113"/>
  <c r="J31" i="113"/>
  <c r="I36" i="109"/>
  <c r="G44" i="112"/>
  <c r="I37" i="112"/>
  <c r="I36" i="112"/>
  <c r="I35" i="112"/>
  <c r="J31" i="112"/>
  <c r="I35" i="115" l="1"/>
  <c r="I40" i="113"/>
  <c r="I41" i="113" s="1"/>
  <c r="I29" i="114"/>
  <c r="I35" i="127"/>
  <c r="I36" i="114"/>
  <c r="I40" i="112"/>
  <c r="I41" i="112" s="1"/>
  <c r="G40" i="127"/>
  <c r="I29" i="127"/>
  <c r="I36" i="127" s="1"/>
  <c r="J31" i="115"/>
  <c r="I36" i="115"/>
  <c r="I39" i="115" l="1"/>
  <c r="I40" i="115" s="1"/>
  <c r="G44" i="111"/>
  <c r="I36" i="111"/>
  <c r="I35" i="111"/>
  <c r="J30" i="111"/>
  <c r="J31" i="111" s="1"/>
  <c r="I37" i="111" l="1"/>
  <c r="I40" i="111" s="1"/>
  <c r="I41" i="111" s="1"/>
  <c r="G45" i="111"/>
  <c r="I36" i="110" l="1"/>
  <c r="G44" i="110"/>
  <c r="I37" i="110"/>
  <c r="I35" i="110"/>
  <c r="J31" i="110"/>
  <c r="I40" i="110" l="1"/>
  <c r="I41" i="110" s="1"/>
  <c r="G44" i="109" l="1"/>
  <c r="I37" i="109"/>
  <c r="I35" i="109"/>
  <c r="J31" i="109"/>
  <c r="I40" i="109" l="1"/>
  <c r="I41" i="109" s="1"/>
  <c r="G37" i="108"/>
  <c r="I33" i="108"/>
  <c r="I34" i="108" s="1"/>
  <c r="G37" i="107"/>
  <c r="I33" i="107"/>
  <c r="I34" i="107" s="1"/>
  <c r="G37" i="106"/>
  <c r="I33" i="106"/>
  <c r="I34" i="106" s="1"/>
  <c r="G37" i="105"/>
  <c r="I33" i="105"/>
  <c r="I34" i="105" s="1"/>
  <c r="G37" i="104"/>
  <c r="I33" i="104"/>
  <c r="I34" i="104" s="1"/>
  <c r="G37" i="103"/>
  <c r="I33" i="103"/>
  <c r="I34" i="103" s="1"/>
  <c r="G37" i="102"/>
  <c r="I33" i="102"/>
  <c r="I34" i="102" s="1"/>
  <c r="G37" i="101"/>
  <c r="I33" i="101"/>
  <c r="I34" i="101" s="1"/>
  <c r="G37" i="100"/>
  <c r="I33" i="100"/>
  <c r="I34" i="100" s="1"/>
  <c r="G37" i="99"/>
  <c r="I33" i="99"/>
  <c r="I34" i="99" s="1"/>
  <c r="F34" i="98"/>
  <c r="H30" i="98"/>
  <c r="H31" i="98" s="1"/>
  <c r="G37" i="97"/>
  <c r="I33" i="97"/>
  <c r="I34" i="97" s="1"/>
  <c r="G37" i="96"/>
  <c r="I33" i="96"/>
  <c r="I34" i="96" s="1"/>
  <c r="G42" i="94" l="1"/>
  <c r="I38" i="94"/>
  <c r="J30" i="94"/>
  <c r="G42" i="93"/>
  <c r="I38" i="93"/>
  <c r="J30" i="93"/>
  <c r="G42" i="92"/>
  <c r="I38" i="92"/>
  <c r="J30" i="92"/>
  <c r="F40" i="91"/>
  <c r="H36" i="91"/>
  <c r="H37" i="91" s="1"/>
  <c r="F40" i="90"/>
  <c r="H36" i="90"/>
  <c r="H37" i="90" s="1"/>
  <c r="F40" i="89"/>
  <c r="H36" i="89"/>
  <c r="H37" i="89" s="1"/>
  <c r="F40" i="88"/>
  <c r="H36" i="88"/>
  <c r="H37" i="88" s="1"/>
  <c r="G40" i="87"/>
  <c r="I35" i="87"/>
  <c r="I33" i="87"/>
  <c r="I29" i="87"/>
  <c r="G41" i="87" s="1"/>
  <c r="I34" i="86"/>
  <c r="G55" i="86"/>
  <c r="G53" i="86"/>
  <c r="I36" i="86"/>
  <c r="I35" i="86"/>
  <c r="I31" i="86"/>
  <c r="G44" i="85"/>
  <c r="I40" i="85"/>
  <c r="I41" i="85" s="1"/>
  <c r="G52" i="84"/>
  <c r="I40" i="84"/>
  <c r="I41" i="84" s="1"/>
  <c r="F34" i="83"/>
  <c r="H30" i="83"/>
  <c r="H31" i="83" s="1"/>
  <c r="I39" i="82"/>
  <c r="G72" i="81"/>
  <c r="L68" i="81"/>
  <c r="L66" i="81"/>
  <c r="L64" i="81"/>
  <c r="I39" i="81"/>
  <c r="I40" i="81" s="1"/>
  <c r="G44" i="80"/>
  <c r="I37" i="80"/>
  <c r="I36" i="80"/>
  <c r="I35" i="80"/>
  <c r="J31" i="80"/>
  <c r="G38" i="79"/>
  <c r="I34" i="79"/>
  <c r="I35" i="79" s="1"/>
  <c r="I39" i="92" l="1"/>
  <c r="I39" i="93"/>
  <c r="I39" i="94"/>
  <c r="I40" i="80"/>
  <c r="I41" i="80" s="1"/>
  <c r="G56" i="86"/>
  <c r="I30" i="87"/>
  <c r="I34" i="87"/>
  <c r="I36" i="87" s="1"/>
  <c r="I39" i="86"/>
  <c r="I40" i="86" s="1"/>
  <c r="G37" i="78"/>
  <c r="I33" i="78"/>
  <c r="I34" i="78" s="1"/>
  <c r="I37" i="87" l="1"/>
  <c r="G42" i="77"/>
  <c r="I38" i="77"/>
  <c r="J30" i="77"/>
  <c r="G44" i="76"/>
  <c r="I40" i="76"/>
  <c r="I41" i="76" s="1"/>
  <c r="G42" i="75"/>
  <c r="I38" i="75"/>
  <c r="I36" i="74"/>
  <c r="G44" i="74"/>
  <c r="I37" i="74"/>
  <c r="I35" i="74"/>
  <c r="J31" i="74"/>
  <c r="G50" i="73"/>
  <c r="I28" i="73"/>
  <c r="I33" i="73" s="1"/>
  <c r="G37" i="72"/>
  <c r="I33" i="72"/>
  <c r="I34" i="72" s="1"/>
  <c r="I36" i="71"/>
  <c r="I37" i="71" s="1"/>
  <c r="G40" i="71" s="1"/>
  <c r="I36" i="70"/>
  <c r="I37" i="70" s="1"/>
  <c r="G40" i="70" s="1"/>
  <c r="G49" i="69"/>
  <c r="I36" i="69"/>
  <c r="I37" i="69" s="1"/>
  <c r="G40" i="68"/>
  <c r="I36" i="68"/>
  <c r="I37" i="68" s="1"/>
  <c r="G52" i="67"/>
  <c r="I36" i="67"/>
  <c r="I37" i="67" s="1"/>
  <c r="I36" i="66"/>
  <c r="I37" i="66" s="1"/>
  <c r="G40" i="66" s="1"/>
  <c r="G49" i="65"/>
  <c r="I36" i="65"/>
  <c r="I37" i="65" s="1"/>
  <c r="I36" i="64"/>
  <c r="I37" i="64" s="1"/>
  <c r="G40" i="64" s="1"/>
  <c r="G49" i="63"/>
  <c r="I36" i="63"/>
  <c r="I37" i="63" s="1"/>
  <c r="I36" i="62"/>
  <c r="I37" i="62" s="1"/>
  <c r="G40" i="62" s="1"/>
  <c r="G52" i="61"/>
  <c r="I36" i="61"/>
  <c r="I37" i="61" s="1"/>
  <c r="I36" i="60"/>
  <c r="G44" i="60"/>
  <c r="I37" i="60"/>
  <c r="I35" i="60"/>
  <c r="J31" i="60"/>
  <c r="G44" i="59"/>
  <c r="I36" i="59"/>
  <c r="J30" i="59"/>
  <c r="G45" i="59" s="1"/>
  <c r="I34" i="58"/>
  <c r="G37" i="58" s="1"/>
  <c r="I33" i="58"/>
  <c r="I40" i="74" l="1"/>
  <c r="I41" i="74" s="1"/>
  <c r="I39" i="77"/>
  <c r="J30" i="75"/>
  <c r="I39" i="75" s="1"/>
  <c r="I29" i="73"/>
  <c r="I34" i="73"/>
  <c r="I36" i="73" s="1"/>
  <c r="I37" i="73" s="1"/>
  <c r="I40" i="60"/>
  <c r="I41" i="60" s="1"/>
  <c r="J31" i="59"/>
  <c r="I37" i="59"/>
  <c r="I40" i="59" s="1"/>
  <c r="I41" i="59" l="1"/>
  <c r="G36" i="57"/>
  <c r="I32" i="57"/>
  <c r="I33" i="57" s="1"/>
  <c r="G44" i="56"/>
  <c r="I37" i="56"/>
  <c r="I36" i="56"/>
  <c r="I35" i="56"/>
  <c r="J31" i="56"/>
  <c r="I36" i="55"/>
  <c r="J30" i="55"/>
  <c r="J31" i="55" s="1"/>
  <c r="G44" i="55"/>
  <c r="G36" i="54"/>
  <c r="I32" i="54"/>
  <c r="I33" i="54" s="1"/>
  <c r="I40" i="56" l="1"/>
  <c r="I41" i="56" s="1"/>
  <c r="I37" i="55"/>
  <c r="I40" i="55" s="1"/>
  <c r="I41" i="55" s="1"/>
  <c r="G45" i="55"/>
  <c r="I36" i="53"/>
  <c r="G44" i="53"/>
  <c r="I37" i="53"/>
  <c r="I35" i="53"/>
  <c r="J31" i="53"/>
  <c r="I36" i="52"/>
  <c r="G44" i="52"/>
  <c r="I37" i="52"/>
  <c r="I35" i="52"/>
  <c r="J31" i="52"/>
  <c r="I40" i="53" l="1"/>
  <c r="I41" i="53" s="1"/>
  <c r="I40" i="52"/>
  <c r="I41" i="52" s="1"/>
  <c r="G44" i="51" l="1"/>
  <c r="I37" i="51"/>
  <c r="I36" i="51"/>
  <c r="I35" i="51"/>
  <c r="J31" i="51"/>
  <c r="G44" i="50"/>
  <c r="I36" i="50"/>
  <c r="I35" i="50"/>
  <c r="J31" i="50"/>
  <c r="I40" i="51" l="1"/>
  <c r="I41" i="51" s="1"/>
  <c r="I37" i="50"/>
  <c r="I40" i="50" l="1"/>
  <c r="I41" i="50" s="1"/>
  <c r="I36" i="48" l="1"/>
  <c r="G44" i="48"/>
  <c r="J30" i="48"/>
  <c r="G45" i="48" s="1"/>
  <c r="G52" i="47"/>
  <c r="I36" i="47"/>
  <c r="I37" i="47" s="1"/>
  <c r="G40" i="46"/>
  <c r="I36" i="46"/>
  <c r="I37" i="46" s="1"/>
  <c r="F40" i="45"/>
  <c r="H36" i="45"/>
  <c r="H37" i="45" s="1"/>
  <c r="F40" i="44"/>
  <c r="H36" i="44"/>
  <c r="H37" i="44" s="1"/>
  <c r="F40" i="43"/>
  <c r="H36" i="43"/>
  <c r="H37" i="43" s="1"/>
  <c r="F40" i="42"/>
  <c r="H36" i="42"/>
  <c r="H37" i="42" s="1"/>
  <c r="F34" i="41"/>
  <c r="H30" i="41"/>
  <c r="H31" i="41" s="1"/>
  <c r="J31" i="48" l="1"/>
  <c r="I37" i="48"/>
  <c r="I40" i="48" s="1"/>
  <c r="G43" i="40"/>
  <c r="I39" i="40"/>
  <c r="I40" i="40" s="1"/>
  <c r="G44" i="39"/>
  <c r="I40" i="39"/>
  <c r="I41" i="39" s="1"/>
  <c r="G49" i="38"/>
  <c r="I35" i="38"/>
  <c r="I36" i="38" s="1"/>
  <c r="G42" i="37"/>
  <c r="I38" i="37"/>
  <c r="J29" i="37"/>
  <c r="G43" i="37" s="1"/>
  <c r="I41" i="48" l="1"/>
  <c r="J30" i="37"/>
  <c r="I39" i="37" s="1"/>
  <c r="G44" i="36" l="1"/>
  <c r="I36" i="36"/>
  <c r="I35" i="36"/>
  <c r="J30" i="36"/>
  <c r="J31" i="36" s="1"/>
  <c r="I35" i="35"/>
  <c r="I36" i="35"/>
  <c r="J30" i="35"/>
  <c r="G45" i="35" s="1"/>
  <c r="G44" i="35"/>
  <c r="G39" i="34"/>
  <c r="G38" i="34"/>
  <c r="I34" i="34"/>
  <c r="I27" i="34"/>
  <c r="I37" i="35" l="1"/>
  <c r="I40" i="35" s="1"/>
  <c r="I35" i="34"/>
  <c r="I37" i="36"/>
  <c r="I40" i="36" s="1"/>
  <c r="I41" i="36" s="1"/>
  <c r="G45" i="36"/>
  <c r="J31" i="35"/>
  <c r="F40" i="31"/>
  <c r="H36" i="31"/>
  <c r="H37" i="31" s="1"/>
  <c r="G40" i="30"/>
  <c r="I35" i="30"/>
  <c r="I29" i="30"/>
  <c r="I34" i="30" s="1"/>
  <c r="G40" i="29"/>
  <c r="I35" i="29"/>
  <c r="I29" i="29"/>
  <c r="I34" i="29" s="1"/>
  <c r="G43" i="28"/>
  <c r="J30" i="28"/>
  <c r="I36" i="28" s="1"/>
  <c r="I35" i="28"/>
  <c r="I39" i="28" l="1"/>
  <c r="I36" i="30"/>
  <c r="I36" i="29"/>
  <c r="I41" i="35"/>
  <c r="G44" i="28"/>
  <c r="I30" i="30"/>
  <c r="I37" i="30" s="1"/>
  <c r="G41" i="30"/>
  <c r="G41" i="29"/>
  <c r="I30" i="29"/>
  <c r="I37" i="29" l="1"/>
  <c r="I33" i="27"/>
  <c r="G40" i="27"/>
  <c r="I35" i="27"/>
  <c r="I29" i="27"/>
  <c r="I34" i="27" s="1"/>
  <c r="I36" i="27" l="1"/>
  <c r="J31" i="28"/>
  <c r="I40" i="28" s="1"/>
  <c r="I30" i="27"/>
  <c r="G41" i="27"/>
  <c r="I37" i="27" l="1"/>
  <c r="G38" i="26" l="1"/>
  <c r="I34" i="26"/>
  <c r="I35" i="26" s="1"/>
  <c r="I34" i="25"/>
  <c r="G37" i="25" s="1"/>
  <c r="I33" i="25"/>
  <c r="I34" i="24"/>
  <c r="G37" i="24" s="1"/>
  <c r="I33" i="24"/>
  <c r="G43" i="22" l="1"/>
  <c r="I35" i="22"/>
  <c r="J30" i="22"/>
  <c r="G44" i="22" s="1"/>
  <c r="J31" i="22" l="1"/>
  <c r="I36" i="22"/>
  <c r="I39" i="22" s="1"/>
  <c r="I40" i="22" l="1"/>
  <c r="G39" i="20" l="1"/>
  <c r="I34" i="20"/>
  <c r="I32" i="20"/>
  <c r="I28" i="20"/>
  <c r="I29" i="20" s="1"/>
  <c r="I33" i="20" l="1"/>
  <c r="G40" i="20"/>
  <c r="I35" i="20"/>
  <c r="I36" i="20" s="1"/>
  <c r="F40" i="13"/>
  <c r="F40" i="14"/>
  <c r="F40" i="15"/>
  <c r="H36" i="19"/>
  <c r="H37" i="19" s="1"/>
  <c r="F40" i="19"/>
  <c r="G42" i="18" l="1"/>
  <c r="I38" i="18"/>
  <c r="J30" i="18"/>
  <c r="G42" i="17"/>
  <c r="I38" i="17"/>
  <c r="J30" i="17"/>
  <c r="G42" i="16"/>
  <c r="I38" i="16"/>
  <c r="J30" i="16"/>
  <c r="I39" i="16" l="1"/>
  <c r="I39" i="18"/>
  <c r="I39" i="17"/>
  <c r="I34" i="11" l="1"/>
  <c r="I31" i="11"/>
  <c r="H36" i="15"/>
  <c r="H37" i="15" s="1"/>
  <c r="H36" i="14"/>
  <c r="H37" i="14" s="1"/>
  <c r="H36" i="13"/>
  <c r="H37" i="13" s="1"/>
  <c r="F34" i="12"/>
  <c r="H30" i="12"/>
  <c r="H31" i="12" s="1"/>
  <c r="I40" i="9"/>
  <c r="I28" i="9" s="1"/>
  <c r="G72" i="7"/>
  <c r="G55" i="11"/>
  <c r="G53" i="11"/>
  <c r="I36" i="11"/>
  <c r="I35" i="11"/>
  <c r="G52" i="10"/>
  <c r="I40" i="10"/>
  <c r="I41" i="10" s="1"/>
  <c r="I39" i="9"/>
  <c r="G44" i="8"/>
  <c r="I40" i="8"/>
  <c r="I41" i="8" s="1"/>
  <c r="L66" i="7"/>
  <c r="L64" i="7"/>
  <c r="I39" i="7"/>
  <c r="I40" i="7" s="1"/>
  <c r="G56" i="11" l="1"/>
  <c r="I39" i="11"/>
  <c r="I40" i="11" s="1"/>
  <c r="L68" i="7"/>
  <c r="F34" i="6" l="1"/>
  <c r="H30" i="6"/>
  <c r="H31" i="6" s="1"/>
  <c r="G44" i="5"/>
  <c r="I40" i="5"/>
  <c r="I41" i="5" s="1"/>
  <c r="G43" i="4"/>
  <c r="I39" i="4"/>
  <c r="I40" i="4" s="1"/>
  <c r="I35" i="2"/>
  <c r="I36" i="2" s="1"/>
  <c r="G49" i="2"/>
</calcChain>
</file>

<file path=xl/sharedStrings.xml><?xml version="1.0" encoding="utf-8"?>
<sst xmlns="http://schemas.openxmlformats.org/spreadsheetml/2006/main" count="30065" uniqueCount="2132">
  <si>
    <t>Av. Fuerzas Armadas, Casa N° 31, al Lado de Clínica “La Esperanza”, Teléfono (0291) 6428177, Fax: 6421177, Maturín - Monagas</t>
  </si>
  <si>
    <t>C.I.                                                                                             Fecha: ________ / ________ / ___________</t>
  </si>
  <si>
    <r>
      <rPr>
        <b/>
        <sz val="12"/>
        <color theme="1"/>
        <rFont val="Cambria"/>
        <family val="1"/>
        <scheme val="major"/>
      </rPr>
      <t xml:space="preserve">Beneficiario:        </t>
    </r>
    <r>
      <rPr>
        <sz val="12"/>
        <color theme="1"/>
        <rFont val="Cambria"/>
        <family val="1"/>
        <scheme val="major"/>
      </rPr>
      <t xml:space="preserve">                                                                                                                                                                         </t>
    </r>
  </si>
  <si>
    <r>
      <rPr>
        <sz val="11"/>
        <color theme="1"/>
        <rFont val="Cambria"/>
        <family val="1"/>
        <scheme val="major"/>
      </rPr>
      <t xml:space="preserve">_____________________________________                                        Gral. Raúl Alfonso Paredes                                                                                                                    C.I. 9.154.995                                                        </t>
    </r>
    <r>
      <rPr>
        <b/>
        <sz val="11"/>
        <color theme="1"/>
        <rFont val="Cambria"/>
        <family val="1"/>
        <scheme val="major"/>
      </rPr>
      <t xml:space="preserve">Presidencia I.V.I.M.       </t>
    </r>
    <r>
      <rPr>
        <sz val="11"/>
        <color theme="1"/>
        <rFont val="Cambria"/>
        <family val="1"/>
        <scheme val="major"/>
      </rPr>
      <t xml:space="preserve">                                                  Fecha: ______ / _______ /___________                    </t>
    </r>
    <r>
      <rPr>
        <b/>
        <sz val="11"/>
        <color theme="1"/>
        <rFont val="Cambria"/>
        <family val="1"/>
        <scheme val="major"/>
      </rPr>
      <t xml:space="preserve">                                                                                                                                        </t>
    </r>
  </si>
  <si>
    <r>
      <t xml:space="preserve">____________________________________                                                                                 T.S.U. Adriana Celeste Flores M.                                        C.I. 18.658.384                                                                    </t>
    </r>
    <r>
      <rPr>
        <b/>
        <sz val="10"/>
        <color theme="1"/>
        <rFont val="Cambria"/>
        <family val="1"/>
        <scheme val="major"/>
      </rPr>
      <t xml:space="preserve">Gerencia de Admon. y Finanzas I.V.I.M.  </t>
    </r>
    <r>
      <rPr>
        <sz val="10"/>
        <color theme="1"/>
        <rFont val="Cambria"/>
        <family val="1"/>
        <scheme val="major"/>
      </rPr>
      <t xml:space="preserve">    </t>
    </r>
    <r>
      <rPr>
        <sz val="11"/>
        <color theme="1"/>
        <rFont val="Cambria"/>
        <family val="1"/>
        <scheme val="major"/>
      </rPr>
      <t xml:space="preserve">                                                  Fecha: _______ / _______ / _____________</t>
    </r>
  </si>
  <si>
    <t>APROBADO POR:</t>
  </si>
  <si>
    <t>CONFORMADO POR:</t>
  </si>
  <si>
    <t>CONFORME / RECIBIDO POR:</t>
  </si>
  <si>
    <t>FIRMAS AUTORIZADAS</t>
  </si>
  <si>
    <t>TOTAL</t>
  </si>
  <si>
    <t>00001</t>
  </si>
  <si>
    <t>01</t>
  </si>
  <si>
    <t>401</t>
  </si>
  <si>
    <t>59</t>
  </si>
  <si>
    <t>10</t>
  </si>
  <si>
    <t>58</t>
  </si>
  <si>
    <t>57</t>
  </si>
  <si>
    <r>
      <t xml:space="preserve">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</si>
  <si>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t>56</t>
  </si>
  <si>
    <t>REVISADO POR:</t>
  </si>
  <si>
    <t>55</t>
  </si>
  <si>
    <t>54</t>
  </si>
  <si>
    <t>53</t>
  </si>
  <si>
    <t>51</t>
  </si>
  <si>
    <r>
      <t xml:space="preserve">Nombre y Apellido:                                     __________________________________________                   C.I. V-_______________________________                                              Fecha: </t>
    </r>
    <r>
      <rPr>
        <sz val="12"/>
        <color theme="1"/>
        <rFont val="Cambria"/>
        <family val="1"/>
        <scheme val="major"/>
      </rPr>
      <t>_________ / _________ / ___________</t>
    </r>
  </si>
  <si>
    <t>Monto en Bs.</t>
  </si>
  <si>
    <t>Sub - Especifica</t>
  </si>
  <si>
    <t>Específica</t>
  </si>
  <si>
    <t>Genérica</t>
  </si>
  <si>
    <t>Partida</t>
  </si>
  <si>
    <t>Actividad</t>
  </si>
  <si>
    <t>ELABORADO POR:</t>
  </si>
  <si>
    <t>IMPUTACION PRESUPUESTARIA</t>
  </si>
  <si>
    <t>TOTAL FACTURA A PAGAR:</t>
  </si>
  <si>
    <t>Total Retenciones en Bs.</t>
  </si>
  <si>
    <t>DESC.FUNERARIO</t>
  </si>
  <si>
    <t>PRESTAMO CAPTAJPGEM</t>
  </si>
  <si>
    <t>CREDITO IVIM</t>
  </si>
  <si>
    <t>MONTO EN BS.</t>
  </si>
  <si>
    <t>ESPECIFICACIONES</t>
  </si>
  <si>
    <t>RETENCIONES</t>
  </si>
  <si>
    <t>IMPUESTO AL VALOR AGREGADO (I.V.A.) - (  %)</t>
  </si>
  <si>
    <t>Total Neto a Pagar BS.</t>
  </si>
  <si>
    <t>CONCEPTO</t>
  </si>
  <si>
    <t xml:space="preserve">Información de Cuenta Bancaria:  </t>
  </si>
  <si>
    <t>INSTITUTO DE LA VIVIENDA DEL ESTADO MONAGAS (I.V.I.M.)</t>
  </si>
  <si>
    <t>A Nombre De:</t>
  </si>
  <si>
    <t>IDENTIFICACIÓN DEL BENEFICIARIO</t>
  </si>
  <si>
    <t>CUENTA CORRIENTE N° 010206-87-0000106849 / BANCO DE VENEZUELA</t>
  </si>
  <si>
    <t>01: DIRECCION SUPERIOR</t>
  </si>
  <si>
    <t>Información de Cuenta Bancaria ó Fideicomiso afectado:</t>
  </si>
  <si>
    <t>Nombre de Sector:</t>
  </si>
  <si>
    <t>RECURSOS PROPIOS</t>
  </si>
  <si>
    <t>NOMINA DEL PERSONAL FIJO</t>
  </si>
  <si>
    <t>Fuente de Financimiento:</t>
  </si>
  <si>
    <t>Fecha:</t>
  </si>
  <si>
    <t>Número:</t>
  </si>
  <si>
    <t>Concepto:</t>
  </si>
  <si>
    <t>ORIGEN DE ORDEN DE PAGO</t>
  </si>
  <si>
    <t>Sírvase ordenar la ejecución de los cargos a cuentas y por los montos especificados en el siguiente formulario:</t>
  </si>
  <si>
    <t>G-20005634-7</t>
  </si>
  <si>
    <t>INSTITUTO DE LA VIVIENDA DEL ESTADO MONAGAS</t>
  </si>
  <si>
    <t>REPUBLICA BOLIVARIANA DE VENEZUELA</t>
  </si>
  <si>
    <r>
      <t xml:space="preserve">ÓRDEN DE PAGO </t>
    </r>
    <r>
      <rPr>
        <sz val="16"/>
        <color rgb="FF3333FF"/>
        <rFont val="Cambria"/>
        <family val="1"/>
        <scheme val="major"/>
      </rPr>
      <t>N° 0001</t>
    </r>
  </si>
  <si>
    <r>
      <t xml:space="preserve">FECHA: </t>
    </r>
    <r>
      <rPr>
        <sz val="13"/>
        <color rgb="FF3333FF"/>
        <rFont val="Cambria"/>
        <family val="1"/>
        <scheme val="major"/>
      </rPr>
      <t xml:space="preserve"> 15/01/2015</t>
    </r>
  </si>
  <si>
    <t>PRIMERA QUINCENA DE ENERO DE 2015</t>
  </si>
  <si>
    <t>ENERO DE 2015</t>
  </si>
  <si>
    <r>
      <t xml:space="preserve">C.I. / R.I.F. </t>
    </r>
    <r>
      <rPr>
        <sz val="14"/>
        <color rgb="FF3333FF"/>
        <rFont val="Cambria"/>
        <family val="1"/>
        <scheme val="major"/>
      </rPr>
      <t>G-20005634-7</t>
    </r>
  </si>
  <si>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ENERO DE 2015</t>
    </r>
    <r>
      <rPr>
        <sz val="14"/>
        <color rgb="FF3333FF"/>
        <rFont val="Cambria"/>
        <family val="1"/>
        <scheme val="major"/>
      </rPr>
      <t>. SEGUN ANEXOS.</t>
    </r>
  </si>
  <si>
    <r>
      <t xml:space="preserve">Monto total a pagar en letras: </t>
    </r>
    <r>
      <rPr>
        <sz val="13"/>
        <color rgb="FF3333FF"/>
        <rFont val="Cambria"/>
        <family val="1"/>
        <scheme val="major"/>
      </rPr>
      <t xml:space="preserve">Doscientos Treinta y Tres Mil Cuatrocientos Ochenta y Tres Bolívares Con Veinticinco Céntimos </t>
    </r>
  </si>
  <si>
    <t>COMISION DE SERVICIOS</t>
  </si>
  <si>
    <t>CUENTA CORRIENTE N° 010206-87-0000106849. BANCO DE VENEZUELA</t>
  </si>
  <si>
    <t xml:space="preserve">ADRIANA CELESTE FLORES </t>
  </si>
  <si>
    <r>
      <t xml:space="preserve">C.I. / R.I.F. </t>
    </r>
    <r>
      <rPr>
        <sz val="14"/>
        <color rgb="FF3333FF"/>
        <rFont val="Cambria"/>
        <family val="1"/>
        <scheme val="major"/>
      </rPr>
      <t xml:space="preserve">V-18.658.384              </t>
    </r>
  </si>
  <si>
    <t>S.S.O (2%)</t>
  </si>
  <si>
    <t>F.A.O.V (1%)</t>
  </si>
  <si>
    <t>F.J.P (3%)</t>
  </si>
  <si>
    <t>PARO FORZOSO (0,50%)</t>
  </si>
  <si>
    <t xml:space="preserve">CAJA DE AHORRO </t>
  </si>
  <si>
    <t>DESCUENTO PRESTAMO CAJA DE AHORROS</t>
  </si>
  <si>
    <t>DESCUENTO FUNERARIA</t>
  </si>
  <si>
    <t>04</t>
  </si>
  <si>
    <t>06</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</si>
  <si>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 / _______ /___________     </t>
    </r>
  </si>
  <si>
    <t>____________________________________                                                                                 T.S.U Adriana Celeste Flores M.                                        C.I. 18.658.384                                                                    Gerencia de Admon. y Finanzas I.V.I.M.                                                        Fecha: _______ / _______ / _____________</t>
  </si>
  <si>
    <r>
      <rPr>
        <sz val="11"/>
        <color theme="1"/>
        <rFont val="Cambria"/>
        <family val="1"/>
        <scheme val="major"/>
      </rPr>
      <t xml:space="preserve">_____________________________________                            Gral. Raúl Alfonso Paredes                                                  C.I. 9.154.995                                                        Presidencia I.V.I.M.                                                         Fecha: ______ / _______ /___________                    </t>
    </r>
    <r>
      <rPr>
        <b/>
        <sz val="11"/>
        <color theme="1"/>
        <rFont val="Cambria"/>
        <family val="1"/>
        <scheme val="major"/>
      </rPr>
      <t xml:space="preserve">                                                                                                                                        </t>
    </r>
  </si>
  <si>
    <t xml:space="preserve">Beneficiario:                                                                                                                                                                                 </t>
  </si>
  <si>
    <r>
      <t xml:space="preserve">ÓRDEN DE PAGO </t>
    </r>
    <r>
      <rPr>
        <sz val="16"/>
        <color rgb="FF3333FF"/>
        <rFont val="Cambria"/>
        <family val="1"/>
        <scheme val="major"/>
      </rPr>
      <t>N° 0002</t>
    </r>
  </si>
  <si>
    <r>
      <t xml:space="preserve">Monto total a pagar en letras: </t>
    </r>
    <r>
      <rPr>
        <sz val="12"/>
        <color rgb="FF3333FF"/>
        <rFont val="Cambria"/>
        <family val="1"/>
        <scheme val="major"/>
      </rPr>
      <t xml:space="preserve">Cinco Mil Ciento Ochenta y Cuatro Bolívares Con Treinta y Seis Céntimos </t>
    </r>
  </si>
  <si>
    <t>REMUNERACION AL PERSONAL INCAPACITADO</t>
  </si>
  <si>
    <t xml:space="preserve">Cuenta Corriente N° 010206-87-0000106849. Banco Venezuela </t>
  </si>
  <si>
    <t>LUIS JOSE MARIN</t>
  </si>
  <si>
    <r>
      <t xml:space="preserve">C.I. / R.I.F. </t>
    </r>
    <r>
      <rPr>
        <sz val="13"/>
        <color rgb="FF3333FF"/>
        <rFont val="Cambria"/>
        <family val="1"/>
        <scheme val="major"/>
      </rPr>
      <t>V-3.337.030</t>
    </r>
  </si>
  <si>
    <t xml:space="preserve">I.S.L.R  </t>
  </si>
  <si>
    <t>S.S.O</t>
  </si>
  <si>
    <t>F.A.O.V</t>
  </si>
  <si>
    <t>F.J.P</t>
  </si>
  <si>
    <t>P.F</t>
  </si>
  <si>
    <t>CAJA DE AHORRO</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</si>
  <si>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de Presupuesto (E) I.V.I.M.                         Fecha: ________ / _________ / _____________</t>
    </r>
  </si>
  <si>
    <r>
      <t xml:space="preserve">____________________________________                                                                                 T.S.U Adriana Celeste Flores M.                                        C.I. 18.658.384                                                                    </t>
    </r>
    <r>
      <rPr>
        <b/>
        <sz val="11"/>
        <color theme="1"/>
        <rFont val="Cambria"/>
        <family val="1"/>
        <scheme val="major"/>
      </rPr>
      <t xml:space="preserve">Gerencia de Admon. y Finanzas I.V.I.M.  </t>
    </r>
    <r>
      <rPr>
        <sz val="11"/>
        <color theme="1"/>
        <rFont val="Cambria"/>
        <family val="1"/>
        <scheme val="major"/>
      </rPr>
      <t xml:space="preserve">                                                      Fecha: _______ / _______ / _____________</t>
    </r>
  </si>
  <si>
    <r>
      <rPr>
        <b/>
        <sz val="12"/>
        <color theme="1"/>
        <rFont val="Cambria"/>
        <family val="1"/>
        <scheme val="major"/>
      </rPr>
      <t xml:space="preserve">Beneficiario:              </t>
    </r>
    <r>
      <rPr>
        <sz val="12"/>
        <color theme="1"/>
        <rFont val="Cambria"/>
        <family val="1"/>
        <scheme val="major"/>
      </rPr>
      <t xml:space="preserve">                                                                                                                                                                   </t>
    </r>
  </si>
  <si>
    <r>
      <t xml:space="preserve">ÓRDEN DE PAGO </t>
    </r>
    <r>
      <rPr>
        <sz val="16"/>
        <color rgb="FF3333FF"/>
        <rFont val="Cambria"/>
        <family val="1"/>
        <scheme val="major"/>
      </rPr>
      <t>N° 0003</t>
    </r>
  </si>
  <si>
    <r>
      <rPr>
        <sz val="14"/>
        <rFont val="Cambria"/>
        <family val="1"/>
        <scheme val="major"/>
      </rPr>
      <t>La siguiente orden de pago corresponde a</t>
    </r>
    <r>
      <rPr>
        <sz val="14"/>
        <color rgb="FF3333FF"/>
        <rFont val="Cambria"/>
        <family val="1"/>
        <scheme val="major"/>
      </rPr>
      <t xml:space="preserve">: CANCELACION DE ASIGNACION MONETARIA POR DESEMPEÑARSE COMO GERENTE DE ADMINISTRACION Y FINANZAS DEL I.V.I.M. EN CALIDAD DE COMISION DE SERVICIOS CORRESPONDIENTE A LA PRIMERA QUINCENA DE ENERO DE 2015. SEGUN ANEXOS.- </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</si>
  <si>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ENERO DE 2015. Y DEMAS ANEXOS.-</t>
    </r>
  </si>
  <si>
    <r>
      <t xml:space="preserve">Monto total a pagar en letras: </t>
    </r>
    <r>
      <rPr>
        <sz val="12"/>
        <color rgb="FF3333FF"/>
        <rFont val="Cambria"/>
        <family val="1"/>
        <scheme val="major"/>
      </rPr>
      <t xml:space="preserve">Cinco Mil Novecientos Noventa y Nueve Bolívares Con Noventa y Cuatro Céntimos </t>
    </r>
  </si>
  <si>
    <t>ASIGNACION MONETARIA</t>
  </si>
  <si>
    <t xml:space="preserve">Cuenta Corriente N° 0623560000037947. Banco Venezuela </t>
  </si>
  <si>
    <t>RAÚL ALFONSO PAREDES</t>
  </si>
  <si>
    <r>
      <t xml:space="preserve">C.I. / </t>
    </r>
    <r>
      <rPr>
        <sz val="13"/>
        <color rgb="FF3333FF"/>
        <rFont val="Cambria"/>
        <family val="1"/>
        <scheme val="major"/>
      </rPr>
      <t>V-9.154.995</t>
    </r>
  </si>
  <si>
    <t>Sub-Total a Pagar Bs.</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</si>
  <si>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t>
    </r>
    <r>
      <rPr>
        <sz val="12"/>
        <color theme="1"/>
        <rFont val="Cambria"/>
        <family val="1"/>
        <scheme val="major"/>
      </rPr>
      <t>Fecha: ________ / _________ / _____________</t>
    </r>
  </si>
  <si>
    <r>
      <rPr>
        <sz val="11"/>
        <color theme="1"/>
        <rFont val="Cambria"/>
        <family val="1"/>
        <scheme val="major"/>
      </rPr>
      <t xml:space="preserve">_____________________________________                                        Gral. Raúl Alfonso Paredes                                                                                                                    C.I. 9.154.995                                                        </t>
    </r>
    <r>
      <rPr>
        <b/>
        <sz val="11"/>
        <color theme="1"/>
        <rFont val="Cambria"/>
        <family val="1"/>
        <scheme val="major"/>
      </rPr>
      <t xml:space="preserve">Presidencia I.V.I.M.           </t>
    </r>
    <r>
      <rPr>
        <sz val="11"/>
        <color theme="1"/>
        <rFont val="Cambria"/>
        <family val="1"/>
        <scheme val="major"/>
      </rPr>
      <t xml:space="preserve">                                              Fecha: ______ / _______ /___________                    </t>
    </r>
    <r>
      <rPr>
        <b/>
        <sz val="11"/>
        <color theme="1"/>
        <rFont val="Cambria"/>
        <family val="1"/>
        <scheme val="major"/>
      </rPr>
      <t xml:space="preserve">                                                                                                                                        </t>
    </r>
  </si>
  <si>
    <r>
      <t xml:space="preserve">ÓRDEN DE PAGO </t>
    </r>
    <r>
      <rPr>
        <sz val="16"/>
        <color rgb="FF3333FF"/>
        <rFont val="Cambria"/>
        <family val="1"/>
        <scheme val="major"/>
      </rPr>
      <t>N° 0004</t>
    </r>
  </si>
  <si>
    <r>
      <rPr>
        <sz val="13"/>
        <rFont val="Cambria"/>
        <family val="1"/>
        <scheme val="major"/>
      </rPr>
      <t>La siguiente Orden de Pago corresponde a</t>
    </r>
    <r>
      <rPr>
        <sz val="13"/>
        <color rgb="FF3333FF"/>
        <rFont val="Cambria"/>
        <family val="1"/>
        <scheme val="major"/>
      </rPr>
      <t xml:space="preserve">: ASIGNACIÓN MONETARIA COMO PRESIDENTE (ENCARGADO), AL SERVICIO DE ESTA INSTITUCIÓN, SEGÚN ACTA N° 017-2014, PUNTO DE CUENTA DIRECTIVO N° 002 DE FECHA 24/02/2014 Y DECRETO N° G-007/2014. CORRESPONDIENTE A LA PRIMERA QUINCENA DE ENERO DE 2015. SEGUN ANEXOS.-  </t>
    </r>
  </si>
  <si>
    <r>
      <t xml:space="preserve">Monto total a pagar en letras: </t>
    </r>
    <r>
      <rPr>
        <sz val="13"/>
        <color rgb="FF3333FF"/>
        <rFont val="Cambria"/>
        <family val="1"/>
        <scheme val="major"/>
      </rPr>
      <t>Ocho Mil Seiscientos Veinticinco Bolívares Con Cero Céntimos</t>
    </r>
  </si>
  <si>
    <t>T.S.S.(F.J.P)</t>
  </si>
  <si>
    <t>L.R.P.E.(P.F)</t>
  </si>
  <si>
    <t>Nombre y Apellido:                                                                                                             __________________________________________                   C.I. V-_______________________________                                              Fecha: _________ / _________ / ___________</t>
  </si>
  <si>
    <t>03</t>
  </si>
  <si>
    <t>08</t>
  </si>
  <si>
    <t>09</t>
  </si>
  <si>
    <t>21</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</si>
  <si>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</si>
  <si>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r>
      <rPr>
        <sz val="11"/>
        <color theme="1"/>
        <rFont val="Cambria"/>
        <family val="1"/>
        <scheme val="major"/>
      </rPr>
      <t xml:space="preserve">_____________________________________                            Gral. Raúl Alfonzo Paredes                                                  C.I. 9.154.995                                                        Presidencia I.V.I.M.                                                         Fecha: ______ / _______ /___________                    </t>
    </r>
    <r>
      <rPr>
        <b/>
        <sz val="11"/>
        <color theme="1"/>
        <rFont val="Cambria"/>
        <family val="1"/>
        <scheme val="major"/>
      </rPr>
      <t xml:space="preserve">                                                                                                                                        </t>
    </r>
  </si>
  <si>
    <r>
      <t xml:space="preserve">ÓRDEN DE PAGO </t>
    </r>
    <r>
      <rPr>
        <sz val="16"/>
        <color rgb="FF3333FF"/>
        <rFont val="Cambria"/>
        <family val="1"/>
        <scheme val="major"/>
      </rPr>
      <t>N° 0005</t>
    </r>
  </si>
  <si>
    <r>
      <t xml:space="preserve">FECHA: </t>
    </r>
    <r>
      <rPr>
        <sz val="13"/>
        <color rgb="FF3333FF"/>
        <rFont val="Cambria"/>
        <family val="1"/>
        <scheme val="major"/>
      </rPr>
      <t xml:space="preserve"> 28/01/2015</t>
    </r>
  </si>
  <si>
    <t>SEGUNDA QUINCENA DE ENERO DE 2015</t>
  </si>
  <si>
    <r>
      <rPr>
        <sz val="14"/>
        <rFont val="Cambria"/>
        <family val="1"/>
        <scheme val="major"/>
      </rPr>
      <t>La siguiente orden de pago corresponde a</t>
    </r>
    <r>
      <rPr>
        <sz val="14"/>
        <color rgb="FF3333FF"/>
        <rFont val="Cambria"/>
        <family val="1"/>
        <scheme val="major"/>
      </rPr>
      <t>: PAGO DE NOMINA AL PERSONAL EMPLEADO Y OBRERO DEL INSTITUTO, CORRESPONDIENTE AL  2DA.QUINCENA DEL MES DE ENERO DE 2015 Y DEMAS ANEXOS.-</t>
    </r>
  </si>
  <si>
    <t>ASIGNACION MONETARIA POR COMISION DE SERVICIOS</t>
  </si>
  <si>
    <t>NOMINA DEL PERSONAL JUBILADO</t>
  </si>
  <si>
    <t>MENSUALIDAD</t>
  </si>
  <si>
    <t>407</t>
  </si>
  <si>
    <t>02001</t>
  </si>
  <si>
    <t>BONO DE ALIMENTACION</t>
  </si>
  <si>
    <t>75% U.T.</t>
  </si>
  <si>
    <t>CUENTA CORRIENTE N° 0623560000037947. BANCO DE VENEZUELA</t>
  </si>
  <si>
    <t>TODOTICKET 2004, C.A</t>
  </si>
  <si>
    <r>
      <t xml:space="preserve">C.I. / R.I.F. </t>
    </r>
    <r>
      <rPr>
        <sz val="14"/>
        <color rgb="FF3333FF"/>
        <rFont val="Cambria"/>
        <family val="1"/>
        <scheme val="major"/>
      </rPr>
      <t>J-31286704-3</t>
    </r>
  </si>
  <si>
    <t>Monto Bruto Bs.</t>
  </si>
  <si>
    <t>Comision Bs.</t>
  </si>
  <si>
    <t>TESORO NACIONAL IVA (75%)</t>
  </si>
  <si>
    <t>ALCADIA  DE MATURIN (1%)</t>
  </si>
  <si>
    <t>Nombre y Apellido:                                     __________________________________________                   C.I. V-_______________________________                                              Fecha: _________ / _________ / ___________</t>
  </si>
  <si>
    <t>18</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</si>
  <si>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de Presupuesto (E) I.V.I.M.                         Fecha: ________ / _________ / _____________</t>
    </r>
  </si>
  <si>
    <t>403</t>
  </si>
  <si>
    <t>19</t>
  </si>
  <si>
    <t>26</t>
  </si>
  <si>
    <r>
      <rPr>
        <sz val="11"/>
        <color theme="1"/>
        <rFont val="Cambria"/>
        <family val="1"/>
        <scheme val="major"/>
      </rPr>
      <t xml:space="preserve">_____________________________________                                                                      Gral. Raúl Alfonso Paredes                                                                                                                    C.I. 9.154.995                                                                                                        Presidencia I.V.I.M.                                                         Fecha: ______ / _______ /___________                    </t>
    </r>
    <r>
      <rPr>
        <b/>
        <sz val="11"/>
        <color theme="1"/>
        <rFont val="Cambria"/>
        <family val="1"/>
        <scheme val="major"/>
      </rPr>
      <t xml:space="preserve">                                                                                                                                        </t>
    </r>
  </si>
  <si>
    <r>
      <t xml:space="preserve">ÓRDEN DE PAGO </t>
    </r>
    <r>
      <rPr>
        <sz val="16"/>
        <color rgb="FF3333FF"/>
        <rFont val="Cambria"/>
        <family val="1"/>
        <scheme val="major"/>
      </rPr>
      <t>N° 0006</t>
    </r>
  </si>
  <si>
    <t>2da Qna DE ENERO DE 2015</t>
  </si>
  <si>
    <t>Total Neto BS.</t>
  </si>
  <si>
    <r>
      <t xml:space="preserve">Monto total a pagar en letras: </t>
    </r>
    <r>
      <rPr>
        <sz val="12"/>
        <color rgb="FF3333FF"/>
        <rFont val="Cambria"/>
        <family val="1"/>
        <scheme val="major"/>
      </rPr>
      <t xml:space="preserve">Nueve Mil Seiscientos Cincuenta Y Ocho Bolívares Con Veinte  Céntimos </t>
    </r>
  </si>
  <si>
    <r>
      <rPr>
        <sz val="14"/>
        <rFont val="Cambria"/>
        <family val="1"/>
        <scheme val="major"/>
      </rPr>
      <t>La siguiente orden de pago corresponde a</t>
    </r>
    <r>
      <rPr>
        <sz val="14"/>
        <color rgb="FF3333FF"/>
        <rFont val="Cambria"/>
        <family val="1"/>
        <scheme val="major"/>
      </rPr>
      <t>: PAGO DE NOMINA AL PERSONAL JUBILADO DEL INSTITUTO, CORRESPONDIENTE AL MES DE ENERO DE 2015. SEGÚN ANEXOS.-</t>
    </r>
  </si>
  <si>
    <r>
      <t xml:space="preserve">ÓRDEN DE PAGO </t>
    </r>
    <r>
      <rPr>
        <sz val="16"/>
        <color rgb="FF3333FF"/>
        <rFont val="Cambria"/>
        <family val="1"/>
        <scheme val="major"/>
      </rPr>
      <t>N° 0007</t>
    </r>
  </si>
  <si>
    <r>
      <t xml:space="preserve">ÓRDEN DE PAGO </t>
    </r>
    <r>
      <rPr>
        <sz val="16"/>
        <color rgb="FF3333FF"/>
        <rFont val="Cambria"/>
        <family val="1"/>
        <scheme val="major"/>
      </rPr>
      <t>N° 0008</t>
    </r>
  </si>
  <si>
    <t xml:space="preserve">DEL 16/01/2015 - 31/01/2015 </t>
  </si>
  <si>
    <r>
      <rPr>
        <sz val="14"/>
        <rFont val="Cambria"/>
        <family val="1"/>
        <scheme val="major"/>
      </rPr>
      <t>La siguiente orden de pago corresponde a</t>
    </r>
    <r>
      <rPr>
        <sz val="14"/>
        <color rgb="FF3333FF"/>
        <rFont val="Cambria"/>
        <family val="1"/>
        <scheme val="major"/>
      </rPr>
      <t xml:space="preserve">: CANCELACION DE ASIGNACION MONETARIA POR DESEMPEÑARSE COMO GERENTE DE ADMINISTRACION Y FINANZAS DEL I.V.I.M. EN CALIDAD DE COMISION DE SERVICIOS DURANTE EL PERIODO DEL 16 AL 31 DE ENERO DEL AÑO EN CURSO. SEGUN ANEXOS.- </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</si>
  <si>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AL PERIODO DEL 16/01/2015 AL 31/01/2015. Y DEMAS ANEXOS.-</t>
    </r>
  </si>
  <si>
    <r>
      <t xml:space="preserve">ÓRDEN DE PAGO </t>
    </r>
    <r>
      <rPr>
        <sz val="16"/>
        <color rgb="FF3333FF"/>
        <rFont val="Cambria"/>
        <family val="1"/>
        <scheme val="major"/>
      </rPr>
      <t>N° 0009</t>
    </r>
  </si>
  <si>
    <r>
      <rPr>
        <sz val="14"/>
        <rFont val="Cambria"/>
        <family val="1"/>
        <scheme val="major"/>
      </rPr>
      <t>La siguiente orden de pago corresponde a</t>
    </r>
    <r>
      <rPr>
        <sz val="14"/>
        <color rgb="FF3333FF"/>
        <rFont val="Cambria"/>
        <family val="1"/>
        <scheme val="major"/>
      </rPr>
      <t>: PAGO DE BONO COMPENSATORIO DE ALIMENTACION AL PERSONAL EMPLEADO Y OBRERO DEL INSTITUTO, CORRESPONDIENTE AL MES DE ENERO DE 2015. SEGÚN ANEXOS.-</t>
    </r>
  </si>
  <si>
    <r>
      <t xml:space="preserve">Monto total a pagar en letras: </t>
    </r>
    <r>
      <rPr>
        <sz val="13"/>
        <color rgb="FF3333FF"/>
        <rFont val="Cambria"/>
        <family val="1"/>
        <scheme val="major"/>
      </rPr>
      <t>Ciento Noventa y Cuatro Mil Novecientos Cincuenta y Seis Bolivares Con Noventa y Nueve Centimos</t>
    </r>
  </si>
  <si>
    <r>
      <t xml:space="preserve">Monto total a pagar en letras: </t>
    </r>
    <r>
      <rPr>
        <sz val="13"/>
        <color rgb="FF3333FF"/>
        <rFont val="Cambria"/>
        <family val="1"/>
        <scheme val="major"/>
      </rPr>
      <t>Cinco</t>
    </r>
    <r>
      <rPr>
        <b/>
        <sz val="13"/>
        <color theme="1"/>
        <rFont val="Cambria"/>
        <family val="1"/>
        <scheme val="major"/>
      </rPr>
      <t xml:space="preserve"> </t>
    </r>
    <r>
      <rPr>
        <sz val="13"/>
        <color rgb="FF3333FF"/>
        <rFont val="Cambria"/>
        <family val="1"/>
        <scheme val="major"/>
      </rPr>
      <t xml:space="preserve">Mil Setecientos Sesenta Bolivares Con Noventa Céntimos </t>
    </r>
  </si>
  <si>
    <r>
      <rPr>
        <sz val="13"/>
        <rFont val="Cambria"/>
        <family val="1"/>
        <scheme val="major"/>
      </rPr>
      <t>La siguiente Orden de Pago corresponde a</t>
    </r>
    <r>
      <rPr>
        <sz val="13"/>
        <color rgb="FF3333FF"/>
        <rFont val="Cambria"/>
        <family val="1"/>
        <scheme val="major"/>
      </rPr>
      <t xml:space="preserve">: ASIGNACIÓN MONETARIA COMO PRESIDENTE (ENCARGADO), AL SERVICIO DE ESTA INSTITUCIÓN, SEGÚN ACTA N° 017-2014, PUNTO DE CUENTA DIRECTIVO N° 002 DE FECHA 24/02/2014 Y DECRETO N° G-007/2014. CORRESPONDIENTE A LA SEGUNDA QUINCENA DEL MES DE ENERO DE 2015. SEGUN ANEXOS.-  </t>
    </r>
  </si>
  <si>
    <t>SUELDO CONTRATAD0</t>
  </si>
  <si>
    <t>S.S.O. (2%)</t>
  </si>
  <si>
    <t>F.A.O.V. (1%)</t>
  </si>
  <si>
    <t>Nombre y Apellido:                                     ________________________________________                                          C.I. V-_______________________________                                                        Fecha: _________ / _________ / ___________</t>
  </si>
  <si>
    <r>
      <t xml:space="preserve">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 / _______ /___________           </t>
    </r>
  </si>
  <si>
    <r>
      <rPr>
        <sz val="11"/>
        <color theme="1"/>
        <rFont val="Cambria"/>
        <family val="1"/>
        <scheme val="major"/>
      </rPr>
      <t xml:space="preserve">__________________________________________                                      T.S.U Adriana Celeste Flores M.                                                    </t>
    </r>
    <r>
      <rPr>
        <sz val="11"/>
        <rFont val="Cambria"/>
        <family val="1"/>
        <scheme val="major"/>
      </rPr>
      <t xml:space="preserve">C.I. 18.658.384 </t>
    </r>
    <r>
      <rPr>
        <sz val="11"/>
        <color rgb="FFFF0000"/>
        <rFont val="Cambria"/>
        <family val="1"/>
        <scheme val="major"/>
      </rPr>
      <t xml:space="preserve"> </t>
    </r>
    <r>
      <rPr>
        <sz val="11"/>
        <color theme="1"/>
        <rFont val="Cambria"/>
        <family val="1"/>
        <scheme val="major"/>
      </rPr>
      <t xml:space="preserve">   </t>
    </r>
    <r>
      <rPr>
        <b/>
        <sz val="11"/>
        <color theme="1"/>
        <rFont val="Cambria"/>
        <family val="1"/>
        <scheme val="major"/>
      </rPr>
      <t xml:space="preserve">                                                               Gerencia de Admon. y Finanzas I.V.I.M.                                                        </t>
    </r>
    <r>
      <rPr>
        <sz val="11"/>
        <color theme="1"/>
        <rFont val="Cambria"/>
        <family val="1"/>
        <scheme val="major"/>
      </rPr>
      <t>Fecha: _______ / _______ / _____________</t>
    </r>
  </si>
  <si>
    <r>
      <rPr>
        <sz val="11"/>
        <color theme="1"/>
        <rFont val="Cambria"/>
        <family val="1"/>
        <scheme val="major"/>
      </rPr>
      <t xml:space="preserve">_____________________________________                                        Gral. Raúl Alfonso Paredes                                                  </t>
    </r>
    <r>
      <rPr>
        <sz val="11"/>
        <rFont val="Cambria"/>
        <family val="1"/>
        <scheme val="major"/>
      </rPr>
      <t xml:space="preserve">C.I. 9.154.995 </t>
    </r>
    <r>
      <rPr>
        <sz val="11"/>
        <color theme="1"/>
        <rFont val="Cambria"/>
        <family val="1"/>
        <scheme val="major"/>
      </rPr>
      <t xml:space="preserve">      </t>
    </r>
    <r>
      <rPr>
        <b/>
        <sz val="11"/>
        <color theme="1"/>
        <rFont val="Cambria"/>
        <family val="1"/>
        <scheme val="major"/>
      </rPr>
      <t xml:space="preserve">                                                 Presidencia I.V.I.M.                                                         </t>
    </r>
    <r>
      <rPr>
        <sz val="11"/>
        <color theme="1"/>
        <rFont val="Cambria"/>
        <family val="1"/>
        <scheme val="major"/>
      </rPr>
      <t xml:space="preserve">Fecha: ______ / _______ /___________        </t>
    </r>
    <r>
      <rPr>
        <b/>
        <sz val="11"/>
        <color theme="1"/>
        <rFont val="Cambria"/>
        <family val="1"/>
        <scheme val="major"/>
      </rPr>
      <t xml:space="preserve">                                                                                                                                        </t>
    </r>
  </si>
  <si>
    <t>C.I.                                                                                                       Fecha: ________ / ________ / ___________</t>
  </si>
  <si>
    <r>
      <t xml:space="preserve">ÓRDEN DE PAGO </t>
    </r>
    <r>
      <rPr>
        <sz val="16"/>
        <color rgb="FF3333FF"/>
        <rFont val="Cambria"/>
        <family val="1"/>
        <scheme val="major"/>
      </rPr>
      <t>N° 0010</t>
    </r>
  </si>
  <si>
    <t>IVIM-006-2015</t>
  </si>
  <si>
    <t>DANIEL JOSE ACAGUA ASTUDILLO</t>
  </si>
  <si>
    <r>
      <t xml:space="preserve">C.I. / R.I.F. </t>
    </r>
    <r>
      <rPr>
        <sz val="14"/>
        <color rgb="FF3333FF"/>
        <rFont val="Cambria"/>
        <family val="1"/>
        <scheme val="major"/>
      </rPr>
      <t>V-20.420.426</t>
    </r>
  </si>
  <si>
    <t>DEL 13/01/2015 - 31/01/2015</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</si>
  <si>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13/01/2015 AL 31/01/2015. SEGÚN CONTRATO N° IVIM-006-2015 Y DEMAS ANEXOS.</t>
    </r>
  </si>
  <si>
    <r>
      <t xml:space="preserve">Monto total a pagar en letras: </t>
    </r>
    <r>
      <rPr>
        <sz val="13"/>
        <color rgb="FF3333FF"/>
        <rFont val="Cambria"/>
        <family val="1"/>
        <scheme val="major"/>
      </rPr>
      <t xml:space="preserve">Dos Mil Ochocientos Veintiocho Bolívares Con Dieciseis  Céntimos </t>
    </r>
  </si>
  <si>
    <t>TOTAL A PAGAR:</t>
  </si>
  <si>
    <r>
      <t xml:space="preserve">ÓRDEN DE PAGO </t>
    </r>
    <r>
      <rPr>
        <sz val="16"/>
        <color rgb="FF3333FF"/>
        <rFont val="Cambria"/>
        <family val="1"/>
        <scheme val="major"/>
      </rPr>
      <t>N° 0011</t>
    </r>
  </si>
  <si>
    <t>IVIM-007-2015</t>
  </si>
  <si>
    <r>
      <t xml:space="preserve">ÓRDEN DE PAGO </t>
    </r>
    <r>
      <rPr>
        <sz val="16"/>
        <color rgb="FF3333FF"/>
        <rFont val="Cambria"/>
        <family val="1"/>
        <scheme val="major"/>
      </rPr>
      <t>N° 0012</t>
    </r>
  </si>
  <si>
    <t>IVIM-005-2015</t>
  </si>
  <si>
    <t>JEYSON JOSE MUJICA</t>
  </si>
  <si>
    <r>
      <t xml:space="preserve">C.I. / R.I.F. </t>
    </r>
    <r>
      <rPr>
        <sz val="14"/>
        <color rgb="FF3333FF"/>
        <rFont val="Cambria"/>
        <family val="1"/>
        <scheme val="major"/>
      </rPr>
      <t>V-26.212.086</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</si>
  <si>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13/01/2015 AL 31/01/2015. SEGÚN CONTRATO N° IVIM-005-2015 Y DEMAS ANEXOS.</t>
    </r>
  </si>
  <si>
    <t>IMPUESTO AL VALOR AGREGADO (I.V.A.)</t>
  </si>
  <si>
    <t>TESORO NACIONAL I.S.L.R. (2%)</t>
  </si>
  <si>
    <r>
      <t xml:space="preserve">Monto total a pagar en letras: </t>
    </r>
    <r>
      <rPr>
        <sz val="13"/>
        <color rgb="FF3333FF"/>
        <rFont val="Cambria"/>
        <family val="1"/>
        <scheme val="major"/>
      </rPr>
      <t>Ciento Sesenta y Dos Mil Doscientos Cuarenta y Ocho Bolívares Con Ochenta y Cuatro Céntimos</t>
    </r>
  </si>
  <si>
    <r>
      <t xml:space="preserve">ÓRDEN DE PAGO </t>
    </r>
    <r>
      <rPr>
        <sz val="16"/>
        <color rgb="FF3333FF"/>
        <rFont val="Cambria"/>
        <family val="1"/>
        <scheme val="major"/>
      </rPr>
      <t>N° 0013</t>
    </r>
  </si>
  <si>
    <r>
      <t xml:space="preserve">FECHA: </t>
    </r>
    <r>
      <rPr>
        <sz val="13"/>
        <color rgb="FF3333FF"/>
        <rFont val="Cambria"/>
        <family val="1"/>
        <scheme val="major"/>
      </rPr>
      <t xml:space="preserve"> 30/01/2015</t>
    </r>
  </si>
  <si>
    <t xml:space="preserve"> </t>
  </si>
  <si>
    <t>IVAN DARIO ALVIAREZ COLMENARES</t>
  </si>
  <si>
    <t>Sub-Total a Pagar BS.</t>
  </si>
  <si>
    <t>TESORO NACIONAL ISLR</t>
  </si>
  <si>
    <t>ALCADIA  DE MATURIN 1%</t>
  </si>
  <si>
    <t xml:space="preserve">TESORO NACIONAL IVA 75% </t>
  </si>
  <si>
    <t>TIMBRE FISCAL</t>
  </si>
  <si>
    <t>99</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</si>
  <si>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t>
    </r>
    <r>
      <rPr>
        <sz val="12"/>
        <color theme="1"/>
        <rFont val="Cambria"/>
        <family val="1"/>
        <scheme val="major"/>
      </rPr>
      <t>Fecha: ________ / _________ / _____________</t>
    </r>
  </si>
  <si>
    <t>JOSÉ ALBERTO GUADALUPE OJEDA PÉREZ</t>
  </si>
  <si>
    <r>
      <t xml:space="preserve">C.I. / </t>
    </r>
    <r>
      <rPr>
        <sz val="13"/>
        <color rgb="FF3333FF"/>
        <rFont val="Cambria"/>
        <family val="1"/>
        <scheme val="major"/>
      </rPr>
      <t>V-15.512.691</t>
    </r>
  </si>
  <si>
    <t>JOSÉ LUIS ALBARRACIN CONTRERAS</t>
  </si>
  <si>
    <r>
      <t xml:space="preserve">C.I. / </t>
    </r>
    <r>
      <rPr>
        <sz val="13"/>
        <color rgb="FF3333FF"/>
        <rFont val="Cambria"/>
        <family val="1"/>
        <scheme val="major"/>
      </rPr>
      <t>V-21.001.430</t>
    </r>
  </si>
  <si>
    <r>
      <rPr>
        <sz val="11"/>
        <color theme="1"/>
        <rFont val="Cambria"/>
        <family val="1"/>
        <scheme val="major"/>
      </rPr>
      <t xml:space="preserve">_____________________________________                                        Gral. Raúl Alfonzo Paredes                                                                                                                    C.I. 9.154.995                                                        </t>
    </r>
    <r>
      <rPr>
        <b/>
        <sz val="11"/>
        <color theme="1"/>
        <rFont val="Cambria"/>
        <family val="1"/>
        <scheme val="major"/>
      </rPr>
      <t xml:space="preserve">Presidencia I.V.I.M.           </t>
    </r>
    <r>
      <rPr>
        <sz val="11"/>
        <color theme="1"/>
        <rFont val="Cambria"/>
        <family val="1"/>
        <scheme val="major"/>
      </rPr>
      <t xml:space="preserve">                                              Fecha: ______ / _______ /___________                    </t>
    </r>
    <r>
      <rPr>
        <b/>
        <sz val="11"/>
        <color theme="1"/>
        <rFont val="Cambria"/>
        <family val="1"/>
        <scheme val="major"/>
      </rPr>
      <t xml:space="preserve">                                                                                                                                        </t>
    </r>
  </si>
  <si>
    <r>
      <t xml:space="preserve">ÓRDEN DE PAGO </t>
    </r>
    <r>
      <rPr>
        <sz val="16"/>
        <color rgb="FF3333FF"/>
        <rFont val="Cambria"/>
        <family val="1"/>
        <scheme val="major"/>
      </rPr>
      <t>N° 0014</t>
    </r>
  </si>
  <si>
    <r>
      <t xml:space="preserve">C.I. / </t>
    </r>
    <r>
      <rPr>
        <sz val="14"/>
        <color rgb="FF3333FF"/>
        <rFont val="Cambria"/>
        <family val="1"/>
        <scheme val="major"/>
      </rPr>
      <t>V-18.148.796</t>
    </r>
  </si>
  <si>
    <r>
      <t xml:space="preserve">Monto total a pagar en letras: </t>
    </r>
    <r>
      <rPr>
        <sz val="13"/>
        <color rgb="FF3333FF"/>
        <rFont val="Cambria"/>
        <family val="1"/>
        <scheme val="major"/>
      </rPr>
      <t>Ocho Mil Doscientos Ochenta Bolívares Con Cero Céntimos</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</si>
  <si>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01/01/2015 AL 31/01/2015 POR CUMPLIR CON EL SEGUIMIENTO Y CONTROL DE LA EJECUCIÓN DE NUEVOS DESARROLLOS DEL INSTITUTO, SEGÚN ACTA N° 003-2015 - PUNTO DE CUENTA DIRECTIVO N° 02 DE FECHA 07/01/2015. Y DEMAS ANEXOS.- </t>
    </r>
  </si>
  <si>
    <r>
      <t xml:space="preserve">ÓRDEN DE PAGO </t>
    </r>
    <r>
      <rPr>
        <sz val="16"/>
        <color rgb="FF3333FF"/>
        <rFont val="Cambria"/>
        <family val="1"/>
        <scheme val="major"/>
      </rPr>
      <t>N° 0015</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</si>
  <si>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01/01/2015 AL 31/01/2015 POR CUMPLIR CON EL SEGUIMIENTO Y CONTROL DE LA EJECUCIÓN DE LAS DIFERENTES OBRAS QUE EJECUTA EL INSTITUTO, SEGÚN ACTA N° 003-2015 - PUNTO DE CUENTA DIRECTIVO N° 02 DE FECHA 07/01/2015. Y DEMAS ANEXOS.- </t>
    </r>
  </si>
  <si>
    <r>
      <t xml:space="preserve">Monto total a pagar en letras: </t>
    </r>
    <r>
      <rPr>
        <sz val="12"/>
        <color rgb="FF3333FF"/>
        <rFont val="Cambria"/>
        <family val="1"/>
        <scheme val="major"/>
      </rPr>
      <t>Cuatro Mil Ochocientos Ochenta y Nueve Bolívares Con Diez Céntimos</t>
    </r>
  </si>
  <si>
    <r>
      <t xml:space="preserve">ÓRDEN DE PAGO </t>
    </r>
    <r>
      <rPr>
        <sz val="16"/>
        <color rgb="FF3333FF"/>
        <rFont val="Cambria"/>
        <family val="1"/>
        <scheme val="major"/>
      </rPr>
      <t>N° 0016</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</si>
  <si>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01/01/2015 AL 31/01/2015 POR CUMPLIR CON EL SEGUIMIENTO Y CONTROL DEL PROGRAMA SUSTITUCIÓN DE TECHOS QUE EJECUTA EL INSTITUTO, SEGÚN ACTA N° 003-2015 - PUNTO DE CUENTA DIRECTIVO N° 02 DE FECHA 07/01/2015. Y DEMAS ANEXOS.- </t>
    </r>
  </si>
  <si>
    <t>ROBERTO CARLOS MORENO</t>
  </si>
  <si>
    <r>
      <t xml:space="preserve">C.I. / R.I.F. </t>
    </r>
    <r>
      <rPr>
        <sz val="14"/>
        <color rgb="FF3333FF"/>
        <rFont val="Cambria"/>
        <family val="1"/>
        <scheme val="major"/>
      </rPr>
      <t>V-14.253.875</t>
    </r>
  </si>
  <si>
    <r>
      <t xml:space="preserve">ÓRDEN DE PAGO </t>
    </r>
    <r>
      <rPr>
        <sz val="16"/>
        <color rgb="FF3333FF"/>
        <rFont val="Cambria"/>
        <family val="1"/>
        <scheme val="major"/>
      </rPr>
      <t>N° 0017</t>
    </r>
  </si>
  <si>
    <t xml:space="preserve">DEL 01/01/2015 - 31/01/2015 </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</si>
  <si>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01/01/2015 - 31/01/2015. SEGÚN CONTRATO N° IVIM-007-2015 Y DEMAS ANEXOS.</t>
    </r>
  </si>
  <si>
    <r>
      <t xml:space="preserve">Monto total a pagar en letras: </t>
    </r>
    <r>
      <rPr>
        <sz val="13"/>
        <color rgb="FF3333FF"/>
        <rFont val="Cambria"/>
        <family val="1"/>
        <scheme val="major"/>
      </rPr>
      <t xml:space="preserve">Cuatro Mil Setecientos Veintisiete Bolívares Con Treinta y Ocho Céntimos </t>
    </r>
  </si>
  <si>
    <t>HONORARIOS PROFESIONALES</t>
  </si>
  <si>
    <t>CELIDA YNES BELLO HERNANDEZ</t>
  </si>
  <si>
    <t>Sub-Total Bs.</t>
  </si>
  <si>
    <t>IMPUESTO AL VALOR AGREGADO (I.V.A.) - (8%)</t>
  </si>
  <si>
    <t>IVA (100%)</t>
  </si>
  <si>
    <t>ALCADIA MATURIN 0,50%</t>
  </si>
  <si>
    <t>Neto a Pagar Bs.</t>
  </si>
  <si>
    <t>Nombre y Apellido:                                     ________________________________________                   C.I. V-_______________________________                                              Fecha: _________ / _________ / ___________</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</si>
  <si>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</si>
  <si>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r>
      <rPr>
        <sz val="11"/>
        <color theme="1"/>
        <rFont val="Cambria"/>
        <family val="1"/>
        <scheme val="major"/>
      </rPr>
      <t xml:space="preserve">_____________________________________                                        Gral. Raúl Alfonso Paredes                                                                                                                    C.I. 9.154.995                                                        Presidencia I.V.I.M.                                                         Fecha: ______ / _______ /___________                    </t>
    </r>
    <r>
      <rPr>
        <b/>
        <sz val="11"/>
        <color theme="1"/>
        <rFont val="Cambria"/>
        <family val="1"/>
        <scheme val="major"/>
      </rPr>
      <t xml:space="preserve">                                                                                                                                        </t>
    </r>
  </si>
  <si>
    <r>
      <t xml:space="preserve">ÓRDEN DE PAGO </t>
    </r>
    <r>
      <rPr>
        <sz val="16"/>
        <color rgb="FF3333FF"/>
        <rFont val="Cambria"/>
        <family val="1"/>
        <scheme val="major"/>
      </rPr>
      <t>N° 0018</t>
    </r>
  </si>
  <si>
    <r>
      <t xml:space="preserve">FECHA: </t>
    </r>
    <r>
      <rPr>
        <sz val="13"/>
        <color rgb="FF3333FF"/>
        <rFont val="Cambria"/>
        <family val="1"/>
        <scheme val="major"/>
      </rPr>
      <t xml:space="preserve"> 02/02/2015</t>
    </r>
  </si>
  <si>
    <t>IVIM-001-2015</t>
  </si>
  <si>
    <t>FEBRERO DE 2015</t>
  </si>
  <si>
    <r>
      <rPr>
        <sz val="13"/>
        <rFont val="Cambria"/>
        <family val="1"/>
        <scheme val="major"/>
      </rPr>
      <t>La siguiente orden de pago corresponde como</t>
    </r>
    <r>
      <rPr>
        <sz val="13"/>
        <color rgb="FF3333FF"/>
        <rFont val="Cambria"/>
        <family val="1"/>
        <scheme val="major"/>
      </rPr>
      <t>: HONORARIOS PROFESIONALES POR LOS SERVICIOS PRESTADO AL INSTITUTO COMO: ASESORA JURIDICA INTEGRAL, CORRESPONDIENTE AL MES DE ENERO DE 2015, FACTURA: 000117, CONTROL 00-000117 FECHA 30/01/2015, SEGUN CONTRATO IVIM-001-2015. Y DEMAS ANEXOS.</t>
    </r>
  </si>
  <si>
    <t>I.S.L.R. (3%-317,50)</t>
  </si>
  <si>
    <r>
      <t xml:space="preserve">Monto total a pagar en letras: </t>
    </r>
    <r>
      <rPr>
        <sz val="12"/>
        <color rgb="FF3333FF"/>
        <rFont val="Cambria"/>
        <family val="1"/>
        <scheme val="major"/>
      </rPr>
      <t xml:space="preserve">Catorce Mil Setecientos Veintinueve Bolívares Con Setenta y Siete Céntimos </t>
    </r>
  </si>
  <si>
    <r>
      <t xml:space="preserve">C.I. / R.I.F. </t>
    </r>
    <r>
      <rPr>
        <sz val="14"/>
        <color rgb="FF3333FF"/>
        <rFont val="Cambria"/>
        <family val="1"/>
        <scheme val="major"/>
      </rPr>
      <t>V - 08878421-5</t>
    </r>
  </si>
  <si>
    <t>SERVICIO DE TELEFONO</t>
  </si>
  <si>
    <t>CUENTA CORRIENTE N° 0623560000037947 BANCO DE VENEZUELA</t>
  </si>
  <si>
    <t>CANTV</t>
  </si>
  <si>
    <r>
      <t xml:space="preserve">C.I. / R.I.F. </t>
    </r>
    <r>
      <rPr>
        <sz val="14"/>
        <color rgb="FF3333FF"/>
        <rFont val="Cambria"/>
        <family val="1"/>
        <scheme val="major"/>
      </rPr>
      <t>J-00124134-5</t>
    </r>
  </si>
  <si>
    <t>IMPUESTO AL VALOR AGREGADO (I.V.A.) - ( 12%)</t>
  </si>
  <si>
    <t>4 FACTURAS</t>
  </si>
  <si>
    <r>
      <t xml:space="preserve">ÓRDEN DE PAGO </t>
    </r>
    <r>
      <rPr>
        <sz val="16"/>
        <color rgb="FF3333FF"/>
        <rFont val="Cambria"/>
        <family val="1"/>
        <scheme val="major"/>
      </rPr>
      <t>N° 0019</t>
    </r>
  </si>
  <si>
    <r>
      <rPr>
        <sz val="14"/>
        <rFont val="Cambria"/>
        <family val="1"/>
        <scheme val="major"/>
      </rPr>
      <t>La siguiente orden de pago corresponde a</t>
    </r>
    <r>
      <rPr>
        <sz val="14"/>
        <color rgb="FF3333FF"/>
        <rFont val="Cambria"/>
        <family val="1"/>
        <scheme val="major"/>
      </rPr>
      <t xml:space="preserve">: Pago por consumo telefonico a traves de los numero: 0291-641.20.35 / 642.81.77/ 643.80.14 / 643.82.60  y Cargos por Servicios de Internet, según  facturas N° F000277089749 de  Fecha 04/12/2014;  F000277380713 de  Fecha 04/12/2014; F000281051601 de  Fecha 04/01/2015 y F000281344574 de  Fecha 04/01/2015. Y demas anexos.- </t>
    </r>
  </si>
  <si>
    <r>
      <t xml:space="preserve">Monto total a pagar en letras: </t>
    </r>
    <r>
      <rPr>
        <sz val="13"/>
        <color rgb="FF3333FF"/>
        <rFont val="Cambria"/>
        <family val="1"/>
        <scheme val="major"/>
      </rPr>
      <t>Dos Mil Ciento Cuarenta y Cuatro Bolívares Con Noventa y Dos Céntimos</t>
    </r>
  </si>
  <si>
    <t>SEGÚN ACTA Nº 002-2015</t>
  </si>
  <si>
    <t>RETRIBUCION MONETARIA A PERSONAL DE ALTO NIVEL</t>
  </si>
  <si>
    <r>
      <rPr>
        <sz val="13"/>
        <rFont val="Cambria"/>
        <family val="1"/>
        <scheme val="major"/>
      </rPr>
      <t>La siguiente orden de pago</t>
    </r>
    <r>
      <rPr>
        <sz val="13"/>
        <color rgb="FF3333FF"/>
        <rFont val="Cambria"/>
        <family val="1"/>
        <scheme val="major"/>
      </rPr>
      <t xml:space="preserve">: POR CANCELACION DE CUARENTA Y CINCO (45) DIAS DE ASIGNACION MENSUAL COMO RETRIBUCION MONETARIA POR CUMPLIR CON CARGO DE ALTO NIVEL EN LA INSTITUCION (PRESIDENTE, SEGÚN ACTA N° 017-2014, PUNTO DE CUENTA DIRECTIVO N° 002 DE FECHA 24/02/2014 Y DECRETO N° G-007/2014) CORRESPONDIENTE AL PERIODO 2014-2015. CONFORME AL ACTA Nº 002-2015 DE FECHA 07/01/2015. ANEXO SOPORTES.-  </t>
    </r>
  </si>
  <si>
    <r>
      <t xml:space="preserve">Monto total a pagar en letras: </t>
    </r>
    <r>
      <rPr>
        <sz val="13"/>
        <color rgb="FF3333FF"/>
        <rFont val="Cambria"/>
        <family val="1"/>
        <scheme val="major"/>
      </rPr>
      <t xml:space="preserve">Veinticinco Mil Ochocientos Setenta y Cinco Bolívares Con Cero  Céntimos </t>
    </r>
  </si>
  <si>
    <t>RETENCION I.V.A.</t>
  </si>
  <si>
    <t>2DA QUINCENA</t>
  </si>
  <si>
    <t>CUENTA CORRIENTE N° 0001033774 / BANCO INDUSTRIAL</t>
  </si>
  <si>
    <t>TESORO NACIONAL</t>
  </si>
  <si>
    <r>
      <t xml:space="preserve">C.I. / R.I.F. </t>
    </r>
    <r>
      <rPr>
        <sz val="13"/>
        <color rgb="FF3333FF"/>
        <rFont val="Cambria"/>
        <family val="1"/>
        <scheme val="major"/>
      </rPr>
      <t>G-20005187-6</t>
    </r>
  </si>
  <si>
    <t>Monto Bruto BS.</t>
  </si>
  <si>
    <t>1618</t>
  </si>
  <si>
    <r>
      <t xml:space="preserve">____________________________________                                                                                 T.S.U Adriana Celeste Flores M.                                        C.I. 18.658.384                                                                    </t>
    </r>
    <r>
      <rPr>
        <b/>
        <sz val="10"/>
        <color theme="1"/>
        <rFont val="Cambria"/>
        <family val="1"/>
        <scheme val="major"/>
      </rPr>
      <t xml:space="preserve">Gerencia de Admon. y Finanzas I.V.I.M.  </t>
    </r>
    <r>
      <rPr>
        <sz val="10"/>
        <color theme="1"/>
        <rFont val="Cambria"/>
        <family val="1"/>
        <scheme val="major"/>
      </rPr>
      <t xml:space="preserve">       </t>
    </r>
    <r>
      <rPr>
        <sz val="11"/>
        <color theme="1"/>
        <rFont val="Cambria"/>
        <family val="1"/>
        <scheme val="major"/>
      </rPr>
      <t xml:space="preserve">                                               Fecha: _______ / _______ / _____________</t>
    </r>
  </si>
  <si>
    <r>
      <rPr>
        <sz val="11"/>
        <color theme="1"/>
        <rFont val="Cambria"/>
        <family val="1"/>
        <scheme val="major"/>
      </rPr>
      <t xml:space="preserve">_____________________________________                                        Gral. Raúl Alfonso Paredes                                                                                                                    C.I. 9.154.995                                                        </t>
    </r>
    <r>
      <rPr>
        <b/>
        <sz val="11"/>
        <color theme="1"/>
        <rFont val="Cambria"/>
        <family val="1"/>
        <scheme val="major"/>
      </rPr>
      <t xml:space="preserve">Presidencia I.V.I.M.               </t>
    </r>
    <r>
      <rPr>
        <sz val="11"/>
        <color theme="1"/>
        <rFont val="Cambria"/>
        <family val="1"/>
        <scheme val="major"/>
      </rPr>
      <t xml:space="preserve">                                          Fecha: ______ / _______ /___________                    </t>
    </r>
    <r>
      <rPr>
        <b/>
        <sz val="11"/>
        <color theme="1"/>
        <rFont val="Cambria"/>
        <family val="1"/>
        <scheme val="major"/>
      </rPr>
      <t xml:space="preserve">                                                                                                                                        </t>
    </r>
  </si>
  <si>
    <t>Av. Fuerzas Armadas, Casa N° 31 y 33 al Lado de Clínica “La Esperanza”, Teléfono (0291) 641.20.35 Maturín - Monagas</t>
  </si>
  <si>
    <r>
      <t xml:space="preserve">ÓRDEN DE PAGO </t>
    </r>
    <r>
      <rPr>
        <sz val="16"/>
        <color rgb="FF3333FF"/>
        <rFont val="Cambria"/>
        <family val="1"/>
        <scheme val="major"/>
      </rPr>
      <t>N° 0020</t>
    </r>
  </si>
  <si>
    <r>
      <t xml:space="preserve">ÓRDEN DE PAGO </t>
    </r>
    <r>
      <rPr>
        <sz val="16"/>
        <color rgb="FF3333FF"/>
        <rFont val="Cambria"/>
        <family val="1"/>
        <scheme val="major"/>
      </rPr>
      <t>N° 0021</t>
    </r>
  </si>
  <si>
    <r>
      <t xml:space="preserve">FECHA: </t>
    </r>
    <r>
      <rPr>
        <sz val="13"/>
        <color rgb="FF3333FF"/>
        <rFont val="Cambria"/>
        <family val="1"/>
        <scheme val="major"/>
      </rPr>
      <t xml:space="preserve"> 04/02/2015</t>
    </r>
  </si>
  <si>
    <r>
      <t xml:space="preserve">Monto total a pagar en letras: </t>
    </r>
    <r>
      <rPr>
        <sz val="13"/>
        <color rgb="FF3333FF"/>
        <rFont val="Cambria"/>
        <family val="1"/>
        <scheme val="major"/>
      </rPr>
      <t xml:space="preserve"> Quinientos Sesenta y Seis Bolívares Con Setenta y Cinco Céntimos </t>
    </r>
  </si>
  <si>
    <t>RETENCION I.S.R.L.</t>
  </si>
  <si>
    <r>
      <t xml:space="preserve">________________________________________________          </t>
    </r>
    <r>
      <rPr>
        <sz val="12"/>
        <color theme="1"/>
        <rFont val="Cambria"/>
        <family val="1"/>
        <scheme val="major"/>
      </rPr>
      <t xml:space="preserve">Lcda. Militza Alvarez      </t>
    </r>
    <r>
      <rPr>
        <b/>
        <sz val="12"/>
        <color theme="1"/>
        <rFont val="Cambria"/>
        <family val="1"/>
        <scheme val="major"/>
      </rPr>
      <t xml:space="preserve">                                                                                                              </t>
    </r>
    <r>
      <rPr>
        <sz val="12"/>
        <color theme="1"/>
        <rFont val="Cambria"/>
        <family val="1"/>
        <scheme val="major"/>
      </rPr>
      <t xml:space="preserve">C.I. 10.835.177         </t>
    </r>
    <r>
      <rPr>
        <b/>
        <sz val="12"/>
        <color theme="1"/>
        <rFont val="Cambria"/>
        <family val="1"/>
        <scheme val="major"/>
      </rPr>
      <t xml:space="preserve">                                                        Jefe (a) de Presupuesto I.V.I.M.                         Fecha: ________ / _________ / _____________</t>
    </r>
  </si>
  <si>
    <r>
      <t xml:space="preserve">____________________________________                                                                                 T.S.U Adriana Celeste Flores M.                                        C.I. 18.658.384                                                                    </t>
    </r>
    <r>
      <rPr>
        <b/>
        <sz val="10"/>
        <color theme="1"/>
        <rFont val="Cambria"/>
        <family val="1"/>
        <scheme val="major"/>
      </rPr>
      <t xml:space="preserve">Gerencia de Admon. y Finanzas I.V.I.M.  </t>
    </r>
    <r>
      <rPr>
        <sz val="10"/>
        <color theme="1"/>
        <rFont val="Cambria"/>
        <family val="1"/>
        <scheme val="major"/>
      </rPr>
      <t xml:space="preserve">   </t>
    </r>
    <r>
      <rPr>
        <sz val="11"/>
        <color theme="1"/>
        <rFont val="Cambria"/>
        <family val="1"/>
        <scheme val="major"/>
      </rPr>
      <t xml:space="preserve">                                                   Fecha: _______ / _______ / _____________</t>
    </r>
  </si>
  <si>
    <r>
      <t xml:space="preserve">FECHA: </t>
    </r>
    <r>
      <rPr>
        <sz val="13"/>
        <color rgb="FF3333FF"/>
        <rFont val="Cambria"/>
        <family val="1"/>
        <scheme val="major"/>
      </rPr>
      <t xml:space="preserve"> 03/02/2015</t>
    </r>
  </si>
  <si>
    <r>
      <t>Monto total a pagar en letras:</t>
    </r>
    <r>
      <rPr>
        <sz val="13"/>
        <color rgb="FF3333FF"/>
        <rFont val="Cambria"/>
        <family val="1"/>
        <scheme val="major"/>
      </rPr>
      <t xml:space="preserve"> Seis Bolívares Con Ochenta y Cinco Céntimos </t>
    </r>
  </si>
  <si>
    <t>RETENCION I.M.</t>
  </si>
  <si>
    <t xml:space="preserve">CUENTA CORRIENTE N° 0001033774 / BANCO INDUSTRIAL Y FIDEICOMISO </t>
  </si>
  <si>
    <t>ALCALDIA DEL MUNICIPIO  MATURIN</t>
  </si>
  <si>
    <r>
      <t xml:space="preserve">C.I. / R.I.F. </t>
    </r>
    <r>
      <rPr>
        <sz val="13"/>
        <color rgb="FF3333FF"/>
        <rFont val="Cambria"/>
        <family val="1"/>
        <scheme val="major"/>
      </rPr>
      <t>G-20005636-3</t>
    </r>
  </si>
  <si>
    <r>
      <rPr>
        <sz val="11"/>
        <color theme="1"/>
        <rFont val="Cambria"/>
        <family val="1"/>
        <scheme val="major"/>
      </rPr>
      <t xml:space="preserve">_____________________________________                                        Gral. Raúl Alfonso Paredes                                                                                                                    C.I. 9.154.995                                                        </t>
    </r>
    <r>
      <rPr>
        <b/>
        <sz val="11"/>
        <color theme="1"/>
        <rFont val="Cambria"/>
        <family val="1"/>
        <scheme val="major"/>
      </rPr>
      <t xml:space="preserve">Presidencia I.V.I.M.                     </t>
    </r>
    <r>
      <rPr>
        <sz val="11"/>
        <color theme="1"/>
        <rFont val="Cambria"/>
        <family val="1"/>
        <scheme val="major"/>
      </rPr>
      <t xml:space="preserve">                                    Fecha: ______ / _______ /___________                    </t>
    </r>
    <r>
      <rPr>
        <b/>
        <sz val="11"/>
        <color theme="1"/>
        <rFont val="Cambria"/>
        <family val="1"/>
        <scheme val="major"/>
      </rPr>
      <t xml:space="preserve">                                                                                                                                        </t>
    </r>
  </si>
  <si>
    <r>
      <t xml:space="preserve">ÓRDEN DE PAGO </t>
    </r>
    <r>
      <rPr>
        <sz val="16"/>
        <color rgb="FF3333FF"/>
        <rFont val="Cambria"/>
        <family val="1"/>
        <scheme val="major"/>
      </rPr>
      <t>N° 0022</t>
    </r>
  </si>
  <si>
    <r>
      <t xml:space="preserve">ÓRDEN DE PAGO </t>
    </r>
    <r>
      <rPr>
        <sz val="16"/>
        <color rgb="FF3333FF"/>
        <rFont val="Cambria"/>
        <family val="1"/>
        <scheme val="major"/>
      </rPr>
      <t>N° 0023</t>
    </r>
  </si>
  <si>
    <r>
      <rPr>
        <sz val="13"/>
        <rFont val="Cambria"/>
        <family val="1"/>
        <scheme val="major"/>
      </rPr>
      <t>La siguiente orden de pago corresponde</t>
    </r>
    <r>
      <rPr>
        <sz val="13"/>
        <color rgb="FF3333FF"/>
        <rFont val="Cambria"/>
        <family val="1"/>
        <scheme val="major"/>
      </rPr>
      <t xml:space="preserve">: RETENCIONES DEL IMPUESTO MUNICIPAL (I.M.) DE LOS GASTOS CANCELADOS A TRAVES DE LA CUENTA CORRIENTE: N° 0102-0623-56-0000037947 (BANCO DE VENEZUELA) CORRESPONDIENTE A LA 2DA QUINCENA DEL MES DE ENERO DE 2015. SEGUN ANEXOS.-  </t>
    </r>
  </si>
  <si>
    <r>
      <t xml:space="preserve">Monto total a pagar en letras: </t>
    </r>
    <r>
      <rPr>
        <sz val="13"/>
        <color rgb="FF3333FF"/>
        <rFont val="Cambria"/>
        <family val="1"/>
        <scheme val="major"/>
      </rPr>
      <t xml:space="preserve">Treinta y Seis Bolívares Con Ochenta y Cuatro Céntimos </t>
    </r>
  </si>
  <si>
    <r>
      <rPr>
        <sz val="13"/>
        <rFont val="Cambria"/>
        <family val="1"/>
        <scheme val="major"/>
      </rPr>
      <t>La siguiente orden de pago</t>
    </r>
    <r>
      <rPr>
        <sz val="13"/>
        <color rgb="FF3333FF"/>
        <rFont val="Cambria"/>
        <family val="1"/>
        <scheme val="major"/>
      </rPr>
      <t xml:space="preserve">: RETENCIONES DE IMPUESTO SOBRE LA RENTA (I.S.L.R.) DE LOS GASTOS CANCELADOS A TRAVES DE LA CUENTA CORRIENTE: N° 0102-0623-56-0000037947 (BANCO DE VENEZUELA) CORRESPONDIENTE A LA 2DA QUINCENA DEL MES DE ENERO DE 2015. SEGUN ANEXOS.- </t>
    </r>
  </si>
  <si>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0102-0623-56-0000037947 (BANCO DE VENEZUELA) CORRESPONDIENTE A LA 2DA QUINCENA DEL MES DE ENERO DE 2015. SEGUN ANEXOS.- </t>
    </r>
  </si>
  <si>
    <t>NILSA TERESA SUAREZ FERNANDEZ</t>
  </si>
  <si>
    <r>
      <t xml:space="preserve">C.I. / R.I.F. </t>
    </r>
    <r>
      <rPr>
        <sz val="14"/>
        <color rgb="FF3333FF"/>
        <rFont val="Cambria"/>
        <family val="1"/>
        <scheme val="major"/>
      </rPr>
      <t>V-08926761-3</t>
    </r>
  </si>
  <si>
    <r>
      <t xml:space="preserve">Nombre y Apellido:                                     ________________________________________                   C.I. V-_______________________________                                              Fecha: </t>
    </r>
    <r>
      <rPr>
        <sz val="12"/>
        <color theme="1"/>
        <rFont val="Cambria"/>
        <family val="1"/>
        <scheme val="major"/>
      </rPr>
      <t>_________ / _________ / ___________</t>
    </r>
  </si>
  <si>
    <t>________________________________________________          Lcda. Militza Alvarez                                                                                                                    C.I. 10.835.177                                                                 Jefe (a) de Presupuesto I.V.I.M.                         Fecha: ________ / _________ / _____________</t>
  </si>
  <si>
    <r>
      <t xml:space="preserve">ÓRDEN DE PAGO </t>
    </r>
    <r>
      <rPr>
        <sz val="16"/>
        <color rgb="FF3333FF"/>
        <rFont val="Cambria"/>
        <family val="1"/>
        <scheme val="major"/>
      </rPr>
      <t>N° 0024</t>
    </r>
  </si>
  <si>
    <t>CONTRATO IVIM N° 002-2015</t>
  </si>
  <si>
    <r>
      <rPr>
        <sz val="13"/>
        <rFont val="Cambria"/>
        <family val="1"/>
        <scheme val="major"/>
      </rPr>
      <t>La siguiente orden de pago corresponde a:</t>
    </r>
    <r>
      <rPr>
        <sz val="13"/>
        <color rgb="FF3333FF"/>
        <rFont val="Cambria"/>
        <family val="1"/>
        <scheme val="major"/>
      </rPr>
      <t xml:space="preserve"> HONORARIOS PROFESIONALES POR SERVICIOS PRESTADOS EN LA INSTITUCION COMO: ASESORIA ADMINISTRATIVA, ADSCRITA A LA GERENCIA DE ADMINISTRACION Y FINANZAS, SEGUN CONTRATO IVIM 002-2015. DE ACUERDO A FACTURA N° 0000125 Y CONTROL N° 00-0125 DE FECHA 30/01/2014 CORRESPONDIENTE AL MES DE ENERO DE 2015. Y DEMAS ANEXOS.- </t>
    </r>
  </si>
  <si>
    <r>
      <t xml:space="preserve">Monto total a pagar en letras: </t>
    </r>
    <r>
      <rPr>
        <sz val="13"/>
        <color rgb="FF3333FF"/>
        <rFont val="Cambria"/>
        <family val="1"/>
        <scheme val="major"/>
      </rPr>
      <t xml:space="preserve">Doce Mil Setecientos Ochenta y Dos Bolivares Con Veintidos Céntimos </t>
    </r>
  </si>
  <si>
    <r>
      <t xml:space="preserve">ÓRDEN DE PAGO </t>
    </r>
    <r>
      <rPr>
        <sz val="16"/>
        <color rgb="FF3333FF"/>
        <rFont val="Cambria"/>
        <family val="1"/>
        <scheme val="major"/>
      </rPr>
      <t>N° 0025</t>
    </r>
  </si>
  <si>
    <r>
      <t xml:space="preserve">FECHA: </t>
    </r>
    <r>
      <rPr>
        <sz val="13"/>
        <color rgb="FF3333FF"/>
        <rFont val="Cambria"/>
        <family val="1"/>
        <scheme val="major"/>
      </rPr>
      <t xml:space="preserve"> 05/02/2015</t>
    </r>
  </si>
  <si>
    <t>2 FACTURAS</t>
  </si>
  <si>
    <t>SERVICIO DE AGUA</t>
  </si>
  <si>
    <t>AGUAS DE MONAGAS, C.A.</t>
  </si>
  <si>
    <t>C.I. / R.I.F. G-20009203-3</t>
  </si>
  <si>
    <r>
      <rPr>
        <sz val="12"/>
        <rFont val="Cambria"/>
        <family val="1"/>
        <scheme val="major"/>
      </rPr>
      <t>La siguiente orden de pago corresponde a</t>
    </r>
    <r>
      <rPr>
        <sz val="12"/>
        <color rgb="FF3333FF"/>
        <rFont val="Cambria"/>
        <family val="1"/>
        <scheme val="major"/>
      </rPr>
      <t>: PAGO POR CONSUMO DE AGUA DEL I.V.I.M., AV. FUERZAS ARMADAS, CASA N° 31 Y 33, MATURIN. CORRESPONDIENTE AL MES DE ENERO DE 2014, SEGUN FACTURAS: N° MA09-00000191; CONTROL N° 00-0425791 Y Nº MA09-00000192; CONTROL N° 00-0425792, AMBAS EMITIDAS EN FECHA 02-02-2015. SEGUN ANEXOS.</t>
    </r>
  </si>
  <si>
    <t xml:space="preserve">TESORO NACIONAL IVA 100% </t>
  </si>
  <si>
    <t>ALCADIA  DE MATURIN 0,60%</t>
  </si>
  <si>
    <r>
      <t xml:space="preserve">Monto total a pagar en letras: Mil </t>
    </r>
    <r>
      <rPr>
        <sz val="13"/>
        <color rgb="FF3333FF"/>
        <rFont val="Cambria"/>
        <family val="1"/>
        <scheme val="major"/>
      </rPr>
      <t>Doscientos Quince Bolívares Con Treinra y Un Céntimos</t>
    </r>
  </si>
  <si>
    <r>
      <t xml:space="preserve">ÓRDEN DE PAGO </t>
    </r>
    <r>
      <rPr>
        <sz val="16"/>
        <color rgb="FF3333FF"/>
        <rFont val="Cambria"/>
        <family val="1"/>
        <scheme val="major"/>
      </rPr>
      <t>N° 0026</t>
    </r>
  </si>
  <si>
    <t>DARWIN JOSE AGREDA</t>
  </si>
  <si>
    <r>
      <t xml:space="preserve">C.I. / R.I.F. </t>
    </r>
    <r>
      <rPr>
        <sz val="14"/>
        <color rgb="FF3333FF"/>
        <rFont val="Cambria"/>
        <family val="1"/>
        <scheme val="major"/>
      </rPr>
      <t>V - 12.645.934</t>
    </r>
  </si>
  <si>
    <t>CONTRATO IVIM N° 003-2015</t>
  </si>
  <si>
    <t>YAJAIRA JOSEFINA NAVAS BELISARIO</t>
  </si>
  <si>
    <r>
      <t xml:space="preserve">C.I. / R.I.F. </t>
    </r>
    <r>
      <rPr>
        <sz val="13"/>
        <color rgb="FF3333FF"/>
        <rFont val="Cambria"/>
        <family val="1"/>
        <scheme val="major"/>
      </rPr>
      <t>V - 9.283.566</t>
    </r>
  </si>
  <si>
    <r>
      <t xml:space="preserve">ÓRDEN DE PAGO </t>
    </r>
    <r>
      <rPr>
        <sz val="16"/>
        <color rgb="FF3333FF"/>
        <rFont val="Cambria"/>
        <family val="1"/>
        <scheme val="major"/>
      </rPr>
      <t>N° 0027</t>
    </r>
  </si>
  <si>
    <r>
      <t>Monto total a pagar en letras: Siete</t>
    </r>
    <r>
      <rPr>
        <sz val="13"/>
        <color rgb="FF3333FF"/>
        <rFont val="Cambria"/>
        <family val="1"/>
        <scheme val="major"/>
      </rPr>
      <t xml:space="preserve"> Mil Novecientos Sesenta Bolivares Con Cero Céntimos </t>
    </r>
  </si>
  <si>
    <t>CONTRATO IVIM N° 004-2015</t>
  </si>
  <si>
    <r>
      <rPr>
        <sz val="12"/>
        <rFont val="Cambria"/>
        <family val="1"/>
        <scheme val="major"/>
      </rPr>
      <t xml:space="preserve">La siguiente orden de pago corresponde a: </t>
    </r>
    <r>
      <rPr>
        <sz val="12"/>
        <color rgb="FF3333FF"/>
        <rFont val="Cambria"/>
        <family val="1"/>
        <scheme val="major"/>
      </rPr>
      <t xml:space="preserve">CANCELACION  HONORARIOS PROFESIONALES POR SERVICIOS PRESTADOS EN LA INSTITUCION COMO: ASESOR EN MATERIA SOCIAL, ADSCRITO A LA GERENCIA DE ADMINISTRACION Y FINANZAS, SEGUN CONTRATO IVIM 003-2015 Y FACTURA Nº 000006 / CONTROL Nº 00-000006 DE FECHA 04/02/2015 CORRESPONDIENTE AL PERIODO DEL 05/01/2015 AL 04/02/2015 . Y DEMAS ANEXOS.- </t>
    </r>
  </si>
  <si>
    <r>
      <rPr>
        <sz val="12"/>
        <rFont val="Cambria"/>
        <family val="1"/>
        <scheme val="major"/>
      </rPr>
      <t xml:space="preserve">La siguiente orden de pago corresponde a: </t>
    </r>
    <r>
      <rPr>
        <sz val="12"/>
        <color rgb="FF3333FF"/>
        <rFont val="Cambria"/>
        <family val="1"/>
        <scheme val="major"/>
      </rPr>
      <t xml:space="preserve">CANCELACION  HONORARIOS PROFESIONALES POR SERVICIOS PRESTADOS EN LA INSTITUCION COMO: ASESOR EN MATERIA SOCIAL, ADSCRITO A LA GERENCIA DE ADMINISTRACION Y FINANZAS, SEGUN CONTRATO IVIM 004-2015 Y FACTURA Nº 000002 / CONTROL Nº 00-000002 DE FECHA 04/02/2015 CORRESPONDIENTE AL PERIODO DEL 05/01/2015 AL 04/02/2015 . Y DEMAS ANEXOS.- </t>
    </r>
  </si>
  <si>
    <r>
      <t xml:space="preserve">ÓRDEN DE PAGO </t>
    </r>
    <r>
      <rPr>
        <sz val="16"/>
        <color rgb="FF3333FF"/>
        <rFont val="Cambria"/>
        <family val="1"/>
        <scheme val="major"/>
      </rPr>
      <t>N° 0028</t>
    </r>
  </si>
  <si>
    <r>
      <t xml:space="preserve">FECHA: </t>
    </r>
    <r>
      <rPr>
        <sz val="13"/>
        <color rgb="FF3333FF"/>
        <rFont val="Cambria"/>
        <family val="1"/>
        <scheme val="major"/>
      </rPr>
      <t xml:space="preserve"> 06/02/2015</t>
    </r>
  </si>
  <si>
    <t>ROSIBEL ROMERO</t>
  </si>
  <si>
    <r>
      <t xml:space="preserve">C.I. / R.I.F. </t>
    </r>
    <r>
      <rPr>
        <sz val="14"/>
        <color rgb="FF3333FF"/>
        <rFont val="Cambria"/>
        <family val="1"/>
        <scheme val="major"/>
      </rPr>
      <t>V-14.011.769</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</si>
  <si>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13/01/2015 AL 31/01/2015. SEGÚN CONTRATO N° IVIM-008-2015 Y DEMAS ANEXOS.</t>
    </r>
  </si>
  <si>
    <t xml:space="preserve">CONVENIO PDVSA - GOBERNACION / AÑO 2013 </t>
  </si>
  <si>
    <t>11: VIVIENDA, DESARROLLO URBANO Y SERVICIOS CONEXOS</t>
  </si>
  <si>
    <t>CUENTA CORRIENTE N° 0102-0613-820000159207 - BANCO DE VENEZUELA</t>
  </si>
  <si>
    <t>IMPUESTO AL VALOR AGREGADO (I.V.A.) - (12%)</t>
  </si>
  <si>
    <t>TIMBRE FISCAL (0,1%)- (GOBERNACIÓN DEL ESTADO MONAGAS)</t>
  </si>
  <si>
    <t>ALCALDIA DE MATURIN (40.120) 0,90%</t>
  </si>
  <si>
    <t xml:space="preserve">AMORTIZACION DE ANTICIPO </t>
  </si>
  <si>
    <t>TOTAL  A PAGAR:</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</si>
  <si>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</si>
  <si>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r>
      <t xml:space="preserve">ÓRDEN DE PAGO </t>
    </r>
    <r>
      <rPr>
        <sz val="16"/>
        <color rgb="FF3333FF"/>
        <rFont val="Cambria"/>
        <family val="1"/>
        <scheme val="major"/>
      </rPr>
      <t>N° 0029</t>
    </r>
  </si>
  <si>
    <r>
      <t xml:space="preserve">FECHA: </t>
    </r>
    <r>
      <rPr>
        <sz val="13"/>
        <color rgb="FF3333FF"/>
        <rFont val="Cambria"/>
        <family val="1"/>
        <scheme val="major"/>
      </rPr>
      <t xml:space="preserve"> 09/02/2015</t>
    </r>
  </si>
  <si>
    <t>HIPERTIENDAS INBIOBRI, C.A.</t>
  </si>
  <si>
    <r>
      <t xml:space="preserve">ÓRDEN DE PAGO </t>
    </r>
    <r>
      <rPr>
        <sz val="16"/>
        <color rgb="FF3333FF"/>
        <rFont val="Cambria"/>
        <family val="1"/>
        <scheme val="major"/>
      </rPr>
      <t>N° 0030</t>
    </r>
  </si>
  <si>
    <r>
      <t xml:space="preserve">FECHA: </t>
    </r>
    <r>
      <rPr>
        <sz val="13"/>
        <color rgb="FF3333FF"/>
        <rFont val="Cambria"/>
        <family val="1"/>
        <scheme val="major"/>
      </rPr>
      <t xml:space="preserve"> 10/02/2015</t>
    </r>
  </si>
  <si>
    <t>COMPRA DE MATERIAL DE FERRETERIA</t>
  </si>
  <si>
    <t>ADRIANA FLORES</t>
  </si>
  <si>
    <r>
      <t>C.I. / R.I.F. V</t>
    </r>
    <r>
      <rPr>
        <sz val="14"/>
        <color rgb="FF3333FF"/>
        <rFont val="Cambria"/>
        <family val="1"/>
        <scheme val="major"/>
      </rPr>
      <t>-18.658.384</t>
    </r>
  </si>
  <si>
    <r>
      <rPr>
        <sz val="13"/>
        <rFont val="Cambria"/>
        <family val="1"/>
        <scheme val="major"/>
      </rPr>
      <t xml:space="preserve">La siguiente Orden de Pago corresponde a: </t>
    </r>
    <r>
      <rPr>
        <sz val="13"/>
        <color rgb="FF3333FF"/>
        <rFont val="Cambria"/>
        <family val="1"/>
        <scheme val="major"/>
      </rPr>
      <t xml:space="preserve">PAGO POR COMPRA DE MATERIAL DE FERRETERIA VARIOS PARA SER USADO EN EL INSTITUTO DE LA VIVIENDA DEL ESTADO MONAGAS, EN SU CONDICION DE GERENTE DE ADMINISTRACION Y FINANZAS (IVIM) VER ANEXOS.- </t>
    </r>
  </si>
  <si>
    <r>
      <t>Monto total a pagar en letras: Cuatro</t>
    </r>
    <r>
      <rPr>
        <sz val="13"/>
        <color rgb="FF3333FF"/>
        <rFont val="Cambria"/>
        <family val="1"/>
        <scheme val="major"/>
      </rPr>
      <t xml:space="preserve"> Mil Ochenta y Cuatro Bolívares Con Veintiun Céntimos</t>
    </r>
  </si>
  <si>
    <t>402</t>
  </si>
  <si>
    <r>
      <t xml:space="preserve">ÓRDEN DE PAGO </t>
    </r>
    <r>
      <rPr>
        <sz val="16"/>
        <color rgb="FF3333FF"/>
        <rFont val="Cambria"/>
        <family val="1"/>
        <scheme val="major"/>
      </rPr>
      <t>N° 0031</t>
    </r>
  </si>
  <si>
    <t>SUPERMERCADO Y FERRETERIA EXCA, C.A</t>
  </si>
  <si>
    <t>ALCADIA  DE MATURIN 0,90%</t>
  </si>
  <si>
    <t>TIMBRE FISCAL 0.1%</t>
  </si>
  <si>
    <t>C.I. / R.I.F. J-40033871-9</t>
  </si>
  <si>
    <t>COMPRA VARIOS</t>
  </si>
  <si>
    <r>
      <t xml:space="preserve">C.I. / R.I.F. </t>
    </r>
    <r>
      <rPr>
        <sz val="14"/>
        <color rgb="FF3333FF"/>
        <rFont val="Cambria"/>
        <family val="1"/>
        <scheme val="major"/>
      </rPr>
      <t>J-29567142-3</t>
    </r>
  </si>
  <si>
    <t>COMPRA DE ACCESORIO DE VIVIENDAS</t>
  </si>
  <si>
    <t>CINCO (05) URINARIOS Y CINCO (05) KIT DE INSTALACION</t>
  </si>
  <si>
    <r>
      <rPr>
        <sz val="13"/>
        <rFont val="Cambria"/>
        <family val="1"/>
        <scheme val="major"/>
      </rPr>
      <t xml:space="preserve">La siguiente Orden de Pago corresponde a: </t>
    </r>
    <r>
      <rPr>
        <sz val="13"/>
        <color rgb="FF3333FF"/>
        <rFont val="Cambria"/>
        <family val="1"/>
        <scheme val="major"/>
      </rPr>
      <t>PAGO POR COMPRA DE CINCO (05) URINARIOS Y CINCO (05) KIT PARA SU INSTALACION, A FIN DE SER UTILIZADOS EN EL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SEGUN ORDEN DE COMPRA 001-2015 DE FECHA DE 09/02/2015. Y DEMAS ANEXOS.- </t>
    </r>
  </si>
  <si>
    <r>
      <t xml:space="preserve">Monto total a pagar en letras: </t>
    </r>
    <r>
      <rPr>
        <sz val="13"/>
        <color rgb="FF3333FF"/>
        <rFont val="Cambria"/>
        <family val="1"/>
        <scheme val="major"/>
      </rPr>
      <t>Veinte y Nueve Mil Quinientos Cincuenta y Cuatro Bolívares Con Cuarenta y Nueve Céntimos</t>
    </r>
  </si>
  <si>
    <t>REINTEGRO</t>
  </si>
  <si>
    <t>ADRIANA CELESTE FLORES M.</t>
  </si>
  <si>
    <t>Total a Pagar BS.</t>
  </si>
  <si>
    <t>TESORO NACIONAL ISLR (2%)</t>
  </si>
  <si>
    <t>ALCADIA  DE MATURIN (0,90%)</t>
  </si>
  <si>
    <t>TOTAL NETO A PAGAR:</t>
  </si>
  <si>
    <t>4.02</t>
  </si>
  <si>
    <t>4.03</t>
  </si>
  <si>
    <t>Av. Fuerzas Armadas, Casas N° 31 y 33, al Lado de Clínica “La Esperanza”, Teléfono (0291) 641.20.35, Maturín - Monagas</t>
  </si>
  <si>
    <r>
      <t xml:space="preserve">ÓRDEN DE PAGO </t>
    </r>
    <r>
      <rPr>
        <sz val="16"/>
        <color rgb="FF3333FF"/>
        <rFont val="Cambria"/>
        <family val="1"/>
        <scheme val="major"/>
      </rPr>
      <t>N° 0032</t>
    </r>
  </si>
  <si>
    <r>
      <t xml:space="preserve">FECHA: </t>
    </r>
    <r>
      <rPr>
        <sz val="13"/>
        <color rgb="FF3333FF"/>
        <rFont val="Cambria"/>
        <family val="1"/>
        <scheme val="major"/>
      </rPr>
      <t xml:space="preserve"> 11/02/2015</t>
    </r>
  </si>
  <si>
    <r>
      <t xml:space="preserve">Monto total a pagar en letras: </t>
    </r>
    <r>
      <rPr>
        <sz val="13"/>
        <color rgb="FF3333FF"/>
        <rFont val="Cambria"/>
        <family val="1"/>
        <scheme val="major"/>
      </rPr>
      <t>Trece Mil Cuatrocientos Sesenta Bolívares Con Cuarenta y Un Céntimos</t>
    </r>
  </si>
  <si>
    <t>PRIMERA QUINCENA DE FEBRERO DE 2015</t>
  </si>
  <si>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FEBRERO DE 2015</t>
    </r>
    <r>
      <rPr>
        <sz val="14"/>
        <color rgb="FF3333FF"/>
        <rFont val="Cambria"/>
        <family val="1"/>
        <scheme val="major"/>
      </rPr>
      <t>. SEGUN ANEXOS.</t>
    </r>
  </si>
  <si>
    <r>
      <t xml:space="preserve">ÓRDEN DE PAGO </t>
    </r>
    <r>
      <rPr>
        <sz val="16"/>
        <color rgb="FF3333FF"/>
        <rFont val="Cambria"/>
        <family val="1"/>
        <scheme val="major"/>
      </rPr>
      <t>N° 0033</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</si>
  <si>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FEBRERO DE 2015. Y DEMAS ANEXOS.-</t>
    </r>
  </si>
  <si>
    <r>
      <t xml:space="preserve">ÓRDEN DE PAGO </t>
    </r>
    <r>
      <rPr>
        <sz val="16"/>
        <color rgb="FF3333FF"/>
        <rFont val="Cambria"/>
        <family val="1"/>
        <scheme val="major"/>
      </rPr>
      <t>N° 0034</t>
    </r>
  </si>
  <si>
    <r>
      <t xml:space="preserve">ÓRDEN DE PAGO </t>
    </r>
    <r>
      <rPr>
        <sz val="16"/>
        <color rgb="FF3333FF"/>
        <rFont val="Cambria"/>
        <family val="1"/>
        <scheme val="major"/>
      </rPr>
      <t>N° 0035</t>
    </r>
  </si>
  <si>
    <r>
      <rPr>
        <sz val="14"/>
        <rFont val="Cambria"/>
        <family val="1"/>
        <scheme val="major"/>
      </rPr>
      <t>La siguiente orden de pago corresponde a</t>
    </r>
    <r>
      <rPr>
        <sz val="14"/>
        <color rgb="FF3333FF"/>
        <rFont val="Cambria"/>
        <family val="1"/>
        <scheme val="major"/>
      </rPr>
      <t xml:space="preserve">: CANCELACION DE ASIGNACION MONETARIA POR DESEMPEÑARSE COMO GERENTE DE ADMINISTRACION Y FINANZAS DEL I.V.I.M. EN CALIDAD DE COMISION DE SERVICIOS CORRESPONDIENTE A LA PRIMERA QUINCENA DE FEBRERO DE 2015. SEGUN ANEXOS.- </t>
    </r>
  </si>
  <si>
    <t>BONO UNICO ESPECIAL</t>
  </si>
  <si>
    <t>SEGÚN ACTA Nº 015-2015</t>
  </si>
  <si>
    <t>MILITZA ALVAREZ</t>
  </si>
  <si>
    <r>
      <t xml:space="preserve">C.I. / </t>
    </r>
    <r>
      <rPr>
        <sz val="13"/>
        <color rgb="FF3333FF"/>
        <rFont val="Cambria"/>
        <family val="1"/>
        <scheme val="major"/>
      </rPr>
      <t>V-10.835.177</t>
    </r>
  </si>
  <si>
    <r>
      <rPr>
        <sz val="13"/>
        <rFont val="Cambria"/>
        <family val="1"/>
        <scheme val="major"/>
      </rPr>
      <t>La siguiente Orden de Pago corresponde a</t>
    </r>
    <r>
      <rPr>
        <sz val="13"/>
        <color rgb="FF3333FF"/>
        <rFont val="Cambria"/>
        <family val="1"/>
        <scheme val="major"/>
      </rPr>
      <t xml:space="preserve">: BONO ESPECIAL (SEGÚN ACTA Y PUNTO DE CUENTA DEL CONSEJO DIRECTIVO N° 015-2015, DE FECHA 28/01/2015) POR TRABAJOS DE COORDINACION Y ORGANIZACION DE TODOS LOS REQUERIMIENTOS PARA LAS DIFERENTES BASES DE MISIONES Y UNIDADES EDUCATIVAS EN EL ESTADO MONAGAS, ADSCRITA A LA GERENCIA DE ADMINISTRACION Y FINANZAS Y EN VIRTUD DE SU LABOR FRUCTIFERA AL SERVICIO DE ESTA INSTITUCIÓN. ANEXO SOPORTES.-  </t>
    </r>
  </si>
  <si>
    <r>
      <t xml:space="preserve">Monto total a pagar en letras: </t>
    </r>
    <r>
      <rPr>
        <sz val="13"/>
        <color rgb="FF3333FF"/>
        <rFont val="Cambria"/>
        <family val="1"/>
        <scheme val="major"/>
      </rPr>
      <t>Veintinueve  Mil Novecientos Veintiun Bolívares Con Veintiocho Céntimos.</t>
    </r>
  </si>
  <si>
    <r>
      <t xml:space="preserve">ÓRDEN DE PAGO </t>
    </r>
    <r>
      <rPr>
        <sz val="16"/>
        <color rgb="FF3333FF"/>
        <rFont val="Cambria"/>
        <family val="1"/>
        <scheme val="major"/>
      </rPr>
      <t>N° 0036</t>
    </r>
  </si>
  <si>
    <r>
      <t xml:space="preserve">FECHA: </t>
    </r>
    <r>
      <rPr>
        <sz val="13"/>
        <color rgb="FF3333FF"/>
        <rFont val="Cambria"/>
        <family val="1"/>
        <scheme val="major"/>
      </rPr>
      <t xml:space="preserve"> 12/02/2015</t>
    </r>
  </si>
  <si>
    <t xml:space="preserve">DEL 01/02/2015 - 15/02/2015 </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</si>
  <si>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01/02/2015 AL 15/02/2015. SEGÚN CONTRATO N° IVIM-007-2015 Y DEMAS ANEXOS.</t>
    </r>
  </si>
  <si>
    <r>
      <t xml:space="preserve">Monto total a pagar en letras: </t>
    </r>
    <r>
      <rPr>
        <sz val="13"/>
        <color rgb="FF3333FF"/>
        <rFont val="Cambria"/>
        <family val="1"/>
        <scheme val="major"/>
      </rPr>
      <t xml:space="preserve">Dos Mil Cuatrocientos Cuarenta y Cuatro Bolívares Con Cincuenta y Cinco  Céntimos. </t>
    </r>
  </si>
  <si>
    <r>
      <t xml:space="preserve">ÓRDEN DE PAGO </t>
    </r>
    <r>
      <rPr>
        <sz val="16"/>
        <color rgb="FF3333FF"/>
        <rFont val="Cambria"/>
        <family val="1"/>
        <scheme val="major"/>
      </rPr>
      <t>N° 0037</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</si>
  <si>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01/02/2015 AL 15/02/2015. SEGÚN CONTRATO N° IVIM-006-2015 Y DEMAS ANEXOS.</t>
    </r>
  </si>
  <si>
    <r>
      <t xml:space="preserve">ÓRDEN DE PAGO </t>
    </r>
    <r>
      <rPr>
        <sz val="16"/>
        <color rgb="FF3333FF"/>
        <rFont val="Cambria"/>
        <family val="1"/>
        <scheme val="major"/>
      </rPr>
      <t>N° 0038</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</si>
  <si>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01/02/2015 AL 15/02/2015. SEGÚN CONTRATO N° IVIM-005-2015 Y DEMAS ANEXOS.</t>
    </r>
  </si>
  <si>
    <r>
      <t xml:space="preserve">ÓRDEN DE PAGO </t>
    </r>
    <r>
      <rPr>
        <sz val="16"/>
        <color rgb="FF3333FF"/>
        <rFont val="Cambria"/>
        <family val="1"/>
        <scheme val="major"/>
      </rPr>
      <t>N° 0039</t>
    </r>
  </si>
  <si>
    <t>IVIM-008-2015</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</si>
  <si>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01/02/2015 AL 15/02/2015. SEGÚN CONTRATO N° IVIM-008-2015 Y DEMAS ANEXOS.</t>
    </r>
  </si>
  <si>
    <t>COTIZACION F.A.O.V.</t>
  </si>
  <si>
    <t>BANCO NACIONAL DE VIVIENDA Y HABITAT (BANAVIH)</t>
  </si>
  <si>
    <r>
      <t xml:space="preserve">C.I. / R.I.F. </t>
    </r>
    <r>
      <rPr>
        <sz val="14"/>
        <color rgb="FF3333FF"/>
        <rFont val="Cambria"/>
        <family val="1"/>
        <scheme val="major"/>
      </rPr>
      <t>G-20000085-6</t>
    </r>
  </si>
  <si>
    <t>ALCADIA  DE MATURIN</t>
  </si>
  <si>
    <r>
      <rPr>
        <sz val="12"/>
        <color theme="1"/>
        <rFont val="Cambria"/>
        <family val="1"/>
        <scheme val="major"/>
      </rPr>
      <t xml:space="preserve">________________________________________________          Lcda. Militza Alvarez                                                                                                                    C.I. 10.835.177         </t>
    </r>
    <r>
      <rPr>
        <b/>
        <sz val="12"/>
        <color theme="1"/>
        <rFont val="Cambria"/>
        <family val="1"/>
        <scheme val="major"/>
      </rPr>
      <t xml:space="preserve">                                                         Jefe (a) de Presupuesto I.V.I.M.                         Fecha: ________ / _________ / _____________</t>
    </r>
  </si>
  <si>
    <r>
      <t xml:space="preserve">____________________________________                                                                                 T.S.U Adriana Celeste Flores M.                                        C.I. 18.658.384                                                                    </t>
    </r>
    <r>
      <rPr>
        <b/>
        <sz val="11"/>
        <color theme="1"/>
        <rFont val="Cambria"/>
        <family val="1"/>
        <scheme val="major"/>
      </rPr>
      <t xml:space="preserve">Gerencia de Admon. y Finanzas I.V.I.M.  </t>
    </r>
    <r>
      <rPr>
        <sz val="11"/>
        <color theme="1"/>
        <rFont val="Cambria"/>
        <family val="1"/>
        <scheme val="major"/>
      </rPr>
      <t xml:space="preserve">                                                      </t>
    </r>
    <r>
      <rPr>
        <b/>
        <sz val="11"/>
        <color theme="1"/>
        <rFont val="Cambria"/>
        <family val="1"/>
        <scheme val="major"/>
      </rPr>
      <t>Fecha:</t>
    </r>
    <r>
      <rPr>
        <sz val="11"/>
        <color theme="1"/>
        <rFont val="Cambria"/>
        <family val="1"/>
        <scheme val="major"/>
      </rPr>
      <t xml:space="preserve"> _______ / _______ / _____________</t>
    </r>
  </si>
  <si>
    <r>
      <rPr>
        <sz val="11"/>
        <color theme="1"/>
        <rFont val="Cambria"/>
        <family val="1"/>
        <scheme val="major"/>
      </rPr>
      <t xml:space="preserve">_____________________________________                                        Gral. Raúl Alfonso Paredes                                                                                                                    C.I. 9.154.995                                                        </t>
    </r>
    <r>
      <rPr>
        <b/>
        <sz val="11"/>
        <color theme="1"/>
        <rFont val="Cambria"/>
        <family val="1"/>
        <scheme val="major"/>
      </rPr>
      <t xml:space="preserve">Presidencia I.V.I.M.     </t>
    </r>
    <r>
      <rPr>
        <sz val="11"/>
        <color theme="1"/>
        <rFont val="Cambria"/>
        <family val="1"/>
        <scheme val="major"/>
      </rPr>
      <t xml:space="preserve">                                                    </t>
    </r>
    <r>
      <rPr>
        <b/>
        <sz val="11"/>
        <color theme="1"/>
        <rFont val="Cambria"/>
        <family val="1"/>
        <scheme val="major"/>
      </rPr>
      <t>Fecha:</t>
    </r>
    <r>
      <rPr>
        <sz val="11"/>
        <color theme="1"/>
        <rFont val="Cambria"/>
        <family val="1"/>
        <scheme val="major"/>
      </rPr>
      <t xml:space="preserve"> ______ / _______ /___________                    </t>
    </r>
    <r>
      <rPr>
        <b/>
        <sz val="11"/>
        <color theme="1"/>
        <rFont val="Cambria"/>
        <family val="1"/>
        <scheme val="major"/>
      </rPr>
      <t xml:space="preserve">                                                                                                                                        </t>
    </r>
  </si>
  <si>
    <t>APORTE PATRONAL F.A.O.V.</t>
  </si>
  <si>
    <r>
      <t xml:space="preserve">C.I. / R.I.F. </t>
    </r>
    <r>
      <rPr>
        <sz val="13"/>
        <color rgb="FF3333FF"/>
        <rFont val="Cambria"/>
        <family val="1"/>
        <scheme val="major"/>
      </rPr>
      <t>G-20000085-6</t>
    </r>
  </si>
  <si>
    <t>05</t>
  </si>
  <si>
    <t>13</t>
  </si>
  <si>
    <t>07</t>
  </si>
  <si>
    <t>33</t>
  </si>
  <si>
    <t>00004</t>
  </si>
  <si>
    <r>
      <t xml:space="preserve">ÓRDEN DE PAGO </t>
    </r>
    <r>
      <rPr>
        <sz val="16"/>
        <color rgb="FF3333FF"/>
        <rFont val="Cambria"/>
        <family val="1"/>
        <scheme val="major"/>
      </rPr>
      <t>N° 0040</t>
    </r>
  </si>
  <si>
    <r>
      <rPr>
        <sz val="14"/>
        <rFont val="Cambria"/>
        <family val="1"/>
        <scheme val="major"/>
      </rPr>
      <t>La siguiente orden de pago corresponde a</t>
    </r>
    <r>
      <rPr>
        <sz val="14"/>
        <color rgb="FF3333FF"/>
        <rFont val="Cambria"/>
        <family val="1"/>
        <scheme val="major"/>
      </rPr>
      <t>: COTIZACION DEL 1% AL FONDO DE AHORRO OBLIGATORIO PARA LA VIVIENDA (F.A.O.V.) DEL PERSONAL ADMINISTRATIVO Y OBREROS DEL I.V.I.M., CORRESPONDIENTE AL MES DE ENERO DE 2015. SEGÚN ANEXOS.-</t>
    </r>
  </si>
  <si>
    <r>
      <t xml:space="preserve">Monto total a pagar en letras: </t>
    </r>
    <r>
      <rPr>
        <sz val="13"/>
        <color rgb="FF3333FF"/>
        <rFont val="Cambria"/>
        <family val="1"/>
        <scheme val="major"/>
      </rPr>
      <t>Cinco Mil Seiscientos Sesenta y Seis Bolívares Con Diecisiete Céntimos.</t>
    </r>
  </si>
  <si>
    <r>
      <t xml:space="preserve">ÓRDEN DE PAGO </t>
    </r>
    <r>
      <rPr>
        <sz val="16"/>
        <color rgb="FF3333FF"/>
        <rFont val="Cambria"/>
        <family val="1"/>
        <scheme val="major"/>
      </rPr>
      <t>N° 0041</t>
    </r>
  </si>
  <si>
    <r>
      <rPr>
        <sz val="14"/>
        <rFont val="Cambria"/>
        <family val="1"/>
        <scheme val="major"/>
      </rPr>
      <t>La siguiente orden de pago corresponde a</t>
    </r>
    <r>
      <rPr>
        <sz val="14"/>
        <color rgb="FF3333FF"/>
        <rFont val="Cambria"/>
        <family val="1"/>
        <scheme val="major"/>
      </rPr>
      <t>: APORTE PATRONAL DEL 2% AL FONDO DE AHORRO OBLIGATORIO PARA LA VIVIENDA (FAOV) DEL PERSONAL ADMINISTRATIVO Y OBRERO DEL I.V.I.M., CORRESPONDIENTE AL MES DE ENERO DE 2015. SEGÚN ANEXOS.-</t>
    </r>
  </si>
  <si>
    <r>
      <t xml:space="preserve">Monto total a pagar en letras: </t>
    </r>
    <r>
      <rPr>
        <sz val="14"/>
        <color rgb="FF3333FF"/>
        <rFont val="Cambria"/>
        <family val="1"/>
        <scheme val="major"/>
      </rPr>
      <t>Once  Mil Trescientos Treinta y Dos  Bolívares Con Treinta y Cuatro Céntimos.</t>
    </r>
  </si>
  <si>
    <r>
      <t xml:space="preserve">ÓRDEN DE PAGO </t>
    </r>
    <r>
      <rPr>
        <sz val="16"/>
        <color rgb="FF3333FF"/>
        <rFont val="Cambria"/>
        <family val="1"/>
        <scheme val="major"/>
      </rPr>
      <t>N° 0042</t>
    </r>
  </si>
  <si>
    <t>PAPELERIA</t>
  </si>
  <si>
    <t>PAPELERIA OFIART, C.A.</t>
  </si>
  <si>
    <t>C.I. / R.I.F. J-40287965-2</t>
  </si>
  <si>
    <r>
      <rPr>
        <sz val="12"/>
        <rFont val="Cambria"/>
        <family val="1"/>
        <scheme val="major"/>
      </rPr>
      <t xml:space="preserve">La siguiente Orden de Pago corresponde a: </t>
    </r>
    <r>
      <rPr>
        <sz val="12"/>
        <color rgb="FF3333FF"/>
        <rFont val="Cambria"/>
        <family val="1"/>
        <scheme val="major"/>
      </rPr>
      <t xml:space="preserve">PAGO POR COMPRA DE MATERIAL DE OFICINA (PAPELERIA) PARA SER UTILIZADO EN LAS OFICINAS DEL IVIM , SEGUN ORDEN DE COMPRA Nº 004-2015 DE FECHA 12/02/2015 Y FACTURA Nº 006911 DE FECHA 12/02/2015 Y DEMAS ANEXOS.- </t>
    </r>
  </si>
  <si>
    <r>
      <t xml:space="preserve">Monto total a pagar en letras: Nueve Mil Ochocientos Cuarenta y Dos </t>
    </r>
    <r>
      <rPr>
        <sz val="13"/>
        <color rgb="FF3333FF"/>
        <rFont val="Cambria"/>
        <family val="1"/>
        <scheme val="major"/>
      </rPr>
      <t>Bolívares Con Ocho Céntimos</t>
    </r>
  </si>
  <si>
    <t>404</t>
  </si>
  <si>
    <t>00021</t>
  </si>
  <si>
    <t>00009</t>
  </si>
  <si>
    <r>
      <rPr>
        <sz val="12"/>
        <rFont val="Cambria"/>
        <family val="1"/>
        <scheme val="major"/>
      </rPr>
      <t xml:space="preserve">La siguiente Orden de Pago corresponde a: </t>
    </r>
    <r>
      <rPr>
        <sz val="12"/>
        <color rgb="FF3333FF"/>
        <rFont val="Cambria"/>
        <family val="1"/>
        <scheme val="major"/>
      </rPr>
      <t xml:space="preserve">PAGO POR COMPRA DE MATERIAL DE FERRETERIA: TANQUES DE 1100 LTRS (2), TANQUE DE 900 LTRS (6), BROCHA DE 4 (3), BROCHA DE 2 (3), JUEGO DE RODILLO (3), ESTUKO BLANCO (10), SILICON 280M (12), ERRAJE DE POCETA (01);  A FIN DE SER UTILIZADOS EN EL  PROYECTO: "CONVENIO DE COOPERACION INTERINSTITUCIONAL PARA LA CONSTRUCCION DE 800 VIVIENDAS EN DIFERENTES MUNICIPIOS DEL ESTADO MONAGAS". SEGUN ORDEN DE COMPRA Nº 002-2015 DE FECHA 09/02/2015 Y FACTURA Nº 002041 Nº DE CONTROL 00-002041 DE FECHA 09/02/2015 Y DEMAS ANEXOS.- </t>
    </r>
  </si>
  <si>
    <r>
      <t>Monto total a pagar en letras: Cincuenta y Tres Mil Cuatrocientos Sesenta y Tres</t>
    </r>
    <r>
      <rPr>
        <sz val="13"/>
        <color rgb="FF3333FF"/>
        <rFont val="Cambria"/>
        <family val="1"/>
        <scheme val="major"/>
      </rPr>
      <t xml:space="preserve"> Bolívares Con Veinte Céntimos.</t>
    </r>
  </si>
  <si>
    <r>
      <t xml:space="preserve">ÓRDEN DE PAGO </t>
    </r>
    <r>
      <rPr>
        <sz val="16"/>
        <color rgb="FF3333FF"/>
        <rFont val="Cambria"/>
        <family val="1"/>
        <scheme val="major"/>
      </rPr>
      <t>N° 0043</t>
    </r>
  </si>
  <si>
    <r>
      <t xml:space="preserve">FECHA: </t>
    </r>
    <r>
      <rPr>
        <sz val="13"/>
        <color rgb="FF3333FF"/>
        <rFont val="Cambria"/>
        <family val="1"/>
        <scheme val="major"/>
      </rPr>
      <t xml:space="preserve"> 13/02/2015</t>
    </r>
  </si>
  <si>
    <t>BLOQUES DE CEMENTO</t>
  </si>
  <si>
    <t>THAMAIBA Y. GOMEZ O.</t>
  </si>
  <si>
    <t>C.I. / R.I.F. V-12157806-5</t>
  </si>
  <si>
    <r>
      <rPr>
        <sz val="12"/>
        <rFont val="Cambria"/>
        <family val="1"/>
        <scheme val="major"/>
      </rPr>
      <t xml:space="preserve">La siguiente Orden de Pago corresponde a: </t>
    </r>
    <r>
      <rPr>
        <sz val="12"/>
        <color rgb="FF3333FF"/>
        <rFont val="Cambria"/>
        <family val="1"/>
        <scheme val="major"/>
      </rPr>
      <t xml:space="preserve">PAGO POR COMPRA DE 350,000 BLOQUES DE CEMENTO;  A FIN DE SER UTILIZADOS EN EL  PROYECTO: "CONVENIO DE COOPERACION INTERINSTITUCIONAL PARA LA CONSTRUCCION DE 800 VIVIENDAS EN DIFERENTES MUNICIPIOS DEL ESTADO MONAGAS". SEGUN ORDEN DE COMPRA Nº 005-2015 DE FECHA 13/02/2015 Y FACTURA Nº 000026 Nº DE CONTROL 00-000026 DE FECHA 13/02/2015 Y DEMAS ANEXOS.- </t>
    </r>
  </si>
  <si>
    <r>
      <t xml:space="preserve">ÓRDEN DE PAGO </t>
    </r>
    <r>
      <rPr>
        <sz val="16"/>
        <color rgb="FF3333FF"/>
        <rFont val="Cambria"/>
        <family val="1"/>
        <scheme val="major"/>
      </rPr>
      <t>N° 0044</t>
    </r>
  </si>
  <si>
    <t>MARIBITH DEL VALLE CARRION ORTIZ</t>
  </si>
  <si>
    <t>C.I. / R.I.F. V-16711914-6</t>
  </si>
  <si>
    <r>
      <rPr>
        <sz val="13"/>
        <rFont val="Cambria"/>
        <family val="1"/>
        <scheme val="major"/>
      </rPr>
      <t>La siguiente orden de pago corresponde a:</t>
    </r>
    <r>
      <rPr>
        <sz val="13"/>
        <color rgb="FF3333FF"/>
        <rFont val="Cambria"/>
        <family val="1"/>
        <scheme val="major"/>
      </rPr>
      <t xml:space="preserve"> REINTEGRO POR CONCEPTO DE CANCELACION DE MATERIALES DE FERRETERIA Y DE CONSTRUCCION PARA SER UTILIZADOS EN LAS INSTALACIONES DEL I.V.I.M.. EL CUAL FUE CANCELADOS CON RECURSOS NETAMENTE PERSONALES, ASUMIENDO EL COMPROMISO COMO GERENTE DE ADMINISTRACION Y FINANZAS DEL I.V.I.M. SEGUN FACTURAS </t>
    </r>
    <r>
      <rPr>
        <sz val="13"/>
        <color rgb="FF3333FF"/>
        <rFont val="Cambria"/>
        <family val="1"/>
        <scheme val="major"/>
      </rPr>
      <t>Y DEMAS ANEXOS.-</t>
    </r>
  </si>
  <si>
    <r>
      <t xml:space="preserve">Monto total a pagar en letras: Dos Millones Cien Mil Treinta y Dos </t>
    </r>
    <r>
      <rPr>
        <sz val="13"/>
        <color rgb="FF3333FF"/>
        <rFont val="Cambria"/>
        <family val="1"/>
        <scheme val="major"/>
      </rPr>
      <t>Bolívares Con Cincuenta y Cuatro Céntimos.</t>
    </r>
  </si>
  <si>
    <r>
      <t xml:space="preserve">ÓRDEN DE PAGO </t>
    </r>
    <r>
      <rPr>
        <sz val="16"/>
        <color rgb="FF3333FF"/>
        <rFont val="Cambria"/>
        <family val="1"/>
        <scheme val="major"/>
      </rPr>
      <t>N° 0045</t>
    </r>
  </si>
  <si>
    <r>
      <t xml:space="preserve">FECHA: </t>
    </r>
    <r>
      <rPr>
        <sz val="13"/>
        <color rgb="FF3333FF"/>
        <rFont val="Cambria"/>
        <family val="1"/>
        <scheme val="major"/>
      </rPr>
      <t xml:space="preserve"> 18/02/2015</t>
    </r>
  </si>
  <si>
    <t>ALQUILER DE CAMION</t>
  </si>
  <si>
    <t>JOEL ANTONIO MEDINA RODRIGUEZ</t>
  </si>
  <si>
    <t>C.I. / R.I.F. V-08978838-9</t>
  </si>
  <si>
    <r>
      <rPr>
        <sz val="12"/>
        <rFont val="Cambria"/>
        <family val="1"/>
        <scheme val="major"/>
      </rPr>
      <t xml:space="preserve">La siguiente Orden de Pago corresponde a: </t>
    </r>
    <r>
      <rPr>
        <sz val="12"/>
        <color rgb="FF3333FF"/>
        <rFont val="Cambria"/>
        <family val="1"/>
        <scheme val="major"/>
      </rPr>
      <t xml:space="preserve">PAGO POR ALQUILER DE CAMION POR DIA A RAZON DE Bs. 4,000,00 DIARIO POR DIEZ (10) DIAS PARA UN TOTAL DE Bs. 40,000,00 ;  A FIN DE SER UTILIZADOS EN EL  PROYECTO: "CONVENIO DE COOPERACION INTERINSTITUCIONAL PARA LA CONSTRUCCION DE 800 VIVIENDAS EN DIFERENTES MUNICIPIOS DEL ESTADO MONAGAS". SEGUN ORDEN DE SERVICIO Nº 001-2015 DE FECHA 18/02/2015 Y FACTURA Nº 000204 Nº DE CONTROL 00-000204 DE FECHA 18/02/2015 Y DEMAS ANEXOS.- </t>
    </r>
  </si>
  <si>
    <t>ALCADIA  DE MATURIN 1,90%</t>
  </si>
  <si>
    <r>
      <t xml:space="preserve">Monto total a pagar en letras: Treinta y Nueve Mil Doscientos </t>
    </r>
    <r>
      <rPr>
        <sz val="13"/>
        <color rgb="FF3333FF"/>
        <rFont val="Cambria"/>
        <family val="1"/>
        <scheme val="major"/>
      </rPr>
      <t>Bolívares Con Cero Céntimos.</t>
    </r>
  </si>
  <si>
    <r>
      <rPr>
        <sz val="12"/>
        <rFont val="Cambria"/>
        <family val="1"/>
        <scheme val="major"/>
      </rPr>
      <t xml:space="preserve">La siguiente Orden de Pago corresponde a: </t>
    </r>
    <r>
      <rPr>
        <sz val="12"/>
        <color rgb="FF3333FF"/>
        <rFont val="Cambria"/>
        <family val="1"/>
        <scheme val="major"/>
      </rPr>
      <t xml:space="preserve">PAGO POR COMPRA DE 150,000 BLOQUES DE 15CM;  A FIN DE SER UTILIZADOS EN EL  PROYECTO: "CONVENIO DE COOPERACION INTERINSTITUCIONAL PARA LA CONSTRUCCION DE 800 VIVIENDAS EN DIFERENTES MUNICIPIOS DEL ESTADO MONAGAS". SEGUN ORDEN DE COMPRA Nº 006-2015 DE FECHA 13/02/2015 Y FACTURA Nº 000314 Nº DE CONTROL 00-000314 DE FECHA 13/02/2015 Y DEMAS ANEXOS.- </t>
    </r>
  </si>
  <si>
    <r>
      <t xml:space="preserve">Monto total a pagar en letras: Novecientos  Mil Trece </t>
    </r>
    <r>
      <rPr>
        <sz val="13"/>
        <color rgb="FF3333FF"/>
        <rFont val="Cambria"/>
        <family val="1"/>
        <scheme val="major"/>
      </rPr>
      <t>Bolívares Con Noventa y Cuatro Céntimos.</t>
    </r>
  </si>
  <si>
    <r>
      <t xml:space="preserve">ÓRDEN DE PAGO </t>
    </r>
    <r>
      <rPr>
        <sz val="16"/>
        <color rgb="FF3333FF"/>
        <rFont val="Cambria"/>
        <family val="1"/>
        <scheme val="major"/>
      </rPr>
      <t>N° 0046</t>
    </r>
  </si>
  <si>
    <t>FLETES</t>
  </si>
  <si>
    <r>
      <rPr>
        <sz val="12"/>
        <rFont val="Cambria"/>
        <family val="1"/>
        <scheme val="major"/>
      </rPr>
      <t xml:space="preserve">La siguiente Orden de Pago corresponde a: </t>
    </r>
    <r>
      <rPr>
        <sz val="12"/>
        <color rgb="FF3333FF"/>
        <rFont val="Cambria"/>
        <family val="1"/>
        <scheme val="major"/>
      </rPr>
      <t xml:space="preserve">PAGO POR SERVICIO DE FLETES DE RIPION (100) Y GRANZA (27);  A FIN DE SER UTILIZADOS EN EL  PROYECTO: "CONVENIO DE COOPERACION INTERINSTITUCIONAL PARA LA CONSTRUCCION DE 800 VIVIENDAS EN DIFERENTES MUNICIPIOS DEL ESTADO MONAGAS". SEGUN ORDEN DE SERVICIO Nº 002-2015 DE FECHA 18/02/2015 Y FACTURA Nº 000315 Nº DE CONTROL 00-000315 DE FECHA 18/02/2015 Y DEMAS ANEXOS.- </t>
    </r>
  </si>
  <si>
    <r>
      <t xml:space="preserve">Monto total a pagar en letras: Doscientos Cincuenta y Cuatro Mil </t>
    </r>
    <r>
      <rPr>
        <sz val="13"/>
        <color rgb="FF3333FF"/>
        <rFont val="Cambria"/>
        <family val="1"/>
        <scheme val="major"/>
      </rPr>
      <t>Bolívares Con Cuarenta y Seis Céntimos.</t>
    </r>
  </si>
  <si>
    <t>BONO VACACIONAL</t>
  </si>
  <si>
    <r>
      <t xml:space="preserve">_____________________________________                                        </t>
    </r>
    <r>
      <rPr>
        <sz val="12"/>
        <color theme="1"/>
        <rFont val="Cambria"/>
        <family val="1"/>
        <scheme val="major"/>
      </rPr>
      <t>Lcda. Militza Alvarez</t>
    </r>
    <r>
      <rPr>
        <b/>
        <sz val="12"/>
        <color theme="1"/>
        <rFont val="Cambria"/>
        <family val="1"/>
        <scheme val="major"/>
      </rPr>
      <t xml:space="preserve">                                                                                                                    </t>
    </r>
    <r>
      <rPr>
        <sz val="12"/>
        <color theme="1"/>
        <rFont val="Cambria"/>
        <family val="1"/>
        <scheme val="major"/>
      </rPr>
      <t>C.I. 10.835.177</t>
    </r>
    <r>
      <rPr>
        <b/>
        <sz val="12"/>
        <color theme="1"/>
        <rFont val="Cambria"/>
        <family val="1"/>
        <scheme val="major"/>
      </rPr>
      <t xml:space="preserve">                                                                      Jefe (a) de Presupuesto  I.V.I.M.                                                         Fecha: ______ / _______ /___________                                                                                                                                                            </t>
    </r>
  </si>
  <si>
    <r>
      <t xml:space="preserve">ÓRDEN DE PAGO </t>
    </r>
    <r>
      <rPr>
        <sz val="16"/>
        <color rgb="FF3333FF"/>
        <rFont val="Cambria"/>
        <family val="1"/>
        <scheme val="major"/>
      </rPr>
      <t>N° 0047</t>
    </r>
  </si>
  <si>
    <r>
      <t xml:space="preserve">FECHA: </t>
    </r>
    <r>
      <rPr>
        <sz val="13"/>
        <color rgb="FF3333FF"/>
        <rFont val="Cambria"/>
        <family val="1"/>
        <scheme val="major"/>
      </rPr>
      <t xml:space="preserve"> 19/02/2015</t>
    </r>
  </si>
  <si>
    <t>PERIODO: 2014/2015</t>
  </si>
  <si>
    <t>NADJI YORLAY SALAVERRIA PINTO</t>
  </si>
  <si>
    <r>
      <t xml:space="preserve">C.I. / R.I.F. </t>
    </r>
    <r>
      <rPr>
        <sz val="13"/>
        <color rgb="FF3333FF"/>
        <rFont val="Cambria"/>
        <family val="1"/>
        <scheme val="major"/>
      </rPr>
      <t>V - 12.791.998</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</si>
  <si>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JEFE DE DIVISION DE RECURSOS HUMANOS, ADSCRITO A LA GERENCIA DE ADMINISTRACION Y FINANZAS, AL SERVICIO DEL I.V.I.M. SEGUN SOPORTES ANEXOS.-</t>
    </r>
  </si>
  <si>
    <r>
      <t xml:space="preserve">Monto total a pagar en letras: </t>
    </r>
    <r>
      <rPr>
        <sz val="13"/>
        <color rgb="FF3333FF"/>
        <rFont val="Cambria"/>
        <family val="1"/>
        <scheme val="major"/>
      </rPr>
      <t>Veintitres Mil Doscientos Trece Bolivares Con Cincuenta y Cinco Céntimos.</t>
    </r>
  </si>
  <si>
    <r>
      <t xml:space="preserve">ÓRDEN DE PAGO </t>
    </r>
    <r>
      <rPr>
        <sz val="16"/>
        <color rgb="FF3333FF"/>
        <rFont val="Cambria"/>
        <family val="1"/>
        <scheme val="major"/>
      </rPr>
      <t>N° 0048</t>
    </r>
  </si>
  <si>
    <r>
      <t xml:space="preserve">FECHA: </t>
    </r>
    <r>
      <rPr>
        <sz val="13"/>
        <color rgb="FF3333FF"/>
        <rFont val="Cambria"/>
        <family val="1"/>
        <scheme val="major"/>
      </rPr>
      <t xml:space="preserve"> 20/02/2015</t>
    </r>
  </si>
  <si>
    <t>MATERIAL DE CONSTRUCCION</t>
  </si>
  <si>
    <t>PETROCELLI E HIJOS, C.A.</t>
  </si>
  <si>
    <t>C.I. / R.I.F. J-40278119-9</t>
  </si>
  <si>
    <r>
      <rPr>
        <sz val="12"/>
        <rFont val="Cambria"/>
        <family val="1"/>
        <scheme val="major"/>
      </rPr>
      <t xml:space="preserve">La siguiente Orden de Pago corresponde a: </t>
    </r>
    <r>
      <rPr>
        <sz val="12"/>
        <color rgb="FF3333FF"/>
        <rFont val="Cambria"/>
        <family val="1"/>
        <scheme val="major"/>
      </rPr>
      <t xml:space="preserve">PAGO POR COMPRA DE MASTIQUE (03) Y TORNILLOS (2000) ;  A FIN DE SER UTILIZADOS EN EL  PROYECTO: "CONVENIO DE COOPERACION INTERINSTITUCIONAL PARA LA CONSTRUCCION DE 800 VIVIENDAS EN DIFERENTES MUNICIPIOS DEL ESTADO MONAGAS". SEGUN ORDEN DE COMPRA Nº 008-2015 DE FECHA 19/02/2015 Y FACTURA Nº 00002445 Nº DE FECHA 19/02/2015 Y DEMAS ANEXOS.- </t>
    </r>
  </si>
  <si>
    <r>
      <t xml:space="preserve">ÓRDEN DE PAGO </t>
    </r>
    <r>
      <rPr>
        <sz val="16"/>
        <color rgb="FF3333FF"/>
        <rFont val="Cambria"/>
        <family val="1"/>
        <scheme val="major"/>
      </rPr>
      <t>N° 0049</t>
    </r>
  </si>
  <si>
    <r>
      <rPr>
        <sz val="12"/>
        <rFont val="Cambria"/>
        <family val="1"/>
        <scheme val="major"/>
      </rPr>
      <t xml:space="preserve">La siguiente Orden de Pago corresponde a: </t>
    </r>
    <r>
      <rPr>
        <sz val="12"/>
        <color rgb="FF3333FF"/>
        <rFont val="Cambria"/>
        <family val="1"/>
        <scheme val="major"/>
      </rPr>
      <t xml:space="preserve">PAGO POR SERVICIO DE FLETES PARA TRANSPORTAR MATERIAL DE CONSTRUCCION ;  A FIN DE SER UTILIZADOS EN EL  PROYECTO: "CONVENIO DE COOPERACION INTERINSTITUCIONAL PARA LA CONSTRUCCION DE 800 VIVIENDAS EN DIFERENTES MUNICIPIOS DEL ESTADO MONAGAS". SEGUN ORDEN DE SERVICIO Nº 003-2015 DE FECHA 20/02/2015 Y FACTURA Nº 000317 Nº DE CONTROL 00-000317 DE FECHA 20/02/2015 Y DEMAS ANEXOS.- </t>
    </r>
  </si>
  <si>
    <r>
      <t xml:space="preserve">Monto total a pagar en letras: Diez Mil </t>
    </r>
    <r>
      <rPr>
        <sz val="13"/>
        <color rgb="FF3333FF"/>
        <rFont val="Cambria"/>
        <family val="1"/>
        <scheme val="major"/>
      </rPr>
      <t>Bolívares Con Cero Céntimos.</t>
    </r>
  </si>
  <si>
    <r>
      <t xml:space="preserve">ÓRDEN DE PAGO </t>
    </r>
    <r>
      <rPr>
        <sz val="16"/>
        <color rgb="FF3333FF"/>
        <rFont val="Cambria"/>
        <family val="1"/>
        <scheme val="major"/>
      </rPr>
      <t>N° 0050</t>
    </r>
  </si>
  <si>
    <t>APERTURA CAJA CHICA</t>
  </si>
  <si>
    <t>EJERCICIO FISCAL 2015</t>
  </si>
  <si>
    <t>INSTITUTO DE LA VIVIENDA DEL ESTADO MONAGAS (IVIM).</t>
  </si>
  <si>
    <r>
      <t>C.I. / R.I.F. G</t>
    </r>
    <r>
      <rPr>
        <sz val="13"/>
        <color rgb="FF3333FF"/>
        <rFont val="Cambria"/>
        <family val="1"/>
        <scheme val="major"/>
      </rPr>
      <t xml:space="preserve"> - 20005634-7</t>
    </r>
  </si>
  <si>
    <r>
      <rPr>
        <sz val="13"/>
        <rFont val="Cambria"/>
        <family val="1"/>
        <scheme val="major"/>
      </rPr>
      <t>La siguiente orden de pago corresponde a</t>
    </r>
    <r>
      <rPr>
        <sz val="13"/>
        <color rgb="FF3333FF"/>
        <rFont val="Cambria"/>
        <family val="1"/>
        <scheme val="major"/>
      </rPr>
      <t>: APERTURA DE CAJA CHICA - CORRESPONDIENTE AL EJERCICIO FISCAL 2015.  SEGUN PUNTO DE CUENTA Y DEMAS  ANEXOS.-</t>
    </r>
  </si>
  <si>
    <r>
      <t xml:space="preserve">Monto total a pagar en letras: </t>
    </r>
    <r>
      <rPr>
        <sz val="13"/>
        <color rgb="FF3333FF"/>
        <rFont val="Cambria"/>
        <family val="1"/>
        <scheme val="major"/>
      </rPr>
      <t>Veinticinco Mil Cuatrocientos Bolivares Con Cero Céntimos.</t>
    </r>
  </si>
  <si>
    <r>
      <t xml:space="preserve">ÓRDEN DE PAGO </t>
    </r>
    <r>
      <rPr>
        <sz val="16"/>
        <color rgb="FF3333FF"/>
        <rFont val="Cambria"/>
        <family val="1"/>
        <scheme val="major"/>
      </rPr>
      <t>N° 0051</t>
    </r>
  </si>
  <si>
    <r>
      <t xml:space="preserve">ÓRDEN DE PAGO </t>
    </r>
    <r>
      <rPr>
        <sz val="16"/>
        <color rgb="FF3333FF"/>
        <rFont val="Cambria"/>
        <family val="1"/>
        <scheme val="major"/>
      </rPr>
      <t>N° 0052</t>
    </r>
  </si>
  <si>
    <r>
      <t xml:space="preserve">FECHA: </t>
    </r>
    <r>
      <rPr>
        <sz val="13"/>
        <color rgb="FF3333FF"/>
        <rFont val="Cambria"/>
        <family val="1"/>
        <scheme val="major"/>
      </rPr>
      <t xml:space="preserve"> 23/02/2015</t>
    </r>
  </si>
  <si>
    <t>1ERA QUINCENA</t>
  </si>
  <si>
    <t>COMPRA DE URINARIO Y KIT DE INSTALACION, LANA DE ACERO Y SELLADOR</t>
  </si>
  <si>
    <r>
      <rPr>
        <sz val="13"/>
        <rFont val="Cambria"/>
        <family val="1"/>
        <scheme val="major"/>
      </rPr>
      <t xml:space="preserve">La siguiente Orden de Pago corresponde a: </t>
    </r>
    <r>
      <rPr>
        <sz val="13"/>
        <color rgb="FF3333FF"/>
        <rFont val="Cambria"/>
        <family val="1"/>
        <scheme val="major"/>
      </rPr>
      <t>PAGO POR COMPRA DE DOS (02) URINARIOS Y DOS (02) KIT PARA SU INSTALACION, LANA DE ACERO Y SELLADOR ; A FIN DE SER UTILIZADOS EN EL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SEGUN ORDEN DE COMPRA 008-2015 DE FECHA DE 20/02/2015. Y FACTURA Nº 00002931 DE FECHA 20/02/2015. Y  DEMAS ANEXOS.- </t>
    </r>
  </si>
  <si>
    <r>
      <t xml:space="preserve">Monto total a pagar en letras: </t>
    </r>
    <r>
      <rPr>
        <sz val="13"/>
        <color rgb="FF3333FF"/>
        <rFont val="Cambria"/>
        <family val="1"/>
        <scheme val="major"/>
      </rPr>
      <t>Diecisiete Mil Quinientos Veintiseis Bolívares Con Sesenta y Seis Céntimos.</t>
    </r>
  </si>
  <si>
    <r>
      <t xml:space="preserve">ÓRDEN DE PAGO </t>
    </r>
    <r>
      <rPr>
        <sz val="16"/>
        <color rgb="FF3333FF"/>
        <rFont val="Cambria"/>
        <family val="1"/>
        <scheme val="major"/>
      </rPr>
      <t>N° 0053</t>
    </r>
  </si>
  <si>
    <t xml:space="preserve">CORTES DE TUBOS </t>
  </si>
  <si>
    <t>FRAN JUNIOR PALMA VILLARROEL</t>
  </si>
  <si>
    <t>C.I. / R.I.F. V-16939953-7</t>
  </si>
  <si>
    <r>
      <rPr>
        <sz val="12"/>
        <rFont val="Cambria"/>
        <family val="1"/>
        <scheme val="major"/>
      </rPr>
      <t xml:space="preserve">La siguiente Orden de Pago corresponde a: </t>
    </r>
    <r>
      <rPr>
        <sz val="12"/>
        <color rgb="FF3333FF"/>
        <rFont val="Cambria"/>
        <family val="1"/>
        <scheme val="major"/>
      </rPr>
      <t xml:space="preserve">PAGO POR SERVICIO DE CORTES DE (140) TUBOS METALICOS DE 2,50 MTS PARA ESTRUCTURAS DE VIVIENDAS; A FIN DE SER UTILIZADOS EN EL  PROYECTO: "CONVENIO DE COOPERACION INTERINSTITUCIONAL PARA LA CONSTRUCCION DE 800 VIVIENDAS EN DIFERENTES MUNICIPIOS DEL ESTADO MONAGAS". SEGUN ORDEN DE SERVICIO Nº 004-2015 DE FECHA 20/02/2015 Y FACTURA Nº 000026 Nº DE CONTROL 00-000026 DE FECHA 20/02/2015 Y DEMAS ANEXOS.- </t>
    </r>
  </si>
  <si>
    <t>ALCADIA  DE BOLIVAR 2,75%</t>
  </si>
  <si>
    <r>
      <t xml:space="preserve">Monto total a pagar en letras: Dieciocho Mil Dos </t>
    </r>
    <r>
      <rPr>
        <sz val="13"/>
        <color rgb="FF3333FF"/>
        <rFont val="Cambria"/>
        <family val="1"/>
        <scheme val="major"/>
      </rPr>
      <t>Bolívares Con Veintiocho Céntimos.</t>
    </r>
  </si>
  <si>
    <t xml:space="preserve">APORTES PATRONALES S.S.O. </t>
  </si>
  <si>
    <t>INSTITUTO VENEZOLANO DE LOS SEGUROS SOCIALES</t>
  </si>
  <si>
    <r>
      <t xml:space="preserve">C.I. / R.I.F. </t>
    </r>
    <r>
      <rPr>
        <sz val="13"/>
        <color rgb="FF3333FF"/>
        <rFont val="Cambria"/>
        <family val="1"/>
        <scheme val="major"/>
      </rPr>
      <t>G-20004076-9</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</si>
  <si>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</si>
  <si>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r>
      <t xml:space="preserve">____________________________________                                                                                 T.S.U Adriana Celeste Flores M.                                        C.I. 18.658.384                                                                    </t>
    </r>
    <r>
      <rPr>
        <b/>
        <sz val="10"/>
        <color theme="1"/>
        <rFont val="Cambria"/>
        <family val="1"/>
        <scheme val="major"/>
      </rPr>
      <t xml:space="preserve">Gerencia de Admon. y Finanzas I.V.I.M.  </t>
    </r>
    <r>
      <rPr>
        <sz val="11"/>
        <color theme="1"/>
        <rFont val="Cambria"/>
        <family val="1"/>
        <scheme val="major"/>
      </rPr>
      <t xml:space="preserve">                                                      </t>
    </r>
    <r>
      <rPr>
        <b/>
        <sz val="11"/>
        <color theme="1"/>
        <rFont val="Cambria"/>
        <family val="1"/>
        <scheme val="major"/>
      </rPr>
      <t>Fecha:</t>
    </r>
    <r>
      <rPr>
        <sz val="11"/>
        <color theme="1"/>
        <rFont val="Cambria"/>
        <family val="1"/>
        <scheme val="major"/>
      </rPr>
      <t xml:space="preserve"> _______ / _______ / _____________</t>
    </r>
  </si>
  <si>
    <t>COTIZACION S.S.O.</t>
  </si>
  <si>
    <t>CUENTA CORRIENTE N° 0001033774. BANCO INDUSTRIAL</t>
  </si>
  <si>
    <t>Retenciones</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</si>
  <si>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</si>
  <si>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r>
      <t xml:space="preserve">ÓRDEN DE PAGO </t>
    </r>
    <r>
      <rPr>
        <sz val="16"/>
        <color rgb="FF3333FF"/>
        <rFont val="Cambria"/>
        <family val="1"/>
        <scheme val="major"/>
      </rPr>
      <t>N° 0054</t>
    </r>
  </si>
  <si>
    <r>
      <t xml:space="preserve">Monto total a pagar en letras: </t>
    </r>
    <r>
      <rPr>
        <sz val="13"/>
        <color rgb="FF3333FF"/>
        <rFont val="Cambria"/>
        <family val="1"/>
        <scheme val="major"/>
      </rPr>
      <t>Veinte Mil Quinientos Sesenta Bolívares Con Catorce  Céntimos.</t>
    </r>
  </si>
  <si>
    <r>
      <t xml:space="preserve">ÓRDEN DE PAGO </t>
    </r>
    <r>
      <rPr>
        <sz val="16"/>
        <color rgb="FF3333FF"/>
        <rFont val="Cambria"/>
        <family val="1"/>
        <scheme val="major"/>
      </rPr>
      <t>N° 0055</t>
    </r>
  </si>
  <si>
    <r>
      <rPr>
        <sz val="14"/>
        <rFont val="Cambria"/>
        <family val="1"/>
        <scheme val="major"/>
      </rPr>
      <t>La siguiente orden de pago corresponde a</t>
    </r>
    <r>
      <rPr>
        <sz val="14"/>
        <color rgb="FF3333FF"/>
        <rFont val="Cambria"/>
        <family val="1"/>
        <scheme val="major"/>
      </rPr>
      <t>: APORTE PATRONAL AL SEGURO SOCIAL OBLIGATORIO (S.S.O.) 4%,  DEL PERSONAL ADMINISTRATIVO Y OBRERO DEL I.V.I.M., CORRESPONDIENTE AL MES DE ENERO DE 2015. SEGÚN ANEXOS.-</t>
    </r>
  </si>
  <si>
    <r>
      <rPr>
        <sz val="14"/>
        <rFont val="Cambria"/>
        <family val="1"/>
        <scheme val="major"/>
      </rPr>
      <t>La siguiente orden de pago corresponde a</t>
    </r>
    <r>
      <rPr>
        <sz val="14"/>
        <color rgb="FF3333FF"/>
        <rFont val="Cambria"/>
        <family val="1"/>
        <scheme val="major"/>
      </rPr>
      <t>: COTIZACION DEL 2% AL SEGURO SOCIAL OBLIGATORIO (S.S.O.), DEL PERSONAL ADMINISTRATIVO, OBRERO Y CONTRATADO DEL I.V.I.M., CORRESPONDIENTE AL MES DE ENERO DE 2015. SEGÚN ANEXOS.-</t>
    </r>
  </si>
  <si>
    <r>
      <t xml:space="preserve">Monto total a pagar en letras: </t>
    </r>
    <r>
      <rPr>
        <sz val="13"/>
        <color rgb="FF3333FF"/>
        <rFont val="Cambria"/>
        <family val="1"/>
        <scheme val="major"/>
      </rPr>
      <t>Diez Mil Doscientos Ochenta Bolívares Con Siete  Céntimos.</t>
    </r>
  </si>
  <si>
    <t xml:space="preserve">APORTE PATRONAL T.S.S. </t>
  </si>
  <si>
    <t>TESORERIA DE SEGURIDAD SOCIAL</t>
  </si>
  <si>
    <r>
      <t xml:space="preserve">C.I. / R.I.F. </t>
    </r>
    <r>
      <rPr>
        <sz val="14"/>
        <color rgb="FF3333FF"/>
        <rFont val="Cambria"/>
        <family val="1"/>
        <scheme val="major"/>
      </rPr>
      <t>G-20006313-0</t>
    </r>
  </si>
  <si>
    <t>11</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</si>
  <si>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</si>
  <si>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t xml:space="preserve">COTIZACIONES OBRERO T.S.S. </t>
  </si>
  <si>
    <t>CUENTA CORRIENTE N° 0001033774 BANCO INDUSTRIAL</t>
  </si>
  <si>
    <r>
      <t xml:space="preserve">C.I. / R.I.F. </t>
    </r>
    <r>
      <rPr>
        <sz val="13"/>
        <color rgb="FF3333FF"/>
        <rFont val="Cambria"/>
        <family val="1"/>
        <scheme val="major"/>
      </rPr>
      <t>G-20006313-0</t>
    </r>
  </si>
  <si>
    <r>
      <t xml:space="preserve">ÓRDEN DE PAGO </t>
    </r>
    <r>
      <rPr>
        <sz val="16"/>
        <color rgb="FF3333FF"/>
        <rFont val="Cambria"/>
        <family val="1"/>
        <scheme val="major"/>
      </rPr>
      <t>N° 0056</t>
    </r>
  </si>
  <si>
    <r>
      <rPr>
        <sz val="14"/>
        <rFont val="Cambria"/>
        <family val="1"/>
        <scheme val="major"/>
      </rPr>
      <t>La siguiente orden de pago corresponde a</t>
    </r>
    <r>
      <rPr>
        <sz val="14"/>
        <color rgb="FF3333FF"/>
        <rFont val="Cambria"/>
        <family val="1"/>
        <scheme val="major"/>
      </rPr>
      <t>: APORTE PATRONAL A LA TESORERIA DE SEGURIDAD SOCIAL [3%] DEL PERSONAL OBRERO DEL I.V.I.M. CORRESPONDIENTE AL MES DE ANERO DE 2015. SEGÚN ANEXOS.-</t>
    </r>
  </si>
  <si>
    <r>
      <t xml:space="preserve">Monto total a pagar en letras: </t>
    </r>
    <r>
      <rPr>
        <sz val="12"/>
        <color rgb="FF3333FF"/>
        <rFont val="Cambria"/>
        <family val="1"/>
        <scheme val="major"/>
      </rPr>
      <t>Dos Mil Ciento Noventa y Cinco Bolívares Con Ochenta y Ocho Céntimos.</t>
    </r>
  </si>
  <si>
    <r>
      <t xml:space="preserve">ÓRDEN DE PAGO </t>
    </r>
    <r>
      <rPr>
        <sz val="16"/>
        <color rgb="FF3333FF"/>
        <rFont val="Cambria"/>
        <family val="1"/>
        <scheme val="major"/>
      </rPr>
      <t>N° 0057</t>
    </r>
  </si>
  <si>
    <t>ENERO DE 2014</t>
  </si>
  <si>
    <r>
      <rPr>
        <sz val="14"/>
        <rFont val="Cambria"/>
        <family val="1"/>
        <scheme val="major"/>
      </rPr>
      <t>La siguiente orden de pago corresponde a</t>
    </r>
    <r>
      <rPr>
        <sz val="14"/>
        <color rgb="FF3333FF"/>
        <rFont val="Cambria"/>
        <family val="1"/>
        <scheme val="major"/>
      </rPr>
      <t>: COTIZACIÓN A LA TESORERIA DE SEGURIDAD SOCIAL [3%] DEL PERSONAL OBRERO DEL I.V.I.M. CORRESPONDIENTE AL MES ENERO DE 2015. SEGÚN ANEXOS.-</t>
    </r>
  </si>
  <si>
    <t xml:space="preserve">APORTES PATRONALES T.S.S. </t>
  </si>
  <si>
    <r>
      <t xml:space="preserve">__________________________________________________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</si>
  <si>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t xml:space="preserve">COTIZACIONES EMPLEADOS T.S.S. </t>
  </si>
  <si>
    <t>Cuenta Corriente N° 0001033774. Banco Industrial</t>
  </si>
  <si>
    <r>
      <t xml:space="preserve">__________________________________________________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Fecha: ________ / _________ / _____________</t>
    </r>
  </si>
  <si>
    <r>
      <t xml:space="preserve">ÓRDEN DE PAGO </t>
    </r>
    <r>
      <rPr>
        <sz val="16"/>
        <color rgb="FF3333FF"/>
        <rFont val="Cambria"/>
        <family val="1"/>
        <scheme val="major"/>
      </rPr>
      <t>N° 0058</t>
    </r>
  </si>
  <si>
    <r>
      <rPr>
        <sz val="14"/>
        <rFont val="Cambria"/>
        <family val="1"/>
        <scheme val="major"/>
      </rPr>
      <t>La siguiente orden de pago corresponde a</t>
    </r>
    <r>
      <rPr>
        <sz val="14"/>
        <color rgb="FF3333FF"/>
        <rFont val="Cambria"/>
        <family val="1"/>
        <scheme val="major"/>
      </rPr>
      <t>: APORTE PATRONAL A LA TESORERIA DE SEGURIDAD SOCIAL [3%] DEL PERSONAL EMPLEADO DEL I.V.I.M., CORRESPONDIENTE AL MES ENERO DE 2015. SEGÚN ANEXOS.-</t>
    </r>
  </si>
  <si>
    <r>
      <t xml:space="preserve">Monto total a pagar en letras: </t>
    </r>
    <r>
      <rPr>
        <sz val="12"/>
        <color rgb="FF3333FF"/>
        <rFont val="Cambria"/>
        <family val="1"/>
        <scheme val="major"/>
      </rPr>
      <t>Catorce  Mil Trescientos Ochenta y Dos Bolívares Con Diez  Céntimos.</t>
    </r>
  </si>
  <si>
    <r>
      <t xml:space="preserve">ÓRDEN DE PAGO </t>
    </r>
    <r>
      <rPr>
        <sz val="16"/>
        <color rgb="FF3333FF"/>
        <rFont val="Cambria"/>
        <family val="1"/>
        <scheme val="major"/>
      </rPr>
      <t>N° 0059</t>
    </r>
  </si>
  <si>
    <r>
      <rPr>
        <sz val="14"/>
        <rFont val="Cambria"/>
        <family val="1"/>
        <scheme val="major"/>
      </rPr>
      <t>La siguiente orden de pago corresponde a</t>
    </r>
    <r>
      <rPr>
        <sz val="14"/>
        <color rgb="FF3333FF"/>
        <rFont val="Cambria"/>
        <family val="1"/>
        <scheme val="major"/>
      </rPr>
      <t>: COTIZACION A LA TESORERIA DE SEGURIDAD SOCIAL [3%] DE LOS EMPLEADOS DEL I.V.I.M., CORRESPONDIENTE AL MES ENERO DE 2015. SEGÚN ANEXOS.-</t>
    </r>
  </si>
  <si>
    <t>APORTE PATRONAL AL REGIMEN PRESTACIONAL DE EMPLEO</t>
  </si>
  <si>
    <t>12</t>
  </si>
  <si>
    <t>00003</t>
  </si>
  <si>
    <t>COTIZACION AL REGIMEN PRESTACIONAL DE EMPLEO</t>
  </si>
  <si>
    <t>0,50%</t>
  </si>
  <si>
    <r>
      <t>_</t>
    </r>
    <r>
      <rPr>
        <sz val="12"/>
        <color theme="1"/>
        <rFont val="Cambria"/>
        <family val="1"/>
        <scheme val="major"/>
      </rPr>
      <t xml:space="preserve">_________________________________________________  Lcda. Militza Alvarez                                                                                                                    C.I. 10.835.177       </t>
    </r>
    <r>
      <rPr>
        <b/>
        <sz val="12"/>
        <color theme="1"/>
        <rFont val="Cambria"/>
        <family val="1"/>
        <scheme val="major"/>
      </rPr>
      <t xml:space="preserve">                                                           Jefe (a) de Presupuesto I.V.I.M.                         Fecha: ________ / _________ / _____________</t>
    </r>
  </si>
  <si>
    <r>
      <t xml:space="preserve">ÓRDEN DE PAGO </t>
    </r>
    <r>
      <rPr>
        <sz val="16"/>
        <color rgb="FF3333FF"/>
        <rFont val="Cambria"/>
        <family val="1"/>
        <scheme val="major"/>
      </rPr>
      <t>N° 0060</t>
    </r>
  </si>
  <si>
    <r>
      <rPr>
        <sz val="14"/>
        <rFont val="Cambria"/>
        <family val="1"/>
        <scheme val="major"/>
      </rPr>
      <t>La siguiente orden de pago corresponde a</t>
    </r>
    <r>
      <rPr>
        <sz val="14"/>
        <color rgb="FF3333FF"/>
        <rFont val="Cambria"/>
        <family val="1"/>
        <scheme val="major"/>
      </rPr>
      <t>: APORTE PATRONAL AL REGIMEN PRESTACIONAL DE EMPLEO [2%] DEL PERSONAL ADMINISTRATIVO Y OBRERO DEL I.V.I.M., CORRESPONDIENTE AL MES ENERO DE 2015. SEGÚN ANEXOS.-</t>
    </r>
  </si>
  <si>
    <r>
      <t xml:space="preserve">ÓRDEN DE PAGO </t>
    </r>
    <r>
      <rPr>
        <sz val="16"/>
        <color rgb="FF3333FF"/>
        <rFont val="Cambria"/>
        <family val="1"/>
        <scheme val="major"/>
      </rPr>
      <t>N° 0061</t>
    </r>
  </si>
  <si>
    <r>
      <rPr>
        <sz val="14"/>
        <rFont val="Cambria"/>
        <family val="1"/>
        <scheme val="major"/>
      </rPr>
      <t>La siguiente orden de pago corresponde a</t>
    </r>
    <r>
      <rPr>
        <sz val="14"/>
        <color rgb="FF3333FF"/>
        <rFont val="Cambria"/>
        <family val="1"/>
        <scheme val="major"/>
      </rPr>
      <t>: COTIZACION AL REGIMEN PRESTACIONAL DE EMPLEO (0,50%) DEL PERSONAL ADMINISTRATIVO Y OBRERO DEL IVIM, CORRESPONDIENTE AL MES ENERO DE 2015. SEGÚN ANEXOS.-</t>
    </r>
  </si>
  <si>
    <r>
      <t xml:space="preserve">Monto total a pagar en letras: </t>
    </r>
    <r>
      <rPr>
        <sz val="13"/>
        <color rgb="FF3333FF"/>
        <rFont val="Cambria"/>
        <family val="1"/>
        <scheme val="major"/>
      </rPr>
      <t>Dos Mil Quinientos Setenta Bolívares Con Dos Céntimos.</t>
    </r>
  </si>
  <si>
    <t>APORTE PATRONAL C.A.P.T.A.J.P.G.E.M.</t>
  </si>
  <si>
    <t xml:space="preserve">C.A.P.T.A.J.P.G.E.M. </t>
  </si>
  <si>
    <r>
      <t xml:space="preserve">C.I. / R.I.F. </t>
    </r>
    <r>
      <rPr>
        <sz val="13"/>
        <color rgb="FF3333FF"/>
        <rFont val="Cambria"/>
        <family val="1"/>
        <scheme val="major"/>
      </rPr>
      <t>J-30731589-0</t>
    </r>
  </si>
  <si>
    <t>23</t>
  </si>
  <si>
    <r>
      <t xml:space="preserve">ÓRDEN DE PAGO </t>
    </r>
    <r>
      <rPr>
        <sz val="16"/>
        <color rgb="FF3333FF"/>
        <rFont val="Cambria"/>
        <family val="1"/>
        <scheme val="major"/>
      </rPr>
      <t>N° 0062</t>
    </r>
  </si>
  <si>
    <r>
      <rPr>
        <sz val="14"/>
        <rFont val="Cambria"/>
        <family val="1"/>
        <scheme val="major"/>
      </rPr>
      <t>La siguiente orden de pago corresponde a</t>
    </r>
    <r>
      <rPr>
        <sz val="14"/>
        <color rgb="FF3333FF"/>
        <rFont val="Cambria"/>
        <family val="1"/>
        <scheme val="major"/>
      </rPr>
      <t>: APORTES PATRONALES (10%) A LA CAJA DE AHORROS (C.A.P.T.A.J.P.G.E.M)  DE LOS EMPLEADOS  Y OBREROS DEL I.V.I.M., CORRESPONDIENTE AL MES ENERO DE 2015. SEGÚN ANEXOS.-</t>
    </r>
  </si>
  <si>
    <r>
      <t xml:space="preserve">Monto total a pagar en letras: </t>
    </r>
    <r>
      <rPr>
        <sz val="12"/>
        <color rgb="FF3333FF"/>
        <rFont val="Cambria"/>
        <family val="1"/>
        <scheme val="major"/>
      </rPr>
      <t>Cuarenta y Seis  Mil Ochocientos Cuarenta y Dos Bolívares Con Treinta y Seis Céntimos.</t>
    </r>
  </si>
  <si>
    <t>COTIZACION C.A.P.T.A.J.P.G.E.M.</t>
  </si>
  <si>
    <t>C.A.P.T.A.J.P.G.E.M</t>
  </si>
  <si>
    <r>
      <t xml:space="preserve">C.I. / R.I.F. </t>
    </r>
    <r>
      <rPr>
        <sz val="14"/>
        <color rgb="FF3333FF"/>
        <rFont val="Cambria"/>
        <family val="1"/>
        <scheme val="major"/>
      </rPr>
      <t>J-30731589-0</t>
    </r>
  </si>
  <si>
    <r>
      <t xml:space="preserve">ÓRDEN DE PAGO </t>
    </r>
    <r>
      <rPr>
        <sz val="16"/>
        <color rgb="FF3333FF"/>
        <rFont val="Cambria"/>
        <family val="1"/>
        <scheme val="major"/>
      </rPr>
      <t>N° 0063</t>
    </r>
  </si>
  <si>
    <r>
      <rPr>
        <sz val="14"/>
        <rFont val="Cambria"/>
        <family val="1"/>
        <scheme val="major"/>
      </rPr>
      <t>La siguiente orden de pago corresponde a</t>
    </r>
    <r>
      <rPr>
        <sz val="14"/>
        <color rgb="FF3333FF"/>
        <rFont val="Cambria"/>
        <family val="1"/>
        <scheme val="major"/>
      </rPr>
      <t>: COTIZACION (10%) A LA CAJA DE AHORRO (C.A.P.T.A.J.P.G.E.M) DE LOS EMPLEADOS Y OBREROS DEL I.V.I.M., CORRESPONDIENTE AL MES ENERO DE 2015. SEGÚN ANEXOS.-</t>
    </r>
  </si>
  <si>
    <t>PRESTAMOS ORDINARIOS C.A.P.T.A.J.P.G.E.M.</t>
  </si>
  <si>
    <t>C.A.P.T.A.J.P.G.E.M.</t>
  </si>
  <si>
    <r>
      <rPr>
        <sz val="14"/>
        <rFont val="Cambria"/>
        <family val="1"/>
        <scheme val="major"/>
      </rPr>
      <t>La siguiente orden de pago corresponde a</t>
    </r>
    <r>
      <rPr>
        <sz val="14"/>
        <color rgb="FF3333FF"/>
        <rFont val="Cambria"/>
        <family val="1"/>
        <scheme val="major"/>
      </rPr>
      <t>: PRESTAMOS ORDINARIOS A LA CAJA DE AHORRO (C.A.P.T.A.J.P.G.E.M)  DE LOS EMPLEADOS Y OBREROS DEL I.V.I.M., CORRESPONDIENTE AL MES DE ENERO DE 2015. SEGÚN ANEXOS.-</t>
    </r>
  </si>
  <si>
    <r>
      <t xml:space="preserve">Monto total a pagar en letras: </t>
    </r>
    <r>
      <rPr>
        <sz val="13"/>
        <color rgb="FF3333FF"/>
        <rFont val="Cambria"/>
        <family val="1"/>
        <scheme val="major"/>
      </rPr>
      <t>Treinta y Siete Mil Doscientos Sesenta y Dos Bolívares Con Noventa y Seis Céntimos.</t>
    </r>
  </si>
  <si>
    <t>SEGURO FUNERARIO</t>
  </si>
  <si>
    <t>PREVISIONES VIRGEN DE LOURDES, C.A.</t>
  </si>
  <si>
    <r>
      <t xml:space="preserve">ÓRDEN DE PAGO </t>
    </r>
    <r>
      <rPr>
        <sz val="16"/>
        <color rgb="FF3333FF"/>
        <rFont val="Cambria"/>
        <family val="1"/>
        <scheme val="major"/>
      </rPr>
      <t>N° 0065</t>
    </r>
  </si>
  <si>
    <r>
      <rPr>
        <sz val="14"/>
        <rFont val="Cambria"/>
        <family val="1"/>
        <scheme val="major"/>
      </rPr>
      <t>La siguiente orden de pago corresponde a</t>
    </r>
    <r>
      <rPr>
        <sz val="14"/>
        <color rgb="FF3333FF"/>
        <rFont val="Cambria"/>
        <family val="1"/>
        <scheme val="major"/>
      </rPr>
      <t>: RETENCIONES DE SEGURO FUNERARIO A LOS EMPLEADOS, OBREROS Y JUBILADOS DEL I.V.I.M., CORRESPONDIENTE AL MES DE ENERO DE 2015. SEGÚN ANEXOS.-</t>
    </r>
  </si>
  <si>
    <r>
      <t xml:space="preserve">Monto total a pagar en letras: </t>
    </r>
    <r>
      <rPr>
        <sz val="12"/>
        <color rgb="FF3333FF"/>
        <rFont val="Cambria"/>
        <family val="1"/>
        <scheme val="major"/>
      </rPr>
      <t>Cinco Mil Setecientos Dieciseis Bolívares Con Cero Céntimos</t>
    </r>
  </si>
  <si>
    <t>MATERIALES DE LIMPIEZA Y ASEO</t>
  </si>
  <si>
    <t>VARIOS</t>
  </si>
  <si>
    <t>RST SERVICIOS, C.A.</t>
  </si>
  <si>
    <t>COOPERATIVA "FITIN" R.L.</t>
  </si>
  <si>
    <r>
      <t xml:space="preserve">C.I. / R.I.F. </t>
    </r>
    <r>
      <rPr>
        <sz val="14"/>
        <color rgb="FF3333FF"/>
        <rFont val="Cambria"/>
        <family val="1"/>
        <scheme val="major"/>
      </rPr>
      <t xml:space="preserve"> J-30512286-5</t>
    </r>
  </si>
  <si>
    <t>I.S.L.R. (2%)</t>
  </si>
  <si>
    <t>I.V.A. (75%)</t>
  </si>
  <si>
    <t>02</t>
  </si>
  <si>
    <t>TOTAL GENERAL</t>
  </si>
  <si>
    <r>
      <t xml:space="preserve">ÓRDEN DE PAGO </t>
    </r>
    <r>
      <rPr>
        <sz val="16"/>
        <color rgb="FF3333FF"/>
        <rFont val="Cambria"/>
        <family val="1"/>
        <scheme val="major"/>
      </rPr>
      <t>N° 0066</t>
    </r>
  </si>
  <si>
    <r>
      <rPr>
        <sz val="14"/>
        <rFont val="Cambria"/>
        <family val="1"/>
        <scheme val="major"/>
      </rPr>
      <t xml:space="preserve">La siguiente Orden de Pago corresponde a: </t>
    </r>
    <r>
      <rPr>
        <sz val="14"/>
        <color rgb="FF3333FF"/>
        <rFont val="Cambria"/>
        <family val="1"/>
        <scheme val="major"/>
      </rPr>
      <t xml:space="preserve">PAGO ÚNICO POR  COMPRA DE MATERIALES Y UTILES DE LIMPIEZA Y ASEO, PARA SER USADO EN EL MANTENIMIENTO DE LA INSTITUCION.  SEGÚN ORDEN DE COMPRA No: 003 -2015 DE FECHA  11/02/2015.  FACTURA NRO: 0096610 Y CONTROL 00-088102 DE FECHA 18/02/2015  DE FECHA 18/02/2015. Y DEMAS ANEXOS.- </t>
    </r>
  </si>
  <si>
    <r>
      <t xml:space="preserve">Monto total a pagar en letras: </t>
    </r>
    <r>
      <rPr>
        <sz val="13"/>
        <color rgb="FF3333FF"/>
        <rFont val="Cambria"/>
        <family val="1"/>
        <scheme val="major"/>
      </rPr>
      <t>Doce  Mil Seiscientos Treinta y Ocho Bolívares Con Cincuenta y Cinco Céntimos.</t>
    </r>
  </si>
  <si>
    <r>
      <t xml:space="preserve">ÓRDEN DE PAGO </t>
    </r>
    <r>
      <rPr>
        <sz val="16"/>
        <color rgb="FF3333FF"/>
        <rFont val="Cambria"/>
        <family val="1"/>
        <scheme val="major"/>
      </rPr>
      <t>N° 0067</t>
    </r>
  </si>
  <si>
    <t>BLOQUES</t>
  </si>
  <si>
    <t>FELICONSTRUC-RAMOS, F.P.</t>
  </si>
  <si>
    <t>C.I. / R.I.F. V-06883466-6</t>
  </si>
  <si>
    <r>
      <rPr>
        <sz val="12"/>
        <rFont val="Cambria"/>
        <family val="1"/>
        <scheme val="major"/>
      </rPr>
      <t xml:space="preserve">La siguiente Orden de Pago corresponde a: </t>
    </r>
    <r>
      <rPr>
        <sz val="12"/>
        <color rgb="FF3333FF"/>
        <rFont val="Cambria"/>
        <family val="1"/>
        <scheme val="major"/>
      </rPr>
      <t xml:space="preserve">PAGO POR COMPRA DE (4,000) BLOQUES DE CEMENTO DE 15CM;  A FIN DE SER UTILIZADOS EN EL  PROYECTO: "CONVENIO DE COOPERACION INTERINSTITUCIONAL PARA LA CONSTRUCCION DE 800 VIVIENDAS EN DIFERENTES MUNICIPIOS DEL ESTADO MONAGAS". SEGUN ORDEN DE COMPRA Nº 009-2015 DE FECHA 23/02/2015 Y FACTURA Nº 000003 Nº DE CONTROL 00-00000003 DE FECHA 23/02/2015 Y DEMAS ANEXOS.- </t>
    </r>
  </si>
  <si>
    <t>ALCADIA  DE AGUASAY 3%</t>
  </si>
  <si>
    <r>
      <t xml:space="preserve">Monto total a pagar en letras: Veintitres Mil Cuatrocientos Noventa y Un </t>
    </r>
    <r>
      <rPr>
        <sz val="13"/>
        <color rgb="FF3333FF"/>
        <rFont val="Cambria"/>
        <family val="1"/>
        <scheme val="major"/>
      </rPr>
      <t>Bolívares Con Veintiocho Céntimos.</t>
    </r>
  </si>
  <si>
    <r>
      <t xml:space="preserve">ÓRDEN DE PAGO </t>
    </r>
    <r>
      <rPr>
        <sz val="16"/>
        <color rgb="FF3333FF"/>
        <rFont val="Cambria"/>
        <family val="1"/>
        <scheme val="major"/>
      </rPr>
      <t>N° 0068</t>
    </r>
  </si>
  <si>
    <t>1 FACTURAS</t>
  </si>
  <si>
    <r>
      <t xml:space="preserve">Monto total a pagar en letras: </t>
    </r>
    <r>
      <rPr>
        <sz val="13"/>
        <color rgb="FF3333FF"/>
        <rFont val="Cambria"/>
        <family val="1"/>
        <scheme val="major"/>
      </rPr>
      <t>Veinticinco  Mil  Bolívares Con Cero Céntimos.</t>
    </r>
  </si>
  <si>
    <r>
      <rPr>
        <sz val="13"/>
        <rFont val="Cambria"/>
        <family val="1"/>
        <scheme val="major"/>
      </rPr>
      <t>La siguiente orden de pago corresponde a:</t>
    </r>
    <r>
      <rPr>
        <sz val="13"/>
        <color rgb="FF3333FF"/>
        <rFont val="Cambria"/>
        <family val="1"/>
        <scheme val="major"/>
      </rPr>
      <t xml:space="preserve"> REINTEGRO POR CONCEPTO DE CANCELACION AL PERSONAL REQUERIDO PARA CARGA Y DESCARGA DE MATERIAL DE CONSTRUCCION PARA LAS DIFERENTES OBRAS DEL I.V.I.M.. EL CUAL FUE CANCELADOS CON RECURSOS NETAMENTE PERSONALES, ASUMIENDO EL COMPROMISO COMO GERENTE DE ADMINISTRACION Y FINANZAS DEL I.V.I.M. CORRESPONDIENTE AL MES DE ENERO DE 2015. SEGUN RELACION DETALLADA Y DEMAS ANEXOS.-</t>
    </r>
  </si>
  <si>
    <r>
      <t xml:space="preserve">ÓRDEN DE PAGO </t>
    </r>
    <r>
      <rPr>
        <sz val="16"/>
        <color rgb="FF3333FF"/>
        <rFont val="Cambria"/>
        <family val="1"/>
        <scheme val="major"/>
      </rPr>
      <t>N° 0069</t>
    </r>
  </si>
  <si>
    <r>
      <rPr>
        <sz val="13"/>
        <rFont val="Cambria"/>
        <family val="1"/>
        <scheme val="major"/>
      </rPr>
      <t>La siguiente orden de pago corresponde a:</t>
    </r>
    <r>
      <rPr>
        <sz val="13"/>
        <color rgb="FF3333FF"/>
        <rFont val="Cambria"/>
        <family val="1"/>
        <scheme val="major"/>
      </rPr>
      <t xml:space="preserve"> REINTEGRO POR CONCEPTO DE CANCELACION AL PERSONAL REQUERIDO PARA CARGA Y DESCARGA DE MATERIAL DE CONSTRUCCION PARA LAS DIFERENTES OBRAS DEL I.V.I.M.. EL CUAL FUE CANCELADOS CON RECURSOS NETAMENTE PERSONALES, ASUMIENDO EL COMPROMISO COMO GERENTE DE ADMINISTRACION Y FINANZAS DEL I.V.I.M. CORRESPONDIENTE AL MES DE FEBRERO DE 2015. SEGUN RELACION DETALLADA Y DEMAS ANEXOS.-</t>
    </r>
  </si>
  <si>
    <r>
      <t xml:space="preserve">Monto total a pagar en letras: </t>
    </r>
    <r>
      <rPr>
        <sz val="13"/>
        <color rgb="FF3333FF"/>
        <rFont val="Cambria"/>
        <family val="1"/>
        <scheme val="major"/>
      </rPr>
      <t>Trescientos Treinta y Cinco Bolívares Con Noventa y Siete Céntimos .</t>
    </r>
  </si>
  <si>
    <r>
      <rPr>
        <sz val="13"/>
        <rFont val="Cambria"/>
        <family val="1"/>
        <scheme val="major"/>
      </rPr>
      <t>La siguiente orden de pago</t>
    </r>
    <r>
      <rPr>
        <sz val="13"/>
        <color rgb="FF3333FF"/>
        <rFont val="Cambria"/>
        <family val="1"/>
        <scheme val="major"/>
      </rPr>
      <t xml:space="preserve">: REINTEGRO POR GASTOS PARA RETENCIONES DEL IMPUESTO AL VALOR AGREGADO (I.V.A.) DE LOS GASTOS, CANCELADAS A TRAVES DE LA CUENTA CORRIENTE: N° 0102-0623-56-0000037947 (BANCO DE VENEZUELA);  CORRESPONDIENTE A LA 1ERA QUINCENA DEL MES DE FEBRERO DE 2015. LOS MISMOS FUERON CANCELADOS CON DINERO DE SU PROPIO PECULIO EN SU CONDICION DE GERENTE DE ADMINISTRACION Y FINANZAS DEL IVIM .SEGUN ANEXOS.- </t>
    </r>
  </si>
  <si>
    <r>
      <t>C.I. / R.I.F. V</t>
    </r>
    <r>
      <rPr>
        <sz val="13"/>
        <color rgb="FF3333FF"/>
        <rFont val="Cambria"/>
        <family val="1"/>
        <scheme val="major"/>
      </rPr>
      <t>-18.658.384</t>
    </r>
  </si>
  <si>
    <t>AYUDA DE GUARDERIA</t>
  </si>
  <si>
    <t>YULISMARIA AGUILARTE</t>
  </si>
  <si>
    <r>
      <t xml:space="preserve">C.I. / R.I.F. </t>
    </r>
    <r>
      <rPr>
        <sz val="13"/>
        <color rgb="FF3333FF"/>
        <rFont val="Cambria"/>
        <family val="1"/>
        <scheme val="major"/>
      </rPr>
      <t>V-14.254.839</t>
    </r>
  </si>
  <si>
    <r>
      <t xml:space="preserve">_____________________________________________          </t>
    </r>
    <r>
      <rPr>
        <sz val="11"/>
        <color theme="1"/>
        <rFont val="Cambria"/>
        <family val="1"/>
        <scheme val="major"/>
      </rPr>
      <t xml:space="preserve">Lcda. Militza Alvarez                                                                                                                    C.I. 10.835.177      </t>
    </r>
    <r>
      <rPr>
        <b/>
        <sz val="11"/>
        <color theme="1"/>
        <rFont val="Cambria"/>
        <family val="1"/>
        <scheme val="major"/>
      </rPr>
      <t xml:space="preserve">                                                            Jefe (a) de Presupuesto I.V.I.M.                         Fecha: ________ / _________ / _____________</t>
    </r>
  </si>
  <si>
    <r>
      <rPr>
        <sz val="13"/>
        <rFont val="Cambria"/>
        <family val="1"/>
        <scheme val="major"/>
      </rPr>
      <t>La siguiente orden de pago corresponde a</t>
    </r>
    <r>
      <rPr>
        <sz val="13"/>
        <color rgb="FF3333FF"/>
        <rFont val="Cambria"/>
        <family val="1"/>
        <scheme val="major"/>
      </rPr>
      <t xml:space="preserve">: AYUDA DE GUARDERIA DE SUS HIJOS: RICARDO NIEVES,  CORRESPONDIENTE AL MES DE ENERO DE 2015. SEGÚN FACTURA NRO. 006567 </t>
    </r>
    <r>
      <rPr>
        <b/>
        <sz val="13"/>
        <rFont val="Cambria"/>
        <family val="1"/>
        <scheme val="major"/>
      </rPr>
      <t xml:space="preserve">/ </t>
    </r>
    <r>
      <rPr>
        <sz val="13"/>
        <color rgb="FF3333FF"/>
        <rFont val="Cambria"/>
        <family val="1"/>
        <scheme val="major"/>
      </rPr>
      <t>CONTROL NRO. 00-005567 DEL 13/01/2015 TODAS. Y DE ACUERDO AL PUNTO N° 02 Y ACTA N° 034-2014 DE FECHA 21/10/2014. Y DEMAS ANEXOS.-</t>
    </r>
  </si>
  <si>
    <r>
      <t xml:space="preserve">Monto total a pagar en letras: </t>
    </r>
    <r>
      <rPr>
        <sz val="13"/>
        <color rgb="FF3333FF"/>
        <rFont val="Cambria"/>
        <family val="1"/>
        <scheme val="major"/>
      </rPr>
      <t>Un  Mil Setecientos Bolívares Con Cincuenta y Seis  Céntimos.</t>
    </r>
  </si>
  <si>
    <t>ANULADA</t>
  </si>
  <si>
    <r>
      <t xml:space="preserve">ÓRDEN DE PAGO </t>
    </r>
    <r>
      <rPr>
        <sz val="16"/>
        <color rgb="FF3333FF"/>
        <rFont val="Cambria"/>
        <family val="1"/>
        <scheme val="major"/>
      </rPr>
      <t>N° 0597</t>
    </r>
  </si>
  <si>
    <r>
      <t xml:space="preserve">FECHA: </t>
    </r>
    <r>
      <rPr>
        <sz val="13"/>
        <color rgb="FF3333FF"/>
        <rFont val="Cambria"/>
        <family val="1"/>
        <scheme val="major"/>
      </rPr>
      <t xml:space="preserve"> 25/07/2014</t>
    </r>
  </si>
  <si>
    <t>DONACION A PERSONAS NATURALES</t>
  </si>
  <si>
    <t>TRANSPORTE DE MATERIAL DE CONSTRUCCION</t>
  </si>
  <si>
    <t>JULIO DE 2014</t>
  </si>
  <si>
    <t>RECURSOS ORDINARIOS</t>
  </si>
  <si>
    <t>CUENTA CORRIENTE N° 01280059215902136109 / BANCO CARONI</t>
  </si>
  <si>
    <t>JHONY ANTONIO CORVO CAÑA</t>
  </si>
  <si>
    <r>
      <t xml:space="preserve">C.I. / R.I.F. </t>
    </r>
    <r>
      <rPr>
        <sz val="14"/>
        <color rgb="FF3333FF"/>
        <rFont val="Cambria"/>
        <family val="1"/>
        <scheme val="major"/>
      </rPr>
      <t xml:space="preserve"> V - 15.509.541</t>
    </r>
  </si>
  <si>
    <r>
      <rPr>
        <b/>
        <sz val="13"/>
        <rFont val="Cambria"/>
        <family val="1"/>
        <scheme val="major"/>
      </rPr>
      <t xml:space="preserve">La siguiente Orden de Pago corresponde a: </t>
    </r>
    <r>
      <rPr>
        <sz val="13"/>
        <color rgb="FF3333FF"/>
        <rFont val="Cambria"/>
        <family val="1"/>
        <scheme val="major"/>
      </rPr>
      <t xml:space="preserve">DONACION A PERSONA NATURAL EN CALIDAD DE AYUDA SOCIAL PARA EL TRANSPORTE DE MATERIALES DE CONSTRUCCION (AGREGADOS) PARA LA REMODELACION DE LA ESCUELA BASICA "BRISAS DE LA CASCADA", UBICADA EN LA VÍA PRINCIPAL DE BRISAS DE LA CASCADA, SECTOR LA PUENTE, PARROQUIA LOS GODOS, MUNICIPIO MATURÍN, ESTADO MONAGAS., ESTADO MONAGAS. ANEXO SOPORTES.- </t>
    </r>
  </si>
  <si>
    <r>
      <t xml:space="preserve">Monto total a pagar en letras: </t>
    </r>
    <r>
      <rPr>
        <sz val="13"/>
        <color rgb="FF3333FF"/>
        <rFont val="Cambria"/>
        <family val="1"/>
        <scheme val="major"/>
      </rPr>
      <t>Veinte Mil Bolívares Con Cero Céntimos</t>
    </r>
  </si>
  <si>
    <t>02-01</t>
  </si>
  <si>
    <r>
      <t xml:space="preserve">FECHA: </t>
    </r>
    <r>
      <rPr>
        <sz val="13"/>
        <color rgb="FF3333FF"/>
        <rFont val="Cambria"/>
        <family val="1"/>
        <scheme val="major"/>
      </rPr>
      <t xml:space="preserve"> 26/02/2015</t>
    </r>
  </si>
  <si>
    <r>
      <t xml:space="preserve">ÓRDEN DE PAGO </t>
    </r>
    <r>
      <rPr>
        <sz val="16"/>
        <color rgb="FF3333FF"/>
        <rFont val="Cambria"/>
        <family val="1"/>
        <scheme val="major"/>
      </rPr>
      <t>N° 0077</t>
    </r>
  </si>
  <si>
    <t>MENSUALIDAD DE ENERO</t>
  </si>
  <si>
    <r>
      <rPr>
        <sz val="12"/>
        <rFont val="Cambria"/>
        <family val="1"/>
        <scheme val="major"/>
      </rPr>
      <t xml:space="preserve">La siguiente Orden de Pago corresponde a: </t>
    </r>
    <r>
      <rPr>
        <sz val="12"/>
        <color rgb="FF3333FF"/>
        <rFont val="Cambria"/>
        <family val="1"/>
        <scheme val="major"/>
      </rPr>
      <t xml:space="preserve">PAGO POR COMPRA DE 75,000 BLOQUES DE 15CM;  A FIN DE SER UTILIZADOS EN EL  PROYECTO: "CONVENIO DE COOPERACION INTERINSTITUCIONAL PARA LA CONSTRUCCION DE 800 VIVIENDAS EN DIFERENTES MUNICIPIOS DEL ESTADO MONAGAS". SEGUN ORDEN DE COMPRA Nº 010-2015 DE FECHA 26/02/2015 Y FACTURA Nº 000319 Nº DE CONTROL 00-000319 DE FECHA 26/02/2015 Y DEMAS ANEXOS.- </t>
    </r>
  </si>
  <si>
    <r>
      <t>Monto total a pagar en letras: Cuatrocientos Cincuenta Mil Seis B</t>
    </r>
    <r>
      <rPr>
        <sz val="13"/>
        <color rgb="FF3333FF"/>
        <rFont val="Cambria"/>
        <family val="1"/>
        <scheme val="major"/>
      </rPr>
      <t>olívares Con Noventa y Ocho Céntimos.</t>
    </r>
  </si>
  <si>
    <r>
      <t xml:space="preserve">ÓRDEN DE PAGO </t>
    </r>
    <r>
      <rPr>
        <sz val="16"/>
        <color rgb="FF3333FF"/>
        <rFont val="Cambria"/>
        <family val="1"/>
        <scheme val="major"/>
      </rPr>
      <t>N° 0078</t>
    </r>
  </si>
  <si>
    <t>SEGUNDA QUINCENA DE febrero DE 2015</t>
  </si>
  <si>
    <r>
      <rPr>
        <sz val="14"/>
        <rFont val="Cambria"/>
        <family val="1"/>
        <scheme val="major"/>
      </rPr>
      <t>La siguiente orden de pago corresponde a</t>
    </r>
    <r>
      <rPr>
        <sz val="14"/>
        <color rgb="FF3333FF"/>
        <rFont val="Cambria"/>
        <family val="1"/>
        <scheme val="major"/>
      </rPr>
      <t>: PAGO DE NOMINA AL PERSONAL EMPLEADO Y OBRERO DEL INSTITUTO, CORRESPONDIENTE AL  2DA.QUINCENA DEL MES DE FEBRERO DE 2015 Y DEMAS ANEXOS.-</t>
    </r>
  </si>
  <si>
    <r>
      <t xml:space="preserve">Monto total a pagar en letras: </t>
    </r>
    <r>
      <rPr>
        <sz val="13"/>
        <color rgb="FF3333FF"/>
        <rFont val="Cambria"/>
        <family val="1"/>
        <scheme val="major"/>
      </rPr>
      <t>Ciento Ochenta y Siete Mil Seiscientos Veintiseis Bolivares Con Noventa y Cinco Centimos</t>
    </r>
  </si>
  <si>
    <r>
      <t xml:space="preserve">ÓRDEN DE PAGO </t>
    </r>
    <r>
      <rPr>
        <sz val="16"/>
        <color rgb="FF3333FF"/>
        <rFont val="Cambria"/>
        <family val="1"/>
        <scheme val="major"/>
      </rPr>
      <t>N° 0079</t>
    </r>
  </si>
  <si>
    <t>2da Qna DE FEBRERO DE 2015</t>
  </si>
  <si>
    <t xml:space="preserve">DEL 16/02/2015 - 28/02/2015 </t>
  </si>
  <si>
    <r>
      <rPr>
        <sz val="14"/>
        <rFont val="Cambria"/>
        <family val="1"/>
        <scheme val="major"/>
      </rPr>
      <t>La siguiente orden de pago corresponde a</t>
    </r>
    <r>
      <rPr>
        <sz val="14"/>
        <color rgb="FF3333FF"/>
        <rFont val="Cambria"/>
        <family val="1"/>
        <scheme val="major"/>
      </rPr>
      <t xml:space="preserve">: CANCELACION DE ASIGNACION MONETARIA POR DESEMPEÑARSE COMO GERENTE DE ADMINISTRACION Y FINANZAS DEL I.V.I.M. EN CALIDAD DE COMISION DE SERVICIOS DURANTE EL PERIODO DEL 16 AL 28 DE FEBRERO DEL AÑO EN CURSO. SEGUN ANEXOS.- </t>
    </r>
  </si>
  <si>
    <r>
      <t xml:space="preserve">Monto total a pagar en letras: </t>
    </r>
    <r>
      <rPr>
        <sz val="13"/>
        <color rgb="FF3333FF"/>
        <rFont val="Cambria"/>
        <family val="1"/>
        <scheme val="major"/>
      </rPr>
      <t>Cinco</t>
    </r>
    <r>
      <rPr>
        <b/>
        <sz val="13"/>
        <color theme="1"/>
        <rFont val="Cambria"/>
        <family val="1"/>
        <scheme val="major"/>
      </rPr>
      <t xml:space="preserve"> </t>
    </r>
    <r>
      <rPr>
        <sz val="13"/>
        <color rgb="FF3333FF"/>
        <rFont val="Cambria"/>
        <family val="1"/>
        <scheme val="major"/>
      </rPr>
      <t xml:space="preserve">Mil Trescientos Setenta y Dos Bolivares Con Veintidos Céntimos </t>
    </r>
  </si>
  <si>
    <r>
      <t xml:space="preserve">ÓRDEN DE PAGO </t>
    </r>
    <r>
      <rPr>
        <sz val="16"/>
        <color rgb="FF3333FF"/>
        <rFont val="Cambria"/>
        <family val="1"/>
        <scheme val="major"/>
      </rPr>
      <t>N° 0080</t>
    </r>
  </si>
  <si>
    <t>SEGUNDA QUINCENA DE FEBRERO DE 2015</t>
  </si>
  <si>
    <r>
      <rPr>
        <sz val="13"/>
        <rFont val="Cambria"/>
        <family val="1"/>
        <scheme val="major"/>
      </rPr>
      <t>La siguiente Orden de Pago corresponde a</t>
    </r>
    <r>
      <rPr>
        <sz val="13"/>
        <color rgb="FF3333FF"/>
        <rFont val="Cambria"/>
        <family val="1"/>
        <scheme val="major"/>
      </rPr>
      <t xml:space="preserve">: ASIGNACIÓN MONETARIA COMO PRESIDENTE (ENCARGADO), AL SERVICIO DE ESTA INSTITUCIÓN, SEGÚN ACTA N° 017-2014, PUNTO DE CUENTA DIRECTIVO N° 002 DE FECHA 24/02/2014 Y DECRETO N° G-007/2014. CORRESPONDIENTE A LA SEGUNDA QUINCENA DEL MES DE FEBRERO DE 2015. SEGUN ANEXOS.-  </t>
    </r>
  </si>
  <si>
    <r>
      <t xml:space="preserve">ÓRDEN DE PAGO </t>
    </r>
    <r>
      <rPr>
        <sz val="16"/>
        <color rgb="FF3333FF"/>
        <rFont val="Cambria"/>
        <family val="1"/>
        <scheme val="major"/>
      </rPr>
      <t>N° 0081</t>
    </r>
  </si>
  <si>
    <r>
      <rPr>
        <sz val="14"/>
        <rFont val="Cambria"/>
        <family val="1"/>
        <scheme val="major"/>
      </rPr>
      <t>La siguiente orden de pago corresponde a</t>
    </r>
    <r>
      <rPr>
        <sz val="14"/>
        <color rgb="FF3333FF"/>
        <rFont val="Cambria"/>
        <family val="1"/>
        <scheme val="major"/>
      </rPr>
      <t>: PAGO DE NOMINA AL PERSONAL JUBILADO DEL INSTITUTO, CORRESPONDIENTE AL MES DE FEBRERO DE 2015. SEGÚN ANEXOS.-</t>
    </r>
  </si>
  <si>
    <r>
      <t xml:space="preserve">Monto total a pagar en letras: </t>
    </r>
    <r>
      <rPr>
        <sz val="12"/>
        <color rgb="FF3333FF"/>
        <rFont val="Cambria"/>
        <family val="1"/>
        <scheme val="major"/>
      </rPr>
      <t xml:space="preserve">Nueve Mil Quinientos Setenta Y Ocho Bolívares Con Veinte  Céntimos </t>
    </r>
  </si>
  <si>
    <r>
      <t xml:space="preserve">ÓRDEN DE PAGO </t>
    </r>
    <r>
      <rPr>
        <sz val="16"/>
        <color rgb="FF3333FF"/>
        <rFont val="Cambria"/>
        <family val="1"/>
        <scheme val="major"/>
      </rPr>
      <t>N° 0082</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</si>
  <si>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AL PERIODO DEL 16/02/2015 AL 28/02/2015. Y DEMAS ANEXOS.-</t>
    </r>
  </si>
  <si>
    <r>
      <t xml:space="preserve">ÓRDEN DE PAGO </t>
    </r>
    <r>
      <rPr>
        <sz val="16"/>
        <color rgb="FF3333FF"/>
        <rFont val="Cambria"/>
        <family val="1"/>
        <scheme val="major"/>
      </rPr>
      <t>N° 0083</t>
    </r>
  </si>
  <si>
    <r>
      <rPr>
        <sz val="14"/>
        <rFont val="Cambria"/>
        <family val="1"/>
        <scheme val="major"/>
      </rPr>
      <t>La siguiente orden de pago corresponde a</t>
    </r>
    <r>
      <rPr>
        <sz val="14"/>
        <color rgb="FF3333FF"/>
        <rFont val="Cambria"/>
        <family val="1"/>
        <scheme val="major"/>
      </rPr>
      <t>: PAGO DE BONO COMPENSATORIO DE ALIMENTACION AL PERSONAL EMPLEADO Y OBRERO DEL INSTITUTO, CORRESPONDIENTE AL MES DE FEBRERO DE 2015. SEGÚN ANEXOS.-</t>
    </r>
  </si>
  <si>
    <t>TESORO NACIONAL I.S.L.R. (5%)</t>
  </si>
  <si>
    <r>
      <t xml:space="preserve">Monto total a pagar en letras: </t>
    </r>
    <r>
      <rPr>
        <sz val="13"/>
        <color rgb="FF3333FF"/>
        <rFont val="Cambria"/>
        <family val="1"/>
        <scheme val="major"/>
      </rPr>
      <t>Ciento Sesenta y Siete Mil Doscientos Un Bolívares Con Setenta y Cuatro Céntimos.</t>
    </r>
  </si>
  <si>
    <r>
      <t xml:space="preserve">ÓRDEN DE PAGO </t>
    </r>
    <r>
      <rPr>
        <sz val="16"/>
        <color rgb="FF3333FF"/>
        <rFont val="Cambria"/>
        <family val="1"/>
        <scheme val="major"/>
      </rPr>
      <t>N° 0084</t>
    </r>
  </si>
  <si>
    <t>febrero DE 2015</t>
  </si>
  <si>
    <r>
      <rPr>
        <sz val="13"/>
        <rFont val="Cambria"/>
        <family val="1"/>
        <scheme val="major"/>
      </rPr>
      <t>La siguiente orden de pago corresponde a:</t>
    </r>
    <r>
      <rPr>
        <sz val="13"/>
        <color rgb="FF3333FF"/>
        <rFont val="Cambria"/>
        <family val="1"/>
        <scheme val="major"/>
      </rPr>
      <t xml:space="preserve"> HONORARIOS PROFESIONALES POR SERVICIOS PRESTADOS EN LA INSTITUCION COMO: ASESORIA ADMINISTRATIVA, ADSCRITA A LA GERENCIA DE ADMINISTRACION Y FINANZAS, SEGUN CONTRATO IVIM 002-2015. DE ACUERDO A FACTURA N° 0000127 Y CONTROL N° 00-0127 DE FECHA 30/01/2014 CORRESPONDIENTE AL MES DE FEBRERO DE 2015. Y DEMAS ANEXOS.- </t>
    </r>
  </si>
  <si>
    <r>
      <t xml:space="preserve">ÓRDEN DE PAGO </t>
    </r>
    <r>
      <rPr>
        <sz val="16"/>
        <color rgb="FF3333FF"/>
        <rFont val="Cambria"/>
        <family val="1"/>
        <scheme val="major"/>
      </rPr>
      <t>N° 0085</t>
    </r>
  </si>
  <si>
    <t>DEL 16/02/2015 - 28/02/2015</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</si>
  <si>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16/02/2015 AL 28/02/2015. SEGÚN CONTRATO N° IVIM-006-2015 Y DEMAS ANEXOS.</t>
    </r>
  </si>
  <si>
    <r>
      <t xml:space="preserve">Monto total a pagar en letras: </t>
    </r>
    <r>
      <rPr>
        <sz val="13"/>
        <color rgb="FF3333FF"/>
        <rFont val="Cambria"/>
        <family val="1"/>
        <scheme val="major"/>
      </rPr>
      <t>Dos Mil Ochocientos Ochenta y Dos Bolívares Con Ochenta y Tres  Céntimos.</t>
    </r>
  </si>
  <si>
    <r>
      <t xml:space="preserve">ÓRDEN DE PAGO </t>
    </r>
    <r>
      <rPr>
        <sz val="16"/>
        <color rgb="FF3333FF"/>
        <rFont val="Cambria"/>
        <family val="1"/>
        <scheme val="major"/>
      </rPr>
      <t>N° 0086</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</si>
  <si>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16/02/2015 AL 28/02/2015. SEGÚN CONTRATO N° IVIM-005-2015 Y DEMAS ANEXOS.</t>
    </r>
  </si>
  <si>
    <r>
      <t xml:space="preserve">ÓRDEN DE PAGO </t>
    </r>
    <r>
      <rPr>
        <sz val="16"/>
        <color rgb="FF3333FF"/>
        <rFont val="Cambria"/>
        <family val="1"/>
        <scheme val="major"/>
      </rPr>
      <t>N° 0087</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</si>
  <si>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16/02/2015 AL 28/02/2015. SEGÚN CONTRATO N° IVIM-008-2015 Y DEMAS ANEXOS.</t>
    </r>
  </si>
  <si>
    <r>
      <t xml:space="preserve">Monto total a pagar en letras: </t>
    </r>
    <r>
      <rPr>
        <sz val="13"/>
        <color rgb="FF3333FF"/>
        <rFont val="Cambria"/>
        <family val="1"/>
        <scheme val="major"/>
      </rPr>
      <t>Dos Mil Ochocientos Ochenta y Dos Bolívares Con Ochenta y Tres Céntimos.</t>
    </r>
  </si>
  <si>
    <r>
      <t xml:space="preserve">ÓRDEN DE PAGO </t>
    </r>
    <r>
      <rPr>
        <sz val="16"/>
        <color rgb="FF3333FF"/>
        <rFont val="Cambria"/>
        <family val="1"/>
        <scheme val="major"/>
      </rPr>
      <t>N° 0088</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</si>
  <si>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16/02/2015 - 28/02/2015. SEGÚN CONTRATO N° IVIM-007-2015 Y DEMAS ANEXOS.</t>
    </r>
  </si>
  <si>
    <r>
      <t xml:space="preserve">Monto total a pagar en letras:  Dos </t>
    </r>
    <r>
      <rPr>
        <sz val="13"/>
        <color rgb="FF3333FF"/>
        <rFont val="Cambria"/>
        <family val="1"/>
        <scheme val="major"/>
      </rPr>
      <t xml:space="preserve">Mil Doscientos Ochenta y Dos Bolívares Con Ochenta y Tres Céntimos. </t>
    </r>
  </si>
  <si>
    <r>
      <t xml:space="preserve">ÓRDEN DE PAGO </t>
    </r>
    <r>
      <rPr>
        <sz val="16"/>
        <color rgb="FF3333FF"/>
        <rFont val="Cambria"/>
        <family val="1"/>
        <scheme val="major"/>
      </rPr>
      <t>N° 0089</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</si>
  <si>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01/02/2015 AL 28/02/2015 POR CUMPLIR CON EL SEGUIMIENTO Y CONTROL DE LA EJECUCIÓN DE NUEVOS DESARROLLOS DEL INSTITUTO, SEGÚN ACTA N° 003-2015 - PUNTO DE CUENTA DIRECTIVO N° 02 DE FECHA 07/01/2015. Y DEMAS ANEXOS.- </t>
    </r>
  </si>
  <si>
    <r>
      <t xml:space="preserve">ÓRDEN DE PAGO </t>
    </r>
    <r>
      <rPr>
        <sz val="16"/>
        <color rgb="FF3333FF"/>
        <rFont val="Cambria"/>
        <family val="1"/>
        <scheme val="major"/>
      </rPr>
      <t>N° 0090</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</si>
  <si>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01/02/2015 AL 28/02/2015 POR CUMPLIR CON EL SEGUIMIENTO Y CONTROL DE LA EJECUCIÓN DE LAS DIFERENTES OBRAS QUE EJECUTA EL INSTITUTO, SEGÚN ACTA N° 003-2015 - PUNTO DE CUENTA DIRECTIVO N° 02 DE FECHA 07/01/2015. Y DEMAS ANEXOS.- </t>
    </r>
  </si>
  <si>
    <r>
      <t xml:space="preserve">ÓRDEN DE PAGO </t>
    </r>
    <r>
      <rPr>
        <sz val="16"/>
        <color rgb="FF3333FF"/>
        <rFont val="Cambria"/>
        <family val="1"/>
        <scheme val="major"/>
      </rPr>
      <t>N° 0091</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</si>
  <si>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01/02/2015 AL 28/02/2015 POR CUMPLIR CON EL SEGUIMIENTO Y CONTROL DEL PROGRAMA SUSTITUCIÓN DE TECHOS QUE EJECUTA EL INSTITUTO, SEGÚN ACTA N° 003-2015 - PUNTO DE CUENTA DIRECTIVO N° 02 DE FECHA 07/01/2015. Y DEMAS ANEXOS.- </t>
    </r>
  </si>
  <si>
    <r>
      <t xml:space="preserve">ÓRDEN DE PAGO </t>
    </r>
    <r>
      <rPr>
        <sz val="16"/>
        <color rgb="FF3333FF"/>
        <rFont val="Cambria"/>
        <family val="1"/>
        <scheme val="major"/>
      </rPr>
      <t>N° 0092</t>
    </r>
  </si>
  <si>
    <t>LEIDY PEÑA</t>
  </si>
  <si>
    <r>
      <t xml:space="preserve">C.I. / R.I.F. </t>
    </r>
    <r>
      <rPr>
        <sz val="14"/>
        <color rgb="FF3333FF"/>
        <rFont val="Cambria"/>
        <family val="1"/>
        <scheme val="major"/>
      </rPr>
      <t>V-15.822.407</t>
    </r>
  </si>
  <si>
    <r>
      <t xml:space="preserve">________________________________________________          </t>
    </r>
    <r>
      <rPr>
        <sz val="11"/>
        <color theme="1"/>
        <rFont val="Cambria"/>
        <family val="1"/>
        <scheme val="major"/>
      </rPr>
      <t xml:space="preserve">Lcda. Militza Alvarez                                                                                                                    C.I. 10.835.177      </t>
    </r>
    <r>
      <rPr>
        <b/>
        <sz val="11"/>
        <color theme="1"/>
        <rFont val="Cambria"/>
        <family val="1"/>
        <scheme val="major"/>
      </rPr>
      <t xml:space="preserve">                                                            Jefe (a) de Presupuesto I.V.I.M.                         Fecha: ________ / _________ / _____________</t>
    </r>
  </si>
  <si>
    <r>
      <t xml:space="preserve">ÓRDEN DE PAGO </t>
    </r>
    <r>
      <rPr>
        <sz val="16"/>
        <color rgb="FF3333FF"/>
        <rFont val="Cambria"/>
        <family val="1"/>
        <scheme val="major"/>
      </rPr>
      <t>N° 0093</t>
    </r>
  </si>
  <si>
    <t>FEBRERO DE 2014</t>
  </si>
  <si>
    <r>
      <rPr>
        <sz val="13"/>
        <rFont val="Cambria"/>
        <family val="1"/>
        <scheme val="major"/>
      </rPr>
      <t>La siguiente orden de pago corresponde a</t>
    </r>
    <r>
      <rPr>
        <sz val="13"/>
        <color rgb="FF3333FF"/>
        <rFont val="Cambria"/>
        <family val="1"/>
        <scheme val="major"/>
      </rPr>
      <t>: AYUDA DE GUARDERIA DE SU HIJA: FEDORA ÁLVAREZ,  CORRESPONDIENTE AL MES DE ENERO DE 2015. SEGÚN FACTURA N° 005487 DE FECHA 19-01-2015. DE ACUERDO AL PUNTO N° 02 Y ACTA N° 016-2014 DE FECHA 18/02/2014. Y DEMAS ANEXOS.-</t>
    </r>
  </si>
  <si>
    <t>ARGENIS RODRIGUEZ</t>
  </si>
  <si>
    <r>
      <t xml:space="preserve">C.I. / R.I.F. </t>
    </r>
    <r>
      <rPr>
        <sz val="13"/>
        <color rgb="FF3333FF"/>
        <rFont val="Cambria"/>
        <family val="1"/>
        <scheme val="major"/>
      </rPr>
      <t>V-14.994.301</t>
    </r>
  </si>
  <si>
    <r>
      <t xml:space="preserve">______________________________________________          </t>
    </r>
    <r>
      <rPr>
        <sz val="11"/>
        <color theme="1"/>
        <rFont val="Cambria"/>
        <family val="1"/>
        <scheme val="major"/>
      </rPr>
      <t xml:space="preserve">Lcda. Militza Alvarez                                                                                                                    C.I. 10.835.177      </t>
    </r>
    <r>
      <rPr>
        <b/>
        <sz val="11"/>
        <color theme="1"/>
        <rFont val="Cambria"/>
        <family val="1"/>
        <scheme val="major"/>
      </rPr>
      <t xml:space="preserve">                                                            Jefe (a) de Presupuesto I.V.I.M.                         Fecha: ________ / _________ / _____________</t>
    </r>
  </si>
  <si>
    <r>
      <t xml:space="preserve">ÓRDEN DE PAGO </t>
    </r>
    <r>
      <rPr>
        <sz val="16"/>
        <color rgb="FF3333FF"/>
        <rFont val="Cambria"/>
        <family val="1"/>
        <scheme val="major"/>
      </rPr>
      <t>N° 0094</t>
    </r>
  </si>
  <si>
    <t>MENSUALIDAD ENERO</t>
  </si>
  <si>
    <r>
      <t xml:space="preserve">ÓRDEN DE PAGO </t>
    </r>
    <r>
      <rPr>
        <sz val="16"/>
        <color rgb="FF3333FF"/>
        <rFont val="Cambria"/>
        <family val="1"/>
        <scheme val="major"/>
      </rPr>
      <t>N° 0095</t>
    </r>
  </si>
  <si>
    <r>
      <rPr>
        <sz val="13"/>
        <rFont val="Cambria"/>
        <family val="1"/>
        <scheme val="major"/>
      </rPr>
      <t>La siguiente Orden de Pago corresponde a</t>
    </r>
    <r>
      <rPr>
        <sz val="13"/>
        <color rgb="FF3333FF"/>
        <rFont val="Cambria"/>
        <family val="1"/>
        <scheme val="major"/>
      </rPr>
      <t xml:space="preserve">: ASIGNACIÓN MONETARIA COMO PRESIDENTE (ENCARGADO), AL SERVICIO DE ESTA INSTITUCIÓN, SEGÚN ACTA N° 017-2014, PUNTO DE CUENTA DIRECTIVO N° 002 DE FECHA 24/02/2014 Y DECRETO N° G-007/2014. CORRESPONDIENTE A LA PRIMERA QUINCENA DE FEBRERO DE 2015. SEGUN ANEXOS.-  </t>
    </r>
  </si>
  <si>
    <r>
      <t>Monto total a pagar en letras: UN Mil Quinientos</t>
    </r>
    <r>
      <rPr>
        <sz val="12"/>
        <color rgb="FF3333FF"/>
        <rFont val="Cambria"/>
        <family val="1"/>
        <scheme val="major"/>
      </rPr>
      <t xml:space="preserve"> Bolívares Con Cero Céntimos</t>
    </r>
  </si>
  <si>
    <t>JOSERELYS BETANCOURT</t>
  </si>
  <si>
    <r>
      <t xml:space="preserve">C.I. / R.I.F. </t>
    </r>
    <r>
      <rPr>
        <sz val="13"/>
        <color rgb="FF3333FF"/>
        <rFont val="Cambria"/>
        <family val="1"/>
        <scheme val="major"/>
      </rPr>
      <t>V-16.516.568</t>
    </r>
  </si>
  <si>
    <r>
      <t xml:space="preserve">ÓRDEN DE PAGO </t>
    </r>
    <r>
      <rPr>
        <sz val="16"/>
        <color rgb="FF3333FF"/>
        <rFont val="Cambria"/>
        <family val="1"/>
        <scheme val="major"/>
      </rPr>
      <t>N° 0096</t>
    </r>
  </si>
  <si>
    <r>
      <rPr>
        <sz val="13"/>
        <rFont val="Cambria"/>
        <family val="1"/>
        <scheme val="major"/>
      </rPr>
      <t>La siguiente orden de pago corresponde a</t>
    </r>
    <r>
      <rPr>
        <sz val="13"/>
        <color rgb="FF3333FF"/>
        <rFont val="Cambria"/>
        <family val="1"/>
        <scheme val="major"/>
      </rPr>
      <t>: AYUDA DE GUARDERIA DE SU HIJO: JOSE ANDRES PINTO BETANCOURT,  CORRESPONDIENTE AL MES DE ENERO DE 2015. SEGÚN FACTURA N° 0005853 Y CONTROL N° 00-0005853 DE FECHA 27-01-2015. DE ACUERDO AL PUNTO N° 02 Y ACTA N° 016-2014 DE FECHA 18/02/2014. Y DEMAS ANEXOS.-</t>
    </r>
  </si>
  <si>
    <t xml:space="preserve">MILITZA ÁLVAREZ </t>
  </si>
  <si>
    <r>
      <t xml:space="preserve">C.I. / R.I.F. </t>
    </r>
    <r>
      <rPr>
        <sz val="13"/>
        <color rgb="FF3333FF"/>
        <rFont val="Cambria"/>
        <family val="1"/>
        <scheme val="major"/>
      </rPr>
      <t>V-10.835.177</t>
    </r>
  </si>
  <si>
    <r>
      <t xml:space="preserve">ÓRDEN DE PAGO </t>
    </r>
    <r>
      <rPr>
        <sz val="16"/>
        <color rgb="FF3333FF"/>
        <rFont val="Cambria"/>
        <family val="1"/>
        <scheme val="major"/>
      </rPr>
      <t>N° 0097</t>
    </r>
  </si>
  <si>
    <r>
      <rPr>
        <sz val="13"/>
        <rFont val="Cambria"/>
        <family val="1"/>
        <scheme val="major"/>
      </rPr>
      <t>La siguiente orden de pago corresponde a</t>
    </r>
    <r>
      <rPr>
        <sz val="13"/>
        <color rgb="FF3333FF"/>
        <rFont val="Cambria"/>
        <family val="1"/>
        <scheme val="major"/>
      </rPr>
      <t>: AYUDA DE GUARDERIA DE SU HIJO: SANTIAGO AZOCAR,  CORRESPONDIENTE AL MES DE ENERO DE 2015. SEGÚN FACTURAS Nº 0004516 / CONTROL Nº 00-0004516 DE FECHA  26/02/2015 . Y DE ACUERDO AL PUNTO N° 02 Y ACTA N° 016-2014 DE FECHA 18/02/2014. ANEXOS.-</t>
    </r>
  </si>
  <si>
    <r>
      <t xml:space="preserve">Monto total a pagar en letras: </t>
    </r>
    <r>
      <rPr>
        <sz val="13"/>
        <color rgb="FF3333FF"/>
        <rFont val="Cambria"/>
        <family val="1"/>
        <scheme val="major"/>
      </rPr>
      <t>Un Mil Cuatrocientos Cincuenta Bolívares Con Cero Céntimos</t>
    </r>
  </si>
  <si>
    <t>ENNIO MUÑOZ</t>
  </si>
  <si>
    <r>
      <t xml:space="preserve">C.I. / R.I.F. </t>
    </r>
    <r>
      <rPr>
        <sz val="13"/>
        <color rgb="FF3333FF"/>
        <rFont val="Cambria"/>
        <family val="1"/>
        <scheme val="major"/>
      </rPr>
      <t>V-15.030.946</t>
    </r>
  </si>
  <si>
    <r>
      <t xml:space="preserve">ÓRDEN DE PAGO </t>
    </r>
    <r>
      <rPr>
        <sz val="16"/>
        <color rgb="FF3333FF"/>
        <rFont val="Cambria"/>
        <family val="1"/>
        <scheme val="major"/>
      </rPr>
      <t>N° 0098</t>
    </r>
  </si>
  <si>
    <r>
      <rPr>
        <sz val="13"/>
        <rFont val="Cambria"/>
        <family val="1"/>
        <scheme val="major"/>
      </rPr>
      <t>La siguiente orden de pago corresponde a</t>
    </r>
    <r>
      <rPr>
        <sz val="13"/>
        <color rgb="FF3333FF"/>
        <rFont val="Cambria"/>
        <family val="1"/>
        <scheme val="major"/>
      </rPr>
      <t>: AYUDA DE GUARDERIA DE SUS HIJOS: ENNIO JOSE Y DIEGO MUÑOZ,  CORRESPONDIENTE AL MES DE ENERO DE 2015. SEGÚN FACTURAS N° 0006899 Y Nº 0006898 / CONTROL 00-0015899 Y 00-0015898  DE FECHA 13-01-2015. DE ACUERDO AL PUNTO N° 02 Y ACTA N° 016-2014 DE FECHA 18/02/2014. ANEXOS.-</t>
    </r>
  </si>
  <si>
    <r>
      <t xml:space="preserve">Monto total a pagar en letras: </t>
    </r>
    <r>
      <rPr>
        <sz val="12"/>
        <color rgb="FF3333FF"/>
        <rFont val="Cambria"/>
        <family val="1"/>
        <scheme val="major"/>
      </rPr>
      <t>Tres  Mil Cuatrocientos Un Bolívares Con Doce Céntimos</t>
    </r>
  </si>
  <si>
    <t>SUGLEIDYS SIFONTES</t>
  </si>
  <si>
    <r>
      <t xml:space="preserve">C.I. / R.I.F. </t>
    </r>
    <r>
      <rPr>
        <sz val="13"/>
        <color rgb="FF3333FF"/>
        <rFont val="Cambria"/>
        <family val="1"/>
        <scheme val="major"/>
      </rPr>
      <t>V-15.813.021</t>
    </r>
  </si>
  <si>
    <r>
      <t xml:space="preserve">ÓRDEN DE PAGO </t>
    </r>
    <r>
      <rPr>
        <sz val="16"/>
        <color rgb="FF3333FF"/>
        <rFont val="Cambria"/>
        <family val="1"/>
        <scheme val="major"/>
      </rPr>
      <t>N° 0099</t>
    </r>
  </si>
  <si>
    <r>
      <rPr>
        <sz val="12"/>
        <rFont val="Cambria"/>
        <family val="1"/>
        <scheme val="major"/>
      </rPr>
      <t>La siguiente orden de pago corresponde a</t>
    </r>
    <r>
      <rPr>
        <sz val="12"/>
        <color rgb="FF3333FF"/>
        <rFont val="Cambria"/>
        <family val="1"/>
        <scheme val="major"/>
      </rPr>
      <t>: AYUDA DE GUARDERIA DE SUS HIJOS: SURIEL SANCHEZ Y MOISÉS SÁNCHEZ,  CORRESPONDIENTE AL MES DE ENERO DE 2015. SEGÚN FACTURAS N° 00001254  Y CONTROL N° 00-00001254 DE FECHA 28-01-2015. DE ACUERDO AL PUNTO N° 02 Y ACTA N° 016-2014 DE FECHA 18/02/2014. Y DEMAS ANEXOS.-</t>
    </r>
  </si>
  <si>
    <t>CHRISTOPHER CORRALES</t>
  </si>
  <si>
    <r>
      <t xml:space="preserve">C.I. / R.I.F. </t>
    </r>
    <r>
      <rPr>
        <sz val="13"/>
        <color rgb="FF3333FF"/>
        <rFont val="Cambria"/>
        <family val="1"/>
        <scheme val="major"/>
      </rPr>
      <t>V-15.526.241</t>
    </r>
  </si>
  <si>
    <r>
      <t xml:space="preserve">ÓRDEN DE PAGO </t>
    </r>
    <r>
      <rPr>
        <sz val="16"/>
        <color rgb="FF3333FF"/>
        <rFont val="Cambria"/>
        <family val="1"/>
        <scheme val="major"/>
      </rPr>
      <t>N° 0100</t>
    </r>
  </si>
  <si>
    <t xml:space="preserve">YETSI VÁSQUEZ </t>
  </si>
  <si>
    <r>
      <t xml:space="preserve">C.I. / R.I.F. </t>
    </r>
    <r>
      <rPr>
        <sz val="13"/>
        <color rgb="FF3333FF"/>
        <rFont val="Cambria"/>
        <family val="1"/>
        <scheme val="major"/>
      </rPr>
      <t>V-16.573.328</t>
    </r>
  </si>
  <si>
    <r>
      <rPr>
        <sz val="11"/>
        <color theme="1"/>
        <rFont val="Cambria"/>
        <family val="1"/>
        <scheme val="major"/>
      </rPr>
      <t xml:space="preserve">_____________________________________                                        Gral. Raúl Alfonzo Paredes                                                                                                                    C.I. 9.154.995                                                        </t>
    </r>
    <r>
      <rPr>
        <b/>
        <sz val="11"/>
        <color theme="1"/>
        <rFont val="Cambria"/>
        <family val="1"/>
        <scheme val="major"/>
      </rPr>
      <t xml:space="preserve">Presidencia I.V.I.M.     </t>
    </r>
    <r>
      <rPr>
        <sz val="11"/>
        <color theme="1"/>
        <rFont val="Cambria"/>
        <family val="1"/>
        <scheme val="major"/>
      </rPr>
      <t xml:space="preserve">                                                    </t>
    </r>
    <r>
      <rPr>
        <b/>
        <sz val="11"/>
        <color theme="1"/>
        <rFont val="Cambria"/>
        <family val="1"/>
        <scheme val="major"/>
      </rPr>
      <t>Fecha:</t>
    </r>
    <r>
      <rPr>
        <sz val="11"/>
        <color theme="1"/>
        <rFont val="Cambria"/>
        <family val="1"/>
        <scheme val="major"/>
      </rPr>
      <t xml:space="preserve"> ______ / _______ /___________                    </t>
    </r>
    <r>
      <rPr>
        <b/>
        <sz val="11"/>
        <color theme="1"/>
        <rFont val="Cambria"/>
        <family val="1"/>
        <scheme val="major"/>
      </rPr>
      <t xml:space="preserve">                                                                                                                                        </t>
    </r>
  </si>
  <si>
    <r>
      <t xml:space="preserve">ÓRDEN DE PAGO </t>
    </r>
    <r>
      <rPr>
        <sz val="16"/>
        <color rgb="FF3333FF"/>
        <rFont val="Cambria"/>
        <family val="1"/>
        <scheme val="major"/>
      </rPr>
      <t>N° 0101</t>
    </r>
  </si>
  <si>
    <r>
      <rPr>
        <sz val="13"/>
        <rFont val="Cambria"/>
        <family val="1"/>
        <scheme val="major"/>
      </rPr>
      <t>La siguiente orden de pago corresponde a</t>
    </r>
    <r>
      <rPr>
        <sz val="13"/>
        <color rgb="FF3333FF"/>
        <rFont val="Cambria"/>
        <family val="1"/>
        <scheme val="major"/>
      </rPr>
      <t>: AYUDA DE GUARDERIA DE SUS HIJOS: FIDEL MARCANO E ISABELLA MARCANO,  CORRESPONDIENTE AL MES DE ENERO DE 2015. SEGÚN FACTURA N° 010817 Y CONTROL N° 00-010817 DE FECHA 30-01-2015. Y DE ACUERDO AL PUNTO N° 02 Y ACTA N° 016-2014 DE FECHA 18/02/2014. Y DEMAS ANEXOS.-</t>
    </r>
  </si>
  <si>
    <r>
      <t xml:space="preserve">Monto total a pagar en letras: </t>
    </r>
    <r>
      <rPr>
        <sz val="13"/>
        <color rgb="FF3333FF"/>
        <rFont val="Cambria"/>
        <family val="1"/>
        <scheme val="major"/>
      </rPr>
      <t>Dos  Mil Noventa Bolívares Con Cero Céntimos</t>
    </r>
  </si>
  <si>
    <t>YULIS BASTARDO</t>
  </si>
  <si>
    <r>
      <t xml:space="preserve">C.I. / R.I.F. </t>
    </r>
    <r>
      <rPr>
        <sz val="13"/>
        <color rgb="FF3333FF"/>
        <rFont val="Cambria"/>
        <family val="1"/>
        <scheme val="major"/>
      </rPr>
      <t>V-13.771.245</t>
    </r>
  </si>
  <si>
    <r>
      <t xml:space="preserve">ÓRDEN DE PAGO </t>
    </r>
    <r>
      <rPr>
        <sz val="16"/>
        <color rgb="FF3333FF"/>
        <rFont val="Cambria"/>
        <family val="1"/>
        <scheme val="major"/>
      </rPr>
      <t>N° 0102</t>
    </r>
  </si>
  <si>
    <r>
      <rPr>
        <sz val="13"/>
        <rFont val="Cambria"/>
        <family val="1"/>
        <scheme val="major"/>
      </rPr>
      <t>La siguiente orden de pago corresponde a</t>
    </r>
    <r>
      <rPr>
        <sz val="13"/>
        <color rgb="FF3333FF"/>
        <rFont val="Cambria"/>
        <family val="1"/>
        <scheme val="major"/>
      </rPr>
      <t>: AYUDA DE GUARDERIA DE SU HIJA: ROSMERY MORENO,  CORRESPONDIENTE AL MES DE ENERO DE 2015. SEGÚN FACTURA N° 012374 / CONTROL N° 00-010374 DE FECHA 20-01-2015. DE ACUERDO AL PUNTO N° 02 Y ACTA N° 016-2014 DE FECHA 18/02/2014. ANEXOS.-</t>
    </r>
  </si>
  <si>
    <t>LISBETH ZAMBRANO</t>
  </si>
  <si>
    <r>
      <t xml:space="preserve">C.I. / R.I.F. </t>
    </r>
    <r>
      <rPr>
        <sz val="13"/>
        <color rgb="FF3333FF"/>
        <rFont val="Cambria"/>
        <family val="1"/>
        <scheme val="major"/>
      </rPr>
      <t>V-15.335.841</t>
    </r>
  </si>
  <si>
    <r>
      <t xml:space="preserve">ÓRDEN DE PAGO </t>
    </r>
    <r>
      <rPr>
        <sz val="16"/>
        <color rgb="FF3333FF"/>
        <rFont val="Cambria"/>
        <family val="1"/>
        <scheme val="major"/>
      </rPr>
      <t>N° 0103</t>
    </r>
  </si>
  <si>
    <r>
      <rPr>
        <sz val="13"/>
        <rFont val="Cambria"/>
        <family val="1"/>
        <scheme val="major"/>
      </rPr>
      <t>La siguiente orden de pago corresponde a</t>
    </r>
    <r>
      <rPr>
        <sz val="13"/>
        <color rgb="FF3333FF"/>
        <rFont val="Cambria"/>
        <family val="1"/>
        <scheme val="major"/>
      </rPr>
      <t>: AYUDA DE GUARDERIA DE SU HIJA: ANDREA BRAVO ZAMBRANO,  CORRESPONDIENTE AL MES DE ENERO DE 2015. SEGÚN FACTURAS N° 00001188  / CONTROL 00-00001188.  DE FECHA 15-01-2015. DE ACUERDO AL PUNTO N° 02 Y ACTA N° 016-2014 DE FECHA 18/02/2014. ANEXOS.-</t>
    </r>
  </si>
  <si>
    <t>CARLOS ALBERTO PINTO GABRIEL</t>
  </si>
  <si>
    <r>
      <t xml:space="preserve">C.I. / R.I.F. </t>
    </r>
    <r>
      <rPr>
        <sz val="13"/>
        <color rgb="FF3333FF"/>
        <rFont val="Cambria"/>
        <family val="1"/>
        <scheme val="major"/>
      </rPr>
      <t>V-19.090.459</t>
    </r>
  </si>
  <si>
    <r>
      <t xml:space="preserve">ÓRDEN DE PAGO </t>
    </r>
    <r>
      <rPr>
        <sz val="16"/>
        <color rgb="FF3333FF"/>
        <rFont val="Cambria"/>
        <family val="1"/>
        <scheme val="major"/>
      </rPr>
      <t>N° 0104</t>
    </r>
  </si>
  <si>
    <r>
      <rPr>
        <sz val="13"/>
        <rFont val="Cambria"/>
        <family val="1"/>
        <scheme val="major"/>
      </rPr>
      <t>La siguiente orden de pago corresponde a</t>
    </r>
    <r>
      <rPr>
        <sz val="13"/>
        <color rgb="FF3333FF"/>
        <rFont val="Cambria"/>
        <family val="1"/>
        <scheme val="major"/>
      </rPr>
      <t>: AYUDA DE GUARDERIA DE SU HIJA: ELISABETH PINTO,  CORRESPONDIENTE AL MES DE ENERO DE 2015. SEGÚN FACTURA N° 003567 / CONTROL Nº 00-003567. DE FECHA 26-02-2015. DE ACUERDO AL PUNTO N° 02 Y ACTA N° 016-2014 DE FECHA 18/02/2014. ANEXOS.-</t>
    </r>
  </si>
  <si>
    <t>DAYMAR DEL VALLE ORENCE ALVAREZ</t>
  </si>
  <si>
    <r>
      <t xml:space="preserve">C.I. / R.I.F. </t>
    </r>
    <r>
      <rPr>
        <sz val="13"/>
        <color rgb="FF3333FF"/>
        <rFont val="Cambria"/>
        <family val="1"/>
        <scheme val="major"/>
      </rPr>
      <t>V-13.998.609</t>
    </r>
  </si>
  <si>
    <r>
      <t xml:space="preserve">ÓRDEN DE PAGO </t>
    </r>
    <r>
      <rPr>
        <sz val="16"/>
        <color rgb="FF3333FF"/>
        <rFont val="Cambria"/>
        <family val="1"/>
        <scheme val="major"/>
      </rPr>
      <t>N° 0105</t>
    </r>
  </si>
  <si>
    <r>
      <rPr>
        <sz val="13"/>
        <rFont val="Cambria"/>
        <family val="1"/>
        <scheme val="major"/>
      </rPr>
      <t>La siguiente orden de pago corresponde a</t>
    </r>
    <r>
      <rPr>
        <sz val="13"/>
        <color rgb="FF3333FF"/>
        <rFont val="Cambria"/>
        <family val="1"/>
        <scheme val="major"/>
      </rPr>
      <t>: AYUDA DE GUARDERIA DE SU HIJO: JOSÉ AGUSTIN AVILA,  CORRESPONDIENTE AL MES DE ENERO DE 2015. SEGÚN FACTURA N°000855 Y CONTROL 00-000855 DE FECHA 19-01-2015. DE ACUERDO AL ACTA N° 034-2014 - PUNTO N° 02. DE FECHA 21/10/2014. Y DEMAS ANEXOS.-</t>
    </r>
  </si>
  <si>
    <r>
      <t xml:space="preserve">ÓRDEN DE PAGO </t>
    </r>
    <r>
      <rPr>
        <sz val="16"/>
        <color rgb="FF3333FF"/>
        <rFont val="Cambria"/>
        <family val="1"/>
        <scheme val="major"/>
      </rPr>
      <t>N° 0106</t>
    </r>
  </si>
  <si>
    <r>
      <t>Monto total a pagar en letras: Doscientos Setenta Mil Cuatro B</t>
    </r>
    <r>
      <rPr>
        <sz val="13"/>
        <color rgb="FF3333FF"/>
        <rFont val="Cambria"/>
        <family val="1"/>
        <scheme val="major"/>
      </rPr>
      <t>olívares Con Diecinueve  Céntimos.</t>
    </r>
  </si>
  <si>
    <r>
      <t xml:space="preserve">ÓRDEN DE PAGO </t>
    </r>
    <r>
      <rPr>
        <sz val="16"/>
        <color rgb="FF3333FF"/>
        <rFont val="Cambria"/>
        <family val="1"/>
        <scheme val="major"/>
      </rPr>
      <t>N° 0107</t>
    </r>
  </si>
  <si>
    <t>FLETES DE RIPIO Y GRANZA</t>
  </si>
  <si>
    <r>
      <t xml:space="preserve">Monto total a pagar en letras: Ciento Treinta y Tres Mil Trescientos Cuarenta y Siete </t>
    </r>
    <r>
      <rPr>
        <sz val="13"/>
        <color rgb="FF3333FF"/>
        <rFont val="Cambria"/>
        <family val="1"/>
        <scheme val="major"/>
      </rPr>
      <t>Bolívares Con Dieciocho Céntimos.</t>
    </r>
  </si>
  <si>
    <r>
      <t xml:space="preserve">FECHA: </t>
    </r>
    <r>
      <rPr>
        <sz val="13"/>
        <color rgb="FF3333FF"/>
        <rFont val="Cambria"/>
        <family val="1"/>
        <scheme val="major"/>
      </rPr>
      <t xml:space="preserve"> 27/02/2015</t>
    </r>
  </si>
  <si>
    <r>
      <rPr>
        <sz val="12"/>
        <rFont val="Cambria"/>
        <family val="1"/>
        <scheme val="major"/>
      </rPr>
      <t xml:space="preserve">La siguiente Orden de Pago corresponde a: </t>
    </r>
    <r>
      <rPr>
        <sz val="12"/>
        <color rgb="FF3333FF"/>
        <rFont val="Cambria"/>
        <family val="1"/>
        <scheme val="major"/>
      </rPr>
      <t xml:space="preserve">PAGO POR COMPRA DE MATERIAL DE FERRETERIA; A FIN DE SER UTILIZADOS EN EL  PROYECTO: "CONVENIO DE COOPERACION INTERINSTITUCIONAL PARA LA CONSTRUCCION DE 800 VIVIENDAS EN DIFERENTES MUNICIPIOS DEL ESTADO MONAGAS". SEGUN ORDEN DE COMPRA Nº 011-2015 DE FECHA 26/02/2015 Y FACTURA Nº 002097 Nº DE CONTROL 00-002097 DE FECHA 26/02/2015 Y DEMAS ANEXOS.- </t>
    </r>
  </si>
  <si>
    <r>
      <t xml:space="preserve">Monto total a pagar en letras: Dieciseis Mil Setecientos Cuarenta y Cuatro </t>
    </r>
    <r>
      <rPr>
        <sz val="13"/>
        <color rgb="FF3333FF"/>
        <rFont val="Cambria"/>
        <family val="1"/>
        <scheme val="major"/>
      </rPr>
      <t>Bolívares Con Sesenta Céntimos.</t>
    </r>
  </si>
  <si>
    <t>ASOCIACION COOPERATIVA TRANSPORTE CARMONA, R.L.</t>
  </si>
  <si>
    <t>C.I. / R.I.F. J-40335426-0</t>
  </si>
  <si>
    <r>
      <t>Monto total a pagar en letras: Sesenta y Cuatro Mil B</t>
    </r>
    <r>
      <rPr>
        <sz val="13"/>
        <color rgb="FF3333FF"/>
        <rFont val="Cambria"/>
        <family val="1"/>
        <scheme val="major"/>
      </rPr>
      <t>olívares Con Once Céntimos.</t>
    </r>
  </si>
  <si>
    <r>
      <t xml:space="preserve">ÓRDEN DE PAGO </t>
    </r>
    <r>
      <rPr>
        <sz val="16"/>
        <color rgb="FF3333FF"/>
        <rFont val="Cambria"/>
        <family val="1"/>
        <scheme val="major"/>
      </rPr>
      <t>N° 0108</t>
    </r>
  </si>
  <si>
    <r>
      <rPr>
        <sz val="12"/>
        <rFont val="Cambria"/>
        <family val="1"/>
        <scheme val="major"/>
      </rPr>
      <t xml:space="preserve">La siguiente Orden de Pago corresponde a: </t>
    </r>
    <r>
      <rPr>
        <sz val="12"/>
        <color rgb="FF3333FF"/>
        <rFont val="Cambria"/>
        <family val="1"/>
        <scheme val="major"/>
      </rPr>
      <t xml:space="preserve">PAGO POR TRANSPORTE DE MATERIAL DE CONSTRUCCION (PEGO);  A FIN DE SER UTILIZADOS EN EL  PROYECTO: "CONVENIO DE COOPERACION INTERINSTITUCIONAL PARA LA CONSTRUCCION DE 800 VIVIENDAS EN DIFERENTES MUNICIPIOS DEL ESTADO MONAGAS". SEGUN ORDEN DE SERVICIO Nº 006-2015 DE FECHA 27/02/2015 Y FACTURA Nº 000043 Nº DE CONTROL 00-000043 DE FECHA 27/02/2015 Y DEMAS ANEXOS.- </t>
    </r>
  </si>
  <si>
    <r>
      <t>Monto total a pagar en letras: Ocho Mil B</t>
    </r>
    <r>
      <rPr>
        <sz val="13"/>
        <color rgb="FF3333FF"/>
        <rFont val="Cambria"/>
        <family val="1"/>
        <scheme val="major"/>
      </rPr>
      <t>olívares Con Cero Céntimos.</t>
    </r>
  </si>
  <si>
    <r>
      <rPr>
        <sz val="12"/>
        <rFont val="Cambria"/>
        <family val="1"/>
        <scheme val="major"/>
      </rPr>
      <t xml:space="preserve">La siguiente Orden de Pago corresponde a: </t>
    </r>
    <r>
      <rPr>
        <sz val="12"/>
        <color rgb="FF3333FF"/>
        <rFont val="Cambria"/>
        <family val="1"/>
        <scheme val="major"/>
      </rPr>
      <t xml:space="preserve">PAGO POR TRANSPORTE DE MATERIAL DE CONSTRUCCION;  A FIN DE SER UTILIZADOS EN EL  PROYECTO: "CONVENIO DE COOPERACION INTERINSTITUCIONAL PARA LA CONSTRUCCION DE 800 VIVIENDAS EN DIFERENTES MUNICIPIOS DEL ESTADO MONAGAS". SEGUN ORDEN DE SERVICIO Nº 005-2015 DE FECHA 27/02/2015 Y FACTURA Nº 000042 Nº DE CONTROL 00-000042 DE FECHA 27/02/2015 Y DEMAS ANEXOS.- </t>
    </r>
  </si>
  <si>
    <r>
      <t xml:space="preserve">ÓRDEN DE PAGO </t>
    </r>
    <r>
      <rPr>
        <sz val="16"/>
        <color rgb="FF3333FF"/>
        <rFont val="Cambria"/>
        <family val="1"/>
        <scheme val="major"/>
      </rPr>
      <t>N° 0109</t>
    </r>
  </si>
  <si>
    <r>
      <t xml:space="preserve">Monto total a pagar en letras: Dos </t>
    </r>
    <r>
      <rPr>
        <sz val="13"/>
        <color rgb="FF3333FF"/>
        <rFont val="Cambria"/>
        <family val="1"/>
        <scheme val="major"/>
      </rPr>
      <t>Mil Trescientos Cincuenta Bolívares Con Ochenta y Seis Céntimos.</t>
    </r>
  </si>
  <si>
    <r>
      <t xml:space="preserve">ÓRDEN DE PAGO </t>
    </r>
    <r>
      <rPr>
        <sz val="16"/>
        <color rgb="FF3333FF"/>
        <rFont val="Cambria"/>
        <family val="1"/>
        <scheme val="major"/>
      </rPr>
      <t>N° 0110</t>
    </r>
  </si>
  <si>
    <r>
      <rPr>
        <sz val="14"/>
        <rFont val="Cambria"/>
        <family val="1"/>
        <scheme val="major"/>
      </rPr>
      <t>La siguiente orden de pago corresponde a</t>
    </r>
    <r>
      <rPr>
        <sz val="14"/>
        <color rgb="FF3333FF"/>
        <rFont val="Cambria"/>
        <family val="1"/>
        <scheme val="major"/>
      </rPr>
      <t xml:space="preserve">: Pago por consumo telefonico a traves de los numero: 0291-642.11.77 / 641.20.35/, según  facturas N° F000285026427 de  Fecha 04/02/2015 ; F000285318678 de  Fecha 04/02/2015  Y demas anexos.- </t>
    </r>
  </si>
  <si>
    <r>
      <t>Monto total a pagar en letras: Un</t>
    </r>
    <r>
      <rPr>
        <sz val="13"/>
        <color rgb="FF3333FF"/>
        <rFont val="Cambria"/>
        <family val="1"/>
        <scheme val="major"/>
      </rPr>
      <t xml:space="preserve"> Mil Ochenta y Seis Bolívares Con Cincuenta y Siete Céntimos</t>
    </r>
  </si>
  <si>
    <r>
      <t xml:space="preserve">ÓRDEN DE PAGO </t>
    </r>
    <r>
      <rPr>
        <sz val="16"/>
        <color rgb="FF3333FF"/>
        <rFont val="Cambria"/>
        <family val="1"/>
        <scheme val="major"/>
      </rPr>
      <t>N° 0111</t>
    </r>
  </si>
  <si>
    <t>MENSUALIDAD FEBRERO</t>
  </si>
  <si>
    <r>
      <rPr>
        <sz val="13"/>
        <rFont val="Cambria"/>
        <family val="1"/>
        <scheme val="major"/>
      </rPr>
      <t>La siguiente orden de pago corresponde a</t>
    </r>
    <r>
      <rPr>
        <sz val="13"/>
        <color rgb="FF3333FF"/>
        <rFont val="Cambria"/>
        <family val="1"/>
        <scheme val="major"/>
      </rPr>
      <t>: AYUDA DE GUARDERIA DE SU HIJO: JOSE ANDRES PINTO BETANCOURT,  CORRESPONDIENTE AL MES DE FEBRERO DE 2015. SEGÚN FACTURA N° 0005898 Y CONTROL N° 00-0005898 DE FECHA 24-02-2015. DE ACUERDO AL PUNTO N° 02 Y ACTA N° 016-2014 DE FECHA 18/02/2014. Y DEMAS ANEXOS.-</t>
    </r>
  </si>
  <si>
    <r>
      <t xml:space="preserve">ÓRDEN DE PAGO </t>
    </r>
    <r>
      <rPr>
        <sz val="16"/>
        <color rgb="FF3333FF"/>
        <rFont val="Cambria"/>
        <family val="1"/>
        <scheme val="major"/>
      </rPr>
      <t>N° 0112</t>
    </r>
  </si>
  <si>
    <r>
      <rPr>
        <sz val="13"/>
        <rFont val="Cambria"/>
        <family val="1"/>
        <scheme val="major"/>
      </rPr>
      <t>La siguiente orden de pago corresponde a</t>
    </r>
    <r>
      <rPr>
        <sz val="13"/>
        <color rgb="FF3333FF"/>
        <rFont val="Cambria"/>
        <family val="1"/>
        <scheme val="major"/>
      </rPr>
      <t>: AYUDA DE GUARDERIA DE SU HIJO: SANTIAGO AZOCAR,  CORRESPONDIENTE AL MES DE FEBRERO DE 2015. SEGÚN FACTURAS Nº 0004552 / CONTROL Nº 00-0004552 DE FECHA  27/02/2015 . Y DE ACUERDO AL PUNTO N° 02 Y ACTA N° 016-2014 DE FECHA 18/02/2014. ANEXOS.-</t>
    </r>
  </si>
  <si>
    <r>
      <t xml:space="preserve">ÓRDEN DE PAGO </t>
    </r>
    <r>
      <rPr>
        <sz val="16"/>
        <color rgb="FF3333FF"/>
        <rFont val="Cambria"/>
        <family val="1"/>
        <scheme val="major"/>
      </rPr>
      <t>N° 0113</t>
    </r>
  </si>
  <si>
    <t>MENSUALIDAD DE FEBRERO</t>
  </si>
  <si>
    <r>
      <rPr>
        <sz val="13"/>
        <rFont val="Cambria"/>
        <family val="1"/>
        <scheme val="major"/>
      </rPr>
      <t>La siguiente orden de pago corresponde a</t>
    </r>
    <r>
      <rPr>
        <sz val="13"/>
        <color rgb="FF3333FF"/>
        <rFont val="Cambria"/>
        <family val="1"/>
        <scheme val="major"/>
      </rPr>
      <t>: AYUDA DE GUARDERIA DE SUS HIJOS: ENNIO JOSE Y DIEGO MUÑOZ,  CORRESPONDIENTE AL MES DE FEBRERO DE 2015. SEGÚN FACTURAS N° 0007002 Y Nº 0007003 / CONTROL 00-0016002 Y 00-00016003 - RESPECTIVAMENTE, AMBAS DE FECHA 09-02-2015. DE ACUERDO AL PUNTO N° 02 Y ACTA N° 016-2014 DE FECHA 18/02/2014. ANEXOS.-</t>
    </r>
  </si>
  <si>
    <r>
      <t xml:space="preserve">ÓRDEN DE PAGO </t>
    </r>
    <r>
      <rPr>
        <sz val="16"/>
        <color rgb="FF3333FF"/>
        <rFont val="Cambria"/>
        <family val="1"/>
        <scheme val="major"/>
      </rPr>
      <t>N° 0114</t>
    </r>
  </si>
  <si>
    <r>
      <rPr>
        <sz val="14"/>
        <rFont val="Cambria"/>
        <family val="1"/>
        <scheme val="major"/>
      </rPr>
      <t>La siguiente orden de pago corresponde a</t>
    </r>
    <r>
      <rPr>
        <sz val="14"/>
        <color rgb="FF3333FF"/>
        <rFont val="Cambria"/>
        <family val="1"/>
        <scheme val="major"/>
      </rPr>
      <t>: AYUDA DE GUARDERIA DE SU HIJO: JUAN ESTEBAN CORRALES,  CORRESPONDIENTE AL MES DE FEBRERO DE 2015. SEGÚN FACTURA N° 0005880 / CONTROL N° 00-00005380 DE FECHA 04-02-2015 Y DE ACUERDO AL PUNTO N° 02 Y ACTA N° 016-2014 DE FECHA 18/02/2014. ANEXOS.-</t>
    </r>
  </si>
  <si>
    <r>
      <rPr>
        <sz val="14"/>
        <rFont val="Cambria"/>
        <family val="1"/>
        <scheme val="major"/>
      </rPr>
      <t>La siguiente orden de pago corresponde a</t>
    </r>
    <r>
      <rPr>
        <sz val="14"/>
        <color rgb="FF3333FF"/>
        <rFont val="Cambria"/>
        <family val="1"/>
        <scheme val="major"/>
      </rPr>
      <t>: AYUDA DE GUARDERIA DE SU HIJO: JUAN ESTEBAN CORRALES,  CORRESPONDIENTE AL MES DE ENERO DE 2015. SEGÚN FACTURA N° 0005839 / CONTROL N° 00-0005339 DE FECHA 14-01-2015 Y DE ACUERDO AL PUNTO N° 02 Y ACTA N° 016-2014 DE FECHA 18/02/2014. ANEXOS.-</t>
    </r>
  </si>
  <si>
    <r>
      <t xml:space="preserve">ÓRDEN DE PAGO </t>
    </r>
    <r>
      <rPr>
        <sz val="16"/>
        <color rgb="FF3333FF"/>
        <rFont val="Cambria"/>
        <family val="1"/>
        <scheme val="major"/>
      </rPr>
      <t>N° 0115</t>
    </r>
  </si>
  <si>
    <r>
      <rPr>
        <sz val="13"/>
        <rFont val="Cambria"/>
        <family val="1"/>
        <scheme val="major"/>
      </rPr>
      <t>La siguiente orden de pago corresponde a</t>
    </r>
    <r>
      <rPr>
        <sz val="13"/>
        <color rgb="FF3333FF"/>
        <rFont val="Cambria"/>
        <family val="1"/>
        <scheme val="major"/>
      </rPr>
      <t xml:space="preserve">: AYUDA DE GUARDERIA DE SUS HIJOS: RICARDO NIEVES,  CORRESPONDIENTE AL MES DE FEBRERO DE 2015. SEGÚN FACTURA NRO. 006749 </t>
    </r>
    <r>
      <rPr>
        <b/>
        <sz val="13"/>
        <rFont val="Cambria"/>
        <family val="1"/>
        <scheme val="major"/>
      </rPr>
      <t xml:space="preserve">/ </t>
    </r>
    <r>
      <rPr>
        <sz val="13"/>
        <color rgb="FF3333FF"/>
        <rFont val="Cambria"/>
        <family val="1"/>
        <scheme val="major"/>
      </rPr>
      <t>CONTROL NRO. 00-005749 DEL 23/02/2015 TODAS. Y DE ACUERDO AL PUNTO N° 02 Y ACTA N° 034-2014 DE FECHA 21/10/2014. Y DEMAS ANEXOS.-</t>
    </r>
  </si>
  <si>
    <r>
      <t xml:space="preserve">ÓRDEN DE PAGO </t>
    </r>
    <r>
      <rPr>
        <sz val="16"/>
        <color rgb="FF3333FF"/>
        <rFont val="Cambria"/>
        <family val="1"/>
        <scheme val="major"/>
      </rPr>
      <t>N° 0116</t>
    </r>
  </si>
  <si>
    <r>
      <rPr>
        <sz val="13"/>
        <rFont val="Cambria"/>
        <family val="1"/>
        <scheme val="major"/>
      </rPr>
      <t>La siguiente orden de pago corresponde a</t>
    </r>
    <r>
      <rPr>
        <sz val="13"/>
        <color rgb="FF3333FF"/>
        <rFont val="Cambria"/>
        <family val="1"/>
        <scheme val="major"/>
      </rPr>
      <t>: AYUDA DE GUARDERIA DE SU HIJA: FEDORA ÁLVAREZ,  CORRESPONDIENTE AL MES DE FEBRERO DE 2015. SEGÚN FACTURA N° 005623 DE FECHA 05-02-2015. DE ACUERDO AL PUNTO N° 02 Y ACTA N° 016-2014 DE FECHA 18/02/2014. Y DEMAS ANEXOS.-</t>
    </r>
  </si>
  <si>
    <r>
      <t xml:space="preserve">ÓRDEN DE PAGO </t>
    </r>
    <r>
      <rPr>
        <sz val="16"/>
        <color rgb="FF3333FF"/>
        <rFont val="Cambria"/>
        <family val="1"/>
        <scheme val="major"/>
      </rPr>
      <t>N° 0117</t>
    </r>
  </si>
  <si>
    <r>
      <rPr>
        <sz val="13"/>
        <rFont val="Cambria"/>
        <family val="1"/>
        <scheme val="major"/>
      </rPr>
      <t>La siguiente orden de pago corresponde a</t>
    </r>
    <r>
      <rPr>
        <sz val="13"/>
        <color rgb="FF3333FF"/>
        <rFont val="Cambria"/>
        <family val="1"/>
        <scheme val="major"/>
      </rPr>
      <t>: AYUDA DE GUARDERIA DE SU HIJO: SANTIAGO RODRIGUEZ,  CORRESPONDIENTE AL MES DE FEBRERO DE 2015. SEGÚN FACTURA N° 000519 Y CONTROL 00-000519 DE FECHA 23-02-2015 Y DE ACUERDO AL PUNTO N° 02 Y ACTA N° 016-2014 DE FECHA 18/02/2014. Y DEMAS ANEXOS.-</t>
    </r>
  </si>
  <si>
    <r>
      <rPr>
        <sz val="13"/>
        <rFont val="Cambria"/>
        <family val="1"/>
        <scheme val="major"/>
      </rPr>
      <t>La siguiente orden de pago corresponde a</t>
    </r>
    <r>
      <rPr>
        <sz val="13"/>
        <color rgb="FF3333FF"/>
        <rFont val="Cambria"/>
        <family val="1"/>
        <scheme val="major"/>
      </rPr>
      <t>: AYUDA DE GUARDERIA DE SU HIJO: SANTIAGO RODRIGUEZ,  CORRESPONDIENTE AL MES DE ENERO DE 2015. SEGÚN FACTURA N° 000518 Y CONTROL 00-000518 DE FECHA 13-01-2015 Y DE ACUERDO AL PUNTO N° 02 Y ACTA N° 016-2014 DE FECHA 18/02/2014. Y DEMAS ANEXOS.-</t>
    </r>
  </si>
  <si>
    <r>
      <t xml:space="preserve">ÓRDEN DE PAGO </t>
    </r>
    <r>
      <rPr>
        <sz val="16"/>
        <color rgb="FF3333FF"/>
        <rFont val="Cambria"/>
        <family val="1"/>
        <scheme val="major"/>
      </rPr>
      <t>N° 0118</t>
    </r>
  </si>
  <si>
    <r>
      <rPr>
        <sz val="13"/>
        <rFont val="Cambria"/>
        <family val="1"/>
        <scheme val="major"/>
      </rPr>
      <t>La siguiente orden de pago corresponde a</t>
    </r>
    <r>
      <rPr>
        <sz val="13"/>
        <color rgb="FF3333FF"/>
        <rFont val="Cambria"/>
        <family val="1"/>
        <scheme val="major"/>
      </rPr>
      <t>: AYUDA DE GUARDERIA DE SU HIJA: ANDREA BRAVO ZAMBRANO,  CORRESPONDIENTE AL MES DE FEBRERO DE 2015. SEGÚN FACTURAS N° 00001310  / CONTROL 00-00001310.  DE FECHA 13-02-2015. DE ACUERDO AL PUNTO N° 02 Y ACTA N° 016-2014 DE FECHA 18/02/2014. ANEXOS.-</t>
    </r>
  </si>
  <si>
    <r>
      <t xml:space="preserve">ÓRDEN DE PAGO </t>
    </r>
    <r>
      <rPr>
        <sz val="16"/>
        <color rgb="FF3333FF"/>
        <rFont val="Cambria"/>
        <family val="1"/>
        <scheme val="major"/>
      </rPr>
      <t>N° 0119</t>
    </r>
  </si>
  <si>
    <r>
      <rPr>
        <sz val="13"/>
        <rFont val="Cambria"/>
        <family val="1"/>
        <scheme val="major"/>
      </rPr>
      <t>La siguiente orden de pago corresponde a</t>
    </r>
    <r>
      <rPr>
        <sz val="13"/>
        <color rgb="FF3333FF"/>
        <rFont val="Cambria"/>
        <family val="1"/>
        <scheme val="major"/>
      </rPr>
      <t>: AYUDA DE GUARDERIA DE SU HIJO: JOSÉ AGUSTIN AVILA,  CORRESPONDIENTE AL MES DE FEBRERO DE 2015. SEGÚN FACTURA N°001033 Y CONTROL 00-001033 DE FECHA 10-02-2015. DE ACUERDO AL ACTA N° 034-2014 - PUNTO N° 02. DE FECHA 21/10/2014. Y DEMAS ANEXOS.-</t>
    </r>
  </si>
  <si>
    <r>
      <t xml:space="preserve">ÓRDEN DE PAGO </t>
    </r>
    <r>
      <rPr>
        <sz val="16"/>
        <color rgb="FF3333FF"/>
        <rFont val="Cambria"/>
        <family val="1"/>
        <scheme val="major"/>
      </rPr>
      <t>N° 0120</t>
    </r>
  </si>
  <si>
    <t>KELLY KARINA FIGUEROA FIGUEROA</t>
  </si>
  <si>
    <r>
      <t xml:space="preserve">C.I. / R.I.F. </t>
    </r>
    <r>
      <rPr>
        <sz val="13"/>
        <color rgb="FF3333FF"/>
        <rFont val="Cambria"/>
        <family val="1"/>
        <scheme val="major"/>
      </rPr>
      <t>V-13.915.351</t>
    </r>
  </si>
  <si>
    <r>
      <rPr>
        <sz val="13"/>
        <rFont val="Cambria"/>
        <family val="1"/>
        <scheme val="major"/>
      </rPr>
      <t>La siguiente orden de pago corresponde a</t>
    </r>
    <r>
      <rPr>
        <sz val="13"/>
        <color rgb="FF3333FF"/>
        <rFont val="Cambria"/>
        <family val="1"/>
        <scheme val="major"/>
      </rPr>
      <t>: AYUDA DE GUARDERIA DE SU HIJO: IBRAHIN JOSE LUCENA FIGUEROA,  CORRESPONDIENTE AL MES DE FEBRERO DE 2015. SEGÚN FACTURA N°00005884 Y CONTROL 00-00005384 DE FECHA 09-02-2015. DE ACUERDO AL ACTA N° 034-2014 - PUNTO N° 02. DE FECHA 21/10/2014. Y DEMAS ANEXOS.-</t>
    </r>
  </si>
  <si>
    <r>
      <t xml:space="preserve">ÓRDEN DE PAGO </t>
    </r>
    <r>
      <rPr>
        <sz val="16"/>
        <color rgb="FF3333FF"/>
        <rFont val="Cambria"/>
        <family val="1"/>
        <scheme val="major"/>
      </rPr>
      <t>N° 0121</t>
    </r>
  </si>
  <si>
    <r>
      <rPr>
        <sz val="13"/>
        <rFont val="Cambria"/>
        <family val="1"/>
        <scheme val="major"/>
      </rPr>
      <t>La siguiente orden de pago corresponde como</t>
    </r>
    <r>
      <rPr>
        <sz val="13"/>
        <color rgb="FF3333FF"/>
        <rFont val="Cambria"/>
        <family val="1"/>
        <scheme val="major"/>
      </rPr>
      <t>: HONORARIOS PROFESIONALES POR LOS SERVICIOS PRESTADO AL INSTITUTO COMO: ASESORA JURIDICA INTEGRAL, CORRESPONDIENTE AL MES DE FEBRERO DE 2015, FACTURA: 000119, CONTROL 00-000119 FECHA 27/02/2015, SEGUN CONTRATO IVIM-001-2015. Y DEMAS ANEXOS.</t>
    </r>
  </si>
  <si>
    <r>
      <t xml:space="preserve">Monto total a pagar en letras: </t>
    </r>
    <r>
      <rPr>
        <sz val="12"/>
        <color rgb="FF3333FF"/>
        <rFont val="Cambria"/>
        <family val="1"/>
        <scheme val="major"/>
      </rPr>
      <t>Catorce Mil Cuatrocientos Doce Bolívares Con Veintisiete  Céntimos .</t>
    </r>
  </si>
  <si>
    <t>MOISES ALBERTO BETANCOURT NAVARRO</t>
  </si>
  <si>
    <r>
      <t xml:space="preserve">C.I. / R.I.F. </t>
    </r>
    <r>
      <rPr>
        <sz val="14"/>
        <color rgb="FF3333FF"/>
        <rFont val="Cambria"/>
        <family val="1"/>
        <scheme val="major"/>
      </rPr>
      <t xml:space="preserve"> V - 16.808.425</t>
    </r>
  </si>
  <si>
    <r>
      <t xml:space="preserve">ÓRDEN DE PAGO </t>
    </r>
    <r>
      <rPr>
        <sz val="16"/>
        <color rgb="FF3333FF"/>
        <rFont val="Cambria"/>
        <family val="1"/>
        <scheme val="major"/>
      </rPr>
      <t>N° 0122</t>
    </r>
  </si>
  <si>
    <t>ALBAÑILERIA, SOLDADURA Y ELECTRICIDAD</t>
  </si>
  <si>
    <r>
      <t xml:space="preserve">FECHA: </t>
    </r>
    <r>
      <rPr>
        <sz val="13"/>
        <color rgb="FF3333FF"/>
        <rFont val="Cambria"/>
        <family val="1"/>
        <scheme val="major"/>
      </rPr>
      <t xml:space="preserve"> 25/02/2015</t>
    </r>
  </si>
  <si>
    <r>
      <t xml:space="preserve">Monto total a pagar en letras: Trescientos </t>
    </r>
    <r>
      <rPr>
        <b/>
        <sz val="13"/>
        <color theme="1"/>
        <rFont val="Cambria"/>
        <family val="1"/>
        <scheme val="major"/>
      </rPr>
      <t xml:space="preserve"> </t>
    </r>
    <r>
      <rPr>
        <sz val="13"/>
        <color rgb="FF3333FF"/>
        <rFont val="Cambria"/>
        <family val="1"/>
        <scheme val="major"/>
      </rPr>
      <t>Mil  Bolívares Con Cero Céntimos</t>
    </r>
  </si>
  <si>
    <r>
      <t xml:space="preserve">ÓRDEN DE PAGO </t>
    </r>
    <r>
      <rPr>
        <sz val="16"/>
        <color rgb="FF3333FF"/>
        <rFont val="Cambria"/>
        <family val="1"/>
        <scheme val="major"/>
      </rPr>
      <t>N° 0070</t>
    </r>
  </si>
  <si>
    <r>
      <t xml:space="preserve">ÓRDEN DE PAGO </t>
    </r>
    <r>
      <rPr>
        <sz val="16"/>
        <color rgb="FF3333FF"/>
        <rFont val="Cambria"/>
        <family val="1"/>
        <scheme val="major"/>
      </rPr>
      <t>N° 0071</t>
    </r>
  </si>
  <si>
    <r>
      <t xml:space="preserve">ÓRDEN DE PAGO </t>
    </r>
    <r>
      <rPr>
        <sz val="16"/>
        <color rgb="FF3333FF"/>
        <rFont val="Cambria"/>
        <family val="1"/>
        <scheme val="major"/>
      </rPr>
      <t>N° 0072</t>
    </r>
  </si>
  <si>
    <r>
      <t xml:space="preserve">ÓRDEN DE PAGO </t>
    </r>
    <r>
      <rPr>
        <sz val="16"/>
        <color rgb="FF3333FF"/>
        <rFont val="Cambria"/>
        <family val="1"/>
        <scheme val="major"/>
      </rPr>
      <t>N° 0073</t>
    </r>
  </si>
  <si>
    <r>
      <t xml:space="preserve">ÓRDEN DE PAGO </t>
    </r>
    <r>
      <rPr>
        <sz val="16"/>
        <color rgb="FF3333FF"/>
        <rFont val="Cambria"/>
        <family val="1"/>
        <scheme val="major"/>
      </rPr>
      <t>N° 0074</t>
    </r>
  </si>
  <si>
    <r>
      <t xml:space="preserve">ÓRDEN DE PAGO </t>
    </r>
    <r>
      <rPr>
        <sz val="16"/>
        <color rgb="FF3333FF"/>
        <rFont val="Cambria"/>
        <family val="1"/>
        <scheme val="major"/>
      </rPr>
      <t>N° 0075</t>
    </r>
  </si>
  <si>
    <r>
      <t xml:space="preserve">Monto total a pagar en letras: Doscientos Cincuenta  </t>
    </r>
    <r>
      <rPr>
        <sz val="13"/>
        <color rgb="FF3333FF"/>
        <rFont val="Cambria"/>
        <family val="1"/>
        <scheme val="major"/>
      </rPr>
      <t>Mil  Bolívares Con Cero Céntimos</t>
    </r>
  </si>
  <si>
    <r>
      <t xml:space="preserve">ÓRDEN DE PAGO </t>
    </r>
    <r>
      <rPr>
        <sz val="16"/>
        <color rgb="FF3333FF"/>
        <rFont val="Cambria"/>
        <family val="1"/>
        <scheme val="major"/>
      </rPr>
      <t>N° 0076</t>
    </r>
  </si>
  <si>
    <r>
      <rPr>
        <sz val="12"/>
        <rFont val="Cambria"/>
        <family val="1"/>
        <scheme val="major"/>
      </rPr>
      <t xml:space="preserve">La siguiente Orden de Pago corresponde a: </t>
    </r>
    <r>
      <rPr>
        <sz val="12"/>
        <color rgb="FF3333FF"/>
        <rFont val="Cambria"/>
        <family val="1"/>
        <scheme val="major"/>
      </rPr>
      <t xml:space="preserve">PAGO POR SERVICIO DE FLETES DE RIPION (33) Y GRANZA (33);  A FIN DE SER UTILIZADOS EN EL  PROYECTO: "CONVENIO DE COOPERACION INTERINSTITUCIONAL PARA LA CONSTRUCCION DE 800 VIVIENDAS EN DIFERENTES MUNICIPIOS DEL ESTADO MONAGAS". SEGUN ORDEN DE SERVICIO Nº 007-2015 DE FECHA 27/02/2015 Y FACTURA Nº 000038 Nº DE CONTROL 00-000038 DE FECHA 27/02/2015 Y DEMAS ANEXOS.- </t>
    </r>
  </si>
  <si>
    <r>
      <t xml:space="preserve">ÓRDEN DE PAGO </t>
    </r>
    <r>
      <rPr>
        <sz val="16"/>
        <color rgb="FF3333FF"/>
        <rFont val="Cambria"/>
        <family val="1"/>
        <scheme val="major"/>
      </rPr>
      <t>N° 0123</t>
    </r>
  </si>
  <si>
    <t>FLETE POR TRANSPORTE DE CEMENTO</t>
  </si>
  <si>
    <r>
      <rPr>
        <sz val="12"/>
        <rFont val="Cambria"/>
        <family val="1"/>
        <scheme val="major"/>
      </rPr>
      <t xml:space="preserve">La siguiente Orden de Pago corresponde a: </t>
    </r>
    <r>
      <rPr>
        <sz val="12"/>
        <color rgb="FF3333FF"/>
        <rFont val="Cambria"/>
        <family val="1"/>
        <scheme val="major"/>
      </rPr>
      <t xml:space="preserve">PAGO POR SERVICIO DE FLETES POR TRANSPORTE DE CEMENTO;  A FIN DE SER UTILIZADOS EN EL  PROYECTO: "CONVENIO DE COOPERACION INTERINSTITUCIONAL PARA LA CONSTRUCCION DE 800 VIVIENDAS EN DIFERENTES MUNICIPIOS DEL ESTADO MONAGAS". SEGUN ORDEN DE SERVICIO Nº 008-2015 DE FECHA 27/02/2015 Y FACTURA Nº 000033 Nº DE CONTROL 00-000033 DE FECHA 27/02/2015 Y DEMAS ANEXOS.- </t>
    </r>
  </si>
  <si>
    <r>
      <t xml:space="preserve">Monto total a pagar en letras: Diez Mil Doscientos Noventa </t>
    </r>
    <r>
      <rPr>
        <sz val="13"/>
        <color rgb="FF3333FF"/>
        <rFont val="Cambria"/>
        <family val="1"/>
        <scheme val="major"/>
      </rPr>
      <t>Bolívares Con Cero Céntimos.</t>
    </r>
  </si>
  <si>
    <r>
      <t xml:space="preserve">ÓRDEN DE PAGO </t>
    </r>
    <r>
      <rPr>
        <sz val="16"/>
        <color rgb="FF3333FF"/>
        <rFont val="Cambria"/>
        <family val="1"/>
        <scheme val="major"/>
      </rPr>
      <t>N° 0124</t>
    </r>
  </si>
  <si>
    <r>
      <rPr>
        <sz val="12"/>
        <rFont val="Cambria"/>
        <family val="1"/>
        <scheme val="major"/>
      </rPr>
      <t xml:space="preserve">La siguiente Orden de Pago corresponde a: </t>
    </r>
    <r>
      <rPr>
        <sz val="12"/>
        <color rgb="FF3333FF"/>
        <rFont val="Cambria"/>
        <family val="1"/>
        <scheme val="major"/>
      </rPr>
      <t xml:space="preserve">PAGO POR COMPRA DE 45,000 BLOQUES DE 15CM;  A FIN DE SER UTILIZADOS EN EL  PROYECTO: "CONVENIO DE COOPERACION INTERINSTITUCIONAL PARA LA CONSTRUCCION DE 800 VIVIENDAS EN DIFERENTES MUNICIPIOS DEL ESTADO MONAGAS". SEGUN ORDEN DE COMPRA Nº 012-2015 DE FECHA 27/02/2015 Y FACTURA Nº 000039 Nº DE CONTROL 00-000039 DE FECHA 27/02/2015 Y DEMAS ANEXOS.- </t>
    </r>
  </si>
  <si>
    <t>BLOQUES DE CEMENTO 15CM</t>
  </si>
  <si>
    <r>
      <t>Monto total a pagar en letras: Un Millon Cincuenta Mil Dieciseis B</t>
    </r>
    <r>
      <rPr>
        <sz val="13"/>
        <color rgb="FF3333FF"/>
        <rFont val="Cambria"/>
        <family val="1"/>
        <scheme val="major"/>
      </rPr>
      <t>olívares Con Veintiocho Céntimos.</t>
    </r>
  </si>
  <si>
    <r>
      <t xml:space="preserve">ÓRDEN DE PAGO </t>
    </r>
    <r>
      <rPr>
        <sz val="16"/>
        <color rgb="FF3333FF"/>
        <rFont val="Cambria"/>
        <family val="1"/>
        <scheme val="major"/>
      </rPr>
      <t>N° 0125</t>
    </r>
  </si>
  <si>
    <r>
      <rPr>
        <sz val="12"/>
        <rFont val="Cambria"/>
        <family val="1"/>
        <scheme val="major"/>
      </rPr>
      <t xml:space="preserve">La siguiente Orden de Pago corresponde a: </t>
    </r>
    <r>
      <rPr>
        <sz val="12"/>
        <color rgb="FF3333FF"/>
        <rFont val="Cambria"/>
        <family val="1"/>
        <scheme val="major"/>
      </rPr>
      <t xml:space="preserve">PAGO POR COMPRA DE 175,000 BLOQUES DE 15CM;  A FIN DE SER UTILIZADOS EN EL  PROYECTO: "CONVENIO DE COOPERACION INTERINSTITUCIONAL PARA LA CONSTRUCCION DE 800 VIVIENDAS EN DIFERENTES MUNICIPIOS DEL ESTADO MONAGAS". SEGUN ORDEN DE COMPRA Nº 013-2015 DE FECHA 27/02/2015 Y FACTURA Nº 000042 Nº DE CONTROL 00-000042 DE FECHA 27/02/2015 Y DEMAS ANEXOS.- </t>
    </r>
  </si>
  <si>
    <r>
      <t xml:space="preserve">ÓRDEN DE PAGO </t>
    </r>
    <r>
      <rPr>
        <sz val="16"/>
        <color rgb="FF3333FF"/>
        <rFont val="Cambria"/>
        <family val="1"/>
        <scheme val="major"/>
      </rPr>
      <t>N° 0126</t>
    </r>
  </si>
  <si>
    <r>
      <rPr>
        <sz val="12"/>
        <rFont val="Cambria"/>
        <family val="1"/>
        <scheme val="major"/>
      </rPr>
      <t xml:space="preserve">La siguiente Orden de Pago corresponde a: </t>
    </r>
    <r>
      <rPr>
        <sz val="12"/>
        <color rgb="FF3333FF"/>
        <rFont val="Cambria"/>
        <family val="1"/>
        <scheme val="major"/>
      </rPr>
      <t xml:space="preserve">PAGO POR COMPRA DE 175,000 BLOQUES DE 15CM;  A FIN DE SER UTILIZADOS EN EL  PROYECTO: "CONVENIO DE COOPERACION INTERINSTITUCIONAL PARA LA CONSTRUCCION DE 800 VIVIENDAS EN DIFERENTES MUNICIPIOS DEL ESTADO MONAGAS". SEGUN ORDEN DE COMPRA Nº 014-2015 DE FECHA 27/02/2015 Y FACTURA Nº 000043 Nº DE CONTROL 00-000043 DE FECHA 27/02/2015 Y DEMAS ANEXOS.- </t>
    </r>
  </si>
  <si>
    <r>
      <t xml:space="preserve">ÓRDEN DE PAGO </t>
    </r>
    <r>
      <rPr>
        <sz val="16"/>
        <color rgb="FF3333FF"/>
        <rFont val="Cambria"/>
        <family val="1"/>
        <scheme val="major"/>
      </rPr>
      <t>N° 0127</t>
    </r>
  </si>
  <si>
    <t>TRANSPORTE DE GRANZA Y RIPIO</t>
  </si>
  <si>
    <t>INVERSIONES Y SERVICIOS LA VENEZOLANA, C.A.</t>
  </si>
  <si>
    <t>C.I. / R.I.F. J-40480676-8</t>
  </si>
  <si>
    <r>
      <rPr>
        <sz val="12"/>
        <rFont val="Cambria"/>
        <family val="1"/>
        <scheme val="major"/>
      </rPr>
      <t xml:space="preserve">La siguiente Orden de Pago corresponde a: </t>
    </r>
    <r>
      <rPr>
        <sz val="12"/>
        <color rgb="FF3333FF"/>
        <rFont val="Cambria"/>
        <family val="1"/>
        <scheme val="major"/>
      </rPr>
      <t xml:space="preserve">PAGO POR SERVICIO DE TRANSPORTE DE MATERIAL DE CONSTRUCCION (RIPIO Y GRANZA);  A FIN DE SER UTILIZADOS EN EL  PROYECTO: "CONVENIO DE COOPERACION INTERINSTITUCIONAL PARA LA CONSTRUCCION DE 800 VIVIENDAS EN DIFERENTES MUNICIPIOS DEL ESTADO MONAGAS". SEGUN ORDEN DE SERVICIO Nº 009-2015 DE FECHA 27/02/2015 Y FACTURA Nº 000003 Nº DE CONTROL 00-000003 DE FECHA 27/02/2015 Y DEMAS ANEXOS.- </t>
    </r>
  </si>
  <si>
    <r>
      <t>Monto total a pagar en letras: Ciento Treinta y Cuatro Mil Novecientos Noventa y Nueve  B</t>
    </r>
    <r>
      <rPr>
        <sz val="13"/>
        <color rgb="FF3333FF"/>
        <rFont val="Cambria"/>
        <family val="1"/>
        <scheme val="major"/>
      </rPr>
      <t>olívares Con Noventa y Siete Céntimos.</t>
    </r>
  </si>
  <si>
    <r>
      <t xml:space="preserve">ÓRDEN DE PAGO </t>
    </r>
    <r>
      <rPr>
        <sz val="16"/>
        <color rgb="FF3333FF"/>
        <rFont val="Cambria"/>
        <family val="1"/>
        <scheme val="major"/>
      </rPr>
      <t>N° 0128</t>
    </r>
  </si>
  <si>
    <r>
      <rPr>
        <sz val="12"/>
        <rFont val="Cambria"/>
        <family val="1"/>
        <scheme val="major"/>
      </rPr>
      <t xml:space="preserve">La siguiente orden de pago corresponde a: </t>
    </r>
    <r>
      <rPr>
        <sz val="12"/>
        <color rgb="FF3333FF"/>
        <rFont val="Cambria"/>
        <family val="1"/>
        <scheme val="major"/>
      </rPr>
      <t xml:space="preserve">CANCELACION  HONORARIOS PROFESIONALES POR SERVICIOS PRESTADOS EN LA INSTITUCION COMO: ASESOR EN MATERIA SOCIAL, ADSCRITO A LA GERENCIA DE ADMINISTRACION Y FINANZAS, SEGUN CONTRATO IVIM 003-2015 Y FACTURA Nº 000008 / CONTROL Nº 00-000008 DE FECHA 27/02/2015 CORRESPONDIENTE AL PERIODO DEL 05/02/2015 AL 27/02/2015 . Y DEMAS ANEXOS.- </t>
    </r>
  </si>
  <si>
    <r>
      <t xml:space="preserve">Monto total a pagar en letras: Seis </t>
    </r>
    <r>
      <rPr>
        <sz val="13"/>
        <color rgb="FF3333FF"/>
        <rFont val="Cambria"/>
        <family val="1"/>
        <scheme val="major"/>
      </rPr>
      <t>Mil Quinientos Treinta y Ocho Bolivares Con Cincuenta y Siete Céntimos.</t>
    </r>
  </si>
  <si>
    <r>
      <t xml:space="preserve">ÓRDEN DE PAGO </t>
    </r>
    <r>
      <rPr>
        <sz val="16"/>
        <color rgb="FF3333FF"/>
        <rFont val="Cambria"/>
        <family val="1"/>
        <scheme val="major"/>
      </rPr>
      <t>N° 0129</t>
    </r>
  </si>
  <si>
    <t>ALQUILER DE CAMION 750 POR TRES (03) DIAS</t>
  </si>
  <si>
    <r>
      <rPr>
        <sz val="12"/>
        <rFont val="Cambria"/>
        <family val="1"/>
        <scheme val="major"/>
      </rPr>
      <t xml:space="preserve">La siguiente Orden de Pago corresponde a: </t>
    </r>
    <r>
      <rPr>
        <sz val="12"/>
        <color rgb="FF3333FF"/>
        <rFont val="Cambria"/>
        <family val="1"/>
        <scheme val="major"/>
      </rPr>
      <t xml:space="preserve">PAGO POR ALQUILER DE CAMION 750 POR TRES (03) DIAS - PARA TRANSPORTAR  MATERIAL DE CONSTRUCCION;  A FIN DE SER UTILIZADOS EN EL  PROYECTO: "CONVENIO DE COOPERACION INTERINSTITUCIONAL PARA LA CONSTRUCCION DE 800 VIVIENDAS EN DIFERENTES MUNICIPIOS DEL ESTADO MONAGAS". SEGUN ORDEN DE SERVICIO Nº 010-2015 DE FECHA 27/02/2015 Y FACTURA Nº 000207 Nº DE CONTROL 00-000207 DE FECHA 27/02/2015 Y DEMAS ANEXOS.- </t>
    </r>
  </si>
  <si>
    <r>
      <t>Monto total a pagar en letras: Once Mil Setecientos Setenta y Dos B</t>
    </r>
    <r>
      <rPr>
        <sz val="13"/>
        <color rgb="FF3333FF"/>
        <rFont val="Cambria"/>
        <family val="1"/>
        <scheme val="major"/>
      </rPr>
      <t>olívares Con Cero  Céntimos.</t>
    </r>
  </si>
  <si>
    <r>
      <t xml:space="preserve">ÓRDEN DE PAGO </t>
    </r>
    <r>
      <rPr>
        <sz val="16"/>
        <color rgb="FF3333FF"/>
        <rFont val="Cambria"/>
        <family val="1"/>
        <scheme val="major"/>
      </rPr>
      <t>N° 0130</t>
    </r>
  </si>
  <si>
    <r>
      <rPr>
        <sz val="13"/>
        <rFont val="Cambria"/>
        <family val="1"/>
        <scheme val="major"/>
      </rPr>
      <t>La siguiente orden de pago corresponde a</t>
    </r>
    <r>
      <rPr>
        <sz val="13"/>
        <color rgb="FF3333FF"/>
        <rFont val="Cambria"/>
        <family val="1"/>
        <scheme val="major"/>
      </rPr>
      <t>: AYUDA DE GUARDERIA DE SU HIJA: ROSMERY MORENO,  CORRESPONDIENTE AL MES DE FEBRERO DE 2015. SEGÚN FACTURA N° 012682 / CONTROL N° 00-012682 DE FECHA 11-02-2015. DE ACUERDO AL PUNTO N° 02 Y ACTA N° 016-2014 DE FECHA 18/02/2014. ANEXOS.-</t>
    </r>
  </si>
  <si>
    <r>
      <t xml:space="preserve">ÓRDEN DE PAGO </t>
    </r>
    <r>
      <rPr>
        <sz val="16"/>
        <color rgb="FF3333FF"/>
        <rFont val="Cambria"/>
        <family val="1"/>
        <scheme val="major"/>
      </rPr>
      <t>N° 0131</t>
    </r>
  </si>
  <si>
    <t>200 TEJAS</t>
  </si>
  <si>
    <t>ARTES BALAUSTRA MATURIN, C.A.</t>
  </si>
  <si>
    <t>C.I. / R.I.F. J-29772646-2</t>
  </si>
  <si>
    <r>
      <rPr>
        <sz val="12"/>
        <rFont val="Cambria"/>
        <family val="1"/>
        <scheme val="major"/>
      </rPr>
      <t xml:space="preserve">La siguiente Orden de Pago corresponde a: </t>
    </r>
    <r>
      <rPr>
        <sz val="12"/>
        <color rgb="FF3333FF"/>
        <rFont val="Cambria"/>
        <family val="1"/>
        <scheme val="major"/>
      </rPr>
      <t xml:space="preserve">PAGO POR COMPRA DE 200 TEJAS; A FIN DE SER UTILIZADOS EN EL  PROYECTO: "CONVENIO DE COOPERACION INTERINSTITUCIONAL PARA LA CONSTRUCCION DE 800 VIVIENDAS EN DIFERENTES MUNICIPIOS DEL ESTADO MONAGAS". SEGUN ORDEN DE COMPRA Nº 015-2015 DE FECHA 27/02/2015 Y FACTURA Nº 000035 Nº DE CONTROL 00-000035 DE FECHA 27/02/2015 Y DEMAS ANEXOS.- </t>
    </r>
  </si>
  <si>
    <r>
      <t xml:space="preserve">Monto total a pagar en letras: Tres Mil Seiscientos Setenta y Cinco </t>
    </r>
    <r>
      <rPr>
        <sz val="13"/>
        <color rgb="FF3333FF"/>
        <rFont val="Cambria"/>
        <family val="1"/>
        <scheme val="major"/>
      </rPr>
      <t>Bolívares Con Sesenta Céntimos.</t>
    </r>
  </si>
  <si>
    <r>
      <t xml:space="preserve">ÓRDEN DE PAGO </t>
    </r>
    <r>
      <rPr>
        <sz val="16"/>
        <color rgb="FF3333FF"/>
        <rFont val="Cambria"/>
        <family val="1"/>
        <scheme val="major"/>
      </rPr>
      <t>N° 0132</t>
    </r>
  </si>
  <si>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0102-0623-56-0000037947 (BANCO DE VENEZUELA), 0102-0613-82-0000159207 (BANCO DE VENEZUELA) Y 0128-0059-21-5902136109 (BANCO CARONI); CORRESPONDIENTE A LA 2DA QUINCENA DEL MES DE FEBRERO DE 2015. SEGUN ANEXOS.- </t>
    </r>
  </si>
  <si>
    <r>
      <t xml:space="preserve">Monto total a pagar en letras: </t>
    </r>
    <r>
      <rPr>
        <sz val="13"/>
        <color rgb="FF3333FF"/>
        <rFont val="Cambria"/>
        <family val="1"/>
        <scheme val="major"/>
      </rPr>
      <t xml:space="preserve"> Quinientos Veintiun Mil Ochocientos Once Bolívares Con Ochenta y Un Céntimos.</t>
    </r>
  </si>
  <si>
    <r>
      <t xml:space="preserve">ÓRDEN DE PAGO </t>
    </r>
    <r>
      <rPr>
        <sz val="16"/>
        <color rgb="FF3333FF"/>
        <rFont val="Cambria"/>
        <family val="1"/>
        <scheme val="major"/>
      </rPr>
      <t>N° 0133</t>
    </r>
  </si>
  <si>
    <r>
      <rPr>
        <sz val="13"/>
        <rFont val="Cambria"/>
        <family val="1"/>
        <scheme val="major"/>
      </rPr>
      <t>La siguiente orden de pago</t>
    </r>
    <r>
      <rPr>
        <sz val="13"/>
        <color rgb="FF3333FF"/>
        <rFont val="Cambria"/>
        <family val="1"/>
        <scheme val="major"/>
      </rPr>
      <t xml:space="preserve">: RETENCIONES DE IMPUESTO SOBRE LA RENTA (I.S.L.R.) DE LOS GASTOS CANCELADOS A TRAVES DE LA CUENTA CORRIENTE: N° 0102-0623-56-0000037947 (BANCO DE VENEZUELA) CORRESPONDIENTE A LA 2DA QUINCENA DEL MES DE FEBRERO DE 2015. SEGUN ANEXOS.- </t>
    </r>
  </si>
  <si>
    <r>
      <t>Monto total a pagar en letras:</t>
    </r>
    <r>
      <rPr>
        <sz val="13"/>
        <color rgb="FF3333FF"/>
        <rFont val="Cambria"/>
        <family val="1"/>
        <scheme val="major"/>
      </rPr>
      <t xml:space="preserve"> Setecientos Treinta y Cinco Bolívares Con Veintinueve  Céntimos.</t>
    </r>
  </si>
  <si>
    <t>RETENCION T.F.</t>
  </si>
  <si>
    <t>GOBERNACIÓN DEL ESTADO MONAGAS</t>
  </si>
  <si>
    <r>
      <t xml:space="preserve">C.I. / R.I.F. </t>
    </r>
    <r>
      <rPr>
        <sz val="13"/>
        <color rgb="FF3333FF"/>
        <rFont val="Cambria"/>
        <family val="1"/>
        <scheme val="major"/>
      </rPr>
      <t>G-20004522-1</t>
    </r>
  </si>
  <si>
    <r>
      <t xml:space="preserve">____________________________________                                                                                 T.S.U Adriana Celeste Flores M.                                        C.I. 18.658.384                                                                    </t>
    </r>
    <r>
      <rPr>
        <b/>
        <sz val="10"/>
        <color theme="1"/>
        <rFont val="Cambria"/>
        <family val="1"/>
        <scheme val="major"/>
      </rPr>
      <t xml:space="preserve">Gerencia de Admon. y Finanzas I.V.I.M.  </t>
    </r>
    <r>
      <rPr>
        <sz val="10"/>
        <color theme="1"/>
        <rFont val="Cambria"/>
        <family val="1"/>
        <scheme val="major"/>
      </rPr>
      <t xml:space="preserve">    </t>
    </r>
    <r>
      <rPr>
        <sz val="11"/>
        <color theme="1"/>
        <rFont val="Cambria"/>
        <family val="1"/>
        <scheme val="major"/>
      </rPr>
      <t xml:space="preserve">                                                  Fecha: _______ / _______ / _____________</t>
    </r>
  </si>
  <si>
    <r>
      <t xml:space="preserve">ÓRDEN DE PAGO </t>
    </r>
    <r>
      <rPr>
        <sz val="16"/>
        <color rgb="FF3333FF"/>
        <rFont val="Cambria"/>
        <family val="1"/>
        <scheme val="major"/>
      </rPr>
      <t>N° 0134</t>
    </r>
  </si>
  <si>
    <r>
      <rPr>
        <sz val="13"/>
        <rFont val="Cambria"/>
        <family val="1"/>
        <scheme val="major"/>
      </rPr>
      <t>La siguiente orden de pago</t>
    </r>
    <r>
      <rPr>
        <sz val="13"/>
        <color rgb="FF3333FF"/>
        <rFont val="Cambria"/>
        <family val="1"/>
        <scheme val="major"/>
      </rPr>
      <t xml:space="preserve">: RETENCIONES DE TIMBRE FISCAL (T.F.) DE LOS GASTOS  CANCELADOS A TRAVES DE LAS CUENTAS CORRIENTE: N° 0128-0059-21-5902136109 (BANCO CARONI) Y N° 0102-0613-82-0000159207 (BANCO DE VENEZUELA). CORRESPONDIENTE A LA 2DA QUINCENA DEL MES DE FEBRERO DE 2015. SEGUN ANEXOS.- </t>
    </r>
  </si>
  <si>
    <r>
      <t xml:space="preserve">Monto total a pagar en letras: Tres </t>
    </r>
    <r>
      <rPr>
        <sz val="12"/>
        <color rgb="FF3333FF"/>
        <rFont val="Cambria"/>
        <family val="1"/>
        <scheme val="major"/>
      </rPr>
      <t>Mil Seiscientos Setenta y Siete Bolívares Con Cuarenta Céntimos.</t>
    </r>
  </si>
  <si>
    <r>
      <t xml:space="preserve">ÓRDEN DE PAGO </t>
    </r>
    <r>
      <rPr>
        <sz val="16"/>
        <color rgb="FF3333FF"/>
        <rFont val="Cambria"/>
        <family val="1"/>
        <scheme val="major"/>
      </rPr>
      <t>N° 0135</t>
    </r>
  </si>
  <si>
    <r>
      <rPr>
        <sz val="13"/>
        <rFont val="Cambria"/>
        <family val="1"/>
        <scheme val="major"/>
      </rPr>
      <t>La siguiente orden de pago corresponde</t>
    </r>
    <r>
      <rPr>
        <sz val="13"/>
        <color rgb="FF3333FF"/>
        <rFont val="Cambria"/>
        <family val="1"/>
        <scheme val="major"/>
      </rPr>
      <t xml:space="preserve">: RETENCIONES DEL IMPUESTO MUNICIPAL (I.M.) DE LOS GASTOS CANCELADOS A TRAVES DE LAS CUENTAS CORRIENTE: N° 0102-0623-56-0000037947 (BANCO DE VENEZUELA);  N° 0128-0059-21-5902136109 (BANCO CARONI); N° 0102-0613-82-0000159207 (BANCO DE VENEZUELA). CORRESPONDIENTE A LA 2DA QUINCENA DEL MES DE FEBRERO DE 2015. SEGUN ANEXOS.- </t>
    </r>
  </si>
  <si>
    <r>
      <t xml:space="preserve">Monto total a pagar en letras: Treinta y Nueve </t>
    </r>
    <r>
      <rPr>
        <sz val="13"/>
        <color rgb="FF3333FF"/>
        <rFont val="Cambria"/>
        <family val="1"/>
        <scheme val="major"/>
      </rPr>
      <t xml:space="preserve">Mil Ciento Cincuenta y Tres Bolívares Con Noventa y Tres Céntimos. </t>
    </r>
  </si>
  <si>
    <t>ALCALDIA DEL MUNICIPIO  BOLIVAR</t>
  </si>
  <si>
    <r>
      <t xml:space="preserve">C.I. / R.I.F. </t>
    </r>
    <r>
      <rPr>
        <sz val="13"/>
        <color rgb="FF3333FF"/>
        <rFont val="Cambria"/>
        <family val="1"/>
        <scheme val="major"/>
      </rPr>
      <t>G-20002088-1</t>
    </r>
  </si>
  <si>
    <r>
      <t xml:space="preserve">ÓRDEN DE PAGO </t>
    </r>
    <r>
      <rPr>
        <sz val="16"/>
        <color rgb="FF3333FF"/>
        <rFont val="Cambria"/>
        <family val="1"/>
        <scheme val="major"/>
      </rPr>
      <t>N° 0136</t>
    </r>
  </si>
  <si>
    <t xml:space="preserve">CUENTA CORRIENTE N° 0001033774 </t>
  </si>
  <si>
    <r>
      <rPr>
        <sz val="13"/>
        <rFont val="Cambria"/>
        <family val="1"/>
        <scheme val="major"/>
      </rPr>
      <t>La siguiente orden de pago corresponde</t>
    </r>
    <r>
      <rPr>
        <sz val="13"/>
        <color rgb="FF3333FF"/>
        <rFont val="Cambria"/>
        <family val="1"/>
        <scheme val="major"/>
      </rPr>
      <t xml:space="preserve">: RETENCIONES DEL IMPUESTO MUNICIPAL (I.M.) DE LOS GASTOS CANCELADOS A TRAVES DE LAS CUENTAS CORRIENTE: N° 0102-0613-82-0000159207 (BANCO VENEZUELA)CORRESPONDIENTE A LA 2DA QUINCENA DEL MES DE FEBRERO DE 2015. SEGUN ANEXOS.- </t>
    </r>
  </si>
  <si>
    <r>
      <t xml:space="preserve">Monto total a pagar en letras: Quinientos Nueve </t>
    </r>
    <r>
      <rPr>
        <sz val="13"/>
        <color rgb="FF3333FF"/>
        <rFont val="Cambria"/>
        <family val="1"/>
        <scheme val="major"/>
      </rPr>
      <t>Bolívares Con Cincuenta y Nueve Céntimos.</t>
    </r>
  </si>
  <si>
    <t>ALCALDIA DEL MUNICIPIO AGUASAY</t>
  </si>
  <si>
    <r>
      <t xml:space="preserve">C.I. / R.I.F. </t>
    </r>
    <r>
      <rPr>
        <sz val="13"/>
        <color rgb="FF3333FF"/>
        <rFont val="Cambria"/>
        <family val="1"/>
        <scheme val="major"/>
      </rPr>
      <t>G-20000405-3</t>
    </r>
  </si>
  <si>
    <r>
      <t xml:space="preserve">ÓRDEN DE PAGO </t>
    </r>
    <r>
      <rPr>
        <sz val="16"/>
        <color rgb="FF3333FF"/>
        <rFont val="Cambria"/>
        <family val="1"/>
        <scheme val="major"/>
      </rPr>
      <t>N° 0137</t>
    </r>
  </si>
  <si>
    <r>
      <rPr>
        <sz val="13"/>
        <rFont val="Cambria"/>
        <family val="1"/>
        <scheme val="major"/>
      </rPr>
      <t>La siguiente orden de pago corresponde</t>
    </r>
    <r>
      <rPr>
        <sz val="13"/>
        <color rgb="FF3333FF"/>
        <rFont val="Cambria"/>
        <family val="1"/>
        <scheme val="major"/>
      </rPr>
      <t xml:space="preserve">: RETENCIONES DEL IMPUESTO MUNICIPAL (I.M.) DE LOS GASTOS CANCELADOS A TRAVES DE LAS CUENTAS CORRIENTE: N° 0102-0613-82-0000159207 (BANCO DE VENEZUELA). CORRESPONDIENTE A LA 2DA QUINCENA DEL MES DE FEBRERO DE 2015. SEGUN ANEXOS.-  SEGUN ANEXOS.- </t>
    </r>
  </si>
  <si>
    <r>
      <t xml:space="preserve">Monto total a pagar en letras: Setecientos Veintisiete </t>
    </r>
    <r>
      <rPr>
        <sz val="13"/>
        <color rgb="FF3333FF"/>
        <rFont val="Cambria"/>
        <family val="1"/>
        <scheme val="major"/>
      </rPr>
      <t xml:space="preserve">Bolívares Con Veintiocho Céntimos </t>
    </r>
  </si>
  <si>
    <r>
      <t xml:space="preserve">ÓRDEN DE PAGO </t>
    </r>
    <r>
      <rPr>
        <sz val="16"/>
        <color rgb="FF3333FF"/>
        <rFont val="Cambria"/>
        <family val="1"/>
        <scheme val="major"/>
      </rPr>
      <t>N° 0138</t>
    </r>
  </si>
  <si>
    <t>CIERRE DE CAJA CHICA</t>
  </si>
  <si>
    <t>FACTURAS VARIAS</t>
  </si>
  <si>
    <t>INSTITUTO DE LA VIVIENDA DEL ESTADO MONAGAS (IVIM)</t>
  </si>
  <si>
    <r>
      <t>C.I. / R.I.F. G</t>
    </r>
    <r>
      <rPr>
        <sz val="14"/>
        <color rgb="FF3333FF"/>
        <rFont val="Cambria"/>
        <family val="1"/>
        <scheme val="major"/>
      </rPr>
      <t xml:space="preserve"> - 20005634-7</t>
    </r>
  </si>
  <si>
    <r>
      <rPr>
        <sz val="12"/>
        <rFont val="Cambria"/>
        <family val="1"/>
        <scheme val="major"/>
      </rPr>
      <t xml:space="preserve">La siguiente orden de pago corresponde a: </t>
    </r>
    <r>
      <rPr>
        <sz val="12"/>
        <color rgb="FF3333FF"/>
        <rFont val="Cambria"/>
        <family val="1"/>
        <scheme val="major"/>
      </rPr>
      <t>CIERRE DE CAJA CHICA . SEGUN FACTURAS Y DEMAS ANEXOS.-</t>
    </r>
  </si>
  <si>
    <r>
      <rPr>
        <sz val="13"/>
        <rFont val="Cambria"/>
        <family val="1"/>
        <scheme val="major"/>
      </rPr>
      <t>La siguiente Orden de Pago corresponde a:</t>
    </r>
    <r>
      <rPr>
        <b/>
        <sz val="13"/>
        <rFont val="Cambria"/>
        <family val="1"/>
        <scheme val="major"/>
      </rPr>
      <t xml:space="preserve"> </t>
    </r>
    <r>
      <rPr>
        <sz val="13"/>
        <color rgb="FF3333FF"/>
        <rFont val="Cambria"/>
        <family val="1"/>
        <scheme val="major"/>
      </rPr>
      <t xml:space="preserve">DONACION A PERSONA NATURAL EN CALIDAD DE AYUDA SOCIAL PARA HACER TRABAJOS DE ALBAÑILERIA, PLOMERIA Y ELECTRICIDAD, II PARTE,  EN LA BASE DE MISION UBICADA EN EL MUNICIPIO SOTILLO, ESTADO MONAGAS. ANEXO SOPORTES.- </t>
    </r>
  </si>
  <si>
    <r>
      <rPr>
        <sz val="13"/>
        <rFont val="Cambria"/>
        <family val="1"/>
        <scheme val="major"/>
      </rPr>
      <t>La siguiente Orden de Pago corresponde a:</t>
    </r>
    <r>
      <rPr>
        <b/>
        <sz val="13"/>
        <rFont val="Cambria"/>
        <family val="1"/>
        <scheme val="major"/>
      </rPr>
      <t xml:space="preserve"> </t>
    </r>
    <r>
      <rPr>
        <sz val="13"/>
        <color rgb="FF3333FF"/>
        <rFont val="Cambria"/>
        <family val="1"/>
        <scheme val="major"/>
      </rPr>
      <t xml:space="preserve">DONACION A PERSONA NATURAL EN CALIDAD DE AYUDA SOCIAL PARA HACER TRABAJOS DE ALBAÑILERIA, SOLDADURA  Y ELECTRICIDAD, II PARTE,  EN LA BASE DE MISION UBICADA EN EL MUNICIPIO SOTILLO, ESTADO MONAGAS. ANEXO SOPORTES.- </t>
    </r>
  </si>
  <si>
    <r>
      <rPr>
        <sz val="13"/>
        <rFont val="Cambria"/>
        <family val="1"/>
        <scheme val="major"/>
      </rPr>
      <t>La siguiente Orden de Pago corresponde a:</t>
    </r>
    <r>
      <rPr>
        <b/>
        <sz val="13"/>
        <rFont val="Cambria"/>
        <family val="1"/>
        <scheme val="major"/>
      </rPr>
      <t xml:space="preserve"> </t>
    </r>
    <r>
      <rPr>
        <sz val="13"/>
        <color rgb="FF3333FF"/>
        <rFont val="Cambria"/>
        <family val="1"/>
        <scheme val="major"/>
      </rPr>
      <t xml:space="preserve">DONACION A PERSONA NATURAL EN CALIDAD DE AYUDA SOCIAL PARA HACER TRABAJOS DE ALBAÑILERIA, SOLDADURA Y ELECTRICIDAD, II PARTE,  EN LA BASE DE MISION UBICADA EN EL MUNICIPIO LIBERTADOR, ESTADO MONAGAS. ANEXO SOPORTES.- </t>
    </r>
  </si>
  <si>
    <r>
      <rPr>
        <sz val="13"/>
        <rFont val="Cambria"/>
        <family val="1"/>
        <scheme val="major"/>
      </rPr>
      <t>La siguiente Orden de Pago corresponde a:</t>
    </r>
    <r>
      <rPr>
        <b/>
        <sz val="13"/>
        <rFont val="Cambria"/>
        <family val="1"/>
        <scheme val="major"/>
      </rPr>
      <t xml:space="preserve"> </t>
    </r>
    <r>
      <rPr>
        <sz val="13"/>
        <color rgb="FF3333FF"/>
        <rFont val="Cambria"/>
        <family val="1"/>
        <scheme val="major"/>
      </rPr>
      <t xml:space="preserve">DONACION A PERSONA NATURAL EN CALIDAD DE AYUDA SOCIAL PARA HACER TRABAJOS DE ALBAÑILERIA, SOLDADURA  Y ELECTRICIDAD, II PARTE,  EN LA BASE DE MISION UBICADA EN EL MUNICIPIO LIBERTADOR, ESTADO MONAGAS. ANEXO SOPORTES.- </t>
    </r>
  </si>
  <si>
    <t>ALBAÑILERIA, SOLDADURA  Y ELECTRICIDAD</t>
  </si>
  <si>
    <r>
      <t xml:space="preserve">Monto total a pagar en letras: </t>
    </r>
    <r>
      <rPr>
        <sz val="13"/>
        <color rgb="FF3333FF"/>
        <rFont val="Cambria"/>
        <family val="1"/>
        <scheme val="major"/>
      </rPr>
      <t>Dos Mil Ochocientos Ochenta y Dos Bolívares Con Ochenta y Tres Céntimos</t>
    </r>
  </si>
  <si>
    <r>
      <t xml:space="preserve">Monto total a pagar en letras: </t>
    </r>
    <r>
      <rPr>
        <sz val="13"/>
        <color rgb="FF3333FF"/>
        <rFont val="Cambria"/>
        <family val="1"/>
        <scheme val="major"/>
      </rPr>
      <t>Diecisiete Mil Novecientos Setenta y Cuatro Bolivares Con Dos  Céntimos.</t>
    </r>
  </si>
  <si>
    <r>
      <t xml:space="preserve">ÓRDEN DE PAGO </t>
    </r>
    <r>
      <rPr>
        <sz val="16"/>
        <color rgb="FF3333FF"/>
        <rFont val="Cambria"/>
        <family val="1"/>
        <scheme val="major"/>
      </rPr>
      <t>N° 0139</t>
    </r>
  </si>
  <si>
    <r>
      <t xml:space="preserve">FECHA: </t>
    </r>
    <r>
      <rPr>
        <sz val="13"/>
        <color rgb="FF3333FF"/>
        <rFont val="Cambria"/>
        <family val="1"/>
        <scheme val="major"/>
      </rPr>
      <t xml:space="preserve"> 11/03/2015</t>
    </r>
  </si>
  <si>
    <t>MARZO DE 2015</t>
  </si>
  <si>
    <t>PRIMERA QUINCENA DE MARZO DE 2015</t>
  </si>
  <si>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MARZO DE 2015</t>
    </r>
    <r>
      <rPr>
        <sz val="14"/>
        <color rgb="FF3333FF"/>
        <rFont val="Cambria"/>
        <family val="1"/>
        <scheme val="major"/>
      </rPr>
      <t>. SEGUN ANEXOS.</t>
    </r>
  </si>
  <si>
    <r>
      <t xml:space="preserve">Monto total a pagar en letras: </t>
    </r>
    <r>
      <rPr>
        <sz val="13"/>
        <color rgb="FF3333FF"/>
        <rFont val="Cambria"/>
        <family val="1"/>
        <scheme val="major"/>
      </rPr>
      <t xml:space="preserve">Doscientos Treinta y Un Mil Treinta y Un Bolívares Con Cuarenta y Tres Céntimos. </t>
    </r>
  </si>
  <si>
    <r>
      <t xml:space="preserve">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de Presupuesto ( e ) I.V.I.M.                         Fecha: ________ / _________ / _____________</t>
    </r>
  </si>
  <si>
    <r>
      <t xml:space="preserve">ÓRDEN DE PAGO </t>
    </r>
    <r>
      <rPr>
        <sz val="16"/>
        <color rgb="FF3333FF"/>
        <rFont val="Cambria"/>
        <family val="1"/>
        <scheme val="major"/>
      </rPr>
      <t>N° 0140</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</si>
  <si>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MARZO DE 2015. Y DEMAS ANEXOS.-</t>
    </r>
  </si>
  <si>
    <r>
      <t xml:space="preserve">ÓRDEN DE PAGO </t>
    </r>
    <r>
      <rPr>
        <sz val="16"/>
        <color rgb="FF3333FF"/>
        <rFont val="Cambria"/>
        <family val="1"/>
        <scheme val="major"/>
      </rPr>
      <t>N° 0141</t>
    </r>
  </si>
  <si>
    <r>
      <rPr>
        <sz val="14"/>
        <rFont val="Cambria"/>
        <family val="1"/>
        <scheme val="major"/>
      </rPr>
      <t>La siguiente orden de pago corresponde a</t>
    </r>
    <r>
      <rPr>
        <sz val="14"/>
        <color rgb="FF3333FF"/>
        <rFont val="Cambria"/>
        <family val="1"/>
        <scheme val="major"/>
      </rPr>
      <t xml:space="preserve">: CANCELACION DE ASIGNACION MONETARIA POR DESEMPEÑARSE COMO GERENTE DE ADMINISTRACION Y FINANZAS DEL I.V.I.M. EN CALIDAD DE COMISION DE SERVICIOS CORRESPONDIENTE A LA PRIMERA QUINCENA DE MARZO DE 2015. SEGUN ANEXOS.- </t>
    </r>
  </si>
  <si>
    <r>
      <t xml:space="preserve">Monto total a pagar en letras: </t>
    </r>
    <r>
      <rPr>
        <sz val="12"/>
        <color rgb="FF3333FF"/>
        <rFont val="Cambria"/>
        <family val="1"/>
        <scheme val="major"/>
      </rPr>
      <t xml:space="preserve">Cuatro Mil Novecientos Veintiseis Bolívares Con Sesenta y Dos Céntimos. </t>
    </r>
  </si>
  <si>
    <r>
      <rPr>
        <sz val="11"/>
        <color theme="1"/>
        <rFont val="Cambria"/>
        <family val="1"/>
        <scheme val="major"/>
      </rPr>
      <t xml:space="preserve">_____________________________________                                        Ingº. Lauribeth Navas                                                                                                                    C.I. 14.253.648                                                        </t>
    </r>
    <r>
      <rPr>
        <b/>
        <sz val="11"/>
        <color theme="1"/>
        <rFont val="Cambria"/>
        <family val="1"/>
        <scheme val="major"/>
      </rPr>
      <t xml:space="preserve">Presidenta de la Junta Liquidadora I.V.I.M.       </t>
    </r>
    <r>
      <rPr>
        <sz val="11"/>
        <color theme="1"/>
        <rFont val="Cambria"/>
        <family val="1"/>
        <scheme val="major"/>
      </rPr>
      <t xml:space="preserve">                                                  Fecha: ______ / _______ /___________                    </t>
    </r>
    <r>
      <rPr>
        <b/>
        <sz val="11"/>
        <color theme="1"/>
        <rFont val="Cambria"/>
        <family val="1"/>
        <scheme val="major"/>
      </rPr>
      <t xml:space="preserve">                                                                                                                                        </t>
    </r>
  </si>
  <si>
    <r>
      <t xml:space="preserve">____________________________________                                                                                 Lcda. Marinellys Mendez                                        C.I. 16.214.684                                                                    </t>
    </r>
    <r>
      <rPr>
        <b/>
        <sz val="10"/>
        <color theme="1"/>
        <rFont val="Cambria"/>
        <family val="1"/>
        <scheme val="major"/>
      </rPr>
      <t>Miembro de la Junta Liquidadora del</t>
    </r>
    <r>
      <rPr>
        <sz val="10"/>
        <color theme="1"/>
        <rFont val="Cambria"/>
        <family val="1"/>
        <scheme val="major"/>
      </rPr>
      <t xml:space="preserve"> </t>
    </r>
    <r>
      <rPr>
        <b/>
        <sz val="10"/>
        <color theme="1"/>
        <rFont val="Cambria"/>
        <family val="1"/>
        <scheme val="major"/>
      </rPr>
      <t xml:space="preserve"> I.V.I.M.  </t>
    </r>
    <r>
      <rPr>
        <sz val="10"/>
        <color theme="1"/>
        <rFont val="Cambria"/>
        <family val="1"/>
        <scheme val="major"/>
      </rPr>
      <t xml:space="preserve">    </t>
    </r>
    <r>
      <rPr>
        <sz val="11"/>
        <color theme="1"/>
        <rFont val="Cambria"/>
        <family val="1"/>
        <scheme val="major"/>
      </rPr>
      <t xml:space="preserve">                                                  Fecha: _______ / _______ / _____________</t>
    </r>
  </si>
  <si>
    <r>
      <t xml:space="preserve">____________________________________                                                                                 Lcda. Marinellys Mendez                                        C.I. 16.214.684                                                                  </t>
    </r>
    <r>
      <rPr>
        <b/>
        <sz val="9"/>
        <color theme="1"/>
        <rFont val="Cambria"/>
        <family val="1"/>
        <scheme val="major"/>
      </rPr>
      <t>Miembro de la Junta Liquidadora del</t>
    </r>
    <r>
      <rPr>
        <sz val="9"/>
        <color theme="1"/>
        <rFont val="Cambria"/>
        <family val="1"/>
        <scheme val="major"/>
      </rPr>
      <t xml:space="preserve"> </t>
    </r>
    <r>
      <rPr>
        <b/>
        <sz val="9"/>
        <color theme="1"/>
        <rFont val="Cambria"/>
        <family val="1"/>
        <scheme val="major"/>
      </rPr>
      <t xml:space="preserve"> I.V.I.M.</t>
    </r>
    <r>
      <rPr>
        <b/>
        <sz val="10"/>
        <color theme="1"/>
        <rFont val="Cambria"/>
        <family val="1"/>
        <scheme val="major"/>
      </rPr>
      <t xml:space="preserve">  </t>
    </r>
    <r>
      <rPr>
        <sz val="10"/>
        <color theme="1"/>
        <rFont val="Cambria"/>
        <family val="1"/>
        <scheme val="major"/>
      </rPr>
      <t xml:space="preserve">    </t>
    </r>
    <r>
      <rPr>
        <sz val="11"/>
        <color theme="1"/>
        <rFont val="Cambria"/>
        <family val="1"/>
        <scheme val="major"/>
      </rPr>
      <t xml:space="preserve">                                                  Fecha: _______ / _______ / _____________</t>
    </r>
  </si>
  <si>
    <r>
      <t xml:space="preserve">ÓRDEN DE PAGO </t>
    </r>
    <r>
      <rPr>
        <sz val="16"/>
        <color rgb="FF3333FF"/>
        <rFont val="Cambria"/>
        <family val="1"/>
        <scheme val="major"/>
      </rPr>
      <t>N° 0142</t>
    </r>
  </si>
  <si>
    <t>DEL 01/03/2015 - 15/03/2015</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</si>
  <si>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01/03/2015 AL 15/03/2015. SEGÚN CONTRATO N° IVIM-006-2015 Y DEMAS ANEXOS.</t>
    </r>
  </si>
  <si>
    <r>
      <t xml:space="preserve">Monto total a pagar en letras: </t>
    </r>
    <r>
      <rPr>
        <sz val="13"/>
        <color rgb="FF3333FF"/>
        <rFont val="Cambria"/>
        <family val="1"/>
        <scheme val="major"/>
      </rPr>
      <t>Dos Mil Cuatrocientos Cuarenta y Cuatro Bolívares Con Cincuenta y Cinco  Céntimos.</t>
    </r>
  </si>
  <si>
    <r>
      <t xml:space="preserve">______________________________________                                        </t>
    </r>
    <r>
      <rPr>
        <sz val="12"/>
        <color theme="1"/>
        <rFont val="Cambria"/>
        <family val="1"/>
        <scheme val="major"/>
      </rPr>
      <t xml:space="preserve">Lcda. Militza Alvarez                                                                                                                    C.I. 10.835.177   </t>
    </r>
    <r>
      <rPr>
        <b/>
        <sz val="12"/>
        <color theme="1"/>
        <rFont val="Cambria"/>
        <family val="1"/>
        <scheme val="major"/>
      </rPr>
      <t xml:space="preserve">                                                                   Jefa de Presupuesto ( e )  I.V.I.M.                                                         Fecha: ______ / _______ /___________           </t>
    </r>
  </si>
  <si>
    <r>
      <t xml:space="preserve">____________________________________                                                                                 Lcda. Marinellys Mendez                                        C.I.16.214.684                                                                    </t>
    </r>
    <r>
      <rPr>
        <b/>
        <sz val="10"/>
        <color theme="1"/>
        <rFont val="Cambria"/>
        <family val="1"/>
        <scheme val="major"/>
      </rPr>
      <t>Miembro de la Junta Liquidadora del</t>
    </r>
    <r>
      <rPr>
        <sz val="10"/>
        <color theme="1"/>
        <rFont val="Cambria"/>
        <family val="1"/>
        <scheme val="major"/>
      </rPr>
      <t xml:space="preserve"> </t>
    </r>
    <r>
      <rPr>
        <b/>
        <sz val="10"/>
        <color theme="1"/>
        <rFont val="Cambria"/>
        <family val="1"/>
        <scheme val="major"/>
      </rPr>
      <t xml:space="preserve"> I.V.I.M.  </t>
    </r>
    <r>
      <rPr>
        <sz val="10"/>
        <color theme="1"/>
        <rFont val="Cambria"/>
        <family val="1"/>
        <scheme val="major"/>
      </rPr>
      <t xml:space="preserve">    </t>
    </r>
    <r>
      <rPr>
        <sz val="11"/>
        <color theme="1"/>
        <rFont val="Cambria"/>
        <family val="1"/>
        <scheme val="major"/>
      </rPr>
      <t xml:space="preserve">                                                  Fecha: _______ / _______ / _____________</t>
    </r>
  </si>
  <si>
    <r>
      <t xml:space="preserve">ÓRDEN DE PAGO </t>
    </r>
    <r>
      <rPr>
        <sz val="16"/>
        <color rgb="FF3333FF"/>
        <rFont val="Cambria"/>
        <family val="1"/>
        <scheme val="major"/>
      </rPr>
      <t>N° 0143</t>
    </r>
  </si>
  <si>
    <t xml:space="preserve">DEL 01/03/2015 - 15/03/2015 </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</si>
  <si>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01/03/2015 AL 15/03/2015. SEGÚN CONTRATO N° IVIM-005-2015 Y DEMAS ANEXOS.</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</si>
  <si>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01/03/2015 AL 15/03/2015. SEGÚN CONTRATO N° IVIM-007-2015 Y DEMAS ANEXOS.</t>
    </r>
  </si>
  <si>
    <r>
      <t xml:space="preserve">ÓRDEN DE PAGO </t>
    </r>
    <r>
      <rPr>
        <sz val="16"/>
        <color rgb="FF3333FF"/>
        <rFont val="Cambria"/>
        <family val="1"/>
        <scheme val="major"/>
      </rPr>
      <t>N° 0145</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</si>
  <si>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01/03/2015 AL 15/03/2015. SEGÚN CONTRATO N° IVIM-008-2015 Y DEMAS ANEXOS.</t>
    </r>
  </si>
  <si>
    <r>
      <t xml:space="preserve">ÓRDEN DE PAGO </t>
    </r>
    <r>
      <rPr>
        <sz val="16"/>
        <color rgb="FF3333FF"/>
        <rFont val="Cambria"/>
        <family val="1"/>
        <scheme val="major"/>
      </rPr>
      <t>N° 0144</t>
    </r>
  </si>
  <si>
    <r>
      <t xml:space="preserve">ÓRDEN DE PAGO </t>
    </r>
    <r>
      <rPr>
        <sz val="16"/>
        <color rgb="FF3333FF"/>
        <rFont val="Cambria"/>
        <family val="1"/>
        <scheme val="major"/>
      </rPr>
      <t>N° 0146</t>
    </r>
  </si>
  <si>
    <r>
      <rPr>
        <sz val="12"/>
        <rFont val="Cambria"/>
        <family val="1"/>
        <scheme val="major"/>
      </rPr>
      <t xml:space="preserve">La siguiente orden de pago corresponde a: </t>
    </r>
    <r>
      <rPr>
        <sz val="12"/>
        <color rgb="FF3333FF"/>
        <rFont val="Cambria"/>
        <family val="1"/>
        <scheme val="major"/>
      </rPr>
      <t xml:space="preserve">CANCELACION  HONORARIOS PROFESIONALES POR SERVICIOS PRESTADOS EN LA INSTITUCION COMO: ASESOR EN MATERIA SOCIAL, ADSCRITO A LA GERENCIA DE ADMINISTRACION Y FINANZAS, SEGUN CONTRATO IVIM 004-2015 Y FACTURA Nº 000004 / CONTROL Nº 00-000004 DE FECHA 11/03/2015 CORRESPONDIENTE AL PERIODO DEL 05/02/2015 AL 04/03/2015 . Y DEMAS ANEXOS.- </t>
    </r>
  </si>
  <si>
    <t>________________________________________________          Lcda. Militza Alvarez                                                                                                                    C.I. 10.835.177                                                                 Jefa de Presupuesto ( e ) I.V.I.M.                         Fecha: ________ / _________ / _____________</t>
  </si>
  <si>
    <r>
      <rPr>
        <sz val="11"/>
        <color theme="1"/>
        <rFont val="Cambria"/>
        <family val="1"/>
        <scheme val="major"/>
      </rPr>
      <t xml:space="preserve">_____________________________________                                        Ingº. Lauribeth Navas                                                                                                                    C.I. 14.253.648                                                        </t>
    </r>
    <r>
      <rPr>
        <b/>
        <sz val="10"/>
        <color theme="1"/>
        <rFont val="Cambria"/>
        <family val="1"/>
        <scheme val="major"/>
      </rPr>
      <t>Presidenta de la Junta Liquidadora I.V.I.M.</t>
    </r>
    <r>
      <rPr>
        <b/>
        <sz val="11"/>
        <color theme="1"/>
        <rFont val="Cambria"/>
        <family val="1"/>
        <scheme val="major"/>
      </rPr>
      <t xml:space="preserve">       </t>
    </r>
    <r>
      <rPr>
        <sz val="11"/>
        <color theme="1"/>
        <rFont val="Cambria"/>
        <family val="1"/>
        <scheme val="major"/>
      </rPr>
      <t xml:space="preserve">                                                  Fecha: ______ / _______ /___________                    </t>
    </r>
    <r>
      <rPr>
        <b/>
        <sz val="11"/>
        <color theme="1"/>
        <rFont val="Cambria"/>
        <family val="1"/>
        <scheme val="major"/>
      </rPr>
      <t xml:space="preserve">                                                                                                                                        </t>
    </r>
  </si>
  <si>
    <r>
      <t xml:space="preserve">ÓRDEN DE PAGO </t>
    </r>
    <r>
      <rPr>
        <sz val="16"/>
        <color rgb="FF3333FF"/>
        <rFont val="Cambria"/>
        <family val="1"/>
        <scheme val="major"/>
      </rPr>
      <t>N° 0147</t>
    </r>
  </si>
  <si>
    <r>
      <t xml:space="preserve">FECHA: </t>
    </r>
    <r>
      <rPr>
        <sz val="13"/>
        <color rgb="FF3333FF"/>
        <rFont val="Cambria"/>
        <family val="1"/>
        <scheme val="major"/>
      </rPr>
      <t xml:space="preserve"> 16/03/2015</t>
    </r>
  </si>
  <si>
    <r>
      <rPr>
        <sz val="14"/>
        <rFont val="Cambria"/>
        <family val="1"/>
        <scheme val="major"/>
      </rPr>
      <t>La siguiente orden de pago corresponde a</t>
    </r>
    <r>
      <rPr>
        <sz val="14"/>
        <color rgb="FF3333FF"/>
        <rFont val="Cambria"/>
        <family val="1"/>
        <scheme val="major"/>
      </rPr>
      <t>: APORTE PATRONAL AL SEGURO SOCIAL OBLIGATORIO (S.S.O.) 4%,  DEL PERSONAL ADMINISTRATIVO Y OBRERO DEL I.V.I.M., CORRESPONDIENTE AL MES DE FEBRERO DE 2015. SEGÚN ANEXOS.-</t>
    </r>
  </si>
  <si>
    <r>
      <t xml:space="preserve">Monto total a pagar en letras: </t>
    </r>
    <r>
      <rPr>
        <sz val="13"/>
        <color rgb="FF3333FF"/>
        <rFont val="Cambria"/>
        <family val="1"/>
        <scheme val="major"/>
      </rPr>
      <t>Veintiun Mil Once Bolívares Con Cuarenta y Cuatro  Céntimos.</t>
    </r>
  </si>
  <si>
    <t>25</t>
  </si>
  <si>
    <r>
      <t xml:space="preserve">____________________________________                                                                                 Lcda. Marinellys Mendez                                        C.I.16.214.684                                                                    </t>
    </r>
    <r>
      <rPr>
        <b/>
        <sz val="9"/>
        <color theme="1"/>
        <rFont val="Cambria"/>
        <family val="1"/>
        <scheme val="major"/>
      </rPr>
      <t>Miembro de la Junta Liquidadora del</t>
    </r>
    <r>
      <rPr>
        <sz val="9"/>
        <color theme="1"/>
        <rFont val="Cambria"/>
        <family val="1"/>
        <scheme val="major"/>
      </rPr>
      <t xml:space="preserve"> </t>
    </r>
    <r>
      <rPr>
        <b/>
        <sz val="9"/>
        <color theme="1"/>
        <rFont val="Cambria"/>
        <family val="1"/>
        <scheme val="major"/>
      </rPr>
      <t xml:space="preserve"> I.V.I.M.</t>
    </r>
    <r>
      <rPr>
        <b/>
        <sz val="10"/>
        <color theme="1"/>
        <rFont val="Cambria"/>
        <family val="1"/>
        <scheme val="major"/>
      </rPr>
      <t xml:space="preserve">  </t>
    </r>
    <r>
      <rPr>
        <sz val="10"/>
        <color theme="1"/>
        <rFont val="Cambria"/>
        <family val="1"/>
        <scheme val="major"/>
      </rPr>
      <t xml:space="preserve">    </t>
    </r>
    <r>
      <rPr>
        <sz val="11"/>
        <color theme="1"/>
        <rFont val="Cambria"/>
        <family val="1"/>
        <scheme val="major"/>
      </rPr>
      <t xml:space="preserve">                                                  Fecha: _______ / _______ / _____________</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</si>
  <si>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 e ) de Presupuesto I.V.I.M.                         Fecha: ________ / _________ / _____________</t>
    </r>
  </si>
  <si>
    <r>
      <t xml:space="preserve">ÓRDEN DE PAGO </t>
    </r>
    <r>
      <rPr>
        <sz val="16"/>
        <color rgb="FF3333FF"/>
        <rFont val="Cambria"/>
        <family val="1"/>
        <scheme val="major"/>
      </rPr>
      <t>N° 0148</t>
    </r>
  </si>
  <si>
    <r>
      <rPr>
        <sz val="14"/>
        <rFont val="Cambria"/>
        <family val="1"/>
        <scheme val="major"/>
      </rPr>
      <t>La siguiente orden de pago corresponde a</t>
    </r>
    <r>
      <rPr>
        <sz val="14"/>
        <color rgb="FF3333FF"/>
        <rFont val="Cambria"/>
        <family val="1"/>
        <scheme val="major"/>
      </rPr>
      <t>: COTIZACION DEL 2% AL SEGURO SOCIAL OBLIGATORIO (S.S.O.), DEL PERSONAL ADMINISTRATIVO, OBRERO Y CONTRATADO DEL I.V.I.M., CORRESPONDIENTE AL MES DE FEBRERO DE 2015. SEGÚN ANEXOS.-</t>
    </r>
  </si>
  <si>
    <r>
      <t xml:space="preserve">Monto total a pagar en letras: </t>
    </r>
    <r>
      <rPr>
        <sz val="13"/>
        <color rgb="FF3333FF"/>
        <rFont val="Cambria"/>
        <family val="1"/>
        <scheme val="major"/>
      </rPr>
      <t>Diez Mil Quinientos Cinco Bolívares Con Setenta y Dos   Céntimos.</t>
    </r>
  </si>
  <si>
    <r>
      <t xml:space="preserve">ÓRDEN DE PAGO </t>
    </r>
    <r>
      <rPr>
        <sz val="16"/>
        <color rgb="FF3333FF"/>
        <rFont val="Cambria"/>
        <family val="1"/>
        <scheme val="major"/>
      </rPr>
      <t>N° 0149</t>
    </r>
  </si>
  <si>
    <r>
      <rPr>
        <sz val="14"/>
        <rFont val="Cambria"/>
        <family val="1"/>
        <scheme val="major"/>
      </rPr>
      <t>La siguiente orden de pago corresponde a</t>
    </r>
    <r>
      <rPr>
        <sz val="14"/>
        <color rgb="FF3333FF"/>
        <rFont val="Cambria"/>
        <family val="1"/>
        <scheme val="major"/>
      </rPr>
      <t>: APORTE PATRONAL A LA TESORERIA DE SEGURIDAD SOCIAL [3%] DEL PERSONAL OBRERO DEL I.V.I.M. CORRESPONDIENTE AL MES DE FEBRERO DE 2015. SEGÚN ANEXOS.-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</si>
  <si>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(e ) de Presupuesto I.V.I.M.                         Fecha: ________ / _________ / _____________</t>
    </r>
  </si>
  <si>
    <r>
      <t xml:space="preserve">ÓRDEN DE PAGO </t>
    </r>
    <r>
      <rPr>
        <sz val="16"/>
        <color rgb="FF3333FF"/>
        <rFont val="Cambria"/>
        <family val="1"/>
        <scheme val="major"/>
      </rPr>
      <t>N° 0150</t>
    </r>
  </si>
  <si>
    <r>
      <rPr>
        <sz val="14"/>
        <rFont val="Cambria"/>
        <family val="1"/>
        <scheme val="major"/>
      </rPr>
      <t>La siguiente orden de pago corresponde a</t>
    </r>
    <r>
      <rPr>
        <sz val="14"/>
        <color rgb="FF3333FF"/>
        <rFont val="Cambria"/>
        <family val="1"/>
        <scheme val="major"/>
      </rPr>
      <t>: COTIZACIÓN A LA TESORERIA DE SEGURIDAD SOCIAL [3%] DEL PERSONAL OBRERO DEL I.V.I.M. CORRESPONDIENTE AL MES FEBRERO DE 2015. SEGÚN ANEXOS.-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</si>
  <si>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(e) de Presupuesto I.V.I.M.                         Fecha: ________ / _________ / _____________</t>
    </r>
  </si>
  <si>
    <r>
      <t xml:space="preserve">ÓRDEN DE PAGO </t>
    </r>
    <r>
      <rPr>
        <sz val="16"/>
        <color rgb="FF3333FF"/>
        <rFont val="Cambria"/>
        <family val="1"/>
        <scheme val="major"/>
      </rPr>
      <t>N° 0151</t>
    </r>
  </si>
  <si>
    <r>
      <rPr>
        <sz val="14"/>
        <rFont val="Cambria"/>
        <family val="1"/>
        <scheme val="major"/>
      </rPr>
      <t>La siguiente orden de pago corresponde a</t>
    </r>
    <r>
      <rPr>
        <sz val="14"/>
        <color rgb="FF3333FF"/>
        <rFont val="Cambria"/>
        <family val="1"/>
        <scheme val="major"/>
      </rPr>
      <t>: APORTE PATRONAL A LA TESORERIA DE SEGURIDAD SOCIAL [3%] DEL PERSONAL EMPLEADO DEL I.V.I.M., CORRESPONDIENTE AL MES FEBRERO DE 2015. SEGÚN ANEXOS.-</t>
    </r>
  </si>
  <si>
    <r>
      <t xml:space="preserve">__________________________________________________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(e) de Presupuesto I.V.I.M.                         Fecha: ________ / _________ / _____________</t>
    </r>
  </si>
  <si>
    <r>
      <t xml:space="preserve">ÓRDEN DE PAGO </t>
    </r>
    <r>
      <rPr>
        <sz val="16"/>
        <color rgb="FF3333FF"/>
        <rFont val="Cambria"/>
        <family val="1"/>
        <scheme val="major"/>
      </rPr>
      <t>N° 0152</t>
    </r>
  </si>
  <si>
    <r>
      <rPr>
        <sz val="14"/>
        <rFont val="Cambria"/>
        <family val="1"/>
        <scheme val="major"/>
      </rPr>
      <t>La siguiente orden de pago corresponde a</t>
    </r>
    <r>
      <rPr>
        <sz val="14"/>
        <color rgb="FF3333FF"/>
        <rFont val="Cambria"/>
        <family val="1"/>
        <scheme val="major"/>
      </rPr>
      <t>: COTIZACION A LA TESORERIA DE SEGURIDAD SOCIAL [3%] DE LOS EMPLEADOS DEL I.V.I.M., CORRESPONDIENTE AL MES FEBRERO DE 2015. SEGÚN ANEXOS.-</t>
    </r>
  </si>
  <si>
    <r>
      <t xml:space="preserve">__________________________________________________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(e) de Presupuesto I.V.I.M.                         Fecha: ________ / _________ / _____________</t>
    </r>
  </si>
  <si>
    <r>
      <t xml:space="preserve">ÓRDEN DE PAGO </t>
    </r>
    <r>
      <rPr>
        <sz val="16"/>
        <color rgb="FF3333FF"/>
        <rFont val="Cambria"/>
        <family val="1"/>
        <scheme val="major"/>
      </rPr>
      <t>N° 0153</t>
    </r>
  </si>
  <si>
    <r>
      <rPr>
        <sz val="14"/>
        <rFont val="Cambria"/>
        <family val="1"/>
        <scheme val="major"/>
      </rPr>
      <t>La siguiente orden de pago corresponde a</t>
    </r>
    <r>
      <rPr>
        <sz val="14"/>
        <color rgb="FF3333FF"/>
        <rFont val="Cambria"/>
        <family val="1"/>
        <scheme val="major"/>
      </rPr>
      <t>: APORTE PATRONAL AL REGIMEN PRESTACIONAL DE EMPLEO [2%] DEL PERSONAL ADMINISTRATIVO Y OBRERO DEL I.V.I.M., CORRESPONDIENTE AL MES FEBRERO DE 2015. SEGÚN ANEXOS.-</t>
    </r>
  </si>
  <si>
    <t>27</t>
  </si>
  <si>
    <r>
      <rPr>
        <sz val="12"/>
        <color theme="1"/>
        <rFont val="Cambria"/>
        <family val="1"/>
        <scheme val="major"/>
      </rPr>
      <t xml:space="preserve">________________________________________________          Lcda. Militza Alvarez                                                                                                                    C.I. 10.835.177         </t>
    </r>
    <r>
      <rPr>
        <b/>
        <sz val="12"/>
        <color theme="1"/>
        <rFont val="Cambria"/>
        <family val="1"/>
        <scheme val="major"/>
      </rPr>
      <t xml:space="preserve">                                                         Jefe (e) de Presupuesto I.V.I.M.                         Fecha: ________ / _________ / _____________</t>
    </r>
  </si>
  <si>
    <r>
      <t xml:space="preserve">ÓRDEN DE PAGO </t>
    </r>
    <r>
      <rPr>
        <sz val="16"/>
        <color rgb="FF3333FF"/>
        <rFont val="Cambria"/>
        <family val="1"/>
        <scheme val="major"/>
      </rPr>
      <t>N° 0154</t>
    </r>
  </si>
  <si>
    <r>
      <rPr>
        <sz val="14"/>
        <rFont val="Cambria"/>
        <family val="1"/>
        <scheme val="major"/>
      </rPr>
      <t>La siguiente orden de pago corresponde a</t>
    </r>
    <r>
      <rPr>
        <sz val="14"/>
        <color rgb="FF3333FF"/>
        <rFont val="Cambria"/>
        <family val="1"/>
        <scheme val="major"/>
      </rPr>
      <t>: COTIZACION AL REGIMEN PRESTACIONAL DE EMPLEO (0,50%) DEL PERSONAL ADMINISTRATIVO Y OBRERO DEL IVIM, CORRESPONDIENTE AL MES FEBRERO DE 2015. SEGÚN ANEXOS.-</t>
    </r>
  </si>
  <si>
    <r>
      <t xml:space="preserve">Monto total a pagar en letras: </t>
    </r>
    <r>
      <rPr>
        <sz val="13"/>
        <color rgb="FF3333FF"/>
        <rFont val="Cambria"/>
        <family val="1"/>
        <scheme val="major"/>
      </rPr>
      <t>Dos Mil Seiscientos Veintiseis Bolívares Con Cuarenta y Cinco  Céntimos.</t>
    </r>
  </si>
  <si>
    <r>
      <t>_</t>
    </r>
    <r>
      <rPr>
        <sz val="12"/>
        <color theme="1"/>
        <rFont val="Cambria"/>
        <family val="1"/>
        <scheme val="major"/>
      </rPr>
      <t xml:space="preserve">_________________________________________________  Lcda. Militza Alvarez                                                                                                                    C.I. 10.835.177       </t>
    </r>
    <r>
      <rPr>
        <b/>
        <sz val="12"/>
        <color theme="1"/>
        <rFont val="Cambria"/>
        <family val="1"/>
        <scheme val="major"/>
      </rPr>
      <t xml:space="preserve">                                                           Jefe (e) de Presupuesto I.V.I.M.                         Fecha: ________ / _________ / _____________</t>
    </r>
  </si>
  <si>
    <r>
      <t xml:space="preserve">ÓRDEN DE PAGO </t>
    </r>
    <r>
      <rPr>
        <sz val="16"/>
        <color rgb="FF3333FF"/>
        <rFont val="Cambria"/>
        <family val="1"/>
        <scheme val="major"/>
      </rPr>
      <t>N° 0155</t>
    </r>
  </si>
  <si>
    <r>
      <rPr>
        <sz val="14"/>
        <rFont val="Cambria"/>
        <family val="1"/>
        <scheme val="major"/>
      </rPr>
      <t>La siguiente orden de pago corresponde a</t>
    </r>
    <r>
      <rPr>
        <sz val="14"/>
        <color rgb="FF3333FF"/>
        <rFont val="Cambria"/>
        <family val="1"/>
        <scheme val="major"/>
      </rPr>
      <t>: APORTES PATRONALES (10%) A LA CAJA DE AHORROS (C.A.P.T.A.J.P.G.E.M)  DE LOS EMPLEADOS  Y OBREROS DEL I.V.I.M., CORRESPONDIENTE AL MES FEBRERO DE 2015. SEGÚN ANEXOS.-</t>
    </r>
  </si>
  <si>
    <r>
      <t xml:space="preserve">ÓRDEN DE PAGO </t>
    </r>
    <r>
      <rPr>
        <sz val="16"/>
        <color rgb="FF3333FF"/>
        <rFont val="Cambria"/>
        <family val="1"/>
        <scheme val="major"/>
      </rPr>
      <t>N° 0156</t>
    </r>
  </si>
  <si>
    <r>
      <rPr>
        <sz val="14"/>
        <rFont val="Cambria"/>
        <family val="1"/>
        <scheme val="major"/>
      </rPr>
      <t>La siguiente orden de pago corresponde a</t>
    </r>
    <r>
      <rPr>
        <sz val="14"/>
        <color rgb="FF3333FF"/>
        <rFont val="Cambria"/>
        <family val="1"/>
        <scheme val="major"/>
      </rPr>
      <t>: COTIZACION (10%) A LA CAJA DE AHORRO (C.A.P.T.A.J.P.G.E.M) DE LOS EMPLEADOS Y OBREROS DEL I.V.I.M., CORRESPONDIENTE AL MES FEBRERO DE 2015. SEGÚN ANEXOS.-</t>
    </r>
  </si>
  <si>
    <r>
      <t xml:space="preserve">ÓRDEN DE PAGO </t>
    </r>
    <r>
      <rPr>
        <sz val="16"/>
        <color rgb="FF3333FF"/>
        <rFont val="Cambria"/>
        <family val="1"/>
        <scheme val="major"/>
      </rPr>
      <t>N° 0157</t>
    </r>
  </si>
  <si>
    <r>
      <rPr>
        <sz val="14"/>
        <rFont val="Cambria"/>
        <family val="1"/>
        <scheme val="major"/>
      </rPr>
      <t>La siguiente orden de pago corresponde a</t>
    </r>
    <r>
      <rPr>
        <sz val="14"/>
        <color rgb="FF3333FF"/>
        <rFont val="Cambria"/>
        <family val="1"/>
        <scheme val="major"/>
      </rPr>
      <t>: PRESTAMOS ORDINARIOS A LA CAJA DE AHORRO (C.A.P.T.A.J.P.G.E.M)  DE LOS EMPLEADOS Y OBREROS DEL I.V.I.M., CORRESPONDIENTE AL MES DE FEBRERO DE 2015. SEGÚN ANEXOS.-</t>
    </r>
  </si>
  <si>
    <r>
      <t xml:space="preserve">Monto total a pagar en letras: Cuarenta </t>
    </r>
    <r>
      <rPr>
        <sz val="13"/>
        <color rgb="FF3333FF"/>
        <rFont val="Cambria"/>
        <family val="1"/>
        <scheme val="major"/>
      </rPr>
      <t>Mil Quinientos Setenta y Nueve Bolívares Con Sesenta y Ocho Céntimos.</t>
    </r>
  </si>
  <si>
    <r>
      <t xml:space="preserve">ÓRDEN DE PAGO </t>
    </r>
    <r>
      <rPr>
        <sz val="16"/>
        <color rgb="FF3333FF"/>
        <rFont val="Cambria"/>
        <family val="1"/>
        <scheme val="major"/>
      </rPr>
      <t>N° 0158</t>
    </r>
  </si>
  <si>
    <r>
      <rPr>
        <sz val="14"/>
        <rFont val="Cambria"/>
        <family val="1"/>
        <scheme val="major"/>
      </rPr>
      <t>La siguiente orden de pago corresponde a</t>
    </r>
    <r>
      <rPr>
        <sz val="14"/>
        <color rgb="FF3333FF"/>
        <rFont val="Cambria"/>
        <family val="1"/>
        <scheme val="major"/>
      </rPr>
      <t>: RETENCIONES DE SEGURO FUNERARIO A LOS EMPLEADOS, OBREROS Y JUBILADOS DEL I.V.I.M., CORRESPONDIENTE AL MES DE FEBRERO DE 2015. SEGÚN ANEXOS.-</t>
    </r>
  </si>
  <si>
    <r>
      <t xml:space="preserve">Monto total a pagar en letras: Nueve </t>
    </r>
    <r>
      <rPr>
        <sz val="12"/>
        <color rgb="FF3333FF"/>
        <rFont val="Cambria"/>
        <family val="1"/>
        <scheme val="major"/>
      </rPr>
      <t>Mil Seiscientos Bolívares Con Cero Céntimos</t>
    </r>
  </si>
  <si>
    <r>
      <t xml:space="preserve">ÓRDEN DE PAGO </t>
    </r>
    <r>
      <rPr>
        <sz val="16"/>
        <color rgb="FF3333FF"/>
        <rFont val="Cambria"/>
        <family val="1"/>
        <scheme val="major"/>
      </rPr>
      <t>N° 0159</t>
    </r>
  </si>
  <si>
    <r>
      <rPr>
        <sz val="14"/>
        <rFont val="Cambria"/>
        <family val="1"/>
        <scheme val="major"/>
      </rPr>
      <t>La siguiente orden de pago corresponde a</t>
    </r>
    <r>
      <rPr>
        <sz val="14"/>
        <color rgb="FF3333FF"/>
        <rFont val="Cambria"/>
        <family val="1"/>
        <scheme val="major"/>
      </rPr>
      <t>: APORTE PATRONAL DEL 2% AL FONDO DE AHORRO OBLIGATORIO PARA LA VIVIENDA (FAOV) DEL PERSONAL ADMINISTRATIVO Y OBRERO DEL I.V.I.M., CORRESPONDIENTE AL MES DE FEBRERO DE 2015. SEGÚN ANEXOS.-</t>
    </r>
  </si>
  <si>
    <r>
      <t xml:space="preserve">ÓRDEN DE PAGO </t>
    </r>
    <r>
      <rPr>
        <sz val="16"/>
        <color rgb="FF3333FF"/>
        <rFont val="Cambria"/>
        <family val="1"/>
        <scheme val="major"/>
      </rPr>
      <t>N° 0160</t>
    </r>
  </si>
  <si>
    <r>
      <rPr>
        <sz val="14"/>
        <rFont val="Cambria"/>
        <family val="1"/>
        <scheme val="major"/>
      </rPr>
      <t>La siguiente orden de pago corresponde a</t>
    </r>
    <r>
      <rPr>
        <sz val="14"/>
        <color rgb="FF3333FF"/>
        <rFont val="Cambria"/>
        <family val="1"/>
        <scheme val="major"/>
      </rPr>
      <t>: COTIZACION DEL 1% AL FONDO DE AHORRO OBLIGATORIO PARA LA VIVIENDA (F.A.O.V.) DEL PERSONAL ADMINISTRATIVO Y OBREROS DEL I.V.I.M., CORRESPONDIENTE AL MES DE FEBRERO DE 2015. SEGÚN ANEXOS.-</t>
    </r>
  </si>
  <si>
    <r>
      <t xml:space="preserve">ÓRDEN DE PAGO </t>
    </r>
    <r>
      <rPr>
        <sz val="16"/>
        <color rgb="FF3333FF"/>
        <rFont val="Cambria"/>
        <family val="1"/>
        <scheme val="major"/>
      </rPr>
      <t>N° 0161</t>
    </r>
  </si>
  <si>
    <r>
      <t xml:space="preserve">FECHA: </t>
    </r>
    <r>
      <rPr>
        <sz val="13"/>
        <color rgb="FF3333FF"/>
        <rFont val="Cambria"/>
        <family val="1"/>
        <scheme val="major"/>
      </rPr>
      <t xml:space="preserve"> 18/03/2015</t>
    </r>
  </si>
  <si>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0102-0623-56-0000037947 (BANCO DE VENEZUELA) CORRESPONDIENTE A LA 1ERA QUINCENA DEL MES DE MARZO DE 2015. SEGUN ANEXOS.- </t>
    </r>
  </si>
  <si>
    <r>
      <t xml:space="preserve">Monto total a pagar en letras: </t>
    </r>
    <r>
      <rPr>
        <sz val="13"/>
        <color rgb="FF3333FF"/>
        <rFont val="Cambria"/>
        <family val="1"/>
        <scheme val="major"/>
      </rPr>
      <t xml:space="preserve"> Seiscientos Cuarenta Bolívares Con Cero Céntimos </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</si>
  <si>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</si>
  <si>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0162</t>
    </r>
  </si>
  <si>
    <r>
      <t xml:space="preserve">FECHA: </t>
    </r>
    <r>
      <rPr>
        <sz val="13"/>
        <color rgb="FF3333FF"/>
        <rFont val="Cambria"/>
        <family val="1"/>
        <scheme val="major"/>
      </rPr>
      <t xml:space="preserve"> 23/03/2015</t>
    </r>
  </si>
  <si>
    <t>510M3</t>
  </si>
  <si>
    <t>OPERADORA LA CORONA, C.A.</t>
  </si>
  <si>
    <t>C.I. / R.I.F. J-40433450-5</t>
  </si>
  <si>
    <r>
      <rPr>
        <sz val="12"/>
        <rFont val="Cambria"/>
        <family val="1"/>
        <scheme val="major"/>
      </rPr>
      <t xml:space="preserve">La siguiente Orden de Pago corresponde a: </t>
    </r>
    <r>
      <rPr>
        <sz val="12"/>
        <color rgb="FF3333FF"/>
        <rFont val="Cambria"/>
        <family val="1"/>
        <scheme val="major"/>
      </rPr>
      <t xml:space="preserve">PAGO POR TRANSPORTE DE MATERIAL DE CONSTRUCCION EN VOLQUETAS EN EL MUNICIPIO CARIPE;  A FIN DE SER UTILIZADOS EN EL  PROYECTO: "CONVENIO DE COOPERACION INTERINSTITUCIONAL PARA LA CONSTRUCCION DE 800 VIVIENDAS EN DIFERENTES MUNICIPIOS DEL ESTADO MONAGAS". SEGUN ORDEN DE SERVICIO Nº 011-2015 DE FECHA 17/03/2015 Y FACTURA Nº 000004 Nº DE CONTROL 00-000004 DE FECHA 17/03/2015 Y DEMAS ANEXOS.- </t>
    </r>
  </si>
  <si>
    <t>I.S.L.R. 2%</t>
  </si>
  <si>
    <r>
      <t>Monto total a pagar en letras: Setecientos Cuarenta y Ocho Mil Seis B</t>
    </r>
    <r>
      <rPr>
        <sz val="13"/>
        <color rgb="FF3333FF"/>
        <rFont val="Cambria"/>
        <family val="1"/>
        <scheme val="major"/>
      </rPr>
      <t>olívares Con Ochenta Céntimos.</t>
    </r>
  </si>
  <si>
    <r>
      <t xml:space="preserve">ÓRDEN DE PAGO </t>
    </r>
    <r>
      <rPr>
        <sz val="16"/>
        <color rgb="FF3333FF"/>
        <rFont val="Cambria"/>
        <family val="1"/>
        <scheme val="major"/>
      </rPr>
      <t>N° 0163</t>
    </r>
  </si>
  <si>
    <t>ALQUILER DE CAMION 750 PARA TRANSPORTE DE MATERIAL DE CONSTRUCCION</t>
  </si>
  <si>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t>
    </r>
    <r>
      <rPr>
        <sz val="12"/>
        <color theme="1"/>
        <rFont val="Cambria"/>
        <family val="1"/>
        <scheme val="major"/>
      </rPr>
      <t>Fecha: ________ / _________ / _____________</t>
    </r>
  </si>
  <si>
    <r>
      <rPr>
        <sz val="12"/>
        <rFont val="Cambria"/>
        <family val="1"/>
        <scheme val="major"/>
      </rPr>
      <t xml:space="preserve">La siguiente Orden de Pago corresponde a: </t>
    </r>
    <r>
      <rPr>
        <sz val="12"/>
        <color rgb="FF3333FF"/>
        <rFont val="Cambria"/>
        <family val="1"/>
        <scheme val="major"/>
      </rPr>
      <t xml:space="preserve">PAGO POR ALQUILER DE CAMION 750 PARA TRANSPORTE DE MATERIAL DE CONSTRUCCION;  A FIN DE SER UTILIZADOS EN EL  PROYECTO: "CONVENIO DE COOPERACION INTERINSTITUCIONAL PARA LA CONSTRUCCION DE 800 VIVIENDAS EN DIFERENTES MUNICIPIOS DEL ESTADO MONAGAS". SEGUN ORDEN DE SERVICIO Nº 012-2015 DE FECHA 20/03/2015 Y FACTURA Nº 000044 Nº DE CONTROL 00-000044 DE FECHA 20/03/2015 Y DEMAS ANEXOS.- </t>
    </r>
  </si>
  <si>
    <r>
      <t>Monto total a pagar en letras: Ciento Setenta y Seis Mil Cuatrocientos B</t>
    </r>
    <r>
      <rPr>
        <sz val="13"/>
        <color rgb="FF3333FF"/>
        <rFont val="Cambria"/>
        <family val="1"/>
        <scheme val="major"/>
      </rPr>
      <t>olívares Con Cero Céntimos.</t>
    </r>
  </si>
  <si>
    <r>
      <t xml:space="preserve">ÓRDEN DE PAGO </t>
    </r>
    <r>
      <rPr>
        <sz val="16"/>
        <color rgb="FF3333FF"/>
        <rFont val="Cambria"/>
        <family val="1"/>
        <scheme val="major"/>
      </rPr>
      <t>N° 0164</t>
    </r>
  </si>
  <si>
    <r>
      <t xml:space="preserve">FECHA: </t>
    </r>
    <r>
      <rPr>
        <sz val="13"/>
        <color rgb="FF3333FF"/>
        <rFont val="Cambria"/>
        <family val="1"/>
        <scheme val="major"/>
      </rPr>
      <t xml:space="preserve"> 27/03/2015</t>
    </r>
  </si>
  <si>
    <r>
      <rPr>
        <sz val="14"/>
        <rFont val="Cambria"/>
        <family val="1"/>
        <scheme val="major"/>
      </rPr>
      <t>La siguiente orden de pago corresponde a</t>
    </r>
    <r>
      <rPr>
        <sz val="14"/>
        <color rgb="FF3333FF"/>
        <rFont val="Cambria"/>
        <family val="1"/>
        <scheme val="major"/>
      </rPr>
      <t>: PAGO DE BONO COMPENSATORIO DE ALIMENTACION AL PERSONAL EMPLEADO Y OBRERO DEL INSTITUTO, CORRESPONDIENTE AL MES DE MARZO DE 2015. SEGÚN ANEXOS.-</t>
    </r>
  </si>
  <si>
    <r>
      <t xml:space="preserve">Monto total a pagar en letras: </t>
    </r>
    <r>
      <rPr>
        <sz val="13"/>
        <color rgb="FF3333FF"/>
        <rFont val="Cambria"/>
        <family val="1"/>
        <scheme val="major"/>
      </rPr>
      <t>Ciento Sesenta y Cinco Mil Ochocientos Sesenta y Cinco Bolívares Con Sesenta y Seis Céntimos.</t>
    </r>
  </si>
  <si>
    <r>
      <t xml:space="preserve">ÓRDEN DE PAGO </t>
    </r>
    <r>
      <rPr>
        <sz val="16"/>
        <color rgb="FF3333FF"/>
        <rFont val="Cambria"/>
        <family val="1"/>
        <scheme val="major"/>
      </rPr>
      <t>N° 0165</t>
    </r>
  </si>
  <si>
    <t>SEGUNDA QUINCENA DE MARZO DE 2015</t>
  </si>
  <si>
    <r>
      <rPr>
        <sz val="14"/>
        <rFont val="Cambria"/>
        <family val="1"/>
        <scheme val="major"/>
      </rPr>
      <t>La siguiente orden de pago corresponde a</t>
    </r>
    <r>
      <rPr>
        <sz val="14"/>
        <color rgb="FF3333FF"/>
        <rFont val="Cambria"/>
        <family val="1"/>
        <scheme val="major"/>
      </rPr>
      <t>: PAGO DE NOMINA AL PERSONAL EMPLEADO Y OBRERO DEL INSTITUTO, CORRESPONDIENTE AL  2DA.QUINCENA DEL MES DE MARZO DE 2015 Y DEMAS ANEXOS.-</t>
    </r>
  </si>
  <si>
    <r>
      <t xml:space="preserve">ÓRDEN DE PAGO </t>
    </r>
    <r>
      <rPr>
        <sz val="16"/>
        <color rgb="FF3333FF"/>
        <rFont val="Cambria"/>
        <family val="1"/>
        <scheme val="major"/>
      </rPr>
      <t>N° 0166</t>
    </r>
  </si>
  <si>
    <t>2da Qna DE MARZO DE 2015</t>
  </si>
  <si>
    <r>
      <rPr>
        <sz val="14"/>
        <rFont val="Cambria"/>
        <family val="1"/>
        <scheme val="major"/>
      </rPr>
      <t>La siguiente orden de pago corresponde a</t>
    </r>
    <r>
      <rPr>
        <sz val="14"/>
        <color rgb="FF3333FF"/>
        <rFont val="Cambria"/>
        <family val="1"/>
        <scheme val="major"/>
      </rPr>
      <t>: PAGO DE REMUNERACION AL PERSONAL INCAPACITADO DEL INSTITUTO, CORRESPONDIENTE AL PERIODO DEL 16/03/2015 AL 31/03/2015. Y DEMAS ANEXOS.-</t>
    </r>
  </si>
  <si>
    <t xml:space="preserve">DEL 16/03/2015 - 30/03/2015 </t>
  </si>
  <si>
    <r>
      <t xml:space="preserve">ÓRDEN DE PAGO </t>
    </r>
    <r>
      <rPr>
        <sz val="16"/>
        <color rgb="FF3333FF"/>
        <rFont val="Cambria"/>
        <family val="1"/>
        <scheme val="major"/>
      </rPr>
      <t>N° 0167</t>
    </r>
  </si>
  <si>
    <r>
      <rPr>
        <sz val="14"/>
        <rFont val="Cambria"/>
        <family val="1"/>
        <scheme val="major"/>
      </rPr>
      <t>La siguiente orden de pago corresponde a</t>
    </r>
    <r>
      <rPr>
        <sz val="14"/>
        <color rgb="FF3333FF"/>
        <rFont val="Cambria"/>
        <family val="1"/>
        <scheme val="major"/>
      </rPr>
      <t>: PAGO DE NOMINA AL PERSONAL JUBILADO DEL INSTITUTO, CORRESPONDIENTE AL MES DE MARZO DE 2015. SEGÚN ANEXOS.-</t>
    </r>
  </si>
  <si>
    <r>
      <t xml:space="preserve">ÓRDEN DE PAGO </t>
    </r>
    <r>
      <rPr>
        <sz val="16"/>
        <color rgb="FF3333FF"/>
        <rFont val="Cambria"/>
        <family val="1"/>
        <scheme val="major"/>
      </rPr>
      <t>N° 0168</t>
    </r>
  </si>
  <si>
    <t xml:space="preserve">DEL 16/03/2015 - 31/03/2015 </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</si>
  <si>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16/03/2015 - 31/03/2015. SEGÚN CONTRATO N° IVIM-007-2015 Y DEMAS ANEXOS.</t>
    </r>
  </si>
  <si>
    <r>
      <t xml:space="preserve">Monto total a pagar en letras:  Dos </t>
    </r>
    <r>
      <rPr>
        <sz val="13"/>
        <color rgb="FF3333FF"/>
        <rFont val="Cambria"/>
        <family val="1"/>
        <scheme val="major"/>
      </rPr>
      <t xml:space="preserve">Mil Doscientos Cincuenta y Cuatro Bolívares Con Sesenta y Dos Céntimos. </t>
    </r>
  </si>
  <si>
    <r>
      <t xml:space="preserve">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 / _______ /___________           </t>
    </r>
  </si>
  <si>
    <r>
      <t xml:space="preserve">ÓRDEN DE PAGO </t>
    </r>
    <r>
      <rPr>
        <sz val="16"/>
        <color rgb="FF3333FF"/>
        <rFont val="Cambria"/>
        <family val="1"/>
        <scheme val="major"/>
      </rPr>
      <t>N° 0169</t>
    </r>
  </si>
  <si>
    <t>DEL 16/03/2015 - 31/03/2015</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</si>
  <si>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16/03/2015 AL 31/03/2015. SEGÚN CONTRATO N° IVIM-005-2015 Y DEMAS ANEXOS.</t>
    </r>
  </si>
  <si>
    <r>
      <t xml:space="preserve">Monto total a pagar en letras: </t>
    </r>
    <r>
      <rPr>
        <sz val="13"/>
        <color rgb="FF3333FF"/>
        <rFont val="Cambria"/>
        <family val="1"/>
        <scheme val="major"/>
      </rPr>
      <t>Dos Mil Doscientos Cincuenta y Cuatro Bolívares Con Sesenta y Dos  Céntimos</t>
    </r>
  </si>
  <si>
    <r>
      <t xml:space="preserve">ÓRDEN DE PAGO </t>
    </r>
    <r>
      <rPr>
        <sz val="16"/>
        <color rgb="FF3333FF"/>
        <rFont val="Cambria"/>
        <family val="1"/>
        <scheme val="major"/>
      </rPr>
      <t>N° 0170</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</si>
  <si>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16/03/2015 AL 31/03/2015. SEGÚN CONTRATO N° IVIM-006-2015 Y DEMAS ANEXOS.</t>
    </r>
  </si>
  <si>
    <r>
      <t xml:space="preserve">Monto total a pagar en letras: </t>
    </r>
    <r>
      <rPr>
        <sz val="13"/>
        <color rgb="FF3333FF"/>
        <rFont val="Cambria"/>
        <family val="1"/>
        <scheme val="major"/>
      </rPr>
      <t>Dos Mil Doscientos Cincuenta y Cuatro Bolívares Con Sesenta y Dos  Céntimos.</t>
    </r>
  </si>
  <si>
    <r>
      <t xml:space="preserve">ÓRDEN DE PAGO </t>
    </r>
    <r>
      <rPr>
        <sz val="16"/>
        <color rgb="FF3333FF"/>
        <rFont val="Cambria"/>
        <family val="1"/>
        <scheme val="major"/>
      </rPr>
      <t>N° 0171</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</si>
  <si>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16/03/2015 AL 31/03/2015. SEGÚN CONTRATO N° IVIM-008-2015 Y DEMAS ANEXOS.</t>
    </r>
  </si>
  <si>
    <r>
      <t xml:space="preserve">ÓRDEN DE PAGO </t>
    </r>
    <r>
      <rPr>
        <sz val="16"/>
        <color rgb="FF3333FF"/>
        <rFont val="Cambria"/>
        <family val="1"/>
        <scheme val="major"/>
      </rPr>
      <t>N° 0172</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</si>
  <si>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01/03/2015 AL 31/03/2015 POR CUMPLIR CON EL SEGUIMIENTO Y CONTROL DE LA EJECUCIÓN DE NUEVOS DESARROLLOS DEL INSTITUTO, SEGÚN ACTA N° 003-2015 - PUNTO DE CUENTA DIRECTIVO N° 02 DE FECHA 07/01/2015. Y DEMAS ANEXOS.- </t>
    </r>
  </si>
  <si>
    <r>
      <t xml:space="preserve">Monto total a pagar en letras: </t>
    </r>
    <r>
      <rPr>
        <sz val="13"/>
        <color rgb="FF3333FF"/>
        <rFont val="Cambria"/>
        <family val="1"/>
        <scheme val="major"/>
      </rPr>
      <t>Ciento Ochenta y Un Mil Doscientos Cincuenta Bolivares Con Cero Centimos</t>
    </r>
  </si>
  <si>
    <r>
      <t xml:space="preserve">ÓRDEN DE PAGO </t>
    </r>
    <r>
      <rPr>
        <sz val="16"/>
        <color rgb="FF3333FF"/>
        <rFont val="Cambria"/>
        <family val="1"/>
        <scheme val="major"/>
      </rPr>
      <t>N° 0173</t>
    </r>
  </si>
  <si>
    <t>CUENTA CORRIENTE N° 0102-0613- 82-0000159207 / BANCO VENEZUELA</t>
  </si>
  <si>
    <t>C.I. / R.I.F. V-18.658.384</t>
  </si>
  <si>
    <r>
      <rPr>
        <sz val="13"/>
        <rFont val="Cambria"/>
        <family val="1"/>
        <scheme val="major"/>
      </rPr>
      <t>La siguiente orden de pago</t>
    </r>
    <r>
      <rPr>
        <sz val="13"/>
        <color rgb="FF3333FF"/>
        <rFont val="Cambria"/>
        <family val="1"/>
        <scheme val="major"/>
      </rPr>
      <t xml:space="preserve">: REINTEGRO POR CANCELACION DE Bs. 324,00 PARA COMPLETAR EL PAGO DEL IMPUESTO AL VALOR AGREGADO (I.V.A.) DE LA SEGUNDA QUINCENA DEL MES DE FEBRERO DE 2015. SEGUN ANEXOS.- </t>
    </r>
  </si>
  <si>
    <r>
      <t xml:space="preserve">Monto total a pagar en letras: </t>
    </r>
    <r>
      <rPr>
        <sz val="13"/>
        <color rgb="FF3333FF"/>
        <rFont val="Cambria"/>
        <family val="1"/>
        <scheme val="major"/>
      </rPr>
      <t xml:space="preserve"> Trescientos Veinticuatro Bolívares Con Cero Céntimos. </t>
    </r>
  </si>
  <si>
    <r>
      <t xml:space="preserve">____________________________________                                                                                 Lcda. Marinellys Mendez                                        C.I.16.214.684                                                                    </t>
    </r>
    <r>
      <rPr>
        <b/>
        <sz val="8"/>
        <color theme="1"/>
        <rFont val="Cambria"/>
        <family val="1"/>
        <scheme val="major"/>
      </rPr>
      <t>Miembro de la Junta Liquidadora del</t>
    </r>
    <r>
      <rPr>
        <sz val="8"/>
        <color theme="1"/>
        <rFont val="Cambria"/>
        <family val="1"/>
        <scheme val="major"/>
      </rPr>
      <t xml:space="preserve"> </t>
    </r>
    <r>
      <rPr>
        <b/>
        <sz val="8"/>
        <color theme="1"/>
        <rFont val="Cambria"/>
        <family val="1"/>
        <scheme val="major"/>
      </rPr>
      <t xml:space="preserve"> I.V.I.M.  </t>
    </r>
    <r>
      <rPr>
        <sz val="8"/>
        <color theme="1"/>
        <rFont val="Cambria"/>
        <family val="1"/>
        <scheme val="major"/>
      </rPr>
      <t xml:space="preserve">                            </t>
    </r>
    <r>
      <rPr>
        <sz val="11"/>
        <color theme="1"/>
        <rFont val="Cambria"/>
        <family val="1"/>
        <scheme val="major"/>
      </rPr>
      <t xml:space="preserve">                          Fecha: _______ / _______ / _____________</t>
    </r>
  </si>
  <si>
    <r>
      <t xml:space="preserve">ÓRDEN DE PAGO </t>
    </r>
    <r>
      <rPr>
        <sz val="16"/>
        <color rgb="FF3333FF"/>
        <rFont val="Cambria"/>
        <family val="1"/>
        <scheme val="major"/>
      </rPr>
      <t>N° 0174</t>
    </r>
  </si>
  <si>
    <t>VIAJES DE BATEA (PARA CARGAR CEMENTO)</t>
  </si>
  <si>
    <t>PEDRO JOSE CEDEÑO SIFONTES</t>
  </si>
  <si>
    <t>C.I. / R.I.F.V-18172790-6</t>
  </si>
  <si>
    <r>
      <rPr>
        <sz val="12"/>
        <rFont val="Cambria"/>
        <family val="1"/>
        <scheme val="major"/>
      </rPr>
      <t xml:space="preserve">La siguiente Orden de Pago corresponde a: </t>
    </r>
    <r>
      <rPr>
        <sz val="12"/>
        <color rgb="FF3333FF"/>
        <rFont val="Cambria"/>
        <family val="1"/>
        <scheme val="major"/>
      </rPr>
      <t xml:space="preserve">PAGO POR CUATRO (04) VIAJES DE BATEA PARA CARGAR CEMENTO -  MATERIAL DE CONSTRUCCION;  A FIN DE SER UTILIZADOS EN EL  PROYECTO: "CONVENIO DE COOPERACION INTERINSTITUCIONAL PARA LA CONSTRUCCION DE 800 VIVIENDAS EN DIFERENTES MUNICIPIOS DEL ESTADO MONAGAS". SEGUN ORDEN DE SERVICIO Nº 013-2015 DE FECHA 20/03/2015 Y FACTURA Nº 000006 Nº DE CONTROL 00-000006 DE FECHA 20/03/2015 Y DEMAS ANEXOS.- </t>
    </r>
  </si>
  <si>
    <t>I.S.L.R. 1%-125</t>
  </si>
  <si>
    <r>
      <t xml:space="preserve">ÓRDEN DE PAGO </t>
    </r>
    <r>
      <rPr>
        <sz val="16"/>
        <color rgb="FF3333FF"/>
        <rFont val="Cambria"/>
        <family val="1"/>
        <scheme val="major"/>
      </rPr>
      <t>N° 0175</t>
    </r>
  </si>
  <si>
    <t xml:space="preserve">MATERIALES PARA OFICINAS </t>
  </si>
  <si>
    <t>TECNOPAPELES GROUP, C.A.</t>
  </si>
  <si>
    <r>
      <t xml:space="preserve">C.I. / R.I.F. </t>
    </r>
    <r>
      <rPr>
        <sz val="14"/>
        <color rgb="FF3333FF"/>
        <rFont val="Cambria"/>
        <family val="1"/>
        <scheme val="major"/>
      </rPr>
      <t xml:space="preserve"> J-29551709-2</t>
    </r>
  </si>
  <si>
    <r>
      <rPr>
        <sz val="14"/>
        <rFont val="Cambria"/>
        <family val="1"/>
        <scheme val="major"/>
      </rPr>
      <t xml:space="preserve">La siguiente Orden de Pago corresponde a: </t>
    </r>
    <r>
      <rPr>
        <sz val="14"/>
        <color rgb="FF3333FF"/>
        <rFont val="Cambria"/>
        <family val="1"/>
        <scheme val="major"/>
      </rPr>
      <t xml:space="preserve">PAGO POR  COMPRA DE MATERIALES PARA OFICINAS DEL IVIM,   SEGÚN ORDEN DE COMPRA No: 017 -2015 DE FECHA  20/03/2015.  FACTURA NRO: 00050087 Y CONTROL 00-0056653 DE FECHA 27/03/2015 . Y DEMAS ANEXOS.- </t>
    </r>
  </si>
  <si>
    <t>ALCALDIA DE MATURIN (40.170) 1%</t>
  </si>
  <si>
    <r>
      <t xml:space="preserve">Monto total a pagar en letras: </t>
    </r>
    <r>
      <rPr>
        <sz val="13"/>
        <color rgb="FF3333FF"/>
        <rFont val="Cambria"/>
        <family val="1"/>
        <scheme val="major"/>
      </rPr>
      <t>Dos Mil Ciento Setenta y Seis Bolívares Con Sesenta Céntimos.</t>
    </r>
  </si>
  <si>
    <r>
      <t xml:space="preserve">ÓRDEN DE PAGO </t>
    </r>
    <r>
      <rPr>
        <sz val="16"/>
        <color rgb="FF3333FF"/>
        <rFont val="Cambria"/>
        <family val="1"/>
        <scheme val="major"/>
      </rPr>
      <t>N° 0176</t>
    </r>
  </si>
  <si>
    <r>
      <t xml:space="preserve">FECHA: </t>
    </r>
    <r>
      <rPr>
        <sz val="13"/>
        <color rgb="FF3333FF"/>
        <rFont val="Cambria"/>
        <family val="1"/>
        <scheme val="major"/>
      </rPr>
      <t xml:space="preserve"> 30/03/2015</t>
    </r>
  </si>
  <si>
    <r>
      <rPr>
        <sz val="13"/>
        <rFont val="Cambria"/>
        <family val="1"/>
        <scheme val="major"/>
      </rPr>
      <t>La siguiente orden de pago corresponde a:</t>
    </r>
    <r>
      <rPr>
        <sz val="13"/>
        <color rgb="FF3333FF"/>
        <rFont val="Cambria"/>
        <family val="1"/>
        <scheme val="major"/>
      </rPr>
      <t xml:space="preserve"> HONORARIOS PROFESIONALES POR SERVICIOS PRESTADOS EN LA INSTITUCION COMO: ASESORIA ADMINISTRATIVA, ADSCRITA A LA GERENCIA DE ADMINISTRACION Y FINANZAS, SEGUN CONTRATO IVIM 002-2015. DE ACUERDO A FACTURA N° 0000130 Y CONTROL N° 00-0130 DE FECHA 30/03/2015 CORRESPONDIENTE AL MES DE MARZO DE 2015. Y DEMAS ANEXOS.- </t>
    </r>
  </si>
  <si>
    <t>I.S.L.R. (3%-375)</t>
  </si>
  <si>
    <r>
      <t xml:space="preserve">Monto total a pagar en letras: </t>
    </r>
    <r>
      <rPr>
        <sz val="13"/>
        <color rgb="FF3333FF"/>
        <rFont val="Cambria"/>
        <family val="1"/>
        <scheme val="major"/>
      </rPr>
      <t xml:space="preserve">Doce Mil Ochocientos Treinta y Nueve Bolivares Con Setenta y Dos Céntimos </t>
    </r>
  </si>
  <si>
    <t>________________________________________________          Lcda. Militza Alvarez                                                                                                                    C.I. 10.835.177                                                                 Jefa (e) de Presupuesto I.V.I.M.                         Fecha: ________ / _________ / _____________</t>
  </si>
  <si>
    <r>
      <t xml:space="preserve">ÓRDEN DE PAGO </t>
    </r>
    <r>
      <rPr>
        <sz val="16"/>
        <color rgb="FF3333FF"/>
        <rFont val="Cambria"/>
        <family val="1"/>
        <scheme val="major"/>
      </rPr>
      <t>N° 0177</t>
    </r>
  </si>
  <si>
    <t>MENSUALIDAD MARZO</t>
  </si>
  <si>
    <r>
      <rPr>
        <sz val="13"/>
        <rFont val="Cambria"/>
        <family val="1"/>
        <scheme val="major"/>
      </rPr>
      <t>La siguiente orden de pago corresponde a</t>
    </r>
    <r>
      <rPr>
        <sz val="13"/>
        <color rgb="FF3333FF"/>
        <rFont val="Cambria"/>
        <family val="1"/>
        <scheme val="major"/>
      </rPr>
      <t>: AYUDA DE GUARDERIA DE SU HIJO: SANTIAGO AZOCAR,  CORRESPONDIENTE AL MES DE MARZO DE 2015. SEGÚN FACTURAS Nº 0004622 / CONTROL Nº 00-0004622 DE FECHA  27/03/2015 . Y DE ACUERDO AL PUNTO N° 02 Y ACTA N° 016-2014 DE FECHA 18/02/2014. ANEXOS.-</t>
    </r>
  </si>
  <si>
    <r>
      <t xml:space="preserve">________________________________________________          </t>
    </r>
    <r>
      <rPr>
        <sz val="11"/>
        <color theme="1"/>
        <rFont val="Cambria"/>
        <family val="1"/>
        <scheme val="major"/>
      </rPr>
      <t xml:space="preserve">Lcda. Militza Alvarez                                                                                                                    C.I. 10.835.177      </t>
    </r>
    <r>
      <rPr>
        <b/>
        <sz val="11"/>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</si>
  <si>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0178</t>
    </r>
  </si>
  <si>
    <t>MENSUALIDAD DE MARZO</t>
  </si>
  <si>
    <t>MARZO DE 2014</t>
  </si>
  <si>
    <r>
      <t xml:space="preserve">Monto total a pagar en letras: </t>
    </r>
    <r>
      <rPr>
        <sz val="12"/>
        <color rgb="FF3333FF"/>
        <rFont val="Cambria"/>
        <family val="1"/>
        <scheme val="major"/>
      </rPr>
      <t>Cuatro Mil Cuatrocientos Noventa y Siete Bolívares Con Noventa y Ocho Céntimos.</t>
    </r>
  </si>
  <si>
    <r>
      <t xml:space="preserve">ÓRDEN DE PAGO </t>
    </r>
    <r>
      <rPr>
        <sz val="16"/>
        <color rgb="FF3333FF"/>
        <rFont val="Cambria"/>
        <family val="1"/>
        <scheme val="major"/>
      </rPr>
      <t>N° 0179</t>
    </r>
  </si>
  <si>
    <r>
      <t xml:space="preserve">Monto total a pagar en letras: </t>
    </r>
    <r>
      <rPr>
        <sz val="12"/>
        <color rgb="FF3333FF"/>
        <rFont val="Cambria"/>
        <family val="1"/>
        <scheme val="major"/>
      </rPr>
      <t>Siete Mil Quinientos Treinta y Un Bolívares Con Doce Céntimos.</t>
    </r>
  </si>
  <si>
    <r>
      <t xml:space="preserve">ÓRDEN DE PAGO </t>
    </r>
    <r>
      <rPr>
        <sz val="16"/>
        <color rgb="FF3333FF"/>
        <rFont val="Cambria"/>
        <family val="1"/>
        <scheme val="major"/>
      </rPr>
      <t>N° 0180</t>
    </r>
  </si>
  <si>
    <r>
      <t xml:space="preserve">Monto total a pagar en letras: </t>
    </r>
    <r>
      <rPr>
        <sz val="13"/>
        <color rgb="FF3333FF"/>
        <rFont val="Cambria"/>
        <family val="1"/>
        <scheme val="major"/>
      </rPr>
      <t>Dos  Mil Doscientos Cuarenta y Ocho Bolívares Con Noventa y Nueve Céntimos</t>
    </r>
  </si>
  <si>
    <r>
      <t xml:space="preserve">ÓRDEN DE PAGO </t>
    </r>
    <r>
      <rPr>
        <sz val="16"/>
        <color rgb="FF3333FF"/>
        <rFont val="Cambria"/>
        <family val="1"/>
        <scheme val="major"/>
      </rPr>
      <t>N° 0181</t>
    </r>
  </si>
  <si>
    <r>
      <rPr>
        <sz val="13"/>
        <rFont val="Cambria"/>
        <family val="1"/>
        <scheme val="major"/>
      </rPr>
      <t>La siguiente orden de pago corresponde a</t>
    </r>
    <r>
      <rPr>
        <sz val="13"/>
        <color rgb="FF3333FF"/>
        <rFont val="Cambria"/>
        <family val="1"/>
        <scheme val="major"/>
      </rPr>
      <t>: AYUDA DE GUARDERIA DE SU HIJA: ROSMERY MORENO,  CORRESPONDIENTE AL MES DE MARZO DE 2015. SEGÚN FACTURA N° 012683 / CONTROL N° 00-010683 DE FECHA 03-03-2015. DE ACUERDO AL PUNTO N° 02 Y ACTA N° 016-2014 DE FECHA 18/02/2014. ANEXOS.-</t>
    </r>
  </si>
  <si>
    <r>
      <t xml:space="preserve">ÓRDEN DE PAGO </t>
    </r>
    <r>
      <rPr>
        <sz val="16"/>
        <color rgb="FF3333FF"/>
        <rFont val="Cambria"/>
        <family val="1"/>
        <scheme val="major"/>
      </rPr>
      <t>N° 0182</t>
    </r>
  </si>
  <si>
    <r>
      <rPr>
        <sz val="13"/>
        <rFont val="Cambria"/>
        <family val="1"/>
        <scheme val="major"/>
      </rPr>
      <t>La siguiente orden de pago corresponde a</t>
    </r>
    <r>
      <rPr>
        <sz val="13"/>
        <color rgb="FF3333FF"/>
        <rFont val="Cambria"/>
        <family val="1"/>
        <scheme val="major"/>
      </rPr>
      <t>: AYUDA DE GUARDERIA DE SU HIJO: JOSE ANDRES PINTO BETANCOURT,  CORRESPONDIENTE AL MES DE MARZO DE 2015. SEGÚN FACTURA N° 0005932 Y CONTROL N° 00-00005432 DE FECHA 12-03-2015. DE ACUERDO AL PUNTO N° 02 Y ACTA N° 016-2014 DE FECHA 18/02/2014. Y DEMAS ANEXOS.-</t>
    </r>
  </si>
  <si>
    <r>
      <rPr>
        <sz val="13"/>
        <rFont val="Cambria"/>
        <family val="1"/>
        <scheme val="major"/>
      </rPr>
      <t>La siguiente orden de pago corresponde a</t>
    </r>
    <r>
      <rPr>
        <sz val="13"/>
        <color rgb="FF3333FF"/>
        <rFont val="Cambria"/>
        <family val="1"/>
        <scheme val="major"/>
      </rPr>
      <t>: AYUDA DE GUARDERIA DE SUS HIJOS: FIDEL MARCANO E ISABELLA MARCANO,  CORRESPONDIENTE A LOS MESES  DE FEBRERO Y MARZO DE 2015. SEGÚN FACTURA N° 010817 / 010818 Y CONTROL N° 00-011067 / 00-011068 DE FECHA 05-03-2015 AMBAS FACTURAS. Y DE ACUERDO AL PUNTO N° 02 Y ACTA N° 016-2014 DE FECHA 18/02/2014. Y DEMAS ANEXOS.-</t>
    </r>
  </si>
  <si>
    <r>
      <t xml:space="preserve">Monto total a pagar en letras: </t>
    </r>
    <r>
      <rPr>
        <sz val="13"/>
        <color rgb="FF3333FF"/>
        <rFont val="Cambria"/>
        <family val="1"/>
        <scheme val="major"/>
      </rPr>
      <t>Seis  Mil Novecientos Tres Bolívares Con Catorce Céntimos</t>
    </r>
  </si>
  <si>
    <r>
      <t xml:space="preserve">ÓRDEN DE PAGO </t>
    </r>
    <r>
      <rPr>
        <sz val="16"/>
        <color rgb="FF3333FF"/>
        <rFont val="Cambria"/>
        <family val="1"/>
        <scheme val="major"/>
      </rPr>
      <t>N° 0183</t>
    </r>
  </si>
  <si>
    <r>
      <rPr>
        <sz val="13"/>
        <rFont val="Cambria"/>
        <family val="1"/>
        <scheme val="major"/>
      </rPr>
      <t>La siguiente orden de pago corresponde a</t>
    </r>
    <r>
      <rPr>
        <sz val="13"/>
        <color rgb="FF3333FF"/>
        <rFont val="Cambria"/>
        <family val="1"/>
        <scheme val="major"/>
      </rPr>
      <t>: AYUDA DE GUARDERIA DE SU HIJA: ANDREA BRAVO ZAMBRANO,  CORRESPONDIENTE AL MES DE MARZO DE 2015. SEGÚN FACTURAS N° 00001411  / CONTROL 00-00001411.  DE FECHA 09-03-2015. DE ACUERDO AL PUNTO N° 02 Y ACTA N° 016-2014 DE FECHA 18/02/2014. ANEXOS.-</t>
    </r>
  </si>
  <si>
    <r>
      <t xml:space="preserve">Monto total a pagar en letras: </t>
    </r>
    <r>
      <rPr>
        <sz val="13"/>
        <color rgb="FF3333FF"/>
        <rFont val="Cambria"/>
        <family val="1"/>
        <scheme val="major"/>
      </rPr>
      <t>Dos   Mil Ochenta y Cinco Bolívares Con Cero  Céntimos.</t>
    </r>
  </si>
  <si>
    <r>
      <t xml:space="preserve">ÓRDEN DE PAGO </t>
    </r>
    <r>
      <rPr>
        <sz val="16"/>
        <color rgb="FF3333FF"/>
        <rFont val="Cambria"/>
        <family val="1"/>
        <scheme val="major"/>
      </rPr>
      <t>N° 0184</t>
    </r>
  </si>
  <si>
    <r>
      <rPr>
        <sz val="13"/>
        <rFont val="Cambria"/>
        <family val="1"/>
        <scheme val="major"/>
      </rPr>
      <t>La siguiente orden de pago corresponde a</t>
    </r>
    <r>
      <rPr>
        <sz val="13"/>
        <color rgb="FF3333FF"/>
        <rFont val="Cambria"/>
        <family val="1"/>
        <scheme val="major"/>
      </rPr>
      <t>: AYUDA DE GUARDERIA DE SU HIJA: ELISABETH PINTO,  CORRESPONDIENTE AL MES DE FEBRERO DE 2015. SEGÚN FACTURA N° 003781 / CONTROL Nº 00-003781. DE FECHA 06-03-2015. DE ACUERDO AL PUNTO N° 02 Y ACTA N° 016-2014 DE FECHA 18/02/2014. ANEXOS.-</t>
    </r>
  </si>
  <si>
    <r>
      <t xml:space="preserve">ÓRDEN DE PAGO </t>
    </r>
    <r>
      <rPr>
        <sz val="16"/>
        <color rgb="FF3333FF"/>
        <rFont val="Cambria"/>
        <family val="1"/>
        <scheme val="major"/>
      </rPr>
      <t>N° 0185</t>
    </r>
  </si>
  <si>
    <r>
      <rPr>
        <sz val="13"/>
        <rFont val="Cambria"/>
        <family val="1"/>
        <scheme val="major"/>
      </rPr>
      <t>La siguiente orden de pago corresponde a</t>
    </r>
    <r>
      <rPr>
        <sz val="13"/>
        <color rgb="FF3333FF"/>
        <rFont val="Cambria"/>
        <family val="1"/>
        <scheme val="major"/>
      </rPr>
      <t>: AYUDA DE GUARDERIA DE SU HIJO: JOSÉ AGUSTIN AVILA,  CORRESPONDIENTE AL MES DE MARZO DE 2015. SEGÚN FACTURA N°001057 Y CONTROL 00-001057 DE FECHA 19-01-2015. DE ACUERDO AL ACTA N° 034-2014 - PUNTO N° 02. DE FECHA 21/10/2014. Y DEMAS ANEXOS.-</t>
    </r>
  </si>
  <si>
    <r>
      <t xml:space="preserve">Monto total a pagar en letras: </t>
    </r>
    <r>
      <rPr>
        <sz val="13"/>
        <color rgb="FF3333FF"/>
        <rFont val="Cambria"/>
        <family val="1"/>
        <scheme val="major"/>
      </rPr>
      <t>Dos  Mil Bolívares Con Cero  Céntimos.</t>
    </r>
  </si>
  <si>
    <r>
      <t xml:space="preserve">ÓRDEN DE PAGO </t>
    </r>
    <r>
      <rPr>
        <sz val="16"/>
        <color rgb="FF3333FF"/>
        <rFont val="Cambria"/>
        <family val="1"/>
        <scheme val="major"/>
      </rPr>
      <t>N° 0186</t>
    </r>
  </si>
  <si>
    <r>
      <rPr>
        <sz val="13"/>
        <rFont val="Cambria"/>
        <family val="1"/>
        <scheme val="major"/>
      </rPr>
      <t>La siguiente orden de pago corresponde a</t>
    </r>
    <r>
      <rPr>
        <sz val="13"/>
        <color rgb="FF3333FF"/>
        <rFont val="Cambria"/>
        <family val="1"/>
        <scheme val="major"/>
      </rPr>
      <t xml:space="preserve">: AYUDA DE GUARDERIA DE SUS HIJOS: RICARDO NIEVES,  CORRESPONDIENTE AL MES DE MARZO DE 2015. SEGÚN FACTURA NRO. 006750 </t>
    </r>
    <r>
      <rPr>
        <b/>
        <sz val="13"/>
        <rFont val="Cambria"/>
        <family val="1"/>
        <scheme val="major"/>
      </rPr>
      <t xml:space="preserve">/ </t>
    </r>
    <r>
      <rPr>
        <sz val="13"/>
        <color rgb="FF3333FF"/>
        <rFont val="Cambria"/>
        <family val="1"/>
        <scheme val="major"/>
      </rPr>
      <t>CONTROL NRO. 00-005750 DEL 23/02/2015 TODAS. Y DE ACUERDO AL PUNTO N° 02 Y ACTA N° 034-2014 DE FECHA 21/10/2014. Y DEMAS ANEXOS.-</t>
    </r>
  </si>
  <si>
    <r>
      <t xml:space="preserve">_____________________________________________          </t>
    </r>
    <r>
      <rPr>
        <sz val="11"/>
        <color theme="1"/>
        <rFont val="Cambria"/>
        <family val="1"/>
        <scheme val="major"/>
      </rPr>
      <t xml:space="preserve">Lcda. Militza Alvarez                                                                                                                    C.I. 10.835.177      </t>
    </r>
    <r>
      <rPr>
        <b/>
        <sz val="11"/>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</si>
  <si>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0187</t>
    </r>
  </si>
  <si>
    <r>
      <rPr>
        <sz val="13"/>
        <rFont val="Cambria"/>
        <family val="1"/>
        <scheme val="major"/>
      </rPr>
      <t>La siguiente orden de pago corresponde a</t>
    </r>
    <r>
      <rPr>
        <sz val="13"/>
        <color rgb="FF3333FF"/>
        <rFont val="Cambria"/>
        <family val="1"/>
        <scheme val="major"/>
      </rPr>
      <t>: AYUDA DE GUARDERIA DE SU HIJA: FEDORA ÁLVAREZ,  CORRESPONDIENTE AL MES DE MARZO DE 2015. SEGÚN FACTURA N° 005812 DE FECHA 09-03-2015. DE ACUERDO AL PUNTO N° 02 Y ACTA N° 016-2014 DE FECHA 18/02/2014. Y DEMAS ANEXOS.-</t>
    </r>
  </si>
  <si>
    <r>
      <t xml:space="preserve">ÓRDEN DE PAGO </t>
    </r>
    <r>
      <rPr>
        <sz val="16"/>
        <color rgb="FF3333FF"/>
        <rFont val="Cambria"/>
        <family val="1"/>
        <scheme val="major"/>
      </rPr>
      <t>N° 0188</t>
    </r>
  </si>
  <si>
    <r>
      <rPr>
        <sz val="13"/>
        <rFont val="Cambria"/>
        <family val="1"/>
        <scheme val="major"/>
      </rPr>
      <t>La siguiente orden de pago corresponde a</t>
    </r>
    <r>
      <rPr>
        <sz val="13"/>
        <color rgb="FF3333FF"/>
        <rFont val="Cambria"/>
        <family val="1"/>
        <scheme val="major"/>
      </rPr>
      <t>: AYUDA DE GUARDERIA DE SU HIJO: SANTIAGO RODRIGUEZ,  CORRESPONDIENTE AL MES DE MARZO DE 2015. SEGÚN FACTURA N° 000520 Y CONTROL 00-000520 DE FECHA 18-03-2015 Y DE ACUERDO AL PUNTO N° 02 Y ACTA N° 016-2014 DE FECHA 18/02/2014. Y DEMAS ANEXOS.-</t>
    </r>
  </si>
  <si>
    <r>
      <t xml:space="preserve">______________________________________________          </t>
    </r>
    <r>
      <rPr>
        <sz val="11"/>
        <color theme="1"/>
        <rFont val="Cambria"/>
        <family val="1"/>
        <scheme val="major"/>
      </rPr>
      <t xml:space="preserve">Lcda. Militza Alvarez                                                                                                                    C.I. 10.835.177      </t>
    </r>
    <r>
      <rPr>
        <b/>
        <sz val="11"/>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</si>
  <si>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0189</t>
    </r>
  </si>
  <si>
    <r>
      <rPr>
        <sz val="13"/>
        <rFont val="Cambria"/>
        <family val="1"/>
        <scheme val="major"/>
      </rPr>
      <t>La siguiente orden de pago corresponde a</t>
    </r>
    <r>
      <rPr>
        <sz val="13"/>
        <color rgb="FF3333FF"/>
        <rFont val="Cambria"/>
        <family val="1"/>
        <scheme val="major"/>
      </rPr>
      <t>: AYUDA DE GUARDERIA DE SU HIJO: IBRAHIN JOSE LUCENA FIGUEROA,  CORRESPONDIENTE AL MES DE MARZO DE 2015. SEGÚN FACTURA N°00005938 Y CONTROL 00-00005438 DE FECHA 17-03-2015. DE ACUERDO AL ACTA N° 034-2014 - PUNTO N° 02. DE FECHA 21/10/2014. Y DEMAS ANEXOS.-</t>
    </r>
  </si>
  <si>
    <r>
      <t xml:space="preserve">Monto total a pagar en letras: </t>
    </r>
    <r>
      <rPr>
        <sz val="13"/>
        <color rgb="FF3333FF"/>
        <rFont val="Cambria"/>
        <family val="1"/>
        <scheme val="major"/>
      </rPr>
      <t>Un  Mil Quinientos Quince Bolívares Con Cero  Céntimos.</t>
    </r>
  </si>
  <si>
    <r>
      <rPr>
        <sz val="13"/>
        <rFont val="Cambria"/>
        <family val="1"/>
        <scheme val="major"/>
      </rPr>
      <t>La siguiente orden de pago corresponde a</t>
    </r>
    <r>
      <rPr>
        <sz val="13"/>
        <color rgb="FF3333FF"/>
        <rFont val="Cambria"/>
        <family val="1"/>
        <scheme val="major"/>
      </rPr>
      <t>: AYUDA DE GUARDERIA DE SUS HIJOS: ENNIO JOSE Y DIEGO MUÑOZ,  CORRESPONDIENTE AL MES DE MARZO DE 2015. SEGÚN FACTURAS N° 0007152 Y Nº 0007153 / CONTROL 00-0016152 Y 00-0016153  DE FECHA 10-03-2015 AMBAS FACTURAS. DE ACUERDO AL PUNTO N° 02 Y ACTA N° 016-2014 DE FECHA 18/02/2014. ANEXOS.-</t>
    </r>
  </si>
  <si>
    <t>MENSUALIDAD DE FEBRERO Y MARZO</t>
  </si>
  <si>
    <r>
      <rPr>
        <sz val="12"/>
        <rFont val="Cambria"/>
        <family val="1"/>
        <scheme val="major"/>
      </rPr>
      <t>La siguiente orden de pago corresponde a</t>
    </r>
    <r>
      <rPr>
        <sz val="12"/>
        <color rgb="FF3333FF"/>
        <rFont val="Cambria"/>
        <family val="1"/>
        <scheme val="major"/>
      </rPr>
      <t>: AYUDA DE GUARDERIA DE SUS HIJOS: SURIEL SANCHEZ Y MOISÉS SÁNCHEZ,  CORRESPONDIENTE A LOS MESES DE FEBRERO Y MARZO DE 2015. SEGÚN FACTURAS N° 00001420 / 00001421 Y CONTROL N° 00-00001420 / 00-00001421 DE FECHA 13-03-2015 AMBAS FACTURAS. DE ACUERDO AL PUNTO N° 02 Y ACTA N° 016-2014 DE FECHA 18/02/2014. Y DEMAS ANEXOS.-</t>
    </r>
  </si>
  <si>
    <r>
      <t xml:space="preserve">ÓRDEN DE PAGO </t>
    </r>
    <r>
      <rPr>
        <sz val="16"/>
        <color rgb="FF3333FF"/>
        <rFont val="Cambria"/>
        <family val="1"/>
        <scheme val="major"/>
      </rPr>
      <t>N° 0190</t>
    </r>
  </si>
  <si>
    <r>
      <rPr>
        <sz val="13"/>
        <rFont val="Cambria"/>
        <family val="1"/>
        <scheme val="major"/>
      </rPr>
      <t>La siguiente orden de pago corresponde como</t>
    </r>
    <r>
      <rPr>
        <sz val="13"/>
        <color rgb="FF3333FF"/>
        <rFont val="Cambria"/>
        <family val="1"/>
        <scheme val="major"/>
      </rPr>
      <t>: HONORARIOS PROFESIONALES POR LOS SERVICIOS PRESTADO AL INSTITUTO COMO: ASESORA JURIDICA INTEGRAL, CORRESPONDIENTE AL MES DE MARZO DE 2015, FACTURA: 000121, CONTROL 00-000121 FECHA 30/03/2015, SEGUN CONTRATO IVIM-001-2015. Y DEMAS ANEXOS.</t>
    </r>
  </si>
  <si>
    <r>
      <t xml:space="preserve">Monto total a pagar en letras: </t>
    </r>
    <r>
      <rPr>
        <sz val="12"/>
        <color rgb="FF3333FF"/>
        <rFont val="Cambria"/>
        <family val="1"/>
        <scheme val="major"/>
      </rPr>
      <t xml:space="preserve">Catorce Mil Setecientos Ochenta y Siete Bolívares Con Veintisiete Céntimos. </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</si>
  <si>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</si>
  <si>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0191</t>
    </r>
  </si>
  <si>
    <r>
      <rPr>
        <sz val="12"/>
        <rFont val="Cambria"/>
        <family val="1"/>
        <scheme val="major"/>
      </rPr>
      <t xml:space="preserve">La siguiente orden de pago corresponde a: </t>
    </r>
    <r>
      <rPr>
        <sz val="12"/>
        <color rgb="FF3333FF"/>
        <rFont val="Cambria"/>
        <family val="1"/>
        <scheme val="major"/>
      </rPr>
      <t xml:space="preserve">CANCELACION  HONORARIOS PROFESIONALES POR SERVICIOS PRESTADOS EN LA INSTITUCION COMO: ASESOR EN MATERIA SOCIAL, ADSCRITO A LA GERENCIA DE ADMINISTRACION Y FINANZAS, SEGUN CONTRATO IVIM 003-2015 Y FACTURA Nº 000009 / CONTROL Nº 00-000009 DE FECHA 30/03/2015 CORRESPONDIENTE AL PERIODO DEL 28/02/2015 AL 04/04/2015 . Y DEMAS ANEXOS.- </t>
    </r>
  </si>
  <si>
    <r>
      <t xml:space="preserve">Monto total a pagar en letras: Nueve </t>
    </r>
    <r>
      <rPr>
        <sz val="13"/>
        <color rgb="FF3333FF"/>
        <rFont val="Cambria"/>
        <family val="1"/>
        <scheme val="major"/>
      </rPr>
      <t>Mil Trescientos Ochenta y Un Bolivares Con Cuarenta y Tres Céntimos.</t>
    </r>
  </si>
  <si>
    <r>
      <t xml:space="preserve">ÓRDEN DE PAGO </t>
    </r>
    <r>
      <rPr>
        <sz val="16"/>
        <color rgb="FF3333FF"/>
        <rFont val="Cambria"/>
        <family val="1"/>
        <scheme val="major"/>
      </rPr>
      <t>N° 0192</t>
    </r>
  </si>
  <si>
    <r>
      <rPr>
        <sz val="12"/>
        <rFont val="Cambria"/>
        <family val="1"/>
        <scheme val="major"/>
      </rPr>
      <t xml:space="preserve">La siguiente orden de pago corresponde a: </t>
    </r>
    <r>
      <rPr>
        <sz val="12"/>
        <color rgb="FF3333FF"/>
        <rFont val="Cambria"/>
        <family val="1"/>
        <scheme val="major"/>
      </rPr>
      <t xml:space="preserve">CANCELACION  HONORARIOS PROFESIONALES POR SERVICIOS PRESTADOS EN LA INSTITUCION COMO: ASESOR EN MATERIA SOCIAL, ADSCRITO A LA GERENCIA DE ADMINISTRACION Y FINANZAS, SEGUN CONTRATO IVIM 004-2015 Y FACTURA Nº 000057 / CONTROL Nº 00-000057 DE FECHA 30/03/2015 CORRESPONDIENTE AL PERIODO DEL 05/03/2015 AL 04/04/2015 . Y DEMAS ANEXOS.- </t>
    </r>
  </si>
  <si>
    <t>________________________________________________          Lcda. Militza Alvarez                                                                                                                    C.I. 10.835.177                                                                 Jefa ( e ) de Presupuesto ( e ) I.V.I.M.                         Fecha: ________ / _________ / _____________</t>
  </si>
  <si>
    <r>
      <t xml:space="preserve">ÓRDEN DE PAGO </t>
    </r>
    <r>
      <rPr>
        <sz val="16"/>
        <color rgb="FF3333FF"/>
        <rFont val="Cambria"/>
        <family val="1"/>
        <scheme val="major"/>
      </rPr>
      <t>N° 0193</t>
    </r>
  </si>
  <si>
    <t xml:space="preserve">REINTEGRO </t>
  </si>
  <si>
    <t>CONSOLIDACION DE BARRIOS</t>
  </si>
  <si>
    <t>CUENTA CORRIENTE N° 0134-0459-3745-9103-6540. BANCO BANESCO</t>
  </si>
  <si>
    <t>ASTUDILLO ARIANNELYS JOSE</t>
  </si>
  <si>
    <r>
      <t xml:space="preserve">C.I. / R.I.F. </t>
    </r>
    <r>
      <rPr>
        <sz val="13"/>
        <color rgb="FF3333FF"/>
        <rFont val="Cambria"/>
        <family val="1"/>
        <scheme val="major"/>
      </rPr>
      <t>V - 24.123.457</t>
    </r>
  </si>
  <si>
    <r>
      <rPr>
        <sz val="12"/>
        <rFont val="Cambria"/>
        <family val="1"/>
        <scheme val="major"/>
      </rPr>
      <t xml:space="preserve">La siguiente orden de pago corresponde a: </t>
    </r>
    <r>
      <rPr>
        <sz val="12"/>
        <color rgb="FF3333FF"/>
        <rFont val="Cambria"/>
        <family val="1"/>
        <scheme val="major"/>
      </rPr>
      <t xml:space="preserve">REINTEGRO POR DEPOSITO REALIZADO A LA CUENTA CORRIENTE Nº 0134-0459-3745-9103-6540 DEL BANCO BANESCO - DICHO MONTO SUPERA LA DEUDA QUE MANTENIA CON LA INSTITUCION, SEGUN EXPEDIENTE Nº 9393 DE LA CARTERA CREDITICIA "CONSOLIDACION DE BARRIOS" UBICADO EN EL SECTOR LA CONSTITUYENTE I, EN EL MUNICIPIO MATURIN ESTADO MONAGAS. VER ANEXOS.- </t>
    </r>
  </si>
  <si>
    <r>
      <t xml:space="preserve">Monto total a pagar en letras: </t>
    </r>
    <r>
      <rPr>
        <sz val="13"/>
        <color rgb="FF3333FF"/>
        <rFont val="Cambria"/>
        <family val="1"/>
        <scheme val="major"/>
      </rPr>
      <t xml:space="preserve">Tres Mil Seiscientos Cincuenta y Un Bolivares Con Cero Seis Céntimos. </t>
    </r>
  </si>
  <si>
    <t>16</t>
  </si>
  <si>
    <r>
      <t xml:space="preserve">ÓRDEN DE PAGO </t>
    </r>
    <r>
      <rPr>
        <sz val="16"/>
        <color rgb="FF3333FF"/>
        <rFont val="Cambria"/>
        <family val="1"/>
        <scheme val="major"/>
      </rPr>
      <t>N° 0194</t>
    </r>
  </si>
  <si>
    <t>MANO DE OBRA</t>
  </si>
  <si>
    <t>VAL.Nº 02 PARCIAL</t>
  </si>
  <si>
    <t>CONSEJO COMUNAL BATALLA DE SANTA INES V</t>
  </si>
  <si>
    <t>C.I. / R.I.F.J-30609033-9</t>
  </si>
  <si>
    <r>
      <rPr>
        <sz val="12"/>
        <rFont val="Cambria"/>
        <family val="1"/>
        <scheme val="major"/>
      </rPr>
      <t xml:space="preserve">La siguiente Orden de Pago corresponde a: </t>
    </r>
    <r>
      <rPr>
        <sz val="12"/>
        <color rgb="FF3333FF"/>
        <rFont val="Cambria"/>
        <family val="1"/>
        <scheme val="major"/>
      </rPr>
      <t xml:space="preserve">PAGO DE MANO DE OBRA (VAL. Nº 02 PARCIAL) , PARA LA CONSTRUCCION DE 33 VIVIENDAS EN EL SECTOR SANTA INES V, DEL MUNICIPIO MATURIN ESTADO MONAGAS . CORRESPONDIENTE AL PROYECTO: "CONVENIO DE COOPERACION INTERINSTITUCIONAL PARA LA CONSTRUCCION DE 800 VIVIENDAS EN DIFERENTES MUNICIPIOS DEL ESTADO MONAGAS". SEGUN CONTRATO Nº IVIM - PDVSA - GOB - 039-2013 Y DEMAS ANEXOS.- </t>
    </r>
  </si>
  <si>
    <r>
      <t>Monto total a pagar en letras: Ciento Sesenta y Cinco Mil Novecientos B</t>
    </r>
    <r>
      <rPr>
        <sz val="13"/>
        <color rgb="FF3333FF"/>
        <rFont val="Cambria"/>
        <family val="1"/>
        <scheme val="major"/>
      </rPr>
      <t>olívares Con Cero Céntimos.</t>
    </r>
  </si>
  <si>
    <r>
      <t xml:space="preserve">ÓRDEN DE PAGO </t>
    </r>
    <r>
      <rPr>
        <sz val="16"/>
        <color rgb="FF3333FF"/>
        <rFont val="Cambria"/>
        <family val="1"/>
        <scheme val="major"/>
      </rPr>
      <t>N° 0195</t>
    </r>
  </si>
  <si>
    <t>TIMBRE FISCAL 0,1%</t>
  </si>
  <si>
    <r>
      <t>Monto total a pagar en letras: Setecientos Cuarenta y Siete Mil Doscientos Cincuenta y Dos B</t>
    </r>
    <r>
      <rPr>
        <sz val="13"/>
        <color rgb="FF3333FF"/>
        <rFont val="Cambria"/>
        <family val="1"/>
        <scheme val="major"/>
      </rPr>
      <t>olívares Con Cero Céntimos.</t>
    </r>
  </si>
  <si>
    <r>
      <t xml:space="preserve">ÓRDEN DE PAGO </t>
    </r>
    <r>
      <rPr>
        <sz val="16"/>
        <color rgb="FF3333FF"/>
        <rFont val="Cambria"/>
        <family val="1"/>
        <scheme val="major"/>
      </rPr>
      <t>N° 0196</t>
    </r>
  </si>
  <si>
    <t>ASOCIACION COOPERATIVA GONZBASPER 3361, R.L.</t>
  </si>
  <si>
    <t>C.I. / R.I.F. J-40194146-0</t>
  </si>
  <si>
    <r>
      <rPr>
        <sz val="12"/>
        <rFont val="Cambria"/>
        <family val="1"/>
        <scheme val="major"/>
      </rPr>
      <t xml:space="preserve">La siguiente Orden de Pago corresponde a: </t>
    </r>
    <r>
      <rPr>
        <sz val="12"/>
        <color rgb="FF3333FF"/>
        <rFont val="Cambria"/>
        <family val="1"/>
        <scheme val="major"/>
      </rPr>
      <t xml:space="preserve">PAGO POR COMPRA DE (3.600) BLOQUES DE 15CM - LOS MISMOS FUERON SUMINISTRADOS PARA EL SECTOR SANTA BARBARA ;  A FIN DE SER UTILIZADOS EN EL  PROYECTO: "CONVENIO DE COOPERACION INTERINSTITUCIONAL PARA LA CONSTRUCCION DE 800 VIVIENDAS EN DIFERENTES MUNICIPIOS DEL ESTADO MONAGAS". SEGUN ORDEN DE COMPRA Nº 019-2015 DE FECHA 27/03/2015 Y FACTURA Nº 0000041 Nº DE CONTROL 00-0000041 DE FECHA 27/03/2015 Y DEMAS ANEXOS.- </t>
    </r>
  </si>
  <si>
    <r>
      <t>Monto total a pagar en letras: Veintisiete Mil Novecientos Sesenta y Cuatro B</t>
    </r>
    <r>
      <rPr>
        <sz val="13"/>
        <color rgb="FF3333FF"/>
        <rFont val="Cambria"/>
        <family val="1"/>
        <scheme val="major"/>
      </rPr>
      <t>olívares Con Ochenta Céntimos.</t>
    </r>
  </si>
  <si>
    <r>
      <t xml:space="preserve">ÓRDEN DE PAGO </t>
    </r>
    <r>
      <rPr>
        <sz val="16"/>
        <color rgb="FF3333FF"/>
        <rFont val="Cambria"/>
        <family val="1"/>
        <scheme val="major"/>
      </rPr>
      <t>N° 0197</t>
    </r>
  </si>
  <si>
    <r>
      <t xml:space="preserve">FECHA: </t>
    </r>
    <r>
      <rPr>
        <sz val="13"/>
        <color rgb="FF3333FF"/>
        <rFont val="Cambria"/>
        <family val="1"/>
        <scheme val="major"/>
      </rPr>
      <t xml:space="preserve"> 01/04/2015</t>
    </r>
  </si>
  <si>
    <t>ALQUILER DE SONIDO</t>
  </si>
  <si>
    <t>ABRIL DE 2015</t>
  </si>
  <si>
    <t>CUENTA CORRIENTE N° 0102-0613-85-0000041454. BANCO DE VENEZUELA</t>
  </si>
  <si>
    <t>LOPEZ AGUILERA DOUGLAS ENRIQUE</t>
  </si>
  <si>
    <r>
      <t xml:space="preserve">C.I. / R.I.F. </t>
    </r>
    <r>
      <rPr>
        <sz val="13"/>
        <color rgb="FF3333FF"/>
        <rFont val="Cambria"/>
        <family val="1"/>
        <scheme val="major"/>
      </rPr>
      <t>V - 12.792.068</t>
    </r>
  </si>
  <si>
    <r>
      <rPr>
        <sz val="12"/>
        <rFont val="Cambria"/>
        <family val="1"/>
        <scheme val="major"/>
      </rPr>
      <t xml:space="preserve">La siguiente orden de pago corresponde a: </t>
    </r>
    <r>
      <rPr>
        <sz val="12"/>
        <color rgb="FF3333FF"/>
        <rFont val="Cambria"/>
        <family val="1"/>
        <scheme val="major"/>
      </rPr>
      <t xml:space="preserve">PAGO POR ALQUILER DE SONIDO PROFESIONAL REALIZADO EN EVENTOS VARIOS, CON LA ASISTENCIA DE LA CIUDADANA GOBERNADORA BOLIVARIANA DEL ESTADO MONAGAS, YELITZE SANTAELLA Y DEMAS AUTORIDADES DE LOS DIFERENTES ORGANISMOS PUBLICOS. VER ANEXOS.- </t>
    </r>
  </si>
  <si>
    <r>
      <t xml:space="preserve">Monto total a pagar en letras: </t>
    </r>
    <r>
      <rPr>
        <sz val="13"/>
        <color rgb="FF3333FF"/>
        <rFont val="Cambria"/>
        <family val="1"/>
        <scheme val="major"/>
      </rPr>
      <t xml:space="preserve">Veinticuatro Mil  Bolivares Con Cero Céntimos. </t>
    </r>
  </si>
  <si>
    <r>
      <t xml:space="preserve">ÓRDEN DE PAGO </t>
    </r>
    <r>
      <rPr>
        <sz val="16"/>
        <color rgb="FF3333FF"/>
        <rFont val="Cambria"/>
        <family val="1"/>
        <scheme val="major"/>
      </rPr>
      <t>N° 0198</t>
    </r>
  </si>
  <si>
    <r>
      <t xml:space="preserve">FECHA: </t>
    </r>
    <r>
      <rPr>
        <sz val="13"/>
        <color rgb="FF3333FF"/>
        <rFont val="Cambria"/>
        <family val="1"/>
        <scheme val="major"/>
      </rPr>
      <t xml:space="preserve"> 08/04/2015</t>
    </r>
  </si>
  <si>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0102-0623-56-0000037947 (BANCO DE VENEZUELA) Y 0102-0613-82-0000159207 (BANCO DE VENEZUELA), CORRESPONDIENTE A LA 1ERA QUINCENA DEL MES DE ABRIL DE 2015. SEGUN ANEXOS.- </t>
    </r>
  </si>
  <si>
    <r>
      <t xml:space="preserve">Monto total a pagar en letras: </t>
    </r>
    <r>
      <rPr>
        <sz val="13"/>
        <color rgb="FF3333FF"/>
        <rFont val="Cambria"/>
        <family val="1"/>
        <scheme val="major"/>
      </rPr>
      <t xml:space="preserve"> Ochenta y nueve Mil Setecientos Ochenta y Un Bolívares Con Cuarenta y Ocho Céntimos </t>
    </r>
  </si>
  <si>
    <r>
      <t xml:space="preserve">____________________________________                                                                                 Lcda. Marinellys Mendez                                        C.I.16.214.684                                                                    </t>
    </r>
    <r>
      <rPr>
        <b/>
        <sz val="8"/>
        <color theme="1"/>
        <rFont val="Cambria"/>
        <family val="1"/>
        <scheme val="major"/>
      </rPr>
      <t>Miembro de la Junta Liquidadora del</t>
    </r>
    <r>
      <rPr>
        <sz val="8"/>
        <color theme="1"/>
        <rFont val="Cambria"/>
        <family val="1"/>
        <scheme val="major"/>
      </rPr>
      <t xml:space="preserve"> </t>
    </r>
    <r>
      <rPr>
        <b/>
        <sz val="8"/>
        <color theme="1"/>
        <rFont val="Cambria"/>
        <family val="1"/>
        <scheme val="major"/>
      </rPr>
      <t xml:space="preserve"> I.V.I.M.</t>
    </r>
    <r>
      <rPr>
        <b/>
        <sz val="10"/>
        <color theme="1"/>
        <rFont val="Cambria"/>
        <family val="1"/>
        <scheme val="major"/>
      </rPr>
      <t xml:space="preserve">  </t>
    </r>
    <r>
      <rPr>
        <sz val="10"/>
        <color theme="1"/>
        <rFont val="Cambria"/>
        <family val="1"/>
        <scheme val="major"/>
      </rPr>
      <t xml:space="preserve">    </t>
    </r>
    <r>
      <rPr>
        <sz val="11"/>
        <color theme="1"/>
        <rFont val="Cambria"/>
        <family val="1"/>
        <scheme val="major"/>
      </rPr>
      <t xml:space="preserve">                                                  Fecha: _______ / _______ / _____________</t>
    </r>
  </si>
  <si>
    <r>
      <t xml:space="preserve">ÓRDEN DE PAGO </t>
    </r>
    <r>
      <rPr>
        <sz val="16"/>
        <color rgb="FF3333FF"/>
        <rFont val="Cambria"/>
        <family val="1"/>
        <scheme val="major"/>
      </rPr>
      <t>N° 0199</t>
    </r>
  </si>
  <si>
    <r>
      <rPr>
        <sz val="13"/>
        <rFont val="Cambria"/>
        <family val="1"/>
        <scheme val="major"/>
      </rPr>
      <t>La siguiente orden de pago</t>
    </r>
    <r>
      <rPr>
        <sz val="13"/>
        <color rgb="FF3333FF"/>
        <rFont val="Cambria"/>
        <family val="1"/>
        <scheme val="major"/>
      </rPr>
      <t xml:space="preserve">: RETENCIONES DE IMPUESTO SOBRE LA RENTA (I.S.L.R.) DE LOS GASTOS CANCELADOS A TRAVES DE LA CUENTA CORRIENTE: N° 0102-0623-56-0000037947 (BANCO DE VENEZUELA) Y 0102-0613-82-0000159207 (BANCO DE VENEZUELA), CORRESPONDIENTE A LA 1ERA QUINCENA DEL MES DE ABRIL DE 2015. SEGUN ANEXOS.- </t>
    </r>
  </si>
  <si>
    <r>
      <t>Monto total a pagar en letras:</t>
    </r>
    <r>
      <rPr>
        <sz val="13"/>
        <color rgb="FF3333FF"/>
        <rFont val="Cambria"/>
        <family val="1"/>
        <scheme val="major"/>
      </rPr>
      <t xml:space="preserve"> Dieciseis Mil Seiscientos Bolívares Con Cero Cinco  Céntimos </t>
    </r>
  </si>
  <si>
    <r>
      <t xml:space="preserve">________________________________________________          </t>
    </r>
    <r>
      <rPr>
        <sz val="12"/>
        <color theme="1"/>
        <rFont val="Cambria"/>
        <family val="1"/>
        <scheme val="major"/>
      </rPr>
      <t xml:space="preserve">Lcda. Militza Alvarez      </t>
    </r>
    <r>
      <rPr>
        <b/>
        <sz val="12"/>
        <color theme="1"/>
        <rFont val="Cambria"/>
        <family val="1"/>
        <scheme val="major"/>
      </rPr>
      <t xml:space="preserve">                                                                                                              </t>
    </r>
    <r>
      <rPr>
        <sz val="12"/>
        <color theme="1"/>
        <rFont val="Cambria"/>
        <family val="1"/>
        <scheme val="major"/>
      </rPr>
      <t xml:space="preserve">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</si>
  <si>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0200</t>
    </r>
  </si>
  <si>
    <r>
      <rPr>
        <sz val="13"/>
        <rFont val="Cambria"/>
        <family val="1"/>
        <scheme val="major"/>
      </rPr>
      <t>La siguiente orden de pago</t>
    </r>
    <r>
      <rPr>
        <sz val="13"/>
        <color rgb="FF3333FF"/>
        <rFont val="Cambria"/>
        <family val="1"/>
        <scheme val="major"/>
      </rPr>
      <t>: RETENCIONES DE TIMBRE FISCAL (T.F.) DE LOS GASTOS  CANCELADOS A TRAVES DE LAS CUENTAS CORRIENTE: N° 0102-0623-56-0000037947 (BANCO DE VENEZUELA) Y 0102-0613-82-0000159207 (BANCO DE VENEZUELA), CORRESPONDIENTE A LA 1ERA QUINCENA DEL MES DE ABRIL DE 2015. SEGUN ANEXOS.-</t>
    </r>
  </si>
  <si>
    <r>
      <t xml:space="preserve">Monto total a pagar en letras: </t>
    </r>
    <r>
      <rPr>
        <sz val="12"/>
        <color rgb="FF3333FF"/>
        <rFont val="Cambria"/>
        <family val="1"/>
        <scheme val="major"/>
      </rPr>
      <t>Trescientos Cuarenta Bolívares Con Cero Céntimos.</t>
    </r>
  </si>
  <si>
    <r>
      <t xml:space="preserve">ÓRDEN DE PAGO </t>
    </r>
    <r>
      <rPr>
        <sz val="16"/>
        <color rgb="FF3333FF"/>
        <rFont val="Cambria"/>
        <family val="1"/>
        <scheme val="major"/>
      </rPr>
      <t>N° 0201</t>
    </r>
  </si>
  <si>
    <t xml:space="preserve">CUENTA CORRIENTE N° 0001033774 / BANCO INDUSTRIAL  </t>
  </si>
  <si>
    <r>
      <rPr>
        <sz val="13"/>
        <rFont val="Cambria"/>
        <family val="1"/>
        <scheme val="major"/>
      </rPr>
      <t>La siguiente orden de pago corresponde</t>
    </r>
    <r>
      <rPr>
        <sz val="13"/>
        <color rgb="FF3333FF"/>
        <rFont val="Cambria"/>
        <family val="1"/>
        <scheme val="major"/>
      </rPr>
      <t>: RETENCIONES DEL IMPUESTO MUNICIPAL (I.M.) DE LOS GASTOS CANCELADOS A TRAVES DE LA CUENTA CORRIENTE: N° 0102-0623-56-0000037947 (BANCO DE VENEZUELA) Y 0102-0613-82-0000159207 (BANCO DE VENEZUELA), CORRESPONDIENTE A LA 1ERA QUINCENA DEL MES DE ABRIL DE 2015. SEGUN ANEXOS.-</t>
    </r>
  </si>
  <si>
    <r>
      <t xml:space="preserve">Monto total a pagar en letras: </t>
    </r>
    <r>
      <rPr>
        <sz val="13"/>
        <color rgb="FF3333FF"/>
        <rFont val="Cambria"/>
        <family val="1"/>
        <scheme val="major"/>
      </rPr>
      <t xml:space="preserve">Veintiun Mil Nueve Bolívares Con Noventa y Siete Céntimos </t>
    </r>
  </si>
  <si>
    <r>
      <t xml:space="preserve">ÓRDEN DE PAGO </t>
    </r>
    <r>
      <rPr>
        <sz val="16"/>
        <color rgb="FF3333FF"/>
        <rFont val="Cambria"/>
        <family val="1"/>
        <scheme val="major"/>
      </rPr>
      <t>N° 0202</t>
    </r>
  </si>
  <si>
    <t>2da QUINCENA DE FEBRERO</t>
  </si>
  <si>
    <r>
      <rPr>
        <sz val="13"/>
        <rFont val="Cambria"/>
        <family val="1"/>
        <scheme val="major"/>
      </rPr>
      <t>La siguiente orden de pago corresponde</t>
    </r>
    <r>
      <rPr>
        <sz val="13"/>
        <color rgb="FF3333FF"/>
        <rFont val="Cambria"/>
        <family val="1"/>
        <scheme val="major"/>
      </rPr>
      <t>: RETENCIONES DEL IMPUESTO MUNICIPAL (I.M.) DE LOS GASTOS CANCELADOS A TRAVES DE LA CUENTA CORRIENTE: N° 0128-0059-21-5902136109 (BANCO CARONI), CORRESPONDIENTE A LA 2DA QUINCENA DEL MES DE FEBRERO DE 2015. SEGUN ANEXOS.-</t>
    </r>
  </si>
  <si>
    <r>
      <t xml:space="preserve">Monto total a pagar en letras: </t>
    </r>
    <r>
      <rPr>
        <sz val="13"/>
        <color rgb="FF3333FF"/>
        <rFont val="Cambria"/>
        <family val="1"/>
        <scheme val="major"/>
      </rPr>
      <t xml:space="preserve">Diecisiete Mil Seiscientos Ocho Bolívares Con Quince  Céntimos </t>
    </r>
  </si>
  <si>
    <r>
      <t xml:space="preserve">ÓRDEN DE PAGO </t>
    </r>
    <r>
      <rPr>
        <sz val="16"/>
        <color rgb="FF3333FF"/>
        <rFont val="Cambria"/>
        <family val="1"/>
        <scheme val="major"/>
      </rPr>
      <t>N° 0203</t>
    </r>
  </si>
  <si>
    <r>
      <t xml:space="preserve">FECHA: </t>
    </r>
    <r>
      <rPr>
        <sz val="13"/>
        <color rgb="FF3333FF"/>
        <rFont val="Cambria"/>
        <family val="1"/>
        <scheme val="major"/>
      </rPr>
      <t xml:space="preserve"> 11/04/2015</t>
    </r>
  </si>
  <si>
    <r>
      <rPr>
        <sz val="11"/>
        <color theme="1"/>
        <rFont val="Cambria"/>
        <family val="1"/>
        <scheme val="major"/>
      </rPr>
      <t xml:space="preserve">_____________________________________                                        Ingº. Lauribeth Navas                                                                                                                    C.I. 14.253.648                                                        </t>
    </r>
    <r>
      <rPr>
        <b/>
        <sz val="9"/>
        <color theme="1"/>
        <rFont val="Cambria"/>
        <family val="1"/>
        <scheme val="major"/>
      </rPr>
      <t xml:space="preserve">Presidenta de la Junta Liquidadora I.V.I.M.       </t>
    </r>
    <r>
      <rPr>
        <sz val="9"/>
        <color theme="1"/>
        <rFont val="Cambria"/>
        <family val="1"/>
        <scheme val="major"/>
      </rPr>
      <t xml:space="preserve">                   </t>
    </r>
    <r>
      <rPr>
        <sz val="11"/>
        <color theme="1"/>
        <rFont val="Cambria"/>
        <family val="1"/>
        <scheme val="major"/>
      </rPr>
      <t xml:space="preserve">                               Fecha: ______ / _______ /___________                    </t>
    </r>
    <r>
      <rPr>
        <b/>
        <sz val="11"/>
        <color theme="1"/>
        <rFont val="Cambria"/>
        <family val="1"/>
        <scheme val="major"/>
      </rPr>
      <t xml:space="preserve">                                                                                                                                        </t>
    </r>
  </si>
  <si>
    <t>APERTURA CAJA CHICA (JUNTA LIQUIDADORA)</t>
  </si>
  <si>
    <r>
      <t xml:space="preserve">Monto total a pagar en letras: </t>
    </r>
    <r>
      <rPr>
        <sz val="13"/>
        <color rgb="FF3333FF"/>
        <rFont val="Cambria"/>
        <family val="1"/>
        <scheme val="major"/>
      </rPr>
      <t>Un Mil Doscientos Bolivares Con Cero Céntimos.</t>
    </r>
  </si>
  <si>
    <r>
      <rPr>
        <sz val="13"/>
        <rFont val="Cambria"/>
        <family val="1"/>
        <scheme val="major"/>
      </rPr>
      <t>La siguiente orden de pago corresponde a</t>
    </r>
    <r>
      <rPr>
        <sz val="13"/>
        <color rgb="FF3333FF"/>
        <rFont val="Cambria"/>
        <family val="1"/>
        <scheme val="major"/>
      </rPr>
      <t>: APERTURA DE CAJA CHICA (08 U.T.) POR LA JUNTA LIQUIDADORA I.V.I.M. (DESIGNADA SEGUN GACETA N° EXTRAORDINARIO DEL ESTADO MONAGAS, DECRETO N° G-216/2015 DE FECHA 26/02/2015) SEGUN OFICIO GA 101-2015 DE FECHA 13/04/2015, PUNTO DE CUENTA Nº 003  DEL 13/04/2014 Y DEMAS  ANEXOS.-</t>
    </r>
  </si>
  <si>
    <r>
      <t xml:space="preserve">ÓRDEN DE PAGO </t>
    </r>
    <r>
      <rPr>
        <sz val="16"/>
        <color rgb="FF3333FF"/>
        <rFont val="Cambria"/>
        <family val="1"/>
        <scheme val="major"/>
      </rPr>
      <t>N° 0204</t>
    </r>
  </si>
  <si>
    <t xml:space="preserve">MATERIALES Y ARTICULOS DE OFICINA </t>
  </si>
  <si>
    <r>
      <rPr>
        <sz val="14"/>
        <rFont val="Cambria"/>
        <family val="1"/>
        <scheme val="major"/>
      </rPr>
      <t xml:space="preserve">La siguiente Orden de Pago corresponde a: </t>
    </r>
    <r>
      <rPr>
        <sz val="14"/>
        <color rgb="FF3333FF"/>
        <rFont val="Cambria"/>
        <family val="1"/>
        <scheme val="major"/>
      </rPr>
      <t xml:space="preserve">PAGO POR  COMPRA DE MATERIALES Y ARTICULOS DE OFICINA DEL IVIM,  SEGÚN ORDEN DE COMPRA No: 018 -2015 DE FECHA  27/03/2015.  FACTURA NRO: 00050180 Y CONTROL 00-0056746 DE FECHA 07/04/2015 . Y DEMAS ANEXOS.- </t>
    </r>
  </si>
  <si>
    <r>
      <t xml:space="preserve">Monto total a pagar en letras: </t>
    </r>
    <r>
      <rPr>
        <sz val="13"/>
        <color rgb="FF3333FF"/>
        <rFont val="Cambria"/>
        <family val="1"/>
        <scheme val="major"/>
      </rPr>
      <t>Veintiocho Mil Ochocientos Cuatro Bolívares Con Noventa y Dos Céntimos.</t>
    </r>
  </si>
  <si>
    <r>
      <t xml:space="preserve">ÓRDEN DE PAGO </t>
    </r>
    <r>
      <rPr>
        <sz val="16"/>
        <color rgb="FF3333FF"/>
        <rFont val="Cambria"/>
        <family val="1"/>
        <scheme val="major"/>
      </rPr>
      <t>N° 0205</t>
    </r>
  </si>
  <si>
    <t>1 FACTURA</t>
  </si>
  <si>
    <r>
      <t xml:space="preserve">Monto total a pagar en letras: </t>
    </r>
    <r>
      <rPr>
        <sz val="13"/>
        <color rgb="FF3333FF"/>
        <rFont val="Cambria"/>
        <family val="1"/>
        <scheme val="major"/>
      </rPr>
      <t>Un Mil Cuarenta y Un Bolívares Con Treinta y Siete Céntimos</t>
    </r>
  </si>
  <si>
    <r>
      <t xml:space="preserve">FECHA: </t>
    </r>
    <r>
      <rPr>
        <sz val="13"/>
        <color rgb="FF3333FF"/>
        <rFont val="Cambria"/>
        <family val="1"/>
        <scheme val="major"/>
      </rPr>
      <t xml:space="preserve"> 14/04/2015</t>
    </r>
  </si>
  <si>
    <t>PRIMERA QUINCENA DE ABRIL DE 2015</t>
  </si>
  <si>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ABRIL DE 2015</t>
    </r>
    <r>
      <rPr>
        <sz val="14"/>
        <color rgb="FF3333FF"/>
        <rFont val="Cambria"/>
        <family val="1"/>
        <scheme val="major"/>
      </rPr>
      <t>. SEGUN ANEXOS.</t>
    </r>
  </si>
  <si>
    <r>
      <t xml:space="preserve">Monto total a pagar en letras: </t>
    </r>
    <r>
      <rPr>
        <sz val="13"/>
        <color rgb="FF3333FF"/>
        <rFont val="Cambria"/>
        <family val="1"/>
        <scheme val="major"/>
      </rPr>
      <t xml:space="preserve">Doscientos Veinticinco Mil Novecientos Nueve Bolívares Con Treinta y Nueve Céntimos. </t>
    </r>
  </si>
  <si>
    <r>
      <t xml:space="preserve">ÓRDEN DE PAGO </t>
    </r>
    <r>
      <rPr>
        <sz val="16"/>
        <color rgb="FF3333FF"/>
        <rFont val="Cambria"/>
        <family val="1"/>
        <scheme val="major"/>
      </rPr>
      <t>N° 0206</t>
    </r>
  </si>
  <si>
    <r>
      <t xml:space="preserve">ÓRDEN DE PAGO </t>
    </r>
    <r>
      <rPr>
        <sz val="16"/>
        <color rgb="FF3333FF"/>
        <rFont val="Cambria"/>
        <family val="1"/>
        <scheme val="major"/>
      </rPr>
      <t>N° 0207</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</si>
  <si>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ABRIL DE 2015. Y DEMAS ANEXOS.-</t>
    </r>
  </si>
  <si>
    <r>
      <t xml:space="preserve">ÓRDEN DE PAGO </t>
    </r>
    <r>
      <rPr>
        <sz val="16"/>
        <color rgb="FF3333FF"/>
        <rFont val="Cambria"/>
        <family val="1"/>
        <scheme val="major"/>
      </rPr>
      <t>N° 0208</t>
    </r>
  </si>
  <si>
    <r>
      <t xml:space="preserve">C.I. / R.I.F. </t>
    </r>
    <r>
      <rPr>
        <sz val="14"/>
        <color rgb="FF3333FF"/>
        <rFont val="Cambria"/>
        <family val="1"/>
        <scheme val="major"/>
      </rPr>
      <t>G-20009203-3</t>
    </r>
  </si>
  <si>
    <r>
      <rPr>
        <sz val="12"/>
        <rFont val="Cambria"/>
        <family val="1"/>
        <scheme val="major"/>
      </rPr>
      <t>La siguiente orden de pago corresponde a</t>
    </r>
    <r>
      <rPr>
        <sz val="12"/>
        <color rgb="FF3333FF"/>
        <rFont val="Cambria"/>
        <family val="1"/>
        <scheme val="major"/>
      </rPr>
      <t>: PAGO POR CONSUMO DE AGUA DEL I.V.I.M., AV. FUERZAS ARMADAS, CASA N° 31 Y 33, MATURIN. CORRESPONDIENTE AL MES DE MARZO DE 2015, SEGUN FACTURAS: N° MA09-00000859; CONTROL N° 00-0432321 Y Nº MA09-00000860; CONTROL N° 00-0432322, AMBAS EMITIDAS EN FECHA 03-03-2015. SEGUN ANEXOS.</t>
    </r>
  </si>
  <si>
    <r>
      <t xml:space="preserve">Monto total a pagar en letras: </t>
    </r>
    <r>
      <rPr>
        <sz val="13"/>
        <color rgb="FF3333FF"/>
        <rFont val="Cambria"/>
        <family val="1"/>
        <scheme val="major"/>
      </rPr>
      <t>Un</t>
    </r>
    <r>
      <rPr>
        <sz val="13"/>
        <color theme="1"/>
        <rFont val="Cambria"/>
        <family val="1"/>
        <scheme val="major"/>
      </rPr>
      <t xml:space="preserve"> </t>
    </r>
    <r>
      <rPr>
        <sz val="13"/>
        <color rgb="FF3333FF"/>
        <rFont val="Cambria"/>
        <family val="1"/>
        <scheme val="major"/>
      </rPr>
      <t>Mil Doscientos Quince Bolívares Con Treinra y Un Céntimos</t>
    </r>
  </si>
  <si>
    <r>
      <t xml:space="preserve">FECHA: </t>
    </r>
    <r>
      <rPr>
        <sz val="13"/>
        <color rgb="FF3333FF"/>
        <rFont val="Cambria"/>
        <family val="1"/>
        <scheme val="major"/>
      </rPr>
      <t xml:space="preserve"> 13/04/2015</t>
    </r>
  </si>
  <si>
    <r>
      <t xml:space="preserve">____________________________________                                                                                 Lcda. Marinellys Mendez                                        C.I. 16.214.684                                                                    </t>
    </r>
    <r>
      <rPr>
        <b/>
        <sz val="9"/>
        <color theme="1"/>
        <rFont val="Cambria"/>
        <family val="1"/>
        <scheme val="major"/>
      </rPr>
      <t>Miembro de la Junta Liquidadora del</t>
    </r>
    <r>
      <rPr>
        <sz val="9"/>
        <color theme="1"/>
        <rFont val="Cambria"/>
        <family val="1"/>
        <scheme val="major"/>
      </rPr>
      <t xml:space="preserve"> </t>
    </r>
    <r>
      <rPr>
        <b/>
        <sz val="9"/>
        <color theme="1"/>
        <rFont val="Cambria"/>
        <family val="1"/>
        <scheme val="major"/>
      </rPr>
      <t xml:space="preserve"> I.V.I.M.  </t>
    </r>
    <r>
      <rPr>
        <sz val="9"/>
        <color theme="1"/>
        <rFont val="Cambria"/>
        <family val="1"/>
        <scheme val="major"/>
      </rPr>
      <t xml:space="preserve">                     </t>
    </r>
    <r>
      <rPr>
        <sz val="11"/>
        <color theme="1"/>
        <rFont val="Cambria"/>
        <family val="1"/>
        <scheme val="major"/>
      </rPr>
      <t xml:space="preserve">                                                                         Fecha: _______ / _______ / _____________</t>
    </r>
  </si>
  <si>
    <r>
      <rPr>
        <sz val="11"/>
        <color theme="1"/>
        <rFont val="Cambria"/>
        <family val="1"/>
        <scheme val="major"/>
      </rPr>
      <t xml:space="preserve">_____________________________________                                        Ingº. Lauribeth Navas                                                                                                                    C.I. 14.253.648                                                        </t>
    </r>
    <r>
      <rPr>
        <b/>
        <sz val="9"/>
        <color theme="1"/>
        <rFont val="Cambria"/>
        <family val="1"/>
        <scheme val="major"/>
      </rPr>
      <t xml:space="preserve">Presidenta de la Junta Liquidadora I.V.I.M.     </t>
    </r>
    <r>
      <rPr>
        <b/>
        <sz val="11"/>
        <color theme="1"/>
        <rFont val="Cambria"/>
        <family val="1"/>
        <scheme val="major"/>
      </rPr>
      <t xml:space="preserve">  </t>
    </r>
    <r>
      <rPr>
        <sz val="11"/>
        <color theme="1"/>
        <rFont val="Cambria"/>
        <family val="1"/>
        <scheme val="major"/>
      </rPr>
      <t xml:space="preserve">                                                                   Fecha: ______ / _______ /___________                    </t>
    </r>
    <r>
      <rPr>
        <b/>
        <sz val="11"/>
        <color theme="1"/>
        <rFont val="Cambria"/>
        <family val="1"/>
        <scheme val="major"/>
      </rPr>
      <t xml:space="preserve">                                                                                                                                        </t>
    </r>
  </si>
  <si>
    <r>
      <rPr>
        <sz val="11"/>
        <color theme="1"/>
        <rFont val="Cambria"/>
        <family val="1"/>
        <scheme val="major"/>
      </rPr>
      <t xml:space="preserve">_____________________________________                                        Ingº. Lauribeth Navas                                                                                                                    C.I. 14.253.648                                                        </t>
    </r>
    <r>
      <rPr>
        <b/>
        <sz val="10"/>
        <color theme="1"/>
        <rFont val="Cambria"/>
        <family val="1"/>
        <scheme val="major"/>
      </rPr>
      <t xml:space="preserve">Presidenta de la Junta Liquidadora I.V.I.M.    </t>
    </r>
    <r>
      <rPr>
        <b/>
        <sz val="11"/>
        <color theme="1"/>
        <rFont val="Cambria"/>
        <family val="1"/>
        <scheme val="major"/>
      </rPr>
      <t xml:space="preserve">   </t>
    </r>
    <r>
      <rPr>
        <sz val="11"/>
        <color theme="1"/>
        <rFont val="Cambria"/>
        <family val="1"/>
        <scheme val="major"/>
      </rPr>
      <t xml:space="preserve">                                                                 Fecha: ______ / _______ /___________                    </t>
    </r>
    <r>
      <rPr>
        <b/>
        <sz val="11"/>
        <color theme="1"/>
        <rFont val="Cambria"/>
        <family val="1"/>
        <scheme val="major"/>
      </rPr>
      <t xml:space="preserve">                                                                                                                                        </t>
    </r>
  </si>
  <si>
    <t>PRIMERA QUINCENA</t>
  </si>
  <si>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0102-0613-82-0000159207 (BANCO DE VENEZUELA) CORRESPONDIENTE A LA PRIMERA QUINCENA DEL MES DE ABRIL DE 2015. SEGUN ANEXOS.- </t>
    </r>
  </si>
  <si>
    <r>
      <t xml:space="preserve">Monto total a pagar en letras: </t>
    </r>
    <r>
      <rPr>
        <sz val="13"/>
        <color rgb="FF3333FF"/>
        <rFont val="Cambria"/>
        <family val="1"/>
        <scheme val="major"/>
      </rPr>
      <t xml:space="preserve"> Ochenta y Siete Mil Ciento Treinta y Dos Bolívares Con Cero Céntimos </t>
    </r>
  </si>
  <si>
    <r>
      <t xml:space="preserve">____________________________________                                                                                 Lcda. Marinellys Mendez                                        C.I. 16.214.684                                                                    </t>
    </r>
    <r>
      <rPr>
        <b/>
        <sz val="8"/>
        <color theme="1"/>
        <rFont val="Cambria"/>
        <family val="1"/>
        <scheme val="major"/>
      </rPr>
      <t>Miembro de la Junta Liquidadora del</t>
    </r>
    <r>
      <rPr>
        <sz val="8"/>
        <color theme="1"/>
        <rFont val="Cambria"/>
        <family val="1"/>
        <scheme val="major"/>
      </rPr>
      <t xml:space="preserve"> </t>
    </r>
    <r>
      <rPr>
        <b/>
        <sz val="8"/>
        <color theme="1"/>
        <rFont val="Cambria"/>
        <family val="1"/>
        <scheme val="major"/>
      </rPr>
      <t xml:space="preserve"> I.V.I.M.  </t>
    </r>
    <r>
      <rPr>
        <sz val="8"/>
        <color theme="1"/>
        <rFont val="Cambria"/>
        <family val="1"/>
        <scheme val="major"/>
      </rPr>
      <t xml:space="preserve">          </t>
    </r>
    <r>
      <rPr>
        <sz val="9"/>
        <color theme="1"/>
        <rFont val="Cambria"/>
        <family val="1"/>
        <scheme val="major"/>
      </rPr>
      <t xml:space="preserve">           </t>
    </r>
    <r>
      <rPr>
        <sz val="11"/>
        <color theme="1"/>
        <rFont val="Cambria"/>
        <family val="1"/>
        <scheme val="major"/>
      </rPr>
      <t xml:space="preserve">                                                                         Fecha: _______ / _______ / _____________</t>
    </r>
  </si>
  <si>
    <r>
      <rPr>
        <b/>
        <sz val="12"/>
        <color theme="1"/>
        <rFont val="Cambria"/>
        <family val="1"/>
        <scheme val="major"/>
      </rPr>
      <t xml:space="preserve">Nombre y Apellido: </t>
    </r>
    <r>
      <rPr>
        <sz val="12"/>
        <color theme="1"/>
        <rFont val="Cambria"/>
        <family val="1"/>
        <scheme val="major"/>
      </rPr>
      <t xml:space="preserve">                                    __________________________________________                   C.I. V-_______________________________                                              Fecha: _________ / _________ / ___________</t>
    </r>
  </si>
  <si>
    <r>
      <rPr>
        <b/>
        <sz val="12"/>
        <color theme="1"/>
        <rFont val="Cambria"/>
        <family val="1"/>
        <scheme val="major"/>
      </rPr>
      <t xml:space="preserve">Beneficiario: </t>
    </r>
    <r>
      <rPr>
        <sz val="12"/>
        <color theme="1"/>
        <rFont val="Cambria"/>
        <family val="1"/>
        <scheme val="major"/>
      </rPr>
      <t xml:space="preserve">                                                                                                                                                                                </t>
    </r>
  </si>
  <si>
    <r>
      <t xml:space="preserve">ÓRDEN DE PAGO </t>
    </r>
    <r>
      <rPr>
        <sz val="16"/>
        <color rgb="FF3333FF"/>
        <rFont val="Cambria"/>
        <family val="1"/>
        <scheme val="major"/>
      </rPr>
      <t>N° 0209</t>
    </r>
  </si>
  <si>
    <r>
      <t xml:space="preserve">C.I. / R.I.F. </t>
    </r>
    <r>
      <rPr>
        <sz val="13"/>
        <color rgb="FF3333FF"/>
        <rFont val="Cambria"/>
        <family val="1"/>
        <scheme val="major"/>
      </rPr>
      <t xml:space="preserve">V-16.214.684               </t>
    </r>
  </si>
  <si>
    <r>
      <t xml:space="preserve">Monto total a pagar en letras: </t>
    </r>
    <r>
      <rPr>
        <sz val="13"/>
        <color rgb="FF3333FF"/>
        <rFont val="Cambria"/>
        <family val="1"/>
        <scheme val="major"/>
      </rPr>
      <t xml:space="preserve"> Dos Mil Seiscientos Cuarenta y Nueve Bolívares Con Cuarenta y Ocho Céntimos. </t>
    </r>
  </si>
  <si>
    <r>
      <rPr>
        <sz val="13"/>
        <rFont val="Cambria"/>
        <family val="1"/>
        <scheme val="major"/>
      </rPr>
      <t>La siguiente orden de pago</t>
    </r>
    <r>
      <rPr>
        <sz val="13"/>
        <color rgb="FF3333FF"/>
        <rFont val="Cambria"/>
        <family val="1"/>
        <scheme val="major"/>
      </rPr>
      <t xml:space="preserve">: REINTEGRO POR CANCELACION EN EFECTIVO DEL IMPUESTO AL VALOR AGREGADO (I.V.A.) DE LA SEGUNDA QUINCENA DEL MES DE MARZO DE 2015, CON RECURSOS NETAMENTE PERSONALES, ASUMIENDO EL COMPROMISO COMO MIEMBRO DE LA JUNTA LIQUIDADORA I.V.I.M. SEGUN SOPORTES ANEXOS.- </t>
    </r>
  </si>
  <si>
    <r>
      <t xml:space="preserve">ÓRDEN DE PAGO </t>
    </r>
    <r>
      <rPr>
        <sz val="16"/>
        <color rgb="FF3333FF"/>
        <rFont val="Cambria"/>
        <family val="1"/>
        <scheme val="major"/>
      </rPr>
      <t>N° 0210</t>
    </r>
  </si>
  <si>
    <r>
      <t xml:space="preserve">FECHA: </t>
    </r>
    <r>
      <rPr>
        <sz val="13"/>
        <color rgb="FF3333FF"/>
        <rFont val="Cambria"/>
        <family val="1"/>
        <scheme val="major"/>
      </rPr>
      <t xml:space="preserve"> 15/04/2015</t>
    </r>
  </si>
  <si>
    <t>MARINELLYS DEL VALLE MENDEZ CENTENO</t>
  </si>
  <si>
    <t>CUENTA CORRIENTE N° 0102-0623- 59-0000035525 / BANCO VENEZUELA</t>
  </si>
  <si>
    <t>PAGO DE LIQUIDACION</t>
  </si>
  <si>
    <t>4.01</t>
  </si>
  <si>
    <r>
      <t xml:space="preserve">ÓRDEN DE PAGO </t>
    </r>
    <r>
      <rPr>
        <sz val="16"/>
        <color rgb="FF3333FF"/>
        <rFont val="Cambria"/>
        <family val="1"/>
        <scheme val="major"/>
      </rPr>
      <t>N° 0211</t>
    </r>
  </si>
  <si>
    <r>
      <t xml:space="preserve">FECHA: </t>
    </r>
    <r>
      <rPr>
        <sz val="13"/>
        <color rgb="FF3333FF"/>
        <rFont val="Cambria"/>
        <family val="1"/>
        <scheme val="major"/>
      </rPr>
      <t xml:space="preserve"> 16/04/2015</t>
    </r>
  </si>
  <si>
    <t>UN (01) AÑO, UN (01) MES Y ONCE (11) DIAS</t>
  </si>
  <si>
    <t>RAUL ALFONSO PAREDES</t>
  </si>
  <si>
    <r>
      <t xml:space="preserve">C.I. / R.I.F. </t>
    </r>
    <r>
      <rPr>
        <sz val="14"/>
        <color rgb="FF3333FF"/>
        <rFont val="Cambria"/>
        <family val="1"/>
        <scheme val="major"/>
      </rPr>
      <t xml:space="preserve">V-9.154.995 </t>
    </r>
  </si>
  <si>
    <t>DEL 16/01/2014 AL 27/02/2015</t>
  </si>
  <si>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PRESIDENTE ( E ) DEL I.V.I.M. DURANTE EL PERIODO DEL 16/01/2014 AL 27/02/2015. SEGÚN PLANILLA DE LIQUIDACION ANEXA Y DEMAS SOPORTES</t>
    </r>
  </si>
  <si>
    <t>IMPUESTO AL VALOR AGREGADO (I.V.A.) - (   )</t>
  </si>
  <si>
    <r>
      <t xml:space="preserve">Monto total a pagar en letras: </t>
    </r>
    <r>
      <rPr>
        <sz val="13"/>
        <color rgb="FF3333FF"/>
        <rFont val="Cambria"/>
        <family val="1"/>
        <scheme val="major"/>
      </rPr>
      <t>Cincuenta y Seis Mil Setecientos Veintitrés Bolívares Con Treinta y Cinco Céntimos.-</t>
    </r>
  </si>
  <si>
    <r>
      <t xml:space="preserve">ÓRDEN DE PAGO </t>
    </r>
    <r>
      <rPr>
        <sz val="16"/>
        <color rgb="FF3333FF"/>
        <rFont val="Cambria"/>
        <family val="1"/>
        <scheme val="major"/>
      </rPr>
      <t>N° 0212</t>
    </r>
  </si>
  <si>
    <t>UN (01) AÑO, UN (01) MES Y DIECIOCHO (18) DIAS</t>
  </si>
  <si>
    <t>DEL 27/01/2014 AL 15/03/2015</t>
  </si>
  <si>
    <t>ADRIANA CELESTE FLORES MARTINEZ</t>
  </si>
  <si>
    <r>
      <t xml:space="preserve">C.I. / R.I.F. </t>
    </r>
    <r>
      <rPr>
        <sz val="14"/>
        <color rgb="FF3333FF"/>
        <rFont val="Cambria"/>
        <family val="1"/>
        <scheme val="major"/>
      </rPr>
      <t>V-18.658.384</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</si>
  <si>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GERENTE DE ADMINISTRACIÓN Y FINANZAS ( E ) DEL I.V.I.M. DURANTE EL PERIODO DEL 27/01/2014 AL 15/03/2015. SEGÚN PLANILLA DE LIQUIDACION ANEXA Y DEMAS SOPORTES</t>
    </r>
  </si>
  <si>
    <r>
      <t xml:space="preserve">Monto total a pagar en letras: </t>
    </r>
    <r>
      <rPr>
        <sz val="13"/>
        <color rgb="FF3333FF"/>
        <rFont val="Cambria"/>
        <family val="1"/>
        <scheme val="major"/>
      </rPr>
      <t>Cincuenta y Siete Mil Trescientos Noventa y Ocho Bolívares Con Sesenta y Tres Céntimos.-</t>
    </r>
  </si>
  <si>
    <t>80 VIAJES</t>
  </si>
  <si>
    <t>SERVICIOS Y TRANSPORTE RODRIAR, C.A.</t>
  </si>
  <si>
    <r>
      <t xml:space="preserve">C.I. / R.I.F. </t>
    </r>
    <r>
      <rPr>
        <sz val="14"/>
        <color rgb="FF3333FF"/>
        <rFont val="Cambria"/>
        <family val="1"/>
        <scheme val="major"/>
      </rPr>
      <t>J-31345316-1</t>
    </r>
  </si>
  <si>
    <r>
      <t>Monto total a pagar en letras:</t>
    </r>
    <r>
      <rPr>
        <sz val="13"/>
        <color rgb="FF3333FF"/>
        <rFont val="Cambria"/>
        <family val="1"/>
        <scheme val="major"/>
      </rPr>
      <t xml:space="preserve"> Setecientos Ochenta y Cuatro Mil Bolívares Con Cero Céntimos</t>
    </r>
  </si>
  <si>
    <r>
      <t xml:space="preserve">ÓRDEN DE PAGO </t>
    </r>
    <r>
      <rPr>
        <sz val="16"/>
        <color rgb="FF3333FF"/>
        <rFont val="Cambria"/>
        <family val="1"/>
        <scheme val="major"/>
      </rPr>
      <t>N° 0213</t>
    </r>
  </si>
  <si>
    <r>
      <t xml:space="preserve">ÓRDEN DE PAGO </t>
    </r>
    <r>
      <rPr>
        <sz val="16"/>
        <color rgb="FF3333FF"/>
        <rFont val="Cambria"/>
        <family val="1"/>
        <scheme val="major"/>
      </rPr>
      <t>N° 0214</t>
    </r>
  </si>
  <si>
    <r>
      <t xml:space="preserve">FECHA: </t>
    </r>
    <r>
      <rPr>
        <sz val="13"/>
        <color rgb="FF3333FF"/>
        <rFont val="Cambria"/>
        <family val="1"/>
        <scheme val="major"/>
      </rPr>
      <t xml:space="preserve"> 17/04/2015</t>
    </r>
  </si>
  <si>
    <t>RECARGA DE TONER</t>
  </si>
  <si>
    <t>CE285A</t>
  </si>
  <si>
    <t>SUMINISTROS Y EQUIPOS COPYVAN, C.A.</t>
  </si>
  <si>
    <r>
      <t xml:space="preserve">C.I. / R.I.F. </t>
    </r>
    <r>
      <rPr>
        <sz val="14"/>
        <color rgb="FF3333FF"/>
        <rFont val="Cambria"/>
        <family val="1"/>
        <scheme val="major"/>
      </rPr>
      <t xml:space="preserve"> J-30702752-5</t>
    </r>
  </si>
  <si>
    <r>
      <rPr>
        <sz val="14"/>
        <rFont val="Cambria"/>
        <family val="1"/>
        <scheme val="major"/>
      </rPr>
      <t xml:space="preserve">La siguiente Orden de Pago corresponde a: </t>
    </r>
    <r>
      <rPr>
        <sz val="14"/>
        <color rgb="FF3333FF"/>
        <rFont val="Cambria"/>
        <family val="1"/>
        <scheme val="major"/>
      </rPr>
      <t xml:space="preserve">PAGO POR  RECARGA DE TONER DE IMPRESORA HP: LASER JET P1005/P1505/M1522 - UNIVERSAL, PROPIEDAD DEL I.V.I.M.,  SEGÚN ORDEN DE SERVICIO No: 015 -2015 DE FECHA  13/04/2015.  FACTURA NRO: 00000235 DE FECHA 16/04/2015 . Y DEMAS ANEXOS.- </t>
    </r>
  </si>
  <si>
    <t>ALCALDIA DE MATURIN (50.160) 1.25%</t>
  </si>
  <si>
    <r>
      <t xml:space="preserve">Monto total a pagar en letras: </t>
    </r>
    <r>
      <rPr>
        <sz val="13"/>
        <color rgb="FF3333FF"/>
        <rFont val="Cambria"/>
        <family val="1"/>
        <scheme val="major"/>
      </rPr>
      <t>Un Mil Trescientos Sesenta y Dos Bolívares Con Setenta y Tres Céntimos.</t>
    </r>
  </si>
  <si>
    <t>INVERSIONES SUCRE, C.A.</t>
  </si>
  <si>
    <r>
      <t xml:space="preserve">C.I. / R.I.F. </t>
    </r>
    <r>
      <rPr>
        <sz val="14"/>
        <color rgb="FF3333FF"/>
        <rFont val="Cambria"/>
        <family val="1"/>
        <scheme val="major"/>
      </rPr>
      <t xml:space="preserve"> J-08030801-8</t>
    </r>
  </si>
  <si>
    <r>
      <rPr>
        <sz val="14"/>
        <rFont val="Cambria"/>
        <family val="1"/>
        <scheme val="major"/>
      </rPr>
      <t xml:space="preserve">La siguiente Orden de Pago corresponde a: </t>
    </r>
    <r>
      <rPr>
        <sz val="14"/>
        <color rgb="FF3333FF"/>
        <rFont val="Cambria"/>
        <family val="1"/>
        <scheme val="major"/>
      </rPr>
      <t xml:space="preserve">PAGO POR COMPRA DE CERRADURAS A SER INSTALADAS EN DIFERENTES PUERTAS DE LAS INSTALACIONES DEL I.V.I.M. ,  SEGÚN ORDEN DE COMPRA No: 020 -2015 DE FECHA  16/04/2015.  FACTURA NRO: 00008181 DE FECHA 16/04/2015 . Y DEMAS ANEXOS.- </t>
    </r>
  </si>
  <si>
    <r>
      <t xml:space="preserve">Monto total a pagar en letras: </t>
    </r>
    <r>
      <rPr>
        <sz val="13"/>
        <color rgb="FF3333FF"/>
        <rFont val="Cambria"/>
        <family val="1"/>
        <scheme val="major"/>
      </rPr>
      <t>Siete Mil Seiscientos Treinta y Un Bolívares Con Veinticinco Céntimos.</t>
    </r>
  </si>
  <si>
    <t>VEINTICINCO (25)</t>
  </si>
  <si>
    <r>
      <t xml:space="preserve">ÓRDEN DE PAGO </t>
    </r>
    <r>
      <rPr>
        <sz val="16"/>
        <color rgb="FF3333FF"/>
        <rFont val="Cambria"/>
        <family val="1"/>
        <scheme val="major"/>
      </rPr>
      <t>N° 0215</t>
    </r>
  </si>
  <si>
    <t>COMPRA DE CERRADURAS</t>
  </si>
  <si>
    <t>ALQUILER DE TRANSPORTE DE MATERIALES DE CONSTRUCCIÓN</t>
  </si>
  <si>
    <r>
      <rPr>
        <sz val="12"/>
        <rFont val="Cambria"/>
        <family val="1"/>
        <scheme val="major"/>
      </rPr>
      <t xml:space="preserve">La siguiente Orden de Pago corresponde a: </t>
    </r>
    <r>
      <rPr>
        <sz val="12"/>
        <color rgb="FF3333FF"/>
        <rFont val="Cambria"/>
        <family val="1"/>
        <scheme val="major"/>
      </rPr>
      <t xml:space="preserve">PAGO POR ALQUILER DE TRANSPORTE PARA EL TRASLADO DE MATERIALES PARA LA CONSTRUCCIÓN DE VIVIENDAS EN EL MUNICIPIO MATURIN, REFERENTE A LA EJECUCIÓN DEL PROYECTO: "CONVENIO DE COOPERACION INTERINSTITUCIONAL PARA LA CONSTRUCCION DE 800 VIVIENDAS EN DIFERENTES MUNICIPIOS DEL ESTADO MONAGAS" SEGUN ORDEN DE SERVICIO Nº 016-2015 DE FECHA 16/04/2015 Y FACTURA Nº 0003982 Nº DE CONTROL 00-0002082 DE FECHA 16/04/2015 Y DEMAS ANEXOS.- </t>
    </r>
  </si>
  <si>
    <r>
      <t xml:space="preserve">ÓRDEN DE PAGO </t>
    </r>
    <r>
      <rPr>
        <sz val="16"/>
        <color rgb="FF3333FF"/>
        <rFont val="Cambria"/>
        <family val="1"/>
        <scheme val="major"/>
      </rPr>
      <t>N° 0216</t>
    </r>
  </si>
  <si>
    <r>
      <t xml:space="preserve">FECHA: </t>
    </r>
    <r>
      <rPr>
        <sz val="13"/>
        <color rgb="FF3333FF"/>
        <rFont val="Cambria"/>
        <family val="1"/>
        <scheme val="major"/>
      </rPr>
      <t xml:space="preserve"> 20/04/2015</t>
    </r>
  </si>
  <si>
    <t>COMPRA DE REFRIGERIOS</t>
  </si>
  <si>
    <t>SEIS (06) PERSONAS</t>
  </si>
  <si>
    <t>CORPORACION GRICEMAR GB, C.A.</t>
  </si>
  <si>
    <r>
      <t xml:space="preserve">C.I. / R.I.F. </t>
    </r>
    <r>
      <rPr>
        <sz val="14"/>
        <color rgb="FF3333FF"/>
        <rFont val="Cambria"/>
        <family val="1"/>
        <scheme val="major"/>
      </rPr>
      <t xml:space="preserve"> J-40253878-2</t>
    </r>
  </si>
  <si>
    <t>ALCALDIA DE MATURIN (60.005) 1.80%</t>
  </si>
  <si>
    <t>I.S.L.R 2%</t>
  </si>
  <si>
    <t>ALCADIA  DE MATURIN 1,30%</t>
  </si>
  <si>
    <r>
      <t xml:space="preserve">FECHA: </t>
    </r>
    <r>
      <rPr>
        <sz val="13"/>
        <color rgb="FF3333FF"/>
        <rFont val="Cambria"/>
        <family val="1"/>
        <scheme val="major"/>
      </rPr>
      <t xml:space="preserve"> 22/04/2015</t>
    </r>
  </si>
  <si>
    <t xml:space="preserve">ABONOS EN CUENTA </t>
  </si>
  <si>
    <t>15 DIAS</t>
  </si>
  <si>
    <t>BANCO OCCIDENTAL DE DESCUENTO, BANCO UNIVERSAL, C.A.</t>
  </si>
  <si>
    <r>
      <t xml:space="preserve">C.I. / R.I.F. </t>
    </r>
    <r>
      <rPr>
        <sz val="13"/>
        <color rgb="FF3333FF"/>
        <rFont val="Cambria"/>
        <family val="1"/>
        <scheme val="major"/>
      </rPr>
      <t>J-30061946-0</t>
    </r>
  </si>
  <si>
    <t>52</t>
  </si>
  <si>
    <r>
      <t xml:space="preserve">ÓRDEN DE PAGO </t>
    </r>
    <r>
      <rPr>
        <sz val="16"/>
        <color rgb="FF3333FF"/>
        <rFont val="Cambria"/>
        <family val="1"/>
        <scheme val="major"/>
      </rPr>
      <t>N° 0217</t>
    </r>
  </si>
  <si>
    <t>ENE-FEB Y MARZO 2015</t>
  </si>
  <si>
    <r>
      <rPr>
        <sz val="13"/>
        <rFont val="Cambria"/>
        <family val="1"/>
        <scheme val="major"/>
      </rPr>
      <t>La siguiente orden de pago corresponde a</t>
    </r>
    <r>
      <rPr>
        <sz val="13"/>
        <color rgb="FF3333FF"/>
        <rFont val="Cambria"/>
        <family val="1"/>
        <scheme val="major"/>
      </rPr>
      <t xml:space="preserve">: ABONOS EN CUENTA DE QUINCE (15) DIAS, DEL PERSONAL FIJO Y CONTRATADO DEL I.V.I.M., CORRESPONDIENTE A LOS MESES DE ENERO, FEBRERO Y MARZO DE 2015, A DEPOSITAR EN EL FIDEICOMISO (FONDO 14820). SEGÚN ANEXOS.- </t>
    </r>
  </si>
  <si>
    <r>
      <t xml:space="preserve">Monto total a pagar en letras: </t>
    </r>
    <r>
      <rPr>
        <sz val="12"/>
        <color rgb="FF3333FF"/>
        <rFont val="Cambria"/>
        <family val="1"/>
        <scheme val="major"/>
      </rPr>
      <t xml:space="preserve">Cuatrocientos Quince Mil Trescientos Treinta y Siete Bolívares Con Cincuenta y Cuatro Centimos. </t>
    </r>
  </si>
  <si>
    <r>
      <rPr>
        <sz val="12"/>
        <color theme="1"/>
        <rFont val="Cambria"/>
        <family val="1"/>
        <scheme val="major"/>
      </rPr>
      <t>___________________________________________</t>
    </r>
    <r>
      <rPr>
        <b/>
        <sz val="12"/>
        <color theme="1"/>
        <rFont val="Cambria"/>
        <family val="1"/>
        <scheme val="major"/>
      </rPr>
      <t xml:space="preserve">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</si>
  <si>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0218</t>
    </r>
  </si>
  <si>
    <t xml:space="preserve">DEL 01/04/2015 - 12/04/2015 </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</si>
  <si>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01/04/2015 AL 12/04/2015. SEGÚN CONTRATO N° IVIM-005-2015 Y DEMAS ANEXOS.</t>
    </r>
  </si>
  <si>
    <r>
      <t xml:space="preserve">ÓRDEN DE PAGO </t>
    </r>
    <r>
      <rPr>
        <sz val="16"/>
        <color rgb="FF3333FF"/>
        <rFont val="Cambria"/>
        <family val="1"/>
        <scheme val="major"/>
      </rPr>
      <t>N° 0219</t>
    </r>
  </si>
  <si>
    <t>DEL 01/04/2015 - 12/04/2015</t>
  </si>
  <si>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01/04/2015 AL 12/04/2015. SEGÚN CONTRATO N° IVIM-006-2015 Y DEMAS ANEXOS.</t>
    </r>
  </si>
  <si>
    <r>
      <rPr>
        <sz val="14"/>
        <rFont val="Cambria"/>
        <family val="1"/>
        <scheme val="major"/>
      </rPr>
      <t>La siguiente orden de pago corresponde a</t>
    </r>
    <r>
      <rPr>
        <sz val="14"/>
        <color rgb="FF3333FF"/>
        <rFont val="Cambria"/>
        <family val="1"/>
        <scheme val="major"/>
      </rPr>
      <t>: APORTE PATRONAL AL SEGURO SOCIAL OBLIGATORIO (S.S.O.) 4%,  DEL PERSONAL ADMINISTRATIVO Y OBRERO DEL I.V.I.M., CORRESPONDIENTE AL MES DE MARZO DE 2015. SEGÚN ANEXOS.-</t>
    </r>
  </si>
  <si>
    <r>
      <t xml:space="preserve">Monto total a pagar en letras: </t>
    </r>
    <r>
      <rPr>
        <sz val="13"/>
        <color rgb="FF3333FF"/>
        <rFont val="Cambria"/>
        <family val="1"/>
        <scheme val="major"/>
      </rPr>
      <t>Veinticinco Mil Novecientos Nueve Bolívares Con Noventa y Ocho  Céntimos.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</si>
  <si>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</si>
  <si>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rPr>
        <sz val="14"/>
        <rFont val="Cambria"/>
        <family val="1"/>
        <scheme val="major"/>
      </rPr>
      <t>La siguiente orden de pago corresponde a</t>
    </r>
    <r>
      <rPr>
        <sz val="14"/>
        <color rgb="FF3333FF"/>
        <rFont val="Cambria"/>
        <family val="1"/>
        <scheme val="major"/>
      </rPr>
      <t>: COTIZACION DEL 2% AL SEGURO SOCIAL OBLIGATORIO (S.S.O.), DEL PERSONAL ADMINISTRATIVO, OBRERO Y CONTRATADO DEL I.V.I.M., CORRESPONDIENTE AL MES DE MARZO DE 2015. SEGÚN ANEXOS.-</t>
    </r>
  </si>
  <si>
    <r>
      <t xml:space="preserve">Monto total a pagar en letras: </t>
    </r>
    <r>
      <rPr>
        <sz val="13"/>
        <color rgb="FF3333FF"/>
        <rFont val="Cambria"/>
        <family val="1"/>
        <scheme val="major"/>
      </rPr>
      <t>Doce Mil Novecientos Cincuenta y Cuatro Bolívares Con Noventa y Nueve Céntimos.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</si>
  <si>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</si>
  <si>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0220</t>
    </r>
  </si>
  <si>
    <r>
      <rPr>
        <sz val="14"/>
        <rFont val="Cambria"/>
        <family val="1"/>
        <scheme val="major"/>
      </rPr>
      <t>La siguiente orden de pago corresponde a</t>
    </r>
    <r>
      <rPr>
        <sz val="14"/>
        <color rgb="FF3333FF"/>
        <rFont val="Cambria"/>
        <family val="1"/>
        <scheme val="major"/>
      </rPr>
      <t>: APORTE PATRONAL A LA TESORERIA DE SEGURIDAD SOCIAL [3%] DEL PERSONAL OBRERO DEL I.V.I.M. CORRESPONDIENTE AL MES DE MARZO DE 2015. SEGÚN ANEXOS.-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</si>
  <si>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</si>
  <si>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0221</t>
    </r>
  </si>
  <si>
    <r>
      <rPr>
        <sz val="14"/>
        <rFont val="Cambria"/>
        <family val="1"/>
        <scheme val="major"/>
      </rPr>
      <t>La siguiente orden de pago corresponde a</t>
    </r>
    <r>
      <rPr>
        <sz val="14"/>
        <color rgb="FF3333FF"/>
        <rFont val="Cambria"/>
        <family val="1"/>
        <scheme val="major"/>
      </rPr>
      <t>: COTIZACIÓN A LA TESORERIA DE SEGURIDAD SOCIAL [3%] DEL PERSONAL OBRERO DEL I.V.I.M. CORRESPONDIENTE AL MES MARZO DE 2015. SEGÚN ANEXOS.-</t>
    </r>
  </si>
  <si>
    <r>
      <t xml:space="preserve">ÓRDEN DE PAGO </t>
    </r>
    <r>
      <rPr>
        <sz val="16"/>
        <color rgb="FF3333FF"/>
        <rFont val="Cambria"/>
        <family val="1"/>
        <scheme val="major"/>
      </rPr>
      <t>N° 0222</t>
    </r>
  </si>
  <si>
    <r>
      <rPr>
        <sz val="14"/>
        <rFont val="Cambria"/>
        <family val="1"/>
        <scheme val="major"/>
      </rPr>
      <t>La siguiente orden de pago corresponde a</t>
    </r>
    <r>
      <rPr>
        <sz val="14"/>
        <color rgb="FF3333FF"/>
        <rFont val="Cambria"/>
        <family val="1"/>
        <scheme val="major"/>
      </rPr>
      <t>: APORTE PATRONAL A LA TESORERIA DE SEGURIDAD SOCIAL [3%] DEL PERSONAL EMPLEADO DEL I.V.I.M., CORRESPONDIENTE AL MES MARZO DE 2015. SEGÚN ANEXOS.-</t>
    </r>
  </si>
  <si>
    <r>
      <t xml:space="preserve">Monto total a pagar en letras: </t>
    </r>
    <r>
      <rPr>
        <sz val="12"/>
        <color rgb="FF3333FF"/>
        <rFont val="Cambria"/>
        <family val="1"/>
        <scheme val="major"/>
      </rPr>
      <t>Catorce  Mil Doscientos Veinticinco Bolívares Con Dos  Céntimos.</t>
    </r>
  </si>
  <si>
    <r>
      <t xml:space="preserve">__________________________________________________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</si>
  <si>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0223</t>
    </r>
  </si>
  <si>
    <r>
      <rPr>
        <sz val="14"/>
        <rFont val="Cambria"/>
        <family val="1"/>
        <scheme val="major"/>
      </rPr>
      <t>La siguiente orden de pago corresponde a</t>
    </r>
    <r>
      <rPr>
        <sz val="14"/>
        <color rgb="FF3333FF"/>
        <rFont val="Cambria"/>
        <family val="1"/>
        <scheme val="major"/>
      </rPr>
      <t>: COTIZACION A LA TESORERIA DE SEGURIDAD SOCIAL [3%] DE LOS EMPLEADOS DEL I.V.I.M., CORRESPONDIENTE AL MES MARZO DE 2015. SEGÚN ANEXOS.-</t>
    </r>
  </si>
  <si>
    <r>
      <t xml:space="preserve">__________________________________________________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</si>
  <si>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0224</t>
    </r>
  </si>
  <si>
    <r>
      <rPr>
        <sz val="14"/>
        <rFont val="Cambria"/>
        <family val="1"/>
        <scheme val="major"/>
      </rPr>
      <t>La siguiente orden de pago corresponde a</t>
    </r>
    <r>
      <rPr>
        <sz val="14"/>
        <color rgb="FF3333FF"/>
        <rFont val="Cambria"/>
        <family val="1"/>
        <scheme val="major"/>
      </rPr>
      <t>: APORTE PATRONAL AL REGIMEN PRESTACIONAL DE EMPLEO [2%] DEL PERSONAL ADMINISTRATIVO Y OBRERO DEL I.V.I.M., CORRESPONDIENTE AL MES MARZO DE 2015. SEGÚN ANEXOS.-</t>
    </r>
  </si>
  <si>
    <r>
      <t xml:space="preserve">Monto total a pagar en letras: </t>
    </r>
    <r>
      <rPr>
        <sz val="13"/>
        <color rgb="FF3333FF"/>
        <rFont val="Cambria"/>
        <family val="1"/>
        <scheme val="major"/>
      </rPr>
      <t>Doce Mil Novecientos Cincuenta y Cuatro Bolívares Con Noventa y Nueve  Céntimos.</t>
    </r>
  </si>
  <si>
    <r>
      <rPr>
        <sz val="12"/>
        <color theme="1"/>
        <rFont val="Cambria"/>
        <family val="1"/>
        <scheme val="major"/>
      </rPr>
      <t xml:space="preserve">________________________________________________          Lcda. Militza Alvarez                                                                                                                    C.I. 10.835.177         </t>
    </r>
    <r>
      <rPr>
        <b/>
        <sz val="12"/>
        <color theme="1"/>
        <rFont val="Cambria"/>
        <family val="1"/>
        <scheme val="major"/>
      </rPr>
      <t xml:space="preserve">                                                         Jefa (e) de Presupuesto I.V.I.M.                         Fecha: ________ / _________ / _____________</t>
    </r>
  </si>
  <si>
    <r>
      <t xml:space="preserve">ÓRDEN DE PAGO </t>
    </r>
    <r>
      <rPr>
        <sz val="16"/>
        <color rgb="FF3333FF"/>
        <rFont val="Cambria"/>
        <family val="1"/>
        <scheme val="major"/>
      </rPr>
      <t>N° 0225</t>
    </r>
  </si>
  <si>
    <r>
      <rPr>
        <sz val="14"/>
        <rFont val="Cambria"/>
        <family val="1"/>
        <scheme val="major"/>
      </rPr>
      <t>La siguiente orden de pago corresponde a</t>
    </r>
    <r>
      <rPr>
        <sz val="14"/>
        <color rgb="FF3333FF"/>
        <rFont val="Cambria"/>
        <family val="1"/>
        <scheme val="major"/>
      </rPr>
      <t>: COTIZACION AL REGIMEN PRESTACIONAL DE EMPLEO (0,50%) DEL PERSONAL ADMINISTRATIVO Y OBRERO DEL IVIM, CORRESPONDIENTE AL MES MARZO DE 2015. SEGÚN ANEXOS.-</t>
    </r>
  </si>
  <si>
    <r>
      <t xml:space="preserve">Monto total a pagar en letras: </t>
    </r>
    <r>
      <rPr>
        <sz val="13"/>
        <color rgb="FF3333FF"/>
        <rFont val="Cambria"/>
        <family val="1"/>
        <scheme val="major"/>
      </rPr>
      <t>Tres Mil Doscientos Treinta y Ocho Bolívares Con Setenta y Un Céntimos.</t>
    </r>
  </si>
  <si>
    <r>
      <t>_</t>
    </r>
    <r>
      <rPr>
        <sz val="12"/>
        <color theme="1"/>
        <rFont val="Cambria"/>
        <family val="1"/>
        <scheme val="major"/>
      </rPr>
      <t xml:space="preserve">_________________________________________________  Lcda. Militza Alvarez                                                                                                                    C.I. 10.835.177       </t>
    </r>
    <r>
      <rPr>
        <b/>
        <sz val="12"/>
        <color theme="1"/>
        <rFont val="Cambria"/>
        <family val="1"/>
        <scheme val="major"/>
      </rPr>
      <t xml:space="preserve">                                                           Jefa (e) de Presupuesto I.V.I.M.                         Fecha: ________ / _________ / _____________</t>
    </r>
  </si>
  <si>
    <r>
      <rPr>
        <sz val="14"/>
        <rFont val="Cambria"/>
        <family val="1"/>
        <scheme val="major"/>
      </rPr>
      <t>La siguiente orden de pago corresponde a</t>
    </r>
    <r>
      <rPr>
        <sz val="14"/>
        <color rgb="FF3333FF"/>
        <rFont val="Cambria"/>
        <family val="1"/>
        <scheme val="major"/>
      </rPr>
      <t xml:space="preserve">: Pago por consumo telefonico a traves de los numero: 0291-642.81.77 / 641.20.35/ 6438260 / 6439629, según  facturas N° F000289316693 de  Fecha 30/03/2015. Y demas anexos.- </t>
    </r>
  </si>
  <si>
    <r>
      <t xml:space="preserve">ÓRDEN DE PAGO </t>
    </r>
    <r>
      <rPr>
        <sz val="16"/>
        <color rgb="FF3333FF"/>
        <rFont val="Cambria"/>
        <family val="1"/>
        <scheme val="major"/>
      </rPr>
      <t>N° 0226</t>
    </r>
  </si>
  <si>
    <r>
      <rPr>
        <sz val="14"/>
        <rFont val="Cambria"/>
        <family val="1"/>
        <scheme val="major"/>
      </rPr>
      <t>La siguiente orden de pago corresponde a</t>
    </r>
    <r>
      <rPr>
        <sz val="14"/>
        <color rgb="FF3333FF"/>
        <rFont val="Cambria"/>
        <family val="1"/>
        <scheme val="major"/>
      </rPr>
      <t>: APORTES PATRONALES (10%) A LA CAJA DE AHORROS (C.A.P.T.A.J.P.G.E.M)  DE LOS EMPLEADOS  Y OBREROS DEL I.V.I.M., CORRESPONDIENTE AL MES MARZO DE 2015. SEGÚN ANEXOS.-</t>
    </r>
  </si>
  <si>
    <r>
      <t xml:space="preserve">Monto total a pagar en letras: </t>
    </r>
    <r>
      <rPr>
        <sz val="12"/>
        <color rgb="FF3333FF"/>
        <rFont val="Cambria"/>
        <family val="1"/>
        <scheme val="major"/>
      </rPr>
      <t>Cuarenta y Seis  Mil Trescientos Dieciocho Bolívares Con Setenta y Cuatro Céntimos.</t>
    </r>
  </si>
  <si>
    <r>
      <t xml:space="preserve">ÓRDEN DE PAGO </t>
    </r>
    <r>
      <rPr>
        <sz val="16"/>
        <color rgb="FF3333FF"/>
        <rFont val="Cambria"/>
        <family val="1"/>
        <scheme val="major"/>
      </rPr>
      <t>N° 0227</t>
    </r>
  </si>
  <si>
    <r>
      <rPr>
        <sz val="14"/>
        <rFont val="Cambria"/>
        <family val="1"/>
        <scheme val="major"/>
      </rPr>
      <t>La siguiente orden de pago corresponde a</t>
    </r>
    <r>
      <rPr>
        <sz val="14"/>
        <color rgb="FF3333FF"/>
        <rFont val="Cambria"/>
        <family val="1"/>
        <scheme val="major"/>
      </rPr>
      <t>: COTIZACION (10%) A LA CAJA DE AHORRO (C.A.P.T.A.J.P.G.E.M) DE LOS EMPLEADOS Y OBREROS DEL I.V.I.M., CORRESPONDIENTE AL MES MARZO DE 2015. SEGÚN ANEXOS.-</t>
    </r>
  </si>
  <si>
    <r>
      <t xml:space="preserve">ÓRDEN DE PAGO </t>
    </r>
    <r>
      <rPr>
        <sz val="16"/>
        <color rgb="FF3333FF"/>
        <rFont val="Cambria"/>
        <family val="1"/>
        <scheme val="major"/>
      </rPr>
      <t>N° 0228</t>
    </r>
  </si>
  <si>
    <r>
      <rPr>
        <sz val="14"/>
        <rFont val="Cambria"/>
        <family val="1"/>
        <scheme val="major"/>
      </rPr>
      <t>La siguiente orden de pago corresponde a</t>
    </r>
    <r>
      <rPr>
        <sz val="14"/>
        <color rgb="FF3333FF"/>
        <rFont val="Cambria"/>
        <family val="1"/>
        <scheme val="major"/>
      </rPr>
      <t>: COTIZACION DEL 1% AL FONDO DE AHORRO OBLIGATORIO PARA LA VIVIENDA (F.A.O.V.) DEL PERSONAL ADMINISTRATIVO Y OBREROS DEL I.V.I.M., CORRESPONDIENTE AL MES DE MARZO DE 2015. SEGÚN ANEXOS.-</t>
    </r>
  </si>
  <si>
    <r>
      <t xml:space="preserve">Monto total a pagar en letras: </t>
    </r>
    <r>
      <rPr>
        <sz val="13"/>
        <color rgb="FF3333FF"/>
        <rFont val="Cambria"/>
        <family val="1"/>
        <scheme val="major"/>
      </rPr>
      <t>Cinco Mil Seiscientos Trece Bolívares Con Ochenta y Un Céntimos</t>
    </r>
  </si>
  <si>
    <r>
      <t xml:space="preserve">FECHA: </t>
    </r>
    <r>
      <rPr>
        <sz val="13"/>
        <color rgb="FF3333FF"/>
        <rFont val="Cambria"/>
        <family val="1"/>
        <scheme val="major"/>
      </rPr>
      <t xml:space="preserve"> 23/04/2015</t>
    </r>
  </si>
  <si>
    <r>
      <rPr>
        <sz val="14"/>
        <rFont val="Cambria"/>
        <family val="1"/>
        <scheme val="major"/>
      </rPr>
      <t>La siguiente orden de pago corresponde a</t>
    </r>
    <r>
      <rPr>
        <sz val="14"/>
        <color rgb="FF3333FF"/>
        <rFont val="Cambria"/>
        <family val="1"/>
        <scheme val="major"/>
      </rPr>
      <t>: PRESTAMOS ORDINARIOS A LA CAJA DE AHORRO (C.A.P.T.A.J.P.G.E.M)  DE LOS EMPLEADOS Y OBREROS DEL I.V.I.M., CORRESPONDIENTE AL MES DE MARZO DE 2015. SEGÚN ANEXOS.-</t>
    </r>
  </si>
  <si>
    <r>
      <t xml:space="preserve">Monto total a pagar en letras: </t>
    </r>
    <r>
      <rPr>
        <sz val="13"/>
        <color rgb="FF3333FF"/>
        <rFont val="Cambria"/>
        <family val="1"/>
        <scheme val="major"/>
      </rPr>
      <t>Cuarenta y Un Mil Seiscientos Ochenta y Un Bolívares Con Cero Tres Céntimos.</t>
    </r>
  </si>
  <si>
    <r>
      <t xml:space="preserve">ÓRDEN DE PAGO </t>
    </r>
    <r>
      <rPr>
        <sz val="16"/>
        <color rgb="FF3333FF"/>
        <rFont val="Cambria"/>
        <family val="1"/>
        <scheme val="major"/>
      </rPr>
      <t>N° 0229</t>
    </r>
  </si>
  <si>
    <t xml:space="preserve">VARIOS </t>
  </si>
  <si>
    <r>
      <t xml:space="preserve">ÓRDEN DE PAGO </t>
    </r>
    <r>
      <rPr>
        <sz val="16"/>
        <color rgb="FF3333FF"/>
        <rFont val="Cambria"/>
        <family val="1"/>
        <scheme val="major"/>
      </rPr>
      <t>N° 0230</t>
    </r>
  </si>
  <si>
    <r>
      <rPr>
        <sz val="14"/>
        <rFont val="Cambria"/>
        <family val="1"/>
        <scheme val="major"/>
      </rPr>
      <t>La siguiente orden de pago corresponde a</t>
    </r>
    <r>
      <rPr>
        <sz val="14"/>
        <color rgb="FF3333FF"/>
        <rFont val="Cambria"/>
        <family val="1"/>
        <scheme val="major"/>
      </rPr>
      <t>: RETENCIONES DE SEGURO FUNERARIO A LOS EMPLEADOS, OBREROS Y JUBILADOS DEL I.V.I.M., CORRESPONDIENTE AL MES DE MARZO DE 2015. SEGÚN ANEXOS.-</t>
    </r>
  </si>
  <si>
    <r>
      <t xml:space="preserve">Monto total a pagar en letras: </t>
    </r>
    <r>
      <rPr>
        <sz val="14"/>
        <color rgb="FF3333FF"/>
        <rFont val="Cambria"/>
        <family val="1"/>
        <scheme val="major"/>
      </rPr>
      <t>Nueve Mil Ochocientos Veinte Bolívares Con Cero Céntimos</t>
    </r>
  </si>
  <si>
    <r>
      <t xml:space="preserve">ÓRDEN DE PAGO </t>
    </r>
    <r>
      <rPr>
        <sz val="16"/>
        <color rgb="FF3333FF"/>
        <rFont val="Cambria"/>
        <family val="1"/>
        <scheme val="major"/>
      </rPr>
      <t>N° 0231</t>
    </r>
  </si>
  <si>
    <r>
      <rPr>
        <sz val="14"/>
        <rFont val="Cambria"/>
        <family val="1"/>
        <scheme val="major"/>
      </rPr>
      <t>La siguiente orden de pago corresponde a</t>
    </r>
    <r>
      <rPr>
        <sz val="14"/>
        <color rgb="FF3333FF"/>
        <rFont val="Cambria"/>
        <family val="1"/>
        <scheme val="major"/>
      </rPr>
      <t>: APORTE PATRONAL DEL 2% AL FONDO DE AHORRO OBLIGATORIO PARA LA VIVIENDA (FAOV) DEL PERSONAL ADMINISTRATIVO Y OBRERO DEL I.V.I.M., CORRESPONDIENTE AL MES DE MARZO DE 2015. SEGÚN ANEXOS.-</t>
    </r>
  </si>
  <si>
    <r>
      <t xml:space="preserve">Monto total a pagar en letras: </t>
    </r>
    <r>
      <rPr>
        <sz val="14"/>
        <color rgb="FF3333FF"/>
        <rFont val="Cambria"/>
        <family val="1"/>
        <scheme val="major"/>
      </rPr>
      <t>Once  Mil Doscientos Veintisiete Bolívares Con Sesenta y Dos Céntimos.</t>
    </r>
  </si>
  <si>
    <r>
      <t xml:space="preserve">ÓRDEN DE PAGO </t>
    </r>
    <r>
      <rPr>
        <sz val="16"/>
        <color rgb="FF3333FF"/>
        <rFont val="Cambria"/>
        <family val="1"/>
        <scheme val="major"/>
      </rPr>
      <t>N° 0232</t>
    </r>
  </si>
  <si>
    <r>
      <t xml:space="preserve">FECHA: </t>
    </r>
    <r>
      <rPr>
        <sz val="13"/>
        <color rgb="FF3333FF"/>
        <rFont val="Cambria"/>
        <family val="1"/>
        <scheme val="major"/>
      </rPr>
      <t xml:space="preserve"> 27/04/2015</t>
    </r>
  </si>
  <si>
    <t>SEGUNDA QUINCENA DE ABRIL DE 2015</t>
  </si>
  <si>
    <r>
      <rPr>
        <sz val="14"/>
        <rFont val="Cambria"/>
        <family val="1"/>
        <scheme val="major"/>
      </rPr>
      <t>La siguiente orden de pago corresponde a</t>
    </r>
    <r>
      <rPr>
        <sz val="14"/>
        <color rgb="FF3333FF"/>
        <rFont val="Cambria"/>
        <family val="1"/>
        <scheme val="major"/>
      </rPr>
      <t>: PAGO DE NOMINA AL PERSONAL EMPLEADO Y OBRERO DEL INSTITUTO, CORRESPONDIENTE AL  2DA.QUINCENA DEL MES DE ABRIL DE 2015 Y DEMAS ANEXOS.-</t>
    </r>
  </si>
  <si>
    <r>
      <t xml:space="preserve">Monto total a pagar en letras: </t>
    </r>
    <r>
      <rPr>
        <sz val="13"/>
        <color rgb="FF3333FF"/>
        <rFont val="Cambria"/>
        <family val="1"/>
        <scheme val="major"/>
      </rPr>
      <t>Ciento Ochenta y Un Mil Ciento Sesenta y Dos Bolivares Con Sesenta y Dos Centimos</t>
    </r>
  </si>
  <si>
    <r>
      <t xml:space="preserve">ÓRDEN DE PAGO </t>
    </r>
    <r>
      <rPr>
        <sz val="16"/>
        <color rgb="FF3333FF"/>
        <rFont val="Cambria"/>
        <family val="1"/>
        <scheme val="major"/>
      </rPr>
      <t>N° 0233</t>
    </r>
  </si>
  <si>
    <r>
      <rPr>
        <sz val="14"/>
        <rFont val="Cambria"/>
        <family val="1"/>
        <scheme val="major"/>
      </rPr>
      <t>La siguiente orden de pago corresponde a</t>
    </r>
    <r>
      <rPr>
        <sz val="14"/>
        <color rgb="FF3333FF"/>
        <rFont val="Cambria"/>
        <family val="1"/>
        <scheme val="major"/>
      </rPr>
      <t>: PAGO DE NOMINA AL PERSONAL JUBILADO DEL INSTITUTO, CORRESPONDIENTE AL MES DE ABRIL DE 2015. SEGÚN ANEXOS.-</t>
    </r>
  </si>
  <si>
    <r>
      <t xml:space="preserve">ÓRDEN DE PAGO </t>
    </r>
    <r>
      <rPr>
        <sz val="16"/>
        <color rgb="FF3333FF"/>
        <rFont val="Cambria"/>
        <family val="1"/>
        <scheme val="major"/>
      </rPr>
      <t>N° 0234</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</si>
  <si>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2DA QUINCENA DE ABRIL DE 2015. Y DEMAS ANEXOS.-</t>
    </r>
  </si>
  <si>
    <r>
      <t xml:space="preserve">Monto total a pagar en letras: </t>
    </r>
    <r>
      <rPr>
        <sz val="13"/>
        <color rgb="FF3333FF"/>
        <rFont val="Cambria"/>
        <family val="1"/>
        <scheme val="major"/>
      </rPr>
      <t>Cinco Mil Cuatrocientos Setenta y Cinco Bolívares Con Ochenta y Cuatro Céntimos.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</si>
  <si>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Jefa (e) de Presupuesto I.V.I.M.                         Fecha: ________ / _________ / _____________</t>
    </r>
  </si>
  <si>
    <r>
      <rPr>
        <sz val="14"/>
        <rFont val="Cambria"/>
        <family val="1"/>
        <scheme val="major"/>
      </rPr>
      <t xml:space="preserve">La siguiente Orden de Pago corresponde a: </t>
    </r>
    <r>
      <rPr>
        <sz val="14"/>
        <color rgb="FF3333FF"/>
        <rFont val="Cambria"/>
        <family val="1"/>
        <scheme val="major"/>
      </rPr>
      <t xml:space="preserve">PAGO POR SUMINISTRO DE REFRIGERIOS VARIADOS, VASOS PLASTICOS Y SERVILLETAS PARA SEIS (06) PERSONAS, QUE CORRESPONDEN A LA GERENCIA DE CREDITO Y COBRANZAS DEL IVIM , LOS MISMOS REALIZARON UNA JORNADA DE ACTUALIZACION DE DATOS EN EL SECTOR NUEVOS HORIZONTES DE MATURIN, EL DIA VIERNES 10/04/2015 EN HORARIOS COMPRENDIDOS DESDE LAS  8:00 am HASTA LAS 4:00 pm. SEGUN FACTURA Nº 0000101 Y CONTROL Nº 00-0000101 DE FECHA 27/04/2015 Y DEMAS ANEXOS.- </t>
    </r>
  </si>
  <si>
    <r>
      <rPr>
        <sz val="14"/>
        <rFont val="Cambria"/>
        <family val="1"/>
        <scheme val="major"/>
      </rPr>
      <t xml:space="preserve">La siguiente Orden de Pago corresponde a: </t>
    </r>
    <r>
      <rPr>
        <sz val="14"/>
        <color rgb="FF3333FF"/>
        <rFont val="Cambria"/>
        <family val="1"/>
        <scheme val="major"/>
      </rPr>
      <t xml:space="preserve">PAGO POR SUMINISTRO DE REFRIGERIOS VARIADOS, VASOS PLASTICOS Y SERVILLETAS PARA SEIS (06) PERSONAS, QUE CORRESPONDEN A LA GERENCIA DE CREDITO Y COBRANZAS DEL IVIM , LOS MISMOS REALIZARON UNA JORNADA DE ACTUALIZACION DE DATOS EN EL SECTOR NUEVOS HORIZONTES DE MATURIN, EL DIA VIERNES 10/04/2015 EN HORARIOS COMPRENDIDOS DESDE LAS  8:00 am HASTA LAS 4:00 pm. SEGUN FACTURA Nº 0000100 Y CONTROL Nº 00-0000100 DE FECHA 27/04/2015 Y DEMAS ANEXOS.- </t>
    </r>
  </si>
  <si>
    <r>
      <t xml:space="preserve">Monto total a pagar en letras: </t>
    </r>
    <r>
      <rPr>
        <sz val="13"/>
        <color rgb="FF3333FF"/>
        <rFont val="Cambria"/>
        <family val="1"/>
        <scheme val="major"/>
      </rPr>
      <t>Ocho Mil Cuatrocientos Doce Bolívares Con Dieciseis Céntimos.</t>
    </r>
  </si>
  <si>
    <r>
      <t xml:space="preserve">ÓRDEN DE PAGO </t>
    </r>
    <r>
      <rPr>
        <sz val="16"/>
        <color rgb="FF3333FF"/>
        <rFont val="Cambria"/>
        <family val="1"/>
        <scheme val="major"/>
      </rPr>
      <t>N° 0235</t>
    </r>
  </si>
  <si>
    <r>
      <t xml:space="preserve">FECHA: </t>
    </r>
    <r>
      <rPr>
        <sz val="13"/>
        <color rgb="FF3333FF"/>
        <rFont val="Cambria"/>
        <family val="1"/>
        <scheme val="major"/>
      </rPr>
      <t xml:space="preserve"> 28/04/2015</t>
    </r>
  </si>
  <si>
    <r>
      <t xml:space="preserve">ÓRDEN DE PAGO </t>
    </r>
    <r>
      <rPr>
        <sz val="16"/>
        <color rgb="FF3333FF"/>
        <rFont val="Cambria"/>
        <family val="1"/>
        <scheme val="major"/>
      </rPr>
      <t>N° 0236</t>
    </r>
  </si>
  <si>
    <r>
      <t xml:space="preserve">FECHA: </t>
    </r>
    <r>
      <rPr>
        <sz val="13"/>
        <color rgb="FF3333FF"/>
        <rFont val="Cambria"/>
        <family val="1"/>
        <scheme val="major"/>
      </rPr>
      <t xml:space="preserve"> 29/04/2015</t>
    </r>
  </si>
  <si>
    <r>
      <rPr>
        <sz val="12"/>
        <rFont val="Cambria"/>
        <family val="1"/>
        <scheme val="major"/>
      </rPr>
      <t>La siguiente orden de pago corresponde a</t>
    </r>
    <r>
      <rPr>
        <sz val="12"/>
        <color rgb="FF3333FF"/>
        <rFont val="Cambria"/>
        <family val="1"/>
        <scheme val="major"/>
      </rPr>
      <t>: PAGO POR CONSUMO DE AGUA DEL I.V.I.M., AV. FUERZAS ARMADAS, CASA N° 31 Y 33, MATURIN. CORRESPONDIENTE AL MES DE MARZO DE 2015, SEGUN FACTURAS: N° MA09-00001557; CONTROL N° 00-0445865 Y Nº MA09-00001558; CONTROL N° 00-0445872, AMBAS EMITIDAS EN FECHA 08-04-2015. SEGUN ANEXOS.</t>
    </r>
  </si>
  <si>
    <r>
      <t xml:space="preserve">ÓRDEN DE PAGO </t>
    </r>
    <r>
      <rPr>
        <sz val="16"/>
        <color rgb="FF3333FF"/>
        <rFont val="Cambria"/>
        <family val="1"/>
        <scheme val="major"/>
      </rPr>
      <t>N° 0237</t>
    </r>
  </si>
  <si>
    <r>
      <t xml:space="preserve">FECHA: </t>
    </r>
    <r>
      <rPr>
        <sz val="13"/>
        <color rgb="FF3333FF"/>
        <rFont val="Cambria"/>
        <family val="1"/>
        <scheme val="major"/>
      </rPr>
      <t xml:space="preserve"> 30/04/2015</t>
    </r>
  </si>
  <si>
    <t>EXP 2453</t>
  </si>
  <si>
    <t xml:space="preserve">JAVIER JOSE FEBRES </t>
  </si>
  <si>
    <r>
      <t xml:space="preserve">C.I. / R.I.F. </t>
    </r>
    <r>
      <rPr>
        <sz val="13"/>
        <color rgb="FF3333FF"/>
        <rFont val="Cambria"/>
        <family val="1"/>
        <scheme val="major"/>
      </rPr>
      <t>V - 13.814.677</t>
    </r>
  </si>
  <si>
    <r>
      <t xml:space="preserve">Monto total a pagar en letras: </t>
    </r>
    <r>
      <rPr>
        <sz val="13"/>
        <color rgb="FF3333FF"/>
        <rFont val="Cambria"/>
        <family val="1"/>
        <scheme val="major"/>
      </rPr>
      <t>Tres Mil  Bolivares Con Cero Céntimos</t>
    </r>
  </si>
  <si>
    <r>
      <rPr>
        <sz val="13"/>
        <rFont val="Cambria"/>
        <family val="1"/>
        <scheme val="major"/>
      </rPr>
      <t xml:space="preserve">La siguiente orden de pago corresponde a: </t>
    </r>
    <r>
      <rPr>
        <sz val="13"/>
        <color rgb="FF3333FF"/>
        <rFont val="Cambria"/>
        <family val="1"/>
        <scheme val="major"/>
      </rPr>
      <t xml:space="preserve">REINTEGRO POR PAGO REALIZADO POR ERROR INVOLUNTARIO A TRAVES DE PUNTO DE VENTA DEL BANCO DE VENEZUELA, SEGUN EXPEDIENTE Nº 2453 DE LA CARTERA CREDITICIA "PERSONAS NATURALES II" UBICADO EN EL SECTOR JOSE TADEO MONAGAS, CASA 567, ALTO PARAMACONI, MUNICIPIO MATURIN DEL ESTADO MONAGAS. SEGUN ANEXOS.- </t>
    </r>
  </si>
  <si>
    <r>
      <rPr>
        <sz val="12"/>
        <rFont val="Cambria"/>
        <family val="1"/>
        <scheme val="major"/>
      </rPr>
      <t xml:space="preserve">La siguiente Orden de Pago corresponde a: </t>
    </r>
    <r>
      <rPr>
        <sz val="12"/>
        <color rgb="FF3333FF"/>
        <rFont val="Cambria"/>
        <family val="1"/>
        <scheme val="major"/>
      </rPr>
      <t xml:space="preserve">PAGO POR TRANSPORTE DE MATERIAL DE CONSTRUCCION (PIEDRA PICADA) EN VOLQUETAS EN EL MUNICIPIO CARIPE;  A FIN DE SER UTILIZADOS EN EL  PROYECTO: "CONVENIO DE COOPERACION INTERINSTITUCIONAL PARA LA CONSTRUCCION DE 800 VIVIENDAS EN DIFERENTES MUNICIPIOS DEL ESTADO MONAGAS". SEGUN ORDEN DE SERVICIO Nº 014-2015 DE FECHA 26/03/2015 Y FACTURA Nº 000005 Nº DE CONTROL 00-000005 DE FECHA 26/03/2015 Y DEMAS ANEXOS.- </t>
    </r>
  </si>
  <si>
    <r>
      <t xml:space="preserve">ÓRDEN DE PAGO </t>
    </r>
    <r>
      <rPr>
        <sz val="16"/>
        <color rgb="FF3333FF"/>
        <rFont val="Cambria"/>
        <family val="1"/>
        <scheme val="major"/>
      </rPr>
      <t>N° 0238</t>
    </r>
  </si>
  <si>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0102-0623-56-0000037947 (BANCO DE VENEZUELA); 0102-0613-82-0000159207 (BANCO DE VENEZUELA) Y 0102-0623-59-0000035525 (BANCO DE VENEZUELA), CORRESPONDIENTE A LA 2DA QUINCENA DEL MES DE ABRIL DE 2015. SEGUN ANEXOS.- </t>
    </r>
  </si>
  <si>
    <r>
      <t xml:space="preserve">ÓRDEN DE PAGO </t>
    </r>
    <r>
      <rPr>
        <sz val="16"/>
        <color rgb="FF3333FF"/>
        <rFont val="Cambria"/>
        <family val="1"/>
        <scheme val="major"/>
      </rPr>
      <t>N° 0239</t>
    </r>
  </si>
  <si>
    <r>
      <t xml:space="preserve">Monto total a pagar en letras: </t>
    </r>
    <r>
      <rPr>
        <sz val="13"/>
        <color rgb="FF3333FF"/>
        <rFont val="Cambria"/>
        <family val="1"/>
        <scheme val="major"/>
      </rPr>
      <t xml:space="preserve">Un Mil Ochocientos Noventa y Nueve Bolívares Con Veintitres Céntimos </t>
    </r>
  </si>
  <si>
    <r>
      <t xml:space="preserve">ÓRDEN DE PAGO </t>
    </r>
    <r>
      <rPr>
        <sz val="16"/>
        <color rgb="FF3333FF"/>
        <rFont val="Cambria"/>
        <family val="1"/>
        <scheme val="major"/>
      </rPr>
      <t>N° 0240</t>
    </r>
  </si>
  <si>
    <r>
      <rPr>
        <sz val="14"/>
        <rFont val="Cambria"/>
        <family val="1"/>
        <scheme val="major"/>
      </rPr>
      <t>La siguiente orden de pago</t>
    </r>
    <r>
      <rPr>
        <sz val="14"/>
        <color rgb="FF3333FF"/>
        <rFont val="Cambria"/>
        <family val="1"/>
        <scheme val="major"/>
      </rPr>
      <t>: POR SERVICIOS PRESTADOS A LA INSTITUCION COMO OBRERO CONTRATADO, CORRESPONDIENTE AL PERIODO DEL 01/04/2015 AL 12/04/2015. SEGÚN CONTRATO N° IVIM-008-2015 Y DEMAS ANEXOS.</t>
    </r>
  </si>
  <si>
    <r>
      <t xml:space="preserve">ÓRDEN DE PAGO </t>
    </r>
    <r>
      <rPr>
        <sz val="16"/>
        <color rgb="FF3333FF"/>
        <rFont val="Cambria"/>
        <family val="1"/>
        <scheme val="major"/>
      </rPr>
      <t>N° 0241</t>
    </r>
  </si>
  <si>
    <t xml:space="preserve">COMPRA DE BLOQUES </t>
  </si>
  <si>
    <t>30.500 UNDS</t>
  </si>
  <si>
    <t xml:space="preserve">ROLANDO J. MARTINEZ GARCIA </t>
  </si>
  <si>
    <r>
      <t xml:space="preserve">C.I. / R.I.F. </t>
    </r>
    <r>
      <rPr>
        <sz val="14"/>
        <color rgb="FF3333FF"/>
        <rFont val="Cambria"/>
        <family val="1"/>
        <scheme val="major"/>
      </rPr>
      <t>V-14077593-9</t>
    </r>
  </si>
  <si>
    <r>
      <rPr>
        <sz val="12"/>
        <rFont val="Cambria"/>
        <family val="1"/>
        <scheme val="major"/>
      </rPr>
      <t xml:space="preserve">La siguiente Orden de Pago corresponde a: </t>
    </r>
    <r>
      <rPr>
        <sz val="12"/>
        <color rgb="FF3333FF"/>
        <rFont val="Cambria"/>
        <family val="1"/>
        <scheme val="major"/>
      </rPr>
      <t xml:space="preserve">PAGO POR COMPRA DE 30.500 BLOQUES DE 15CM Y 10 CM;  A FIN DE SER UTILIZADOS EN EL  PROYECTO: "CONVENIO DE COOPERACION INTERINSTITUCIONAL PARA LA CONSTRUCCION DE 800 VIVIENDAS EN DIFERENTES MUNICIPIOS DEL ESTADO MONAGAS". SEGUN ORDEN DE COMPRA Nº 021-2015 CON FACTURA Nº 0000040 DE FECHA 17/04/2015; ORDEN DE COMPRA Nº 022/2015 CON FACTURA 0000039 Y ORDEN DE COMPRA Nº 023/2015 CON FACTURA 0000041 DE FECHA 22/04/2015. Y SOPORTES ANEXOS.- </t>
    </r>
  </si>
  <si>
    <t>ALCADIA  DE MATURIN 1.70%</t>
  </si>
  <si>
    <r>
      <t xml:space="preserve">Monto total a pagar en letras: </t>
    </r>
    <r>
      <rPr>
        <sz val="13"/>
        <color rgb="FF3333FF"/>
        <rFont val="Cambria"/>
        <family val="1"/>
        <scheme val="major"/>
      </rPr>
      <t>Trescientos  Treinta y Siete Mil Quinientos Veintiocho  Bolívares Con Doce Céntimos</t>
    </r>
  </si>
  <si>
    <r>
      <t xml:space="preserve">ÓRDEN DE PAGO </t>
    </r>
    <r>
      <rPr>
        <sz val="16"/>
        <color rgb="FF3333FF"/>
        <rFont val="Cambria"/>
        <family val="1"/>
        <scheme val="major"/>
      </rPr>
      <t>N° 0242</t>
    </r>
  </si>
  <si>
    <t>SERVICIO DE TRANSPORTE</t>
  </si>
  <si>
    <t>34 VIAJES</t>
  </si>
  <si>
    <r>
      <t xml:space="preserve">C.I. / R.I.F. </t>
    </r>
    <r>
      <rPr>
        <sz val="14"/>
        <color rgb="FF3333FF"/>
        <rFont val="Cambria"/>
        <family val="1"/>
        <scheme val="major"/>
      </rPr>
      <t>J-40335426-0</t>
    </r>
  </si>
  <si>
    <t>ALCADIA  DE MATURIN 1,40%</t>
  </si>
  <si>
    <r>
      <t xml:space="preserve">Monto total a pagar en letras: </t>
    </r>
    <r>
      <rPr>
        <sz val="13"/>
        <color rgb="FF3333FF"/>
        <rFont val="Cambria"/>
        <family val="1"/>
        <scheme val="major"/>
      </rPr>
      <t>Ciento Treinta y Tres Mil Novecientos Sesenta Bolívares Con Cero Céntimos</t>
    </r>
  </si>
  <si>
    <r>
      <rPr>
        <sz val="13"/>
        <rFont val="Cambria"/>
        <family val="1"/>
        <scheme val="major"/>
      </rPr>
      <t xml:space="preserve">La siguiente Orden de Pago corresponde a: </t>
    </r>
    <r>
      <rPr>
        <sz val="13"/>
        <color rgb="FF3333FF"/>
        <rFont val="Cambria"/>
        <family val="1"/>
        <scheme val="major"/>
      </rPr>
      <t>PAGO POR SERVICIO DE TRANSPORTE DE CAMIONES EN DIVERSOS SECTORES DEL MUNICIPIO MATURIN PARA EL TRASLADO DE MATERIALES DEL 03-03-2015 AL 17-04-2015;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017-2015 DE FECHA 17/04/2015 Y FACTURA Nº 000050 Nº DE CONTROL 00-000050 DE FECHA 17/04/2015 Y DEMAS ANEXOS.- </t>
    </r>
  </si>
  <si>
    <t>75% U.T. + RETROACTIVO</t>
  </si>
  <si>
    <r>
      <rPr>
        <sz val="14"/>
        <rFont val="Cambria"/>
        <family val="1"/>
        <scheme val="major"/>
      </rPr>
      <t>La siguiente orden de pago corresponde a</t>
    </r>
    <r>
      <rPr>
        <sz val="14"/>
        <color rgb="FF3333FF"/>
        <rFont val="Cambria"/>
        <family val="1"/>
        <scheme val="major"/>
      </rPr>
      <t>: PAGO DE BONO COMPENSATORIO DE ALIMENTACION AL PERSONAL EMPLEADO Y OBRERO DEL INSTITUTO, CORRESPONDIENTE AL MES DE ABRIL DE 2015 MAS RETROACTIVO. SEGÚN ANEXOS.-</t>
    </r>
  </si>
  <si>
    <r>
      <t xml:space="preserve">Monto total a pagar en letras: </t>
    </r>
    <r>
      <rPr>
        <sz val="13"/>
        <color rgb="FF3333FF"/>
        <rFont val="Cambria"/>
        <family val="1"/>
        <scheme val="major"/>
      </rPr>
      <t>Doscientos Cuarenta y Cuatro Mil Noventa Bolívares Con Sesenta y Tres Céntimos.</t>
    </r>
  </si>
  <si>
    <r>
      <t xml:space="preserve">ÓRDEN DE PAGO </t>
    </r>
    <r>
      <rPr>
        <sz val="16"/>
        <color rgb="FF3333FF"/>
        <rFont val="Cambria"/>
        <family val="1"/>
        <scheme val="major"/>
      </rPr>
      <t>N° 0243</t>
    </r>
  </si>
  <si>
    <r>
      <t xml:space="preserve">ÓRDEN DE PAGO </t>
    </r>
    <r>
      <rPr>
        <sz val="16"/>
        <color rgb="FF3333FF"/>
        <rFont val="Cambria"/>
        <family val="1"/>
        <scheme val="major"/>
      </rPr>
      <t>N° 0244</t>
    </r>
  </si>
  <si>
    <r>
      <t xml:space="preserve">ÓRDEN DE PAGO </t>
    </r>
    <r>
      <rPr>
        <sz val="16"/>
        <color rgb="FF3333FF"/>
        <rFont val="Cambria"/>
        <family val="1"/>
        <scheme val="major"/>
      </rPr>
      <t>N° 0245</t>
    </r>
  </si>
  <si>
    <r>
      <t xml:space="preserve">ÓRDEN DE PAGO </t>
    </r>
    <r>
      <rPr>
        <sz val="16"/>
        <color rgb="FF3333FF"/>
        <rFont val="Cambria"/>
        <family val="1"/>
        <scheme val="major"/>
      </rPr>
      <t>N° 0246</t>
    </r>
  </si>
  <si>
    <r>
      <rPr>
        <sz val="13"/>
        <rFont val="Cambria"/>
        <family val="1"/>
        <scheme val="major"/>
      </rPr>
      <t>La siguiente orden de pago</t>
    </r>
    <r>
      <rPr>
        <sz val="13"/>
        <color rgb="FF3333FF"/>
        <rFont val="Cambria"/>
        <family val="1"/>
        <scheme val="major"/>
      </rPr>
      <t>: RETENCIONES DE TIMBRE FISCAL (T.F.) DE LOS GASTOS  CANCELADOS A TRAVES DE LAS CUENTAS CORRIENTE: N° 0102-0623-56-0000037947 (BANCO DE VENEZUELA) Y 0102-0613-82-0000159207 (BANCO DE VENEZUELA), CORRESPONDIENTE A LA 2DA QUINCENA DEL MES DE ABRIL DE 2015. SEGUN ANEXOS.-</t>
    </r>
  </si>
  <si>
    <r>
      <t xml:space="preserve">ÓRDEN DE PAGO </t>
    </r>
    <r>
      <rPr>
        <sz val="16"/>
        <color rgb="FF3333FF"/>
        <rFont val="Cambria"/>
        <family val="1"/>
        <scheme val="major"/>
      </rPr>
      <t>N° 0247</t>
    </r>
  </si>
  <si>
    <r>
      <rPr>
        <sz val="13"/>
        <rFont val="Cambria"/>
        <family val="1"/>
        <scheme val="major"/>
      </rPr>
      <t>La siguiente orden de pago corresponde</t>
    </r>
    <r>
      <rPr>
        <sz val="13"/>
        <color rgb="FF3333FF"/>
        <rFont val="Cambria"/>
        <family val="1"/>
        <scheme val="major"/>
      </rPr>
      <t>: RETENCIONES DEL IMPUESTO MUNICIPAL (I.M.) E LOS GASTOS, CANCELADOS A TRAVES DE LA CUENTA CORRIENTE: N° 0102-0623-56-0000037947 (BANCO DE VENEZUELA); 0102-0613-82-0000159207 (BANCO DE VENEZUELA) Y 0102-0623-59-0000035525 (BANCO DE VENEZUELA), CORRESPONDIENTE A LA 2DA QUINCENA DEL MES DE ABRIL DE 2015. SEGUN ANEXOS.-</t>
    </r>
  </si>
  <si>
    <r>
      <t xml:space="preserve">Monto total a pagar en letras: </t>
    </r>
    <r>
      <rPr>
        <sz val="13"/>
        <color rgb="FF3333FF"/>
        <rFont val="Cambria"/>
        <family val="1"/>
        <scheme val="major"/>
      </rPr>
      <t xml:space="preserve"> Setenta y Tres Mil Novecientos Ochenta y Ocho Bolívares Con Cincuenta y Cuatro Céntimos </t>
    </r>
  </si>
  <si>
    <r>
      <t>Monto total a pagar en letras:</t>
    </r>
    <r>
      <rPr>
        <sz val="13"/>
        <color rgb="FF3333FF"/>
        <rFont val="Cambria"/>
        <family val="1"/>
        <scheme val="major"/>
      </rPr>
      <t xml:space="preserve"> Quince Mil Ochocientos Cincuenta y Cinco Bolívares Con Cuarenta y Cinco  Céntimos </t>
    </r>
  </si>
  <si>
    <r>
      <rPr>
        <sz val="13"/>
        <rFont val="Cambria"/>
        <family val="1"/>
        <scheme val="major"/>
      </rPr>
      <t>La siguiente orden de pago</t>
    </r>
    <r>
      <rPr>
        <sz val="13"/>
        <color rgb="FF3333FF"/>
        <rFont val="Cambria"/>
        <family val="1"/>
        <scheme val="major"/>
      </rPr>
      <t xml:space="preserve">: RETENCIONES DE IMPUESTO SOBRE LA RENTA (I.S.L.R.) DE LOS GASTOS, CANCELADOS A TRAVES DE LA CUENTA CORRIENTE: N° 0102-0623-56-0000037947 (BANCO DE VENEZUELA); 0102-0613-82-0000159207 (BANCO DE VENEZUELA) Y 0102-0623-59-0000035525 (BANCO DE VENEZUELA), CORRESPONDIENTE A LA 2DA QUINCENA DEL MES DE ABRIL DE 2015. SEGUN ANEXOS.- </t>
    </r>
  </si>
  <si>
    <r>
      <t xml:space="preserve">Monto total a pagar en letras: </t>
    </r>
    <r>
      <rPr>
        <sz val="12"/>
        <color rgb="FF3333FF"/>
        <rFont val="Cambria"/>
        <family val="1"/>
        <scheme val="major"/>
      </rPr>
      <t>Dos Mil Sesenta y Dos Bolívares Con Setenta y Nueve Céntimos.</t>
    </r>
  </si>
  <si>
    <r>
      <t xml:space="preserve">Monto total a pagar en letras: </t>
    </r>
    <r>
      <rPr>
        <sz val="13"/>
        <color rgb="FF3333FF"/>
        <rFont val="Cambria"/>
        <family val="1"/>
        <scheme val="major"/>
      </rPr>
      <t xml:space="preserve">Treinta y Nueve Mil Ciento Setenta y Nueve Bolívares Con Sesenta y Seis Céntimos </t>
    </r>
  </si>
  <si>
    <t>COMPENSACION ECONOMICA                               DE MANO DE OBRA</t>
  </si>
  <si>
    <t>MAGALY DEL VALLE CHACON</t>
  </si>
  <si>
    <r>
      <t xml:space="preserve">C.I. / R.I.F. </t>
    </r>
    <r>
      <rPr>
        <sz val="14"/>
        <color rgb="FF3333FF"/>
        <rFont val="Cambria"/>
        <family val="1"/>
        <scheme val="major"/>
      </rPr>
      <t>V - 11.778.275</t>
    </r>
  </si>
  <si>
    <r>
      <t xml:space="preserve">ÓRDEN DE PAGO </t>
    </r>
    <r>
      <rPr>
        <sz val="16"/>
        <color rgb="FF3333FF"/>
        <rFont val="Cambria"/>
        <family val="1"/>
        <scheme val="major"/>
      </rPr>
      <t>N° 0248</t>
    </r>
  </si>
  <si>
    <r>
      <t xml:space="preserve">FECHA: </t>
    </r>
    <r>
      <rPr>
        <sz val="13"/>
        <color rgb="FF3333FF"/>
        <rFont val="Cambria"/>
        <family val="1"/>
        <scheme val="major"/>
      </rPr>
      <t xml:space="preserve"> 04/05/2015</t>
    </r>
  </si>
  <si>
    <t>VAL.PARCIAL 01</t>
  </si>
  <si>
    <t>MAYO DE 2015</t>
  </si>
  <si>
    <r>
      <rPr>
        <sz val="13"/>
        <rFont val="Cambria"/>
        <family val="1"/>
        <scheme val="major"/>
      </rPr>
      <t xml:space="preserve">La siguiente Orden de Pago corresponde a: </t>
    </r>
    <r>
      <rPr>
        <sz val="13"/>
        <color rgb="FF3333FF"/>
        <rFont val="Cambria"/>
        <family val="1"/>
        <scheme val="major"/>
      </rPr>
      <t>VALUACION PARCIAL 01 POR CONCEPTO DE COMPENSACION ECONOMICA DE MANO DE OBRA PARA LA CONSTRUCCION Y/O CULMINACION DE UNA (01) VIVIENDA EN EL SECTOR LOS TULIPANES, MUNICIPIO MATURIN DEL ESTADO MONAGAS. SEGÚN ALIANZA ESTRATEGICA SOCIOECONOMICA NRO. IVIM-PDVSA-GOB-004-2014,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</si>
  <si>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Nueve Mil Cuatrocientos Cincuenta Bolívares Con Cero Céntimos</t>
    </r>
  </si>
  <si>
    <r>
      <t xml:space="preserve">ÓRDEN DE PAGO </t>
    </r>
    <r>
      <rPr>
        <sz val="16"/>
        <color rgb="FF3333FF"/>
        <rFont val="Cambria"/>
        <family val="1"/>
        <scheme val="major"/>
      </rPr>
      <t>N° 0249</t>
    </r>
  </si>
  <si>
    <t>VAL.PARCIAL 03</t>
  </si>
  <si>
    <t>CONSEJO COMUNAL "BATALLA DE SANTA INES V"</t>
  </si>
  <si>
    <r>
      <t xml:space="preserve">C.I. / R.I.F. </t>
    </r>
    <r>
      <rPr>
        <sz val="14"/>
        <color rgb="FF3333FF"/>
        <rFont val="Cambria"/>
        <family val="1"/>
        <scheme val="major"/>
      </rPr>
      <t>J - 30609033-9</t>
    </r>
  </si>
  <si>
    <r>
      <rPr>
        <sz val="13"/>
        <rFont val="Cambria"/>
        <family val="1"/>
        <scheme val="major"/>
      </rPr>
      <t xml:space="preserve">La siguiente Orden de Pago corresponde a: </t>
    </r>
    <r>
      <rPr>
        <sz val="13"/>
        <color rgb="FF3333FF"/>
        <rFont val="Cambria"/>
        <family val="1"/>
        <scheme val="major"/>
      </rPr>
      <t>VALUACION PARCIAL 03 POR CONCEPTO DE COMPENSACION ECONOMICA DE MANO DE OBRA PARA LA CONSTRUCCION DE TREINTA Y TRES (33) VIVIENDA EN EL SECTOR SANTA INES V DEL MUNICIPIO MATURIN DEL ESTADO MONAGAS. SEGÚN ALIANZA ESTRATEGICA SOCIOECONOMICA NRO. IVIM-PDVSA-GOB-039-2013,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</si>
  <si>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Ciento Cincuenta y Un Mil Quinientos Cincuenta Bolívares Con Cero Céntimos</t>
    </r>
  </si>
  <si>
    <r>
      <t xml:space="preserve">ÓRDEN DE PAGO </t>
    </r>
    <r>
      <rPr>
        <sz val="16"/>
        <color rgb="FF3333FF"/>
        <rFont val="Cambria"/>
        <family val="1"/>
        <scheme val="major"/>
      </rPr>
      <t>N° 0250</t>
    </r>
  </si>
  <si>
    <t>12 VIAJES</t>
  </si>
  <si>
    <t>SERVICIOS MANTENIMIENTOS INGENIERIA ESTUDIOS Y PROYECTOS, C.A.</t>
  </si>
  <si>
    <r>
      <t xml:space="preserve">C.I. / R.I.F. </t>
    </r>
    <r>
      <rPr>
        <sz val="14"/>
        <color rgb="FF3333FF"/>
        <rFont val="Cambria"/>
        <family val="1"/>
        <scheme val="major"/>
      </rPr>
      <t>J-08035600-4</t>
    </r>
  </si>
  <si>
    <r>
      <rPr>
        <sz val="13"/>
        <rFont val="Cambria"/>
        <family val="1"/>
        <scheme val="major"/>
      </rPr>
      <t xml:space="preserve">La siguiente Orden de Pago corresponde a: </t>
    </r>
    <r>
      <rPr>
        <sz val="13"/>
        <color rgb="FF3333FF"/>
        <rFont val="Cambria"/>
        <family val="1"/>
        <scheme val="major"/>
      </rPr>
      <t>PAGO POR ALQUILER POR DIA DE CAMION MITSUBISHI CANTER FE 659-T, PLACAS 69F-NAH; PARA TRASLADO DE MATERIAL DE CONSTRUCCION PARA LA GRAN MISION VIVIENDA VENEZUELA  DEL 08-04-2015 AL 10-04-2015; DEL  13/04/2015 AL 17/04/2015 Y DEL 20/04/2015 AL 23/04/2015;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019-2015 DE FECHA 23/04/2015 Y FACTURA Nº 001227 Nº DE CONTROL 00-000127 DE FECHA 24/04/2015 Y DEMAS ANEXOS.- </t>
    </r>
  </si>
  <si>
    <r>
      <t xml:space="preserve">Monto total a pagar en letras: </t>
    </r>
    <r>
      <rPr>
        <sz val="13"/>
        <color rgb="FF3333FF"/>
        <rFont val="Cambria"/>
        <family val="1"/>
        <scheme val="major"/>
      </rPr>
      <t>Cuarenta y Siete Mil Setecientos Sesenta Bolívares Con Cero Céntimos</t>
    </r>
  </si>
  <si>
    <r>
      <t xml:space="preserve">ÓRDEN DE PAGO </t>
    </r>
    <r>
      <rPr>
        <sz val="16"/>
        <color rgb="FF3333FF"/>
        <rFont val="Cambria"/>
        <family val="1"/>
        <scheme val="major"/>
      </rPr>
      <t>N° 0251</t>
    </r>
  </si>
  <si>
    <t>10 VIAJES</t>
  </si>
  <si>
    <t>MULTISERVICIOS THE WOLF, C.A.</t>
  </si>
  <si>
    <r>
      <t xml:space="preserve">C.I. / R.I.F. </t>
    </r>
    <r>
      <rPr>
        <sz val="14"/>
        <color rgb="FF3333FF"/>
        <rFont val="Cambria"/>
        <family val="1"/>
        <scheme val="major"/>
      </rPr>
      <t>J-30687096-2</t>
    </r>
  </si>
  <si>
    <r>
      <rPr>
        <sz val="13"/>
        <rFont val="Cambria"/>
        <family val="1"/>
        <scheme val="major"/>
      </rPr>
      <t xml:space="preserve">La siguiente Orden de Pago corresponde a: </t>
    </r>
    <r>
      <rPr>
        <sz val="13"/>
        <color rgb="FF3333FF"/>
        <rFont val="Cambria"/>
        <family val="1"/>
        <scheme val="major"/>
      </rPr>
      <t>PAGO POR SERVICIO DE TRANSPORTE PARA TRASLADAR MATERIAL DE CONSTRUCCION (BLOQUES), EN LOS DIFERENTES SECTORES DEL MUNICIPIO BOLIVAR DEL DIA 09-04-2015 AL 10-04-2015; DEL 13-04-2015 AL 17/04/2015; Y DEL 20-04-2015 AL 22-04-2015;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018-2015 DE FECHA 23/04/2015 Y FACTURA Nº 003314 Nº DE CONTROL 00-002814 DE FECHA 23/04/2015 Y DEMAS ANEXOS.- </t>
    </r>
  </si>
  <si>
    <t>ISLR 2%</t>
  </si>
  <si>
    <r>
      <t xml:space="preserve">Monto total a pagar en letras: </t>
    </r>
    <r>
      <rPr>
        <sz val="13"/>
        <color rgb="FF3333FF"/>
        <rFont val="Cambria"/>
        <family val="1"/>
        <scheme val="major"/>
      </rPr>
      <t>Treinta y Nueve Mil Ochocientos Bolívares Con Cero Céntimos</t>
    </r>
  </si>
  <si>
    <r>
      <t xml:space="preserve">ÓRDEN DE PAGO </t>
    </r>
    <r>
      <rPr>
        <sz val="16"/>
        <color rgb="FF3333FF"/>
        <rFont val="Cambria"/>
        <family val="1"/>
        <scheme val="major"/>
      </rPr>
      <t>N° 0252</t>
    </r>
  </si>
  <si>
    <t>ASOCIACION COOPERATIVA TRANSJOCA, R.L.</t>
  </si>
  <si>
    <r>
      <t xml:space="preserve">C.I. / R.I.F. </t>
    </r>
    <r>
      <rPr>
        <sz val="14"/>
        <color rgb="FF3333FF"/>
        <rFont val="Cambria"/>
        <family val="1"/>
        <scheme val="major"/>
      </rPr>
      <t>J-29760013-2</t>
    </r>
  </si>
  <si>
    <r>
      <rPr>
        <sz val="13"/>
        <rFont val="Cambria"/>
        <family val="1"/>
        <scheme val="major"/>
      </rPr>
      <t xml:space="preserve">La siguiente Orden de Pago corresponde a: </t>
    </r>
    <r>
      <rPr>
        <sz val="13"/>
        <color rgb="FF3333FF"/>
        <rFont val="Cambria"/>
        <family val="1"/>
        <scheme val="major"/>
      </rPr>
      <t>PAGO POR SERVICIO DE FLETES POR TRANSPORTE DE MATERIAL DE CONSTRUCCION (GRANZA), EN EL SECTOR LA ORQUIDEA Y SAN JUDAS TADEO;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FACTURA Nº 000455 Nº DE CONTROL 00-000455 DE FECHA 13/04/2015 Y DEMAS ANEXOS.- </t>
    </r>
  </si>
  <si>
    <r>
      <t xml:space="preserve">Monto total a pagar en letras: </t>
    </r>
    <r>
      <rPr>
        <sz val="13"/>
        <color rgb="FF3333FF"/>
        <rFont val="Cambria"/>
        <family val="1"/>
        <scheme val="major"/>
      </rPr>
      <t>Veinticuatro  Mil Ciento Veinticinco Bolívares Con Cero Céntimos</t>
    </r>
  </si>
  <si>
    <r>
      <t xml:space="preserve">ÓRDEN DE PAGO </t>
    </r>
    <r>
      <rPr>
        <sz val="16"/>
        <color rgb="FF3333FF"/>
        <rFont val="Cambria"/>
        <family val="1"/>
        <scheme val="major"/>
      </rPr>
      <t>N° 0253</t>
    </r>
  </si>
  <si>
    <r>
      <t xml:space="preserve">FECHA: </t>
    </r>
    <r>
      <rPr>
        <sz val="13"/>
        <color rgb="FF3333FF"/>
        <rFont val="Cambria"/>
        <family val="1"/>
        <scheme val="major"/>
      </rPr>
      <t xml:space="preserve"> 05/05/2015</t>
    </r>
  </si>
  <si>
    <t>CE505A Y 101</t>
  </si>
  <si>
    <r>
      <rPr>
        <sz val="14"/>
        <rFont val="Cambria"/>
        <family val="1"/>
        <scheme val="major"/>
      </rPr>
      <t xml:space="preserve">La siguiente Orden de Pago corresponde a: </t>
    </r>
    <r>
      <rPr>
        <sz val="14"/>
        <color rgb="FF3333FF"/>
        <rFont val="Cambria"/>
        <family val="1"/>
        <scheme val="major"/>
      </rPr>
      <t xml:space="preserve">PAGO POR  RECARGA DE DOS (02) TONER HP (CE505A) Y (01)  TONER (101) SAMSUNG ML, AMBOS PROPIEDAD DEL I.V.I.M.,  SEGÚN ORDEN DE SERVICIO No: 020 -2015 DE FECHA  29/04/2015.  FACTURA NRO: 00000246 DE FECHA 04/05/2015 . Y DEMAS ANEXOS.- </t>
    </r>
  </si>
  <si>
    <t>ALCALDIA DE MATURIN (GRUPO 11) 1.50%</t>
  </si>
  <si>
    <r>
      <t xml:space="preserve">Monto total a pagar en letras: </t>
    </r>
    <r>
      <rPr>
        <sz val="13"/>
        <color rgb="FF3333FF"/>
        <rFont val="Cambria"/>
        <family val="1"/>
        <scheme val="major"/>
      </rPr>
      <t>Once Mil Ochocientos Sesenta y Tres Bolívares Con Ochenta Céntimos.</t>
    </r>
  </si>
  <si>
    <r>
      <t xml:space="preserve">ÓRDEN DE PAGO </t>
    </r>
    <r>
      <rPr>
        <sz val="16"/>
        <color rgb="FF3333FF"/>
        <rFont val="Cambria"/>
        <family val="1"/>
        <scheme val="major"/>
      </rPr>
      <t>N° 0254</t>
    </r>
  </si>
  <si>
    <r>
      <t xml:space="preserve">FECHA: </t>
    </r>
    <r>
      <rPr>
        <sz val="13"/>
        <color rgb="FF3333FF"/>
        <rFont val="Cambria"/>
        <family val="1"/>
        <scheme val="major"/>
      </rPr>
      <t xml:space="preserve"> 06/05/2015</t>
    </r>
  </si>
  <si>
    <r>
      <rPr>
        <sz val="13"/>
        <rFont val="Cambria"/>
        <family val="1"/>
        <scheme val="major"/>
      </rPr>
      <t>La siguiente orden de pago corresponde como</t>
    </r>
    <r>
      <rPr>
        <sz val="13"/>
        <color rgb="FF3333FF"/>
        <rFont val="Cambria"/>
        <family val="1"/>
        <scheme val="major"/>
      </rPr>
      <t>: HONORARIOS PROFESIONALES POR LOS SERVICIOS PRESTADO AL INSTITUTO COMO: ASESORA JURIDICA INTEGRAL, CORRESPONDIENTE AL MES DE ABRIL DE 2015, FACTURA: 000122, CONTROL 00-000122 FECHA 30/04/2015, SEGUN CONTRATO IVIM-001-2015. Y DEMAS ANEXOS.</t>
    </r>
  </si>
  <si>
    <r>
      <t xml:space="preserve">ÓRDEN DE PAGO </t>
    </r>
    <r>
      <rPr>
        <sz val="16"/>
        <color rgb="FF3333FF"/>
        <rFont val="Cambria"/>
        <family val="1"/>
        <scheme val="major"/>
      </rPr>
      <t>N° 0255</t>
    </r>
  </si>
  <si>
    <t>MARCO PARA PUERTA</t>
  </si>
  <si>
    <t>CENTRO CERAMICO FERRIMAT, C.A.</t>
  </si>
  <si>
    <r>
      <t xml:space="preserve">C.I. / R.I.F. </t>
    </r>
    <r>
      <rPr>
        <sz val="14"/>
        <color rgb="FF3333FF"/>
        <rFont val="Cambria"/>
        <family val="1"/>
        <scheme val="major"/>
      </rPr>
      <t>J-40375164-1</t>
    </r>
  </si>
  <si>
    <r>
      <rPr>
        <sz val="13"/>
        <rFont val="Cambria"/>
        <family val="1"/>
        <scheme val="major"/>
      </rPr>
      <t xml:space="preserve">La siguiente Orden de Pago corresponde a: </t>
    </r>
    <r>
      <rPr>
        <sz val="13"/>
        <color rgb="FF3333FF"/>
        <rFont val="Cambria"/>
        <family val="1"/>
        <scheme val="major"/>
      </rPr>
      <t>PAGO POR COMPRA DE (1.000) MARCOS PARA PUERTAS;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COMPRA Nº 024-2015 DE FECHA 04-05-2015 Y FACTURA Nº 00019735 DE FECHA 04/05/2015 Y DEMAS ANEXOS.- </t>
    </r>
  </si>
  <si>
    <t>ALCADIA  DE MATURIN 1,70%</t>
  </si>
  <si>
    <t>ABONO 50% DEL MONTO NETO A PAGAR:</t>
  </si>
  <si>
    <t>MONTO NETO A PAGAR:</t>
  </si>
  <si>
    <t>Monto Bruto a Pagar BS.</t>
  </si>
  <si>
    <r>
      <t xml:space="preserve">Monto total a pagar en letras: </t>
    </r>
    <r>
      <rPr>
        <sz val="13"/>
        <color rgb="FF3333FF"/>
        <rFont val="Cambria"/>
        <family val="1"/>
        <scheme val="major"/>
      </rPr>
      <t>Un Millon Sesenta y Dos Mil Ochocientos Cincuenta y Ocho Bolívares Con Cincuenta y Seis Céntimos</t>
    </r>
  </si>
  <si>
    <r>
      <t xml:space="preserve">ÓRDEN DE PAGO </t>
    </r>
    <r>
      <rPr>
        <sz val="16"/>
        <color rgb="FF3333FF"/>
        <rFont val="Cambria"/>
        <family val="1"/>
        <scheme val="major"/>
      </rPr>
      <t>N° 0256</t>
    </r>
  </si>
  <si>
    <r>
      <t xml:space="preserve">FECHA: </t>
    </r>
    <r>
      <rPr>
        <sz val="13"/>
        <color rgb="FF3333FF"/>
        <rFont val="Cambria"/>
        <family val="1"/>
        <scheme val="major"/>
      </rPr>
      <t xml:space="preserve"> 07/05/2015</t>
    </r>
  </si>
  <si>
    <t>BOTELLON DE AGUA Y AGUA POTABLE</t>
  </si>
  <si>
    <t>10 BOTELLONES Y 10 AGUA POTABLE</t>
  </si>
  <si>
    <t>INVERSIONES CAMIURI, C.A.</t>
  </si>
  <si>
    <r>
      <t>C.I. / R.I.F. J</t>
    </r>
    <r>
      <rPr>
        <sz val="14"/>
        <color rgb="FF3333FF"/>
        <rFont val="Cambria"/>
        <family val="1"/>
        <scheme val="major"/>
      </rPr>
      <t>-31734041-8</t>
    </r>
  </si>
  <si>
    <r>
      <rPr>
        <sz val="12"/>
        <rFont val="Cambria"/>
        <family val="1"/>
        <scheme val="major"/>
      </rPr>
      <t>La siguiente orden de pago corresponde a</t>
    </r>
    <r>
      <rPr>
        <sz val="12"/>
        <color rgb="FF3333FF"/>
        <rFont val="Cambria"/>
        <family val="1"/>
        <scheme val="major"/>
      </rPr>
      <t>: PAGO POR COMPRA DE DIEZ (10) BOTELLONES DE AGUA Y DIEZ (10) AGUA MINERAL PARA EL PERSONAL DEL I.V.I.M., SEGUN ORDEN DE COMPRA Nº 025-2015 DE FECHA 05-05-2015 Y FACTURA N° 000059 CONTROL Nº 00-000059 DE FECHA 05-05-2015. Y DEMAS ANEXOS.</t>
    </r>
  </si>
  <si>
    <t>ALCADIA  DE MATURIN (60.005)1.80%</t>
  </si>
  <si>
    <r>
      <t xml:space="preserve">Monto total a pagar en letras: </t>
    </r>
    <r>
      <rPr>
        <sz val="13"/>
        <color rgb="FF3333FF"/>
        <rFont val="Cambria"/>
        <family val="1"/>
        <scheme val="major"/>
      </rPr>
      <t>Nueve</t>
    </r>
    <r>
      <rPr>
        <sz val="13"/>
        <color theme="1"/>
        <rFont val="Cambria"/>
        <family val="1"/>
        <scheme val="major"/>
      </rPr>
      <t xml:space="preserve"> </t>
    </r>
    <r>
      <rPr>
        <sz val="13"/>
        <color rgb="FF3333FF"/>
        <rFont val="Cambria"/>
        <family val="1"/>
        <scheme val="major"/>
      </rPr>
      <t>Mil Setecientos Veintiun Bolívares Con Sesenta Céntimos</t>
    </r>
  </si>
  <si>
    <r>
      <t xml:space="preserve">ÓRDEN DE PAGO </t>
    </r>
    <r>
      <rPr>
        <sz val="16"/>
        <color rgb="FF3333FF"/>
        <rFont val="Cambria"/>
        <family val="1"/>
        <scheme val="major"/>
      </rPr>
      <t>N° 0257</t>
    </r>
  </si>
  <si>
    <r>
      <rPr>
        <sz val="14"/>
        <rFont val="Cambria"/>
        <family val="1"/>
        <scheme val="major"/>
      </rPr>
      <t>La siguiente orden de pago corresponde a</t>
    </r>
    <r>
      <rPr>
        <sz val="14"/>
        <color rgb="FF3333FF"/>
        <rFont val="Cambria"/>
        <family val="1"/>
        <scheme val="major"/>
      </rPr>
      <t xml:space="preserve">: ASIGNACION MONETARIA MENSUAL CORRESPONDIENTE AL PERIODO DEL 01/04/2015 AL 30/04/2015 POR CUMPLIR CON EL SEGUIMIENTO Y CONTROL DE LA EJECUCIÓN DE NUEVOS DESARROLLOS DEL INSTITUTO, SEGÚN ACTA N° 003-2015 - PUNTO DE CUENTA DIRECTIVO N° 02 DE FECHA 07/01/2015. Y DEMAS ANEXOS.- </t>
    </r>
  </si>
  <si>
    <r>
      <t xml:space="preserve">ÓRDEN DE PAGO </t>
    </r>
    <r>
      <rPr>
        <sz val="16"/>
        <color rgb="FF3333FF"/>
        <rFont val="Cambria"/>
        <family val="1"/>
        <scheme val="major"/>
      </rPr>
      <t>N° 0258</t>
    </r>
  </si>
  <si>
    <t>DIFERENCIA SALARIAL</t>
  </si>
  <si>
    <t>4 MESES</t>
  </si>
  <si>
    <t>EGLEE GARCIA DE BEJARANO</t>
  </si>
  <si>
    <r>
      <t xml:space="preserve">C.I. / </t>
    </r>
    <r>
      <rPr>
        <sz val="14"/>
        <color rgb="FF3333FF"/>
        <rFont val="Cambria"/>
        <family val="1"/>
        <scheme val="major"/>
      </rPr>
      <t>V-4.613.760</t>
    </r>
  </si>
  <si>
    <r>
      <rPr>
        <sz val="14"/>
        <rFont val="Cambria"/>
        <family val="1"/>
        <scheme val="major"/>
      </rPr>
      <t>La siguiente orden de pago corresponde a</t>
    </r>
    <r>
      <rPr>
        <sz val="14"/>
        <color rgb="FF3333FF"/>
        <rFont val="Cambria"/>
        <family val="1"/>
        <scheme val="major"/>
      </rPr>
      <t xml:space="preserve">: CANCELACION DE DIFERENCIA SALARIAL, A CAUSA DE LA COMISION DE SERVICIO EN LA INSTITUCION COMO GERENTE DE CREDITO Y COBRANZA (ENCARGADA), CORRESPONDIENTE AL PERIODO DEL 01/01/2015 AL 30/04/2015 , SEGÚN CONSTANCIA DE TRABAJO Y DEMAS ANEXOS.- </t>
    </r>
  </si>
  <si>
    <r>
      <t xml:space="preserve">Monto total a pagar en letras: </t>
    </r>
    <r>
      <rPr>
        <sz val="13"/>
        <color rgb="FF3333FF"/>
        <rFont val="Cambria"/>
        <family val="1"/>
        <scheme val="major"/>
      </rPr>
      <t>Treinta y Ocho Mil Novecientos Sesenta y Ocho Bolívares Con Cero Céntimos</t>
    </r>
  </si>
  <si>
    <r>
      <t xml:space="preserve">ÓRDEN DE PAGO </t>
    </r>
    <r>
      <rPr>
        <sz val="16"/>
        <color rgb="FF3333FF"/>
        <rFont val="Cambria"/>
        <family val="1"/>
        <scheme val="major"/>
      </rPr>
      <t>N° 0259</t>
    </r>
  </si>
  <si>
    <t>PAPEL FORMA CONTINUA</t>
  </si>
  <si>
    <t xml:space="preserve">8 CAJAS </t>
  </si>
  <si>
    <t>MULTISERVICIOS LA MARCA, C.A.</t>
  </si>
  <si>
    <r>
      <t>C.I. / R.I.F. J</t>
    </r>
    <r>
      <rPr>
        <sz val="14"/>
        <color rgb="FF3333FF"/>
        <rFont val="Cambria"/>
        <family val="1"/>
        <scheme val="major"/>
      </rPr>
      <t>-31309951-1</t>
    </r>
  </si>
  <si>
    <r>
      <rPr>
        <sz val="12"/>
        <rFont val="Cambria"/>
        <family val="1"/>
        <scheme val="major"/>
      </rPr>
      <t>La siguiente orden de pago corresponde a</t>
    </r>
    <r>
      <rPr>
        <sz val="12"/>
        <color rgb="FF3333FF"/>
        <rFont val="Cambria"/>
        <family val="1"/>
        <scheme val="major"/>
      </rPr>
      <t>: PAGO POR COMPRA DE PAPELERIA  PARA OFICINAS DEL  I.V.I.M., SEGUN ORDEN DE COMPRA Nº 026-2015 DE FECHA 05-05-2015 Y FACTURA N° 00007625 Y DEMAS ANEXOS.</t>
    </r>
  </si>
  <si>
    <t>ALCADIA  DE MATURIN (GRUPO 22)0.80%</t>
  </si>
  <si>
    <r>
      <t xml:space="preserve">Monto total a pagar en letras: </t>
    </r>
    <r>
      <rPr>
        <sz val="13"/>
        <color rgb="FF3333FF"/>
        <rFont val="Cambria"/>
        <family val="1"/>
        <scheme val="major"/>
      </rPr>
      <t xml:space="preserve">Ochenta y Un </t>
    </r>
    <r>
      <rPr>
        <sz val="13"/>
        <color theme="1"/>
        <rFont val="Cambria"/>
        <family val="1"/>
        <scheme val="major"/>
      </rPr>
      <t xml:space="preserve"> </t>
    </r>
    <r>
      <rPr>
        <sz val="13"/>
        <color rgb="FF3333FF"/>
        <rFont val="Cambria"/>
        <family val="1"/>
        <scheme val="major"/>
      </rPr>
      <t>Mil Veintinueve Bolívares Con Veintiseis Cèntimos</t>
    </r>
  </si>
  <si>
    <r>
      <t xml:space="preserve">ÓRDEN DE PAGO </t>
    </r>
    <r>
      <rPr>
        <sz val="16"/>
        <color rgb="FF3333FF"/>
        <rFont val="Cambria"/>
        <family val="1"/>
        <scheme val="major"/>
      </rPr>
      <t>N° 0260</t>
    </r>
  </si>
  <si>
    <t>ALQUILER DE CAMIONES</t>
  </si>
  <si>
    <t>DOS (02)</t>
  </si>
  <si>
    <t>SERVICIOS Y CONSTRUCCIONES LUMICA, C.A.</t>
  </si>
  <si>
    <r>
      <t xml:space="preserve">C.I. / R.I.F. </t>
    </r>
    <r>
      <rPr>
        <sz val="14"/>
        <color rgb="FF3333FF"/>
        <rFont val="Cambria"/>
        <family val="1"/>
        <scheme val="major"/>
      </rPr>
      <t>J-40070544-4</t>
    </r>
  </si>
  <si>
    <r>
      <t xml:space="preserve">Monto total a pagar en letras: </t>
    </r>
    <r>
      <rPr>
        <sz val="13"/>
        <color rgb="FF3333FF"/>
        <rFont val="Cambria"/>
        <family val="1"/>
        <scheme val="major"/>
      </rPr>
      <t>Trescientos Cuarenta y Ocho Mil Doscientos Cincuenta  Bolívares Con Cero Céntimos</t>
    </r>
  </si>
  <si>
    <r>
      <rPr>
        <sz val="13"/>
        <rFont val="Cambria"/>
        <family val="1"/>
        <scheme val="major"/>
      </rPr>
      <t xml:space="preserve">La siguiente Orden de Pago corresponde a: </t>
    </r>
    <r>
      <rPr>
        <sz val="13"/>
        <color rgb="FF3333FF"/>
        <rFont val="Cambria"/>
        <family val="1"/>
        <scheme val="major"/>
      </rPr>
      <t>PAGO POR ALQUILER DE DOS (02) CAMIONES PARA TRANSPORTE DE MATERIAL DE CONSTRUCCION A DIFERENTES SECTORES DEL MUNICIPIO MATURIN ESTADO MONAGAS DURANTE EL PERIODO DEL 06-04 AL 30-04-2015;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021-2015 DE FECHA 07-05-2015 Y FACTURA Nº 000139 CONTROL Nº 00-000139 DE FECHA 07/05/2015 Y DEMAS ANEXOS.- </t>
    </r>
  </si>
  <si>
    <r>
      <t xml:space="preserve">ÓRDEN DE PAGO </t>
    </r>
    <r>
      <rPr>
        <sz val="16"/>
        <color rgb="FF3333FF"/>
        <rFont val="Cambria"/>
        <family val="1"/>
        <scheme val="major"/>
      </rPr>
      <t>N° 0261</t>
    </r>
  </si>
  <si>
    <r>
      <t xml:space="preserve">FECHA: </t>
    </r>
    <r>
      <rPr>
        <sz val="13"/>
        <color rgb="FF3333FF"/>
        <rFont val="Cambria"/>
        <family val="1"/>
        <scheme val="major"/>
      </rPr>
      <t xml:space="preserve"> 11/05/2015</t>
    </r>
  </si>
  <si>
    <t>ACTA JL-IVIM-006-2015</t>
  </si>
  <si>
    <t>CONSEJO COMUNAL LOS TULIPANES</t>
  </si>
  <si>
    <r>
      <t xml:space="preserve">C.I. / R.I.F. </t>
    </r>
    <r>
      <rPr>
        <sz val="14"/>
        <color rgb="FF3333FF"/>
        <rFont val="Cambria"/>
        <family val="1"/>
        <scheme val="major"/>
      </rPr>
      <t>J-30818800-0</t>
    </r>
  </si>
  <si>
    <r>
      <rPr>
        <sz val="13"/>
        <rFont val="Cambria"/>
        <family val="1"/>
        <scheme val="major"/>
      </rPr>
      <t xml:space="preserve">La siguiente Orden de Pago corresponde a: </t>
    </r>
    <r>
      <rPr>
        <sz val="13"/>
        <color rgb="FF3333FF"/>
        <rFont val="Cambria"/>
        <family val="1"/>
        <scheme val="major"/>
      </rPr>
      <t>PAGO DE MANO DE OBRA POR CIERRE DE CICLO DEL CONTRATO Nº. IVIM-PDVSA-GOB-012-2013 REFERIDA A LA OBRA : MANO DE OBRA PARA LA CONSTRUCCION DE 30 VIVIENDAS EN EL MUNICIPIO MATURIN, ESTADO MONAGAS" ;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APROBADO SEGUN ACTA JL-IVIM-006-2015 DE FECHA 29-04-2015, PUNTO DE CUENTA Nº 02 DE FECHA 29/04/2015  Y DEMAS ANEXOS.- </t>
    </r>
  </si>
  <si>
    <r>
      <t xml:space="preserve">Monto total a pagar en letras: </t>
    </r>
    <r>
      <rPr>
        <sz val="13"/>
        <color rgb="FF3333FF"/>
        <rFont val="Cambria"/>
        <family val="1"/>
        <scheme val="major"/>
      </rPr>
      <t>Trescientos Ocho Mil Setecientos Bolívares Con Cero Céntimos.</t>
    </r>
  </si>
  <si>
    <r>
      <t xml:space="preserve">ÓRDEN DE PAGO </t>
    </r>
    <r>
      <rPr>
        <sz val="16"/>
        <color rgb="FF3333FF"/>
        <rFont val="Cambria"/>
        <family val="1"/>
        <scheme val="major"/>
      </rPr>
      <t>N° 0262</t>
    </r>
  </si>
  <si>
    <r>
      <rPr>
        <sz val="14"/>
        <rFont val="Cambria"/>
        <family val="1"/>
        <scheme val="major"/>
      </rPr>
      <t xml:space="preserve">La siguiente Orden de Pago corresponde a: </t>
    </r>
    <r>
      <rPr>
        <sz val="14"/>
        <color rgb="FF3333FF"/>
        <rFont val="Cambria"/>
        <family val="1"/>
        <scheme val="major"/>
      </rPr>
      <t xml:space="preserve">PAGO POR SUMINISTRO DE REFRIGERIOS VARIADOS, PARA SEIS (06) PERSONAS, QUE CORRESPONDEN A LA GERENCIA DE CREDITO Y COBRANZAS DEL IVIM , LOS MISMOS REALIZARON JORNADAS DE COBRANZAS LOS DIAS 16-04-2015 EN LA URBANIZACION AVES DEL PARAISO DE 05:00pm A 10:00pm; EL DIA 17-04-2015 EN LA URBANIZACION MORICHE II DE 05:00pm A 10:00pm; EL DIA 18-04-2015 EN LA URBANIZACION DOÑA ROSA DE 08:00am A 02:00pm Y EL DIA 20-04-2015 EN EL CONJUNTO RESIDENCIAL AMANA DE 05:00pm A 10:00pm. SEGUN FACTURA Nº 0000106 Y CONTROL Nº 00-0000106 DE FECHA 07/05/2015 Y DEMAS ANEXOS.- </t>
    </r>
  </si>
  <si>
    <r>
      <t xml:space="preserve">Monto total a pagar en letras: </t>
    </r>
    <r>
      <rPr>
        <sz val="13"/>
        <color rgb="FF3333FF"/>
        <rFont val="Cambria"/>
        <family val="1"/>
        <scheme val="major"/>
      </rPr>
      <t>Ocho Mil Cuarenta y Cinco Bolívares Con Doce Céntimos.</t>
    </r>
  </si>
  <si>
    <r>
      <t xml:space="preserve">ÓRDEN DE PAGO </t>
    </r>
    <r>
      <rPr>
        <sz val="16"/>
        <color rgb="FF3333FF"/>
        <rFont val="Cambria"/>
        <family val="1"/>
        <scheme val="major"/>
      </rPr>
      <t>N° 0263</t>
    </r>
  </si>
  <si>
    <t>MENSUALIDAD ABRIL</t>
  </si>
  <si>
    <r>
      <rPr>
        <sz val="13"/>
        <rFont val="Cambria"/>
        <family val="1"/>
        <scheme val="major"/>
      </rPr>
      <t>La siguiente orden de pago corresponde a</t>
    </r>
    <r>
      <rPr>
        <sz val="13"/>
        <color rgb="FF3333FF"/>
        <rFont val="Cambria"/>
        <family val="1"/>
        <scheme val="major"/>
      </rPr>
      <t>: AYUDA DE GUARDERIA DE SU HIJO: SANTIAGO AZOCAR,  CORRESPONDIENTE AL MES DE MAYO DE 2015. SEGÚN FACTURAS Nº 0004723 / CONTROL Nº 00-0004723 DE FECHA  27/04/2015 . Y DE ACUERDO AL PUNTO N° 02 Y ACTA N° 016-2014 DE FECHA 18/02/2014. ANEXOS.-</t>
    </r>
  </si>
  <si>
    <r>
      <t xml:space="preserve">ÓRDEN DE PAGO </t>
    </r>
    <r>
      <rPr>
        <sz val="16"/>
        <color rgb="FF3333FF"/>
        <rFont val="Cambria"/>
        <family val="1"/>
        <scheme val="major"/>
      </rPr>
      <t>N° 0264</t>
    </r>
  </si>
  <si>
    <t>MENSUALIDAD DE ABRIL</t>
  </si>
  <si>
    <r>
      <rPr>
        <sz val="13"/>
        <rFont val="Cambria"/>
        <family val="1"/>
        <scheme val="major"/>
      </rPr>
      <t>La siguiente orden de pago corresponde a</t>
    </r>
    <r>
      <rPr>
        <sz val="13"/>
        <color rgb="FF3333FF"/>
        <rFont val="Cambria"/>
        <family val="1"/>
        <scheme val="major"/>
      </rPr>
      <t>: AYUDA DE GUARDERIA DE SUS HIJOS: ENNIO JOSE Y DIEGO MUÑOZ,  CORRESPONDIENTE AL MES DE ABRIL DE 2015. SEGÚN FACTURAS N° 0007319 Y Nº 0007324 / CONTROL 00-0016318 Y 00-0016324  DE FECHA 13-04-2015 AMBAS FACTURAS. DE ACUERDO AL PUNTO N° 02 Y ACTA N° 016-2014 DE FECHA 18/02/2014. ANEXOS.-</t>
    </r>
  </si>
  <si>
    <r>
      <t xml:space="preserve">ÓRDEN DE PAGO </t>
    </r>
    <r>
      <rPr>
        <sz val="16"/>
        <color rgb="FF3333FF"/>
        <rFont val="Cambria"/>
        <family val="1"/>
        <scheme val="major"/>
      </rPr>
      <t>N° 0265</t>
    </r>
  </si>
  <si>
    <r>
      <rPr>
        <sz val="12"/>
        <rFont val="Cambria"/>
        <family val="1"/>
        <scheme val="major"/>
      </rPr>
      <t>La siguiente orden de pago corresponde a</t>
    </r>
    <r>
      <rPr>
        <sz val="12"/>
        <color rgb="FF3333FF"/>
        <rFont val="Cambria"/>
        <family val="1"/>
        <scheme val="major"/>
      </rPr>
      <t>: AYUDA DE GUARDERIA DE SUS HIJOS: SURIEL SANCHEZ Y MOISÉS SÁNCHEZ,  CORRESPONDIENTE AL MES DE ABRIL DE 2015. SEGÚN FACTURA N° 00001521  Y CONTROL N° 00-00001521 DE FECHA 15-04-2015 . DE ACUERDO AL PUNTO N° 02 Y ACTA N° 016-2014 DE FECHA 18/02/2014. Y DEMAS ANEXOS.-</t>
    </r>
  </si>
  <si>
    <r>
      <t xml:space="preserve">Monto total a pagar en letras: </t>
    </r>
    <r>
      <rPr>
        <sz val="12"/>
        <color rgb="FF3333FF"/>
        <rFont val="Cambria"/>
        <family val="1"/>
        <scheme val="major"/>
      </rPr>
      <t>Cuatro Mil Ciento  Treinta Bolívares Con Cero Céntimos.</t>
    </r>
  </si>
  <si>
    <r>
      <t xml:space="preserve">ÓRDEN DE PAGO </t>
    </r>
    <r>
      <rPr>
        <sz val="16"/>
        <color rgb="FF3333FF"/>
        <rFont val="Cambria"/>
        <family val="1"/>
        <scheme val="major"/>
      </rPr>
      <t>N° 0266</t>
    </r>
  </si>
  <si>
    <r>
      <rPr>
        <sz val="13"/>
        <rFont val="Cambria"/>
        <family val="1"/>
        <scheme val="major"/>
      </rPr>
      <t>La siguiente orden de pago corresponde a</t>
    </r>
    <r>
      <rPr>
        <sz val="13"/>
        <color rgb="FF3333FF"/>
        <rFont val="Cambria"/>
        <family val="1"/>
        <scheme val="major"/>
      </rPr>
      <t>: AYUDA DE GUARDERIA DE SUS HIJOS: FIDEL MARCANO E ISABELLA MARCANO,  CORRESPONDIENTE AL MES  DE ABRIL DE 2015. SEGÚN FACTURA N° 011057 Y CONTROL N° 00-011307 DE FECHA 15-04-2015 AMBAS FACTURAS. Y DE ACUERDO AL PUNTO N° 02 Y ACTA N° 016-2014 DE FECHA 18/02/2014. Y DEMAS ANEXOS.-</t>
    </r>
  </si>
  <si>
    <r>
      <t xml:space="preserve">Monto total a pagar en letras: </t>
    </r>
    <r>
      <rPr>
        <sz val="13"/>
        <color rgb="FF3333FF"/>
        <rFont val="Cambria"/>
        <family val="1"/>
        <scheme val="major"/>
      </rPr>
      <t>Tres  Mil Quinientos Dos Bolívares Con Cero Dos  Céntimos</t>
    </r>
  </si>
  <si>
    <r>
      <t xml:space="preserve">ÓRDEN DE PAGO </t>
    </r>
    <r>
      <rPr>
        <sz val="16"/>
        <color rgb="FF3333FF"/>
        <rFont val="Cambria"/>
        <family val="1"/>
        <scheme val="major"/>
      </rPr>
      <t>N° 0267</t>
    </r>
  </si>
  <si>
    <r>
      <rPr>
        <sz val="13"/>
        <rFont val="Cambria"/>
        <family val="1"/>
        <scheme val="major"/>
      </rPr>
      <t>La siguiente orden de pago corresponde a</t>
    </r>
    <r>
      <rPr>
        <sz val="13"/>
        <color rgb="FF3333FF"/>
        <rFont val="Cambria"/>
        <family val="1"/>
        <scheme val="major"/>
      </rPr>
      <t>: AYUDA DE GUARDERIA DE SU HIJA: ROSMERY MORENO,  CORRESPONDIENTE AL MES DE ABRIL DE 2015. SEGÚN FACTURA N° 012957 / CONTROL N° 00-010957 DE FECHA 16-04-2015. DE ACUERDO AL PUNTO N° 02 Y ACTA N° 016-2014 DE FECHA 18/02/2014. ANEXOS.-</t>
    </r>
  </si>
  <si>
    <r>
      <t xml:space="preserve">ÓRDEN DE PAGO </t>
    </r>
    <r>
      <rPr>
        <sz val="16"/>
        <color rgb="FF3333FF"/>
        <rFont val="Cambria"/>
        <family val="1"/>
        <scheme val="major"/>
      </rPr>
      <t>N° 0268</t>
    </r>
  </si>
  <si>
    <r>
      <rPr>
        <sz val="13"/>
        <rFont val="Cambria"/>
        <family val="1"/>
        <scheme val="major"/>
      </rPr>
      <t>La siguiente orden de pago corresponde a</t>
    </r>
    <r>
      <rPr>
        <sz val="13"/>
        <color rgb="FF3333FF"/>
        <rFont val="Cambria"/>
        <family val="1"/>
        <scheme val="major"/>
      </rPr>
      <t>: AYUDA DE GUARDERIA DE SU HIJO: JOSE ANDRES PINTO BETANCOURT,  CORRESPONDIENTE AL MES DE ABRIL DE 2015. SEGÚN FACTURA N° 00005995 Y CONTROL N° 00-00005495 DE FECHA 27-04-2015. DE ACUERDO AL PUNTO N° 02 Y ACTA N° 016-2014 DE FECHA 18/02/2014. Y DEMAS ANEXOS.-</t>
    </r>
  </si>
  <si>
    <r>
      <t xml:space="preserve">ÓRDEN DE PAGO </t>
    </r>
    <r>
      <rPr>
        <sz val="16"/>
        <color rgb="FF3333FF"/>
        <rFont val="Cambria"/>
        <family val="1"/>
        <scheme val="major"/>
      </rPr>
      <t>N° 0269</t>
    </r>
  </si>
  <si>
    <r>
      <rPr>
        <sz val="13"/>
        <rFont val="Cambria"/>
        <family val="1"/>
        <scheme val="major"/>
      </rPr>
      <t>La siguiente orden de pago corresponde a</t>
    </r>
    <r>
      <rPr>
        <sz val="13"/>
        <color rgb="FF3333FF"/>
        <rFont val="Cambria"/>
        <family val="1"/>
        <scheme val="major"/>
      </rPr>
      <t>: AYUDA DE GUARDERIA DE SU HIJA: ANDREA BRAVO ZAMBRANO,  CORRESPONDIENTE AL MES DE ABRIL DE 2015. SEGÚN FACTURAS N° 00001497  / CONTROL 00-00001497.  DE FECHA 10-04-2015. DE ACUERDO AL PUNTO N° 02 Y ACTA N° 016-2014 DE FECHA 18/02/2014. ANEXOS.-</t>
    </r>
  </si>
  <si>
    <r>
      <t xml:space="preserve">ÓRDEN DE PAGO </t>
    </r>
    <r>
      <rPr>
        <sz val="16"/>
        <color rgb="FF3333FF"/>
        <rFont val="Cambria"/>
        <family val="1"/>
        <scheme val="major"/>
      </rPr>
      <t>N° 0270</t>
    </r>
  </si>
  <si>
    <r>
      <rPr>
        <sz val="13"/>
        <rFont val="Cambria"/>
        <family val="1"/>
        <scheme val="major"/>
      </rPr>
      <t>La siguiente orden de pago corresponde a</t>
    </r>
    <r>
      <rPr>
        <sz val="13"/>
        <color rgb="FF3333FF"/>
        <rFont val="Cambria"/>
        <family val="1"/>
        <scheme val="major"/>
      </rPr>
      <t>: AYUDA DE GUARDERIA DE SU HIJO: JOSÉ AGUSTIN AVILA,  CORRESPONDIENTE AL MES DE ABRIL DE 2015. SEGÚN FACTURA N°001088 Y CONTROL 00-001088 DE FECHA 17-04-2015. DE ACUERDO AL ACTA N° 034-2014 - PUNTO N° 02. DE FECHA 21/10/2014. Y DEMAS ANEXOS.-</t>
    </r>
  </si>
  <si>
    <r>
      <t xml:space="preserve">ÓRDEN DE PAGO </t>
    </r>
    <r>
      <rPr>
        <sz val="16"/>
        <color rgb="FF3333FF"/>
        <rFont val="Cambria"/>
        <family val="1"/>
        <scheme val="major"/>
      </rPr>
      <t>N° 0271</t>
    </r>
  </si>
  <si>
    <r>
      <rPr>
        <sz val="13"/>
        <rFont val="Cambria"/>
        <family val="1"/>
        <scheme val="major"/>
      </rPr>
      <t>La siguiente orden de pago corresponde a</t>
    </r>
    <r>
      <rPr>
        <sz val="13"/>
        <color rgb="FF3333FF"/>
        <rFont val="Cambria"/>
        <family val="1"/>
        <scheme val="major"/>
      </rPr>
      <t xml:space="preserve">: AYUDA DE GUARDERIA DE SUS HIJOS: RICARDO NIEVES,  CORRESPONDIENTE AL MES DE ABRIL DE 2015. SEGÚN FACTURA NRO. 006991 </t>
    </r>
    <r>
      <rPr>
        <b/>
        <sz val="13"/>
        <rFont val="Cambria"/>
        <family val="1"/>
        <scheme val="major"/>
      </rPr>
      <t xml:space="preserve">/ </t>
    </r>
    <r>
      <rPr>
        <sz val="13"/>
        <color rgb="FF3333FF"/>
        <rFont val="Cambria"/>
        <family val="1"/>
        <scheme val="major"/>
      </rPr>
      <t>CONTROL NRO. 00-005991 DEL 21/04/2015 . Y DE ACUERDO AL PUNTO N° 02 Y ACTA N° 034-2014 DE FECHA 21/10/2014. Y DEMAS ANEXOS.-</t>
    </r>
  </si>
  <si>
    <r>
      <t xml:space="preserve">ÓRDEN DE PAGO </t>
    </r>
    <r>
      <rPr>
        <sz val="16"/>
        <color rgb="FF3333FF"/>
        <rFont val="Cambria"/>
        <family val="1"/>
        <scheme val="major"/>
      </rPr>
      <t>N° 0272</t>
    </r>
  </si>
  <si>
    <r>
      <rPr>
        <sz val="13"/>
        <rFont val="Cambria"/>
        <family val="1"/>
        <scheme val="major"/>
      </rPr>
      <t>La siguiente orden de pago corresponde a</t>
    </r>
    <r>
      <rPr>
        <sz val="13"/>
        <color rgb="FF3333FF"/>
        <rFont val="Cambria"/>
        <family val="1"/>
        <scheme val="major"/>
      </rPr>
      <t>: AYUDA DE GUARDERIA DE SU HIJA: FEDORA ÁLVAREZ,  CORRESPONDIENTE AL MES DE ABRIL DE 2015. SEGÚN FACTURA N° 005920 DE FECHA 06-04-2015. DE ACUERDO AL PUNTO N° 02 Y ACTA N° 016-2014 DE FECHA 18/02/2014. Y DEMAS ANEXOS.-</t>
    </r>
  </si>
  <si>
    <r>
      <t xml:space="preserve">ÓRDEN DE PAGO </t>
    </r>
    <r>
      <rPr>
        <sz val="16"/>
        <color rgb="FF3333FF"/>
        <rFont val="Cambria"/>
        <family val="1"/>
        <scheme val="major"/>
      </rPr>
      <t>N° 0273</t>
    </r>
  </si>
  <si>
    <r>
      <rPr>
        <sz val="13"/>
        <rFont val="Cambria"/>
        <family val="1"/>
        <scheme val="major"/>
      </rPr>
      <t>La siguiente orden de pago corresponde a</t>
    </r>
    <r>
      <rPr>
        <sz val="13"/>
        <color rgb="FF3333FF"/>
        <rFont val="Cambria"/>
        <family val="1"/>
        <scheme val="major"/>
      </rPr>
      <t>: AYUDA DE GUARDERIA DE SU HIJO: SANTIAGO RODRIGUEZ,  CORRESPONDIENTE AL MES DE ABRIL DE 2015. SEGÚN FACTURA N° 000522 Y CONTROL 00-000522 DE FECHA 22-04-2015 Y DE ACUERDO AL PUNTO N° 02 Y ACTA N° 016-2014 DE FECHA 18/02/2014. Y DEMAS ANEXOS.-</t>
    </r>
  </si>
  <si>
    <r>
      <t xml:space="preserve">ÓRDEN DE PAGO </t>
    </r>
    <r>
      <rPr>
        <sz val="16"/>
        <color rgb="FF3333FF"/>
        <rFont val="Cambria"/>
        <family val="1"/>
        <scheme val="major"/>
      </rPr>
      <t>N° 0274</t>
    </r>
  </si>
  <si>
    <r>
      <rPr>
        <sz val="13"/>
        <rFont val="Cambria"/>
        <family val="1"/>
        <scheme val="major"/>
      </rPr>
      <t>La siguiente orden de pago corresponde a</t>
    </r>
    <r>
      <rPr>
        <sz val="13"/>
        <color rgb="FF3333FF"/>
        <rFont val="Cambria"/>
        <family val="1"/>
        <scheme val="major"/>
      </rPr>
      <t>: AYUDA DE GUARDERIA DE SU HIJO: IBRAHIN JOSE LUCENA FIGUEROA,  CORRESPONDIENTE AL MES DE ABRIL DE 2015. SEGÚN FACTURA N°00005992 Y CONTROL 00-00005492 DE FECHA 22-04-2015. DE ACUERDO AL ACTA N° 034-2014 - PUNTO N° 02. DE FECHA 21/10/2014. Y DEMAS ANEXOS.-</t>
    </r>
  </si>
  <si>
    <r>
      <t xml:space="preserve">Monto total a pagar en letras: </t>
    </r>
    <r>
      <rPr>
        <sz val="13"/>
        <color rgb="FF3333FF"/>
        <rFont val="Cambria"/>
        <family val="1"/>
        <scheme val="major"/>
      </rPr>
      <t>Un  Mil Ciento Cincuenta y Un Bolívares Con Cero  Céntimos.</t>
    </r>
  </si>
  <si>
    <r>
      <t xml:space="preserve">ÓRDEN DE PAGO </t>
    </r>
    <r>
      <rPr>
        <sz val="16"/>
        <color rgb="FF3333FF"/>
        <rFont val="Cambria"/>
        <family val="1"/>
        <scheme val="major"/>
      </rPr>
      <t>N° 0275</t>
    </r>
  </si>
  <si>
    <t>MENSUALIDAD MARZO Y ABRIL</t>
  </si>
  <si>
    <r>
      <rPr>
        <sz val="14"/>
        <rFont val="Cambria"/>
        <family val="1"/>
        <scheme val="major"/>
      </rPr>
      <t>La siguiente orden de pago corresponde a</t>
    </r>
    <r>
      <rPr>
        <sz val="14"/>
        <color rgb="FF3333FF"/>
        <rFont val="Cambria"/>
        <family val="1"/>
        <scheme val="major"/>
      </rPr>
      <t>: AYUDA DE GUARDERIA DE SU HIJO: JUAN ESTEBAN CORRALES,  CORRESPONDIENTE A LOS MESES DE MARZO Y ABRIL DE 2015. SEGÚN FACTURAS N° 0005980  / CONTROL N° 00-00005480 Y FACTURA Nº 00005981 / CONTROL 00-00005481 DE FECHA 16-04-2015 AMBAS FACTURAS Y DE ACUERDO AL PUNTO N° 02 Y ACTA N° 016-2014 DE FECHA 18/02/2014. ANEXOS.-</t>
    </r>
  </si>
  <si>
    <r>
      <t xml:space="preserve">Monto total a pagar en letras: </t>
    </r>
    <r>
      <rPr>
        <sz val="13"/>
        <color rgb="FF3333FF"/>
        <rFont val="Cambria"/>
        <family val="1"/>
        <scheme val="major"/>
      </rPr>
      <t>Cuatro  Mil Cuatrocientos Noventa y Siete Bolívares Con Noventa y Ocho Céntimos.</t>
    </r>
  </si>
  <si>
    <r>
      <t xml:space="preserve">ÓRDEN DE PAGO </t>
    </r>
    <r>
      <rPr>
        <sz val="16"/>
        <color rgb="FF3333FF"/>
        <rFont val="Cambria"/>
        <family val="1"/>
        <scheme val="major"/>
      </rPr>
      <t>N° 0276</t>
    </r>
  </si>
  <si>
    <t>KENDRYS RAUSSEO</t>
  </si>
  <si>
    <r>
      <t xml:space="preserve">C.I. / R.I.F. </t>
    </r>
    <r>
      <rPr>
        <sz val="13"/>
        <color rgb="FF3333FF"/>
        <rFont val="Cambria"/>
        <family val="1"/>
        <scheme val="major"/>
      </rPr>
      <t>V-15.822.407</t>
    </r>
  </si>
  <si>
    <r>
      <rPr>
        <sz val="14"/>
        <rFont val="Cambria"/>
        <family val="1"/>
        <scheme val="major"/>
      </rPr>
      <t>La siguiente orden de pago corresponde a</t>
    </r>
    <r>
      <rPr>
        <sz val="14"/>
        <color rgb="FF3333FF"/>
        <rFont val="Cambria"/>
        <family val="1"/>
        <scheme val="major"/>
      </rPr>
      <t>: AYUDA DE GUARDERIA DE SU HIJO: JAVIER MORENO,  CORRESPONDIENTE AL MES DE ABRIL DE 2015. SEGÚN FACTURA N° 0005928 DE FECHA 07-04-2015  Y DE ACUERDO AL PUNTO N° 02 Y ACTA N° 016-2014 DE FECHA 18/02/2014. ANEXOS.-</t>
    </r>
  </si>
  <si>
    <r>
      <t xml:space="preserve">Monto total a pagar en letras: </t>
    </r>
    <r>
      <rPr>
        <sz val="13"/>
        <color rgb="FF3333FF"/>
        <rFont val="Cambria"/>
        <family val="1"/>
        <scheme val="major"/>
      </rPr>
      <t>Dos Mil Doscientos Cuarenta y Ocho Bolívares Con Noventa y Nueve Céntimos.</t>
    </r>
  </si>
  <si>
    <r>
      <t xml:space="preserve">ÓRDEN DE PAGO </t>
    </r>
    <r>
      <rPr>
        <sz val="16"/>
        <color rgb="FF3333FF"/>
        <rFont val="Cambria"/>
        <family val="1"/>
        <scheme val="major"/>
      </rPr>
      <t>N° 0277</t>
    </r>
  </si>
  <si>
    <r>
      <t xml:space="preserve">FECHA: </t>
    </r>
    <r>
      <rPr>
        <sz val="13"/>
        <color rgb="FF3333FF"/>
        <rFont val="Cambria"/>
        <family val="1"/>
        <scheme val="major"/>
      </rPr>
      <t xml:space="preserve"> 12/05/2015</t>
    </r>
  </si>
  <si>
    <t>UN (01) AÑO, UN (01) MES Y VEINTICINCO (25) DIAS</t>
  </si>
  <si>
    <t>DEL 06/02/2014 AL 31/03/2015</t>
  </si>
  <si>
    <r>
      <t xml:space="preserve">C.I. / R.I.F. </t>
    </r>
    <r>
      <rPr>
        <sz val="14"/>
        <color rgb="FF3333FF"/>
        <rFont val="Cambria"/>
        <family val="1"/>
        <scheme val="major"/>
      </rPr>
      <t>V-12.791.998</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</si>
  <si>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JEFE DE DIVISION DE RECURSOS HUMANOS ADSCRITA A LA GERENCIA DE ADMINISTRACIÓN Y FINANZAS DEL I.V.I.M. DURANTE EL PERIODO DEL 06/02/2014 AL 31/03/2015. SEGÚN PLANILLA DE LIQUIDACION ANEXA Y DEMAS SOPORTES.</t>
    </r>
  </si>
  <si>
    <r>
      <t xml:space="preserve">Monto total a pagar en letras: </t>
    </r>
    <r>
      <rPr>
        <sz val="13"/>
        <color rgb="FF3333FF"/>
        <rFont val="Cambria"/>
        <family val="1"/>
        <scheme val="major"/>
      </rPr>
      <t>Diecisite Mil Seiscientos Noventa y Cuatro Bolívares Con Ochenta Céntimos.-</t>
    </r>
  </si>
  <si>
    <r>
      <t xml:space="preserve">ÓRDEN DE PAGO </t>
    </r>
    <r>
      <rPr>
        <sz val="16"/>
        <color rgb="FF3333FF"/>
        <rFont val="Cambria"/>
        <family val="1"/>
        <scheme val="major"/>
      </rPr>
      <t>N° 0278</t>
    </r>
  </si>
  <si>
    <t>UN (01) AÑO, SIETE (07) MESES Y CUATRO (04) DIAS</t>
  </si>
  <si>
    <t>DEL 26/08/2013 AL 30/03/2015</t>
  </si>
  <si>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OBRERO CONTRATADO ADSCRITO A LA GERENCIA DE ADMINISTRACIÓN Y FINANZAS DEL I.V.I.M. DURANTE EL PERIODO DEL 26/08/2013 AL 30/03/2015. SEGÚN PLANILLA DE LIQUIDACION ANEXA Y DEMAS SOPORTES.</t>
    </r>
  </si>
  <si>
    <r>
      <t xml:space="preserve">Monto total a pagar en letras: </t>
    </r>
    <r>
      <rPr>
        <sz val="13"/>
        <color rgb="FF3333FF"/>
        <rFont val="Cambria"/>
        <family val="1"/>
        <scheme val="major"/>
      </rPr>
      <t>Treinta y Tres Mil Ochocientos Setenta y Cuatro Bolívares Con Ochenta y Ocho Céntimos.-</t>
    </r>
  </si>
  <si>
    <r>
      <t xml:space="preserve">ÓRDEN DE PAGO </t>
    </r>
    <r>
      <rPr>
        <sz val="16"/>
        <color rgb="FF3333FF"/>
        <rFont val="Cambria"/>
        <family val="1"/>
        <scheme val="major"/>
      </rPr>
      <t>N° 0279</t>
    </r>
  </si>
  <si>
    <t>UN (01) AÑO, SEIS (06) MESES Y NUEVE (09) DIAS</t>
  </si>
  <si>
    <t>DEL 01/11/2011 AL 10/05/2013</t>
  </si>
  <si>
    <t>RAFAEL MOISES SANCHEZ BELLO</t>
  </si>
  <si>
    <r>
      <t xml:space="preserve">C.I. / R.I.F. </t>
    </r>
    <r>
      <rPr>
        <sz val="14"/>
        <color rgb="FF3333FF"/>
        <rFont val="Cambria"/>
        <family val="1"/>
        <scheme val="major"/>
      </rPr>
      <t>V-15.632.048</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</si>
  <si>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FISCAL DE OBRA I ADSCRITO A LA GERENCIA TECNICA DEL I.V.I.M. DURANTE EL PERIODO DEL 01/11/2011 AL 10/05/2013. SEGÚN PLANILLA DE LIQUIDACION ANEXA Y DEMAS SOPORTES.</t>
    </r>
  </si>
  <si>
    <r>
      <t xml:space="preserve">Monto total a pagar en letras: </t>
    </r>
    <r>
      <rPr>
        <sz val="13"/>
        <color rgb="FF3333FF"/>
        <rFont val="Cambria"/>
        <family val="1"/>
        <scheme val="major"/>
      </rPr>
      <t>Siete Mil Doscientos Cuarenta y Tres Bolívares Con Doce Céntimos.-</t>
    </r>
  </si>
  <si>
    <t>411</t>
  </si>
  <si>
    <r>
      <t xml:space="preserve">ÓRDEN DE PAGO </t>
    </r>
    <r>
      <rPr>
        <sz val="16"/>
        <color rgb="FF3333FF"/>
        <rFont val="Cambria"/>
        <family val="1"/>
        <scheme val="major"/>
      </rPr>
      <t>N° 0280</t>
    </r>
  </si>
  <si>
    <t xml:space="preserve">CINCO (05) AÑOS Y DOS (02) MESES </t>
  </si>
  <si>
    <t>DEL 01/07/2008 AL 30/08/2013</t>
  </si>
  <si>
    <t>MARLENE MANUELA RAZURI CARPIO</t>
  </si>
  <si>
    <r>
      <t xml:space="preserve">C.I. / R.I.F. </t>
    </r>
    <r>
      <rPr>
        <sz val="14"/>
        <color rgb="FF3333FF"/>
        <rFont val="Cambria"/>
        <family val="1"/>
        <scheme val="major"/>
      </rPr>
      <t>V-14.253.631</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</si>
  <si>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JEFE DE PROGRAMA ADSCRITA A LA GERENCIA TECNICA DEL I.V.I.M. DURANTE EL PERIODO DEL 01/07/2008 AL 30/08/2013. SEGÚN PLANILLA DE LIQUIDACION ANEXA Y DEMAS SOPORTES.</t>
    </r>
  </si>
  <si>
    <r>
      <t xml:space="preserve">Monto total a pagar en letras: </t>
    </r>
    <r>
      <rPr>
        <sz val="13"/>
        <color rgb="FF3333FF"/>
        <rFont val="Cambria"/>
        <family val="1"/>
        <scheme val="major"/>
      </rPr>
      <t>Diecisiete Mil Trescientos Veintiocho Bolívares Con Setenta y Ocho Céntimos.-</t>
    </r>
  </si>
  <si>
    <r>
      <t xml:space="preserve">ÓRDEN DE PAGO </t>
    </r>
    <r>
      <rPr>
        <sz val="16"/>
        <color rgb="FF3333FF"/>
        <rFont val="Cambria"/>
        <family val="1"/>
        <scheme val="major"/>
      </rPr>
      <t>N° 0281</t>
    </r>
  </si>
  <si>
    <t>DEL 01/10/2009 AL 24/10/2013</t>
  </si>
  <si>
    <t>MARINO JOSE TOCHON SALAZAR</t>
  </si>
  <si>
    <r>
      <t xml:space="preserve">C.I. / R.I.F. </t>
    </r>
    <r>
      <rPr>
        <sz val="14"/>
        <color rgb="FF3333FF"/>
        <rFont val="Cambria"/>
        <family val="1"/>
        <scheme val="major"/>
      </rPr>
      <t>V-14.124.083</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</si>
  <si>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FISCAL DE OBRA I ADSCRITO A LA GERENCIA TECNICA DEL I.V.I.M. DURANTE EL PERIODO DEL 01/10/2009 AL 24/10/2013. SEGÚN PLANILLA DE LIQUIDACION ANEXA Y DEMAS SOPORTES.</t>
    </r>
  </si>
  <si>
    <r>
      <t xml:space="preserve">Monto total a pagar en letras: </t>
    </r>
    <r>
      <rPr>
        <sz val="13"/>
        <color rgb="FF3333FF"/>
        <rFont val="Cambria"/>
        <family val="1"/>
        <scheme val="major"/>
      </rPr>
      <t>Doce Mil Setecientos Noventa y Tres Bolívares Con Ochenta y Siete Céntimos.-</t>
    </r>
  </si>
  <si>
    <r>
      <t xml:space="preserve">ÓRDEN DE PAGO </t>
    </r>
    <r>
      <rPr>
        <sz val="16"/>
        <color rgb="FF3333FF"/>
        <rFont val="Cambria"/>
        <family val="1"/>
        <scheme val="major"/>
      </rPr>
      <t>N° 0282</t>
    </r>
  </si>
  <si>
    <t xml:space="preserve">CUATRO (04)  AÑOS Y VEINTITRES (23) DIAS </t>
  </si>
  <si>
    <t xml:space="preserve">DOS (02) AÑOS, DOS (02) MESES Y QUINCE  (15) DIAS </t>
  </si>
  <si>
    <t>DEL 01/11/2011 AL 16/01/2013</t>
  </si>
  <si>
    <t xml:space="preserve">VICTOR ALFREDO REYES GARCIA </t>
  </si>
  <si>
    <r>
      <t xml:space="preserve">C.I. / R.I.F. </t>
    </r>
    <r>
      <rPr>
        <sz val="14"/>
        <color rgb="FF3333FF"/>
        <rFont val="Cambria"/>
        <family val="1"/>
        <scheme val="major"/>
      </rPr>
      <t>V-23.538.826</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</si>
  <si>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FISCAL DE OBRA I ADSCRITO A LA GERENCIA TECNICA DEL I.V.I.M. DURANTE EL PERIODO DEL 01/11/2011 AL 16/01/2013. SEGÚN PLANILLA DE LIQUIDACION ANEXA Y DEMAS SOPORTES.</t>
    </r>
  </si>
  <si>
    <r>
      <t xml:space="preserve">Monto total a pagar en letras: </t>
    </r>
    <r>
      <rPr>
        <sz val="13"/>
        <color rgb="FF3333FF"/>
        <rFont val="Cambria"/>
        <family val="1"/>
        <scheme val="major"/>
      </rPr>
      <t>Diez Mil Cuatrocientos Noventa y Dos Bolívares Con Sesenta y Nueve Céntimos.-</t>
    </r>
  </si>
  <si>
    <r>
      <t xml:space="preserve">ÓRDEN DE PAGO </t>
    </r>
    <r>
      <rPr>
        <sz val="16"/>
        <color rgb="FF3333FF"/>
        <rFont val="Cambria"/>
        <family val="1"/>
        <scheme val="major"/>
      </rPr>
      <t>N° 0283</t>
    </r>
  </si>
  <si>
    <t xml:space="preserve">CINCO (05) AÑOS Y SEIS  (06) MESES  </t>
  </si>
  <si>
    <t>DEL 01/02/2009 AL 01/08/2014</t>
  </si>
  <si>
    <t>LISANNY GOMEZ CORONADO</t>
  </si>
  <si>
    <r>
      <t xml:space="preserve">C.I. / R.I.F. </t>
    </r>
    <r>
      <rPr>
        <sz val="14"/>
        <color rgb="FF3333FF"/>
        <rFont val="Cambria"/>
        <family val="1"/>
        <scheme val="major"/>
      </rPr>
      <t>V-15.321.099</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</si>
  <si>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ABOGADO II ADSCRITA A LA GERENCIA DE ASESORIA LEGAL DEL I.V.I.M. DURANTE EL PERIODO DEL 01/02/2009 AL 01/08/2014. SEGÚN PLANILLA DE LIQUIDACION ANEXA Y DEMAS SOPORTES.</t>
    </r>
  </si>
  <si>
    <r>
      <t xml:space="preserve">Monto total a pagar en letras: </t>
    </r>
    <r>
      <rPr>
        <sz val="13"/>
        <color rgb="FF3333FF"/>
        <rFont val="Cambria"/>
        <family val="1"/>
        <scheme val="major"/>
      </rPr>
      <t>Cuarenta y Seis  Mil Ochocientos Tres Bolívares Con Cuarenta y Cuatro Céntimos.-</t>
    </r>
  </si>
  <si>
    <r>
      <t xml:space="preserve">ÓRDEN DE PAGO </t>
    </r>
    <r>
      <rPr>
        <sz val="16"/>
        <color rgb="FF3333FF"/>
        <rFont val="Cambria"/>
        <family val="1"/>
        <scheme val="major"/>
      </rPr>
      <t>N° 0284</t>
    </r>
  </si>
  <si>
    <t xml:space="preserve">SIETE  (07) MESES Y CINCO (05) DIAS  </t>
  </si>
  <si>
    <t>DEL 26/08/2013 AL 31/03/2014</t>
  </si>
  <si>
    <t>EDUARDO LUIS RONDON ACUÑA</t>
  </si>
  <si>
    <r>
      <t xml:space="preserve">C.I. / R.I.F. </t>
    </r>
    <r>
      <rPr>
        <sz val="14"/>
        <color rgb="FF3333FF"/>
        <rFont val="Cambria"/>
        <family val="1"/>
        <scheme val="major"/>
      </rPr>
      <t>V-19.781.217</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</si>
  <si>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OBRERO CONTRATADO  ADSCRITO A LA GERENCIA DE ADMINISTRACION Y FINANZAS DEL I.V.I.M. DURANTE EL PERIODO DEL 26/08/2013 AL 31/03/2014. SEGÚN PLANILLA DE LIQUIDACION ANEXA Y DEMAS SOPORTES.</t>
    </r>
  </si>
  <si>
    <r>
      <t xml:space="preserve">Monto total a pagar en letras: </t>
    </r>
    <r>
      <rPr>
        <sz val="13"/>
        <color rgb="FF3333FF"/>
        <rFont val="Cambria"/>
        <family val="1"/>
        <scheme val="major"/>
      </rPr>
      <t>Doce Mil Seiscientos Noventa y Ocho Bolívares Con Ochenta y Ocho Céntimos.-</t>
    </r>
  </si>
  <si>
    <r>
      <t xml:space="preserve">ÓRDEN DE PAGO </t>
    </r>
    <r>
      <rPr>
        <sz val="16"/>
        <color rgb="FF3333FF"/>
        <rFont val="Cambria"/>
        <family val="1"/>
        <scheme val="major"/>
      </rPr>
      <t>N° 0285</t>
    </r>
  </si>
  <si>
    <t xml:space="preserve">NUEVE (09) MESES Y VEINTIOCHO (28) DIAS </t>
  </si>
  <si>
    <t>DEL 03/06/2013 AL 31/03/2014</t>
  </si>
  <si>
    <t>YRDEMAR JESUS VILLARROEL MILLAN</t>
  </si>
  <si>
    <r>
      <t xml:space="preserve">C.I. / R.I.F. </t>
    </r>
    <r>
      <rPr>
        <sz val="14"/>
        <color rgb="FF3333FF"/>
        <rFont val="Cambria"/>
        <family val="1"/>
        <scheme val="major"/>
      </rPr>
      <t>V-14.619.641</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</si>
  <si>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ASISTENTE ADMINISTRATIVO I ADSCRITO A LA GERENCIA TECNICA DEL I.V.I.M. DURANTE EL PERIODO DEL 03/06/2013 AL 31/03/2014. SEGÚN PLANILLA DE LIQUIDACION ANEXA Y DEMAS SOPORTES.</t>
    </r>
  </si>
  <si>
    <r>
      <t xml:space="preserve">Monto total a pagar en letras: </t>
    </r>
    <r>
      <rPr>
        <sz val="13"/>
        <color rgb="FF3333FF"/>
        <rFont val="Cambria"/>
        <family val="1"/>
        <scheme val="major"/>
      </rPr>
      <t>Trece Mil Quinientos Noventa y Seis Bolívares Con Ochenta y Dos Céntimos.-</t>
    </r>
  </si>
  <si>
    <r>
      <t xml:space="preserve">ÓRDEN DE PAGO </t>
    </r>
    <r>
      <rPr>
        <sz val="16"/>
        <color rgb="FF3333FF"/>
        <rFont val="Cambria"/>
        <family val="1"/>
        <scheme val="major"/>
      </rPr>
      <t>N° 0286</t>
    </r>
  </si>
  <si>
    <t xml:space="preserve">UN (01) AÑO, ONCE  (11) MESES Y OCHO (08) DIAS </t>
  </si>
  <si>
    <t>DEL 11/06/2012 AL 19/05/2014</t>
  </si>
  <si>
    <t>ARTURO SIMON GOMEZ MARCANO</t>
  </si>
  <si>
    <r>
      <t xml:space="preserve">C.I. / R.I.F. </t>
    </r>
    <r>
      <rPr>
        <sz val="14"/>
        <color rgb="FF3333FF"/>
        <rFont val="Cambria"/>
        <family val="1"/>
        <scheme val="major"/>
      </rPr>
      <t>V-18.174.141</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</si>
  <si>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FISCAL DE OBRA I ADSCRITO A LA GERENCIA TECNICA DEL I.V.I.M. DURANTE EL PERIODO DEL 11/06/2012 AL 19/05/2014. SEGÚN PLANILLA DE LIQUIDACION ANEXA Y DEMAS SOPORTES.</t>
    </r>
  </si>
  <si>
    <r>
      <t xml:space="preserve">Monto total a pagar en letras: </t>
    </r>
    <r>
      <rPr>
        <sz val="13"/>
        <color rgb="FF3333FF"/>
        <rFont val="Cambria"/>
        <family val="1"/>
        <scheme val="major"/>
      </rPr>
      <t>Diecinueve Mil Doscientos Bolívares Con Cuarenta Céntimos.-</t>
    </r>
  </si>
  <si>
    <r>
      <t xml:space="preserve">ÓRDEN DE PAGO </t>
    </r>
    <r>
      <rPr>
        <sz val="16"/>
        <color rgb="FF3333FF"/>
        <rFont val="Cambria"/>
        <family val="1"/>
        <scheme val="major"/>
      </rPr>
      <t>N° 0287</t>
    </r>
  </si>
  <si>
    <t xml:space="preserve">DOS (02) AÑOS, SIETE   (07) MESES Y VEINTISEIS (26) DIAS </t>
  </si>
  <si>
    <t>DEL 01/11/2011 AL 27/06/2014</t>
  </si>
  <si>
    <t>ARIANNY COROMOTO ARCIA LARA</t>
  </si>
  <si>
    <r>
      <t xml:space="preserve">C.I. / R.I.F. </t>
    </r>
    <r>
      <rPr>
        <sz val="14"/>
        <color rgb="FF3333FF"/>
        <rFont val="Cambria"/>
        <family val="1"/>
        <scheme val="major"/>
      </rPr>
      <t>V-14.620.437</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</si>
  <si>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FISCAL DE OBRA I ADSCRITO A LA GERENCIA TECNICA DEL I.V.I.M. DURANTE EL PERIODO DEL 01/11/2011 AL 27/06/2014. SEGÚN PLANILLA DE LIQUIDACION ANEXA Y DEMAS SOPORTES.</t>
    </r>
  </si>
  <si>
    <r>
      <t xml:space="preserve">Monto total a pagar en letras: </t>
    </r>
    <r>
      <rPr>
        <sz val="13"/>
        <color rgb="FF3333FF"/>
        <rFont val="Cambria"/>
        <family val="1"/>
        <scheme val="major"/>
      </rPr>
      <t>Diecinueve Mil Trescientos Cuarenta y Siete Bolívares Con Setenta y Tres Céntimos.-</t>
    </r>
  </si>
  <si>
    <r>
      <t xml:space="preserve">ÓRDEN DE PAGO </t>
    </r>
    <r>
      <rPr>
        <sz val="16"/>
        <color rgb="FF3333FF"/>
        <rFont val="Cambria"/>
        <family val="1"/>
        <scheme val="major"/>
      </rPr>
      <t>N° 0288</t>
    </r>
  </si>
  <si>
    <t xml:space="preserve">TRES  (03) MESES   </t>
  </si>
  <si>
    <t>DEL 12/05/2014 AL 11/08/2014</t>
  </si>
  <si>
    <t>CESAR AUGUSTO REINA GUERRERO</t>
  </si>
  <si>
    <r>
      <t xml:space="preserve">C.I. / R.I.F. </t>
    </r>
    <r>
      <rPr>
        <sz val="14"/>
        <color rgb="FF3333FF"/>
        <rFont val="Cambria"/>
        <family val="1"/>
        <scheme val="major"/>
      </rPr>
      <t>V-8.355.317</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</si>
  <si>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OBRERO CONTRATADO  ADSCRITO A LA GERENCIA DE ADMINISTRACION Y FINANZAS DEL I.V.I.M. DURANTE EL PERIODO DEL 12/05/2014 AL 11/08/2014. SEGÚN PLANILLA DE LIQUIDACION ANEXA Y DEMAS SOPORTES.</t>
    </r>
  </si>
  <si>
    <r>
      <t xml:space="preserve">Monto total a pagar en letras: </t>
    </r>
    <r>
      <rPr>
        <sz val="13"/>
        <color rgb="FF3333FF"/>
        <rFont val="Cambria"/>
        <family val="1"/>
        <scheme val="major"/>
      </rPr>
      <t>Seis Mil Setecientos Sesenta y Cinco Bolívares Con Ochenta y Un Céntimos.-</t>
    </r>
  </si>
  <si>
    <r>
      <t xml:space="preserve">ÓRDEN DE PAGO </t>
    </r>
    <r>
      <rPr>
        <sz val="16"/>
        <color rgb="FF3333FF"/>
        <rFont val="Cambria"/>
        <family val="1"/>
        <scheme val="major"/>
      </rPr>
      <t>N° 0289</t>
    </r>
  </si>
  <si>
    <r>
      <t xml:space="preserve">Monto total a pagar en letras: </t>
    </r>
    <r>
      <rPr>
        <sz val="13"/>
        <color rgb="FF3333FF"/>
        <rFont val="Cambria"/>
        <family val="1"/>
        <scheme val="major"/>
      </rPr>
      <t xml:space="preserve">Doscientos Doce  Mil Setenta y Un Bolívares Con Cuarenta y Dos Céntimos. </t>
    </r>
  </si>
  <si>
    <r>
      <t xml:space="preserve">ÓRDEN DE PAGO </t>
    </r>
    <r>
      <rPr>
        <sz val="16"/>
        <color rgb="FF3333FF"/>
        <rFont val="Cambria"/>
        <family val="1"/>
        <scheme val="major"/>
      </rPr>
      <t>N° 0290</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</si>
  <si>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MAYO DE 2015. Y DEMAS ANEXOS.-</t>
    </r>
  </si>
  <si>
    <t>PRIMERA QUINCENA DE MAYO DE 2015</t>
  </si>
  <si>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MAYO DE 2015</t>
    </r>
    <r>
      <rPr>
        <sz val="14"/>
        <color rgb="FF3333FF"/>
        <rFont val="Cambria"/>
        <family val="1"/>
        <scheme val="major"/>
      </rPr>
      <t>. SEGUN ANEXOS.</t>
    </r>
  </si>
  <si>
    <t>COMPENSACION ECONOMICA DE MANO DE OBRA</t>
  </si>
  <si>
    <t xml:space="preserve">CONVENIO PDVSA - GOB AÑO 2013 </t>
  </si>
  <si>
    <t>CONSEJO COMUNAL "KILOMETRO 2 Y 3 LAS MARIAS"</t>
  </si>
  <si>
    <r>
      <t xml:space="preserve">C.I. / R.I.F. </t>
    </r>
    <r>
      <rPr>
        <sz val="14"/>
        <color rgb="FF3333FF"/>
        <rFont val="Cambria"/>
        <family val="1"/>
        <scheme val="major"/>
      </rPr>
      <t>J-30722510-6</t>
    </r>
  </si>
  <si>
    <t>AMORTIZACION DE ANTICIPO</t>
  </si>
  <si>
    <r>
      <t xml:space="preserve">ÓRDEN DE PAGO </t>
    </r>
    <r>
      <rPr>
        <sz val="16"/>
        <color rgb="FF3333FF"/>
        <rFont val="Cambria"/>
        <family val="1"/>
        <scheme val="major"/>
      </rPr>
      <t>N° 0291</t>
    </r>
  </si>
  <si>
    <r>
      <t xml:space="preserve">FECHA: </t>
    </r>
    <r>
      <rPr>
        <sz val="13"/>
        <color rgb="FF3333FF"/>
        <rFont val="Cambria"/>
        <family val="1"/>
        <scheme val="major"/>
      </rPr>
      <t xml:space="preserve"> 15/05/2015</t>
    </r>
  </si>
  <si>
    <t>VALUACION N° 03 PARCIAL</t>
  </si>
  <si>
    <r>
      <rPr>
        <sz val="13"/>
        <rFont val="Cambria"/>
        <family val="1"/>
        <scheme val="major"/>
      </rPr>
      <t xml:space="preserve">La siguiente Orden de Pago corresponde a: </t>
    </r>
    <r>
      <rPr>
        <sz val="13"/>
        <color rgb="FF3333FF"/>
        <rFont val="Cambria"/>
        <family val="1"/>
        <scheme val="major"/>
      </rPr>
      <t>VALUACION N° 03 PARCIAL POR CONCEPTO DE COMPENSACION ECONOMICA DE MANO DE OBRA PARA LA CONSTRUCCION DE VEINTIUN (21) VIVIENDAS DISTRIBUIDAS EN LOS SECTORES: NUEVE (09) VIVIENDAS EN EL SECTOR KILOMETRO 2, DIEZ (10) VIVIENDAS EN EL SECTOR SAN PABLO Y DOS (02) EN EL AMBITO GEOGRAFICO DEL CONSEJO COMUNAL ANTES DESCRITO DEL MUNICIPIO BOLIVAR DEL ESTADO MONAGAS.  SEGÚN ALIANZA ESTRATEGICA SOCIOECONOMICA NRO. IVIM-PDVSA-GOB-035-2013,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</si>
  <si>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Ciento Sesenta y Seis Mil Seiscientos Bolívares Con Cero Céntimos.</t>
    </r>
  </si>
  <si>
    <r>
      <t xml:space="preserve">ÓRDEN DE PAGO </t>
    </r>
    <r>
      <rPr>
        <sz val="16"/>
        <color rgb="FF3333FF"/>
        <rFont val="Cambria"/>
        <family val="1"/>
        <scheme val="major"/>
      </rPr>
      <t>N° 0292</t>
    </r>
  </si>
  <si>
    <r>
      <rPr>
        <sz val="12"/>
        <rFont val="Cambria"/>
        <family val="1"/>
        <scheme val="major"/>
      </rPr>
      <t>La siguiente orden de pago corresponde a</t>
    </r>
    <r>
      <rPr>
        <sz val="12"/>
        <color rgb="FF3333FF"/>
        <rFont val="Cambria"/>
        <family val="1"/>
        <scheme val="major"/>
      </rPr>
      <t>: PAGO POR CONSUMO DE AGUA DEL I.V.I.M., AV. FUERZAS ARMADAS, CASA N° 31 Y 33, MATURIN. CORRESPONDIENTE AL MES DE ABRIL DE 2015, SEGUN FACTURAS: N° MA09-00002148; CONTROL N° 00-0451293 Y Nº MA09-00002149; CONTROL N° 00-0451294, AMBAS EMITIDAS EN FECHA 04-05-2015. SEGUN ANEXOS.</t>
    </r>
  </si>
  <si>
    <r>
      <t xml:space="preserve">ÓRDEN DE PAGO </t>
    </r>
    <r>
      <rPr>
        <sz val="16"/>
        <color rgb="FF3333FF"/>
        <rFont val="Cambria"/>
        <family val="1"/>
        <scheme val="major"/>
      </rPr>
      <t>N° 0293</t>
    </r>
  </si>
  <si>
    <t xml:space="preserve">1ERA QUINCENA </t>
  </si>
  <si>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0102-0623-56-0000037947 (BANCO DE VENEZUELA) Y 0102-0613-82-0000159207 (BANCO DE VENEZUELA), CORRESPONDIENTE A LA 1ERA QUINCENA DEL MES DE MAYO DE 2015. SEGUN ANEXOS.- </t>
    </r>
  </si>
  <si>
    <r>
      <t xml:space="preserve">Monto total a pagar en letras: </t>
    </r>
    <r>
      <rPr>
        <sz val="13"/>
        <color rgb="FF3333FF"/>
        <rFont val="Cambria"/>
        <family val="1"/>
        <scheme val="major"/>
      </rPr>
      <t xml:space="preserve"> Doscientos Cuarenta y Tres Mil Cuatrocientos Sesenta y Nueve Bolívares Con Cuarenta y Un Céntimos.</t>
    </r>
  </si>
  <si>
    <r>
      <t xml:space="preserve">ÓRDEN DE PAGO </t>
    </r>
    <r>
      <rPr>
        <sz val="16"/>
        <color rgb="FF3333FF"/>
        <rFont val="Cambria"/>
        <family val="1"/>
        <scheme val="major"/>
      </rPr>
      <t>N° 0294</t>
    </r>
  </si>
  <si>
    <r>
      <t xml:space="preserve">FECHA: </t>
    </r>
    <r>
      <rPr>
        <sz val="13"/>
        <color rgb="FF3333FF"/>
        <rFont val="Cambria"/>
        <family val="1"/>
        <scheme val="major"/>
      </rPr>
      <t xml:space="preserve"> 20/05/2015</t>
    </r>
  </si>
  <si>
    <t>FLETES DE GRANZA</t>
  </si>
  <si>
    <t>CINCO (05)</t>
  </si>
  <si>
    <t>FRANKLIN JOSE PADRON B.</t>
  </si>
  <si>
    <r>
      <t xml:space="preserve">C.I. / R.I.F. </t>
    </r>
    <r>
      <rPr>
        <sz val="14"/>
        <color rgb="FF3333FF"/>
        <rFont val="Cambria"/>
        <family val="1"/>
        <scheme val="major"/>
      </rPr>
      <t>V-09893103-8</t>
    </r>
  </si>
  <si>
    <r>
      <rPr>
        <sz val="13"/>
        <rFont val="Cambria"/>
        <family val="1"/>
        <scheme val="major"/>
      </rPr>
      <t xml:space="preserve">La siguiente Orden de Pago corresponde a: </t>
    </r>
    <r>
      <rPr>
        <sz val="13"/>
        <color rgb="FF3333FF"/>
        <rFont val="Cambria"/>
        <family val="1"/>
        <scheme val="major"/>
      </rPr>
      <t xml:space="preserve">PAGO POR CONCEPTO DE SERVICIO DE FLETE DE GRANZA PARA LA EJECUCION DEL PROYECTO: "CONVENIO DE COOPERACION INTERINSTITUCIONAL PARA LA CONSTRUCCION DE 800 VIVIENDAS EN DIFERENTES MUNICIPIOS DEL ESTADO MONAGAS". SEGUN ORDEN DE SERVICIO Nº 024-2015 DE FECHA 13-05-2015; FACTURA Y CONTROL Nº 027 DE FECHA 13/05/2015 Y DEMAS ANEXOS.- </t>
    </r>
  </si>
  <si>
    <r>
      <t xml:space="preserve">Monto total a pagar en letras: </t>
    </r>
    <r>
      <rPr>
        <sz val="13"/>
        <color rgb="FF3333FF"/>
        <rFont val="Cambria"/>
        <family val="1"/>
        <scheme val="major"/>
      </rPr>
      <t>Nueve Mil Ochocientos Cincuenta  Bolívares Con Cero Céntimos</t>
    </r>
  </si>
  <si>
    <r>
      <t xml:space="preserve">ÓRDEN DE PAGO </t>
    </r>
    <r>
      <rPr>
        <sz val="16"/>
        <color rgb="FF3333FF"/>
        <rFont val="Cambria"/>
        <family val="1"/>
        <scheme val="major"/>
      </rPr>
      <t>N° 0295</t>
    </r>
  </si>
  <si>
    <r>
      <rPr>
        <sz val="12"/>
        <rFont val="Cambria"/>
        <family val="1"/>
        <scheme val="major"/>
      </rPr>
      <t xml:space="preserve">La siguiente Orden de Pago corresponde a: </t>
    </r>
    <r>
      <rPr>
        <sz val="12"/>
        <color rgb="FF3333FF"/>
        <rFont val="Cambria"/>
        <family val="1"/>
        <scheme val="major"/>
      </rPr>
      <t xml:space="preserve">PAGO POR SERVICIO DE TRANSPORTE DE MATERIAL DE CONSTRUCCION  EN DIVERSOS SECTORES DEL MUNICIPIO MATURIN (DEL 20-04-2015 AL 24-04-2015) PARA LA EJECUCION DEL PROYECTO: "CONVENIO DE COOPERACION INTERINSTITUCIONAL PARA LA CONSTRUCCION DE 800 VIVIENDAS EN DIFERENTES MUNICIPIOS DEL ESTADO MONAGAS". SEGUN ORDEN DE SERVICIO Nº 023-2015 DE FECHA 13/05/2015 Y FACTURA Nº 000054 Nº DE CONTROL 00-000054 DE FECHA 13/05/2015 Y DEMAS ANEXOS.- </t>
    </r>
  </si>
  <si>
    <r>
      <t xml:space="preserve">Monto total a pagar en letras: </t>
    </r>
    <r>
      <rPr>
        <sz val="13"/>
        <color rgb="FF3333FF"/>
        <rFont val="Cambria"/>
        <family val="1"/>
        <scheme val="major"/>
      </rPr>
      <t>Diecinueve Mil Setecientos Bolívares Con Cero Céntimos.</t>
    </r>
  </si>
  <si>
    <r>
      <t xml:space="preserve">ÓRDEN DE PAGO </t>
    </r>
    <r>
      <rPr>
        <sz val="16"/>
        <color rgb="FF3333FF"/>
        <rFont val="Cambria"/>
        <family val="1"/>
        <scheme val="major"/>
      </rPr>
      <t>N° 0296</t>
    </r>
  </si>
  <si>
    <t>ALQUILER DE CAMIÓN</t>
  </si>
  <si>
    <t>CUARENTA Y NUEVE (49)</t>
  </si>
  <si>
    <t>RICARDO GUEVARA M.</t>
  </si>
  <si>
    <r>
      <t xml:space="preserve">C.I. / R.I.F. </t>
    </r>
    <r>
      <rPr>
        <sz val="14"/>
        <color rgb="FF3333FF"/>
        <rFont val="Cambria"/>
        <family val="1"/>
        <scheme val="major"/>
      </rPr>
      <t>V-06559979-8</t>
    </r>
  </si>
  <si>
    <r>
      <rPr>
        <sz val="12"/>
        <rFont val="Cambria"/>
        <family val="1"/>
        <scheme val="major"/>
      </rPr>
      <t xml:space="preserve">La siguiente Orden de Pago corresponde a: </t>
    </r>
    <r>
      <rPr>
        <sz val="12"/>
        <color rgb="FF3333FF"/>
        <rFont val="Cambria"/>
        <family val="1"/>
        <scheme val="major"/>
      </rPr>
      <t xml:space="preserve">PAGO POR DE ALQUILER DE CAMION PLATAFORMA. MODELO NPR, CHEVROLET, PLACA A35AU1K, PARA EL TRANSPORTE DE MATERIALES DE CONSTRUCCION PARA LA EJECUCION DEL PROYECTO: "CONVENIO DE COOPERACION INTERINSTITUCIONAL PARA LA CONSTRUCCION DE 800 VIVIENDAS EN DIFERENTES MUNICIPIOS DEL ESTADO MONAGAS". SEGUN ORDEN DE SERVICIO Nº 025-2015 DE FECHA 08/05/2015 Y FACTURA Nº 0000438 Nº DE CONTROL 00-0000438 DE FECHA 08/05/2015 Y DEMAS ANEXOS.- </t>
    </r>
  </si>
  <si>
    <t>I.S.R.L. (2%)</t>
  </si>
  <si>
    <t>I.S.R.L. (3%)-317,50</t>
  </si>
  <si>
    <r>
      <t xml:space="preserve">ÓRDEN DE PAGO </t>
    </r>
    <r>
      <rPr>
        <sz val="16"/>
        <color rgb="FF3333FF"/>
        <rFont val="Cambria"/>
        <family val="1"/>
        <scheme val="major"/>
      </rPr>
      <t>N° 0297</t>
    </r>
  </si>
  <si>
    <t>SERVICIOS MULTIPLES CUATRO A y N, C.A.</t>
  </si>
  <si>
    <r>
      <t xml:space="preserve">C.I. / R.I.F. </t>
    </r>
    <r>
      <rPr>
        <sz val="14"/>
        <color rgb="FF3333FF"/>
        <rFont val="Cambria"/>
        <family val="1"/>
        <scheme val="major"/>
      </rPr>
      <t>J - 40204793-2</t>
    </r>
  </si>
  <si>
    <t>COMPRA DE BLOQUES Y SERVICIO DE FLETES DE GRANZA</t>
  </si>
  <si>
    <r>
      <rPr>
        <sz val="12"/>
        <rFont val="Cambria"/>
        <family val="1"/>
        <scheme val="major"/>
      </rPr>
      <t xml:space="preserve">La siguiente Orden de Pago corresponde a: </t>
    </r>
    <r>
      <rPr>
        <sz val="12"/>
        <color rgb="FF3333FF"/>
        <rFont val="Cambria"/>
        <family val="1"/>
        <scheme val="major"/>
      </rPr>
      <t xml:space="preserve">PAGO POR COMPRA DE 7.500 BLOQUES DE CEMENTO Y SERVICIO DE FLETES DE GRANZA; A FIN DE SER UTILIZADOS EN EL  PROYECTO: "CONVENIO DE COOPERACION INTERINSTITUCIONAL PARA LA CONSTRUCCION DE 800 VIVIENDAS EN DIFERENTES MUNICIPIOS DEL ESTADO MONAGAS". SEGUN ORDEN DE COMPRA Nº 027-2015 DE FECHA 05/05/2015 Y FACTURA Nº 0000007 Nº DE CONTROL 00-0000007 DE FECHA 05/05/2015 Y ORDEN DE SERVICIO Nº 022-2015 DE FECHA 05/05/2015 ; FACTURA Nº 0000008 Y CONTROL Nº 00-0000008 DE FECHA 05/05/2015 Y DEMAS SOPORTES ANEXOS.- </t>
    </r>
  </si>
  <si>
    <t>ALCADIA  DE MATURIN 1.40%</t>
  </si>
  <si>
    <r>
      <t xml:space="preserve">Monto total a pagar en letras: </t>
    </r>
    <r>
      <rPr>
        <sz val="13"/>
        <color rgb="FF3333FF"/>
        <rFont val="Cambria"/>
        <family val="1"/>
        <scheme val="major"/>
      </rPr>
      <t>Ciento Treinta y Cuatro Mil Cuatrocientos Cincuenta y Dos Bolívares Con Cincuenta Céntimos</t>
    </r>
  </si>
  <si>
    <t>JOSE RAFAEL PALOMO PEREZ</t>
  </si>
  <si>
    <r>
      <t xml:space="preserve">C.I. / R.I.F. </t>
    </r>
    <r>
      <rPr>
        <sz val="14"/>
        <color rgb="FF3333FF"/>
        <rFont val="Cambria"/>
        <family val="1"/>
        <scheme val="major"/>
      </rPr>
      <t>V - 16174272 - 0</t>
    </r>
  </si>
  <si>
    <r>
      <rPr>
        <sz val="12"/>
        <rFont val="Cambria"/>
        <family val="1"/>
        <scheme val="major"/>
      </rPr>
      <t xml:space="preserve">La siguiente Orden de Pago corresponde a: </t>
    </r>
    <r>
      <rPr>
        <sz val="12"/>
        <color rgb="FF3333FF"/>
        <rFont val="Cambria"/>
        <family val="1"/>
        <scheme val="major"/>
      </rPr>
      <t xml:space="preserve">PAGO POR COMPRA DE 7.000 BLOQUES DE 15CM. A FIN DE SER UTILIZADOS EN EL  PROYECTO: "CONVENIO DE COOPERACION INTERINSTITUCIONAL PARA LA CONSTRUCCION DE 800 VIVIENDAS EN DIFERENTES MUNICIPIOS DEL ESTADO MONAGAS". SEGUN ORDEN DE COMPRA Nº 028-2015 DE FECHA 14/05/2015 Y FACTURA Nº 000006 Nº DE CONTROL 00-000006 DE FECHA 14/05/2015 Y DEMAS SOPORTES ANEXOS.- </t>
    </r>
  </si>
  <si>
    <r>
      <t xml:space="preserve">Monto total a pagar en letras: </t>
    </r>
    <r>
      <rPr>
        <sz val="13"/>
        <color rgb="FF3333FF"/>
        <rFont val="Cambria"/>
        <family val="1"/>
        <scheme val="major"/>
      </rPr>
      <t>Ciento Tres Mil Cuatrocientos Veinticinco Bolívares Con Cero Céntimos</t>
    </r>
  </si>
  <si>
    <r>
      <t xml:space="preserve">ÓRDEN DE PAGO </t>
    </r>
    <r>
      <rPr>
        <sz val="16"/>
        <color rgb="FF3333FF"/>
        <rFont val="Cambria"/>
        <family val="1"/>
        <scheme val="major"/>
      </rPr>
      <t>N° 0298</t>
    </r>
  </si>
  <si>
    <r>
      <t xml:space="preserve">ÓRDEN DE PAGO </t>
    </r>
    <r>
      <rPr>
        <sz val="16"/>
        <color rgb="FF3333FF"/>
        <rFont val="Cambria"/>
        <family val="1"/>
        <scheme val="major"/>
      </rPr>
      <t>N° 0299</t>
    </r>
  </si>
  <si>
    <r>
      <t xml:space="preserve">C.I. / R.I.F. </t>
    </r>
    <r>
      <rPr>
        <sz val="14"/>
        <color rgb="FF3333FF"/>
        <rFont val="Cambria"/>
        <family val="1"/>
        <scheme val="major"/>
      </rPr>
      <t>V-12157806-5</t>
    </r>
  </si>
  <si>
    <r>
      <rPr>
        <sz val="12"/>
        <rFont val="Cambria"/>
        <family val="1"/>
        <scheme val="major"/>
      </rPr>
      <t xml:space="preserve">La siguiente Orden de Pago corresponde a: </t>
    </r>
    <r>
      <rPr>
        <sz val="12"/>
        <color rgb="FF3333FF"/>
        <rFont val="Cambria"/>
        <family val="1"/>
        <scheme val="major"/>
      </rPr>
      <t xml:space="preserve">PAGO POR COMPRA DE 40,000 BLOQUES DE 15CM;  A FIN DE SER UTILIZADOS EN EL  PROYECTO: "CONVENIO DE COOPERACION INTERINSTITUCIONAL PARA LA CONSTRUCCION DE 800 VIVIENDAS EN DIFERENTES MUNICIPIOS DEL ESTADO MONAGAS". SEGUN ORDEN DE COMPRA Nº 029-2015 DE FECHA 18/05/2015 Y FACTURA Nº 000049 Nº DE CONTROL 00-000049 DE FECHA 18/05/2015 Y DEMAS ANEXOS.- </t>
    </r>
  </si>
  <si>
    <r>
      <t xml:space="preserve">Monto total a pagar en letras: </t>
    </r>
    <r>
      <rPr>
        <sz val="13"/>
        <color rgb="FF3333FF"/>
        <rFont val="Cambria"/>
        <family val="1"/>
        <scheme val="major"/>
      </rPr>
      <t>Trescientos Ocho Mil Ochocientos Bolívares Con Cero Céntimos</t>
    </r>
  </si>
  <si>
    <r>
      <t xml:space="preserve">ÓRDEN DE PAGO </t>
    </r>
    <r>
      <rPr>
        <sz val="16"/>
        <color rgb="FF3333FF"/>
        <rFont val="Cambria"/>
        <family val="1"/>
        <scheme val="major"/>
      </rPr>
      <t>N° 0300</t>
    </r>
  </si>
  <si>
    <t>COMPRA DE MARCOS PARA PUERTAS</t>
  </si>
  <si>
    <r>
      <t xml:space="preserve">Monto total a pagar en letras: </t>
    </r>
    <r>
      <rPr>
        <sz val="13"/>
        <color rgb="FF3333FF"/>
        <rFont val="Cambria"/>
        <family val="1"/>
        <scheme val="major"/>
      </rPr>
      <t>Un Millon Doscientos Setenta y Cinco Mil Cuatrocientos Treinta Bolívares Con Veintisiete Céntimos</t>
    </r>
  </si>
  <si>
    <r>
      <t xml:space="preserve">Información de Cuenta Bancaria:                                                                 </t>
    </r>
    <r>
      <rPr>
        <sz val="12"/>
        <color rgb="FF3333FF"/>
        <rFont val="Cambria"/>
        <family val="1"/>
        <scheme val="major"/>
      </rPr>
      <t>CUENTA CORRIENTE Nº 01020673110000041166</t>
    </r>
  </si>
  <si>
    <r>
      <rPr>
        <sz val="13"/>
        <rFont val="Cambria"/>
        <family val="1"/>
        <scheme val="major"/>
      </rPr>
      <t xml:space="preserve">La siguiente Orden de Pago corresponde a: </t>
    </r>
    <r>
      <rPr>
        <sz val="13"/>
        <color rgb="FF3333FF"/>
        <rFont val="Cambria"/>
        <family val="1"/>
        <scheme val="major"/>
      </rPr>
      <t>ABONO DEL 50% DE LA COMPRA DE (1.200) MARCOS PARA PUERTAS; PARA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COMPRA Nº 030-2015 DE FECHA 19-05-2015 Y FACTURA Nº 00020874 DE FECHA 19/05/2015 Y DEMAS ANEXOS.- </t>
    </r>
  </si>
  <si>
    <r>
      <t xml:space="preserve">ÓRDEN DE PAGO </t>
    </r>
    <r>
      <rPr>
        <sz val="16"/>
        <color rgb="FF3333FF"/>
        <rFont val="Cambria"/>
        <family val="1"/>
        <scheme val="major"/>
      </rPr>
      <t>N° 0301</t>
    </r>
  </si>
  <si>
    <r>
      <t xml:space="preserve">FECHA: </t>
    </r>
    <r>
      <rPr>
        <sz val="13"/>
        <color rgb="FF3333FF"/>
        <rFont val="Cambria"/>
        <family val="1"/>
        <scheme val="major"/>
      </rPr>
      <t xml:space="preserve"> 22/05/2015</t>
    </r>
  </si>
  <si>
    <t>VAL.PARCIAL 04</t>
  </si>
  <si>
    <r>
      <rPr>
        <sz val="13"/>
        <rFont val="Cambria"/>
        <family val="1"/>
        <scheme val="major"/>
      </rPr>
      <t xml:space="preserve">La siguiente Orden de Pago corresponde a: </t>
    </r>
    <r>
      <rPr>
        <sz val="13"/>
        <color rgb="FF3333FF"/>
        <rFont val="Cambria"/>
        <family val="1"/>
        <scheme val="major"/>
      </rPr>
      <t>VALUACION PARCIAL 04 POR CONCEPTO DE COMPENSACION ECONOMICA DE MANO DE OBRA PARA LA CONSTRUCCION DE TREINTA Y TRES (33) VIVIENDA EN EL SECTOR SANTA INES V DEL MUNICIPIO MATURIN DEL ESTADO MONAGAS. SEGÚN ALIANZA ESTRATEGICA SOCIOECONOMICA NRO. IVIM-PDVSA-GOB-039-2013,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</si>
  <si>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Ciento Cuarenta y Siete Mil Bolívares Con Cero Céntimos</t>
    </r>
  </si>
  <si>
    <r>
      <t xml:space="preserve">ÓRDEN DE PAGO </t>
    </r>
    <r>
      <rPr>
        <sz val="16"/>
        <color rgb="FF3333FF"/>
        <rFont val="Cambria"/>
        <family val="1"/>
        <scheme val="major"/>
      </rPr>
      <t>N° 0302</t>
    </r>
  </si>
  <si>
    <r>
      <t xml:space="preserve">FECHA: </t>
    </r>
    <r>
      <rPr>
        <sz val="13"/>
        <color rgb="FF3333FF"/>
        <rFont val="Cambria"/>
        <family val="1"/>
        <scheme val="major"/>
      </rPr>
      <t xml:space="preserve"> 26/05/2015</t>
    </r>
  </si>
  <si>
    <t>CONSEJO COMUNAL "LIMITE  DE MONAGAS Y SUCRE"</t>
  </si>
  <si>
    <r>
      <t xml:space="preserve">C.I. / R.I.F. </t>
    </r>
    <r>
      <rPr>
        <sz val="14"/>
        <color rgb="FF3333FF"/>
        <rFont val="Cambria"/>
        <family val="1"/>
        <scheme val="major"/>
      </rPr>
      <t>J - 29957663-8</t>
    </r>
  </si>
  <si>
    <r>
      <rPr>
        <sz val="13"/>
        <rFont val="Cambria"/>
        <family val="1"/>
        <scheme val="major"/>
      </rPr>
      <t xml:space="preserve">La siguiente Orden de Pago corresponde a: </t>
    </r>
    <r>
      <rPr>
        <sz val="13"/>
        <color rgb="FF3333FF"/>
        <rFont val="Cambria"/>
        <family val="1"/>
        <scheme val="major"/>
      </rPr>
      <t>VALUACION PARCIAL 01 POR CONCEPTO DE COMPENSACION ECONOMICA DE MANO DE OBRA PARA LA CONSTRUCCION DE DIEZ (10) VIVIENDAS EN EL SECTOR SAN MIGUEL, PARROQUIA CAPITAL BOLIVAR, MUNICIPIO BOLIVAR, ESTADO MONAGAS. SEGÚN ALIANZA ESTRATEGICA SOCIOECONOMICA NRO. IVIM-PDVSA-GOB-003-2014,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</si>
  <si>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Ochenta y Siete Mil Quinientos Bolívares Con Cero Céntimos</t>
    </r>
  </si>
  <si>
    <r>
      <t xml:space="preserve">ÓRDEN DE PAGO </t>
    </r>
    <r>
      <rPr>
        <sz val="16"/>
        <color rgb="FF3333FF"/>
        <rFont val="Cambria"/>
        <family val="1"/>
        <scheme val="major"/>
      </rPr>
      <t>N° 0303</t>
    </r>
  </si>
  <si>
    <r>
      <t xml:space="preserve">Monto total a pagar en letras: </t>
    </r>
    <r>
      <rPr>
        <sz val="13"/>
        <color rgb="FF3333FF"/>
        <rFont val="Cambria"/>
        <family val="1"/>
        <scheme val="major"/>
      </rPr>
      <t>Cuarenta y Tres Mil Setecientos Cincuenta Bolívares Con Cero Céntimos</t>
    </r>
  </si>
  <si>
    <r>
      <rPr>
        <sz val="13"/>
        <rFont val="Cambria"/>
        <family val="1"/>
        <scheme val="major"/>
      </rPr>
      <t xml:space="preserve">La siguiente Orden de Pago corresponde a: </t>
    </r>
    <r>
      <rPr>
        <sz val="13"/>
        <color rgb="FF3333FF"/>
        <rFont val="Cambria"/>
        <family val="1"/>
        <scheme val="major"/>
      </rPr>
      <t>VALUACION PARCIAL 01 POR CONCEPTO DE COMPENSACION ECONOMICA DE MANO DE OBRA PARA LA CONSTRUCCION DE CINCO (05) VIVIENDAS EN EL SECTOR LOS BARRANCOS, PARROQUIA CAPITAL BOLIVAR, MUNICIPIO BOLIVAR, ESTADO MONAGAS. SEGÚN ALIANZA ESTRATEGICA SOCIOECONOMICA NRO. IVIM-PDVSA-GOB-002-2014,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</si>
  <si>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t>SEGUNDA QUINCENA DE MAYO DE 2015</t>
  </si>
  <si>
    <r>
      <t xml:space="preserve">ÓRDEN DE PAGO </t>
    </r>
    <r>
      <rPr>
        <sz val="16"/>
        <color rgb="FF3333FF"/>
        <rFont val="Cambria"/>
        <family val="1"/>
        <scheme val="major"/>
      </rPr>
      <t>N° 0304</t>
    </r>
  </si>
  <si>
    <r>
      <t xml:space="preserve">FECHA: </t>
    </r>
    <r>
      <rPr>
        <sz val="13"/>
        <color rgb="FF3333FF"/>
        <rFont val="Cambria"/>
        <family val="1"/>
        <scheme val="major"/>
      </rPr>
      <t xml:space="preserve"> 27/05/2015</t>
    </r>
  </si>
  <si>
    <r>
      <rPr>
        <sz val="14"/>
        <rFont val="Cambria"/>
        <family val="1"/>
        <scheme val="major"/>
      </rPr>
      <t>La siguiente orden de pago corresponde a</t>
    </r>
    <r>
      <rPr>
        <sz val="14"/>
        <color rgb="FF3333FF"/>
        <rFont val="Cambria"/>
        <family val="1"/>
        <scheme val="major"/>
      </rPr>
      <t>: PAGO DE NOMINA AL PERSONAL EMPLEADO Y OBRERO DEL INSTITUTO, CORRESPONDIENTE AL  2DA.QUINCENA DEL MES DE MAYO DE 2015 Y DEMAS ANEXOS.-</t>
    </r>
  </si>
  <si>
    <r>
      <t xml:space="preserve">Monto total a pagar en letras: </t>
    </r>
    <r>
      <rPr>
        <sz val="13"/>
        <color rgb="FF3333FF"/>
        <rFont val="Cambria"/>
        <family val="1"/>
        <scheme val="major"/>
      </rPr>
      <t>Ciento Sesenta Mil Trescientos Cuarenta y Ocho Bolivares Con Cero Cinco Centimos</t>
    </r>
  </si>
  <si>
    <r>
      <t xml:space="preserve">ÓRDEN DE PAGO </t>
    </r>
    <r>
      <rPr>
        <sz val="16"/>
        <color rgb="FF3333FF"/>
        <rFont val="Cambria"/>
        <family val="1"/>
        <scheme val="major"/>
      </rPr>
      <t>N° 0305</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</si>
  <si>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2DA QUINCENA DE MAYO DE 2015. Y DEMAS ANEXOS.-</t>
    </r>
  </si>
  <si>
    <r>
      <t xml:space="preserve">ÓRDEN DE PAGO </t>
    </r>
    <r>
      <rPr>
        <sz val="16"/>
        <color rgb="FF3333FF"/>
        <rFont val="Cambria"/>
        <family val="1"/>
        <scheme val="major"/>
      </rPr>
      <t>N° 0306</t>
    </r>
  </si>
  <si>
    <r>
      <rPr>
        <sz val="14"/>
        <rFont val="Cambria"/>
        <family val="1"/>
        <scheme val="major"/>
      </rPr>
      <t>La siguiente orden de pago corresponde a</t>
    </r>
    <r>
      <rPr>
        <sz val="14"/>
        <color rgb="FF3333FF"/>
        <rFont val="Cambria"/>
        <family val="1"/>
        <scheme val="major"/>
      </rPr>
      <t>: PAGO DE NOMINA AL PERSONAL JUBILADO DEL INSTITUTO, CORRESPONDIENTE AL MES DE MAYO DE 2015. SEGÚN ANEXOS.-</t>
    </r>
  </si>
  <si>
    <r>
      <t xml:space="preserve">ÓRDEN DE PAGO </t>
    </r>
    <r>
      <rPr>
        <sz val="16"/>
        <color rgb="FF3333FF"/>
        <rFont val="Cambria"/>
        <family val="1"/>
        <scheme val="major"/>
      </rPr>
      <t>N° 0307</t>
    </r>
  </si>
  <si>
    <r>
      <t xml:space="preserve">Monto total a pagar en letras: </t>
    </r>
    <r>
      <rPr>
        <sz val="13"/>
        <color rgb="FF3333FF"/>
        <rFont val="Cambria"/>
        <family val="1"/>
        <scheme val="major"/>
      </rPr>
      <t>Ciento Setenta y Ocho Mil Quinientos Cuarenta y Cinco Bolívares Con Sesenta y Un Céntimos.</t>
    </r>
  </si>
  <si>
    <r>
      <rPr>
        <sz val="14"/>
        <rFont val="Cambria"/>
        <family val="1"/>
        <scheme val="major"/>
      </rPr>
      <t>La siguiente orden de pago corresponde a</t>
    </r>
    <r>
      <rPr>
        <sz val="14"/>
        <color rgb="FF3333FF"/>
        <rFont val="Cambria"/>
        <family val="1"/>
        <scheme val="major"/>
      </rPr>
      <t>: PAGO DE BONO COMPENSATORIO DE ALIMENTACION AL PERSONAL EMPLEADO Y OBRERO DEL INSTITUTO, CORRESPONDIENTE AL MES DE MAYO DE 2015. SEGÚN ANEXOS.-</t>
    </r>
  </si>
  <si>
    <r>
      <rPr>
        <sz val="14"/>
        <rFont val="Cambria"/>
        <family val="1"/>
        <scheme val="major"/>
      </rPr>
      <t>La siguiente orden de pago corresponde a</t>
    </r>
    <r>
      <rPr>
        <sz val="14"/>
        <color rgb="FF3333FF"/>
        <rFont val="Cambria"/>
        <family val="1"/>
        <scheme val="major"/>
      </rPr>
      <t>: COTIZACION (10%) A LA CAJA DE AHORRO (C.A.P.T.A.J.P.G.E.M) DE LOS EMPLEADOS Y OBREROS DEL I.V.I.M., CORRESPONDIENTE AL MES ABRIL DE 2015. SEGÚN ANEXOS.-</t>
    </r>
  </si>
  <si>
    <r>
      <t xml:space="preserve">Monto total a pagar en letras: </t>
    </r>
    <r>
      <rPr>
        <sz val="12"/>
        <color rgb="FF3333FF"/>
        <rFont val="Cambria"/>
        <family val="1"/>
        <scheme val="major"/>
      </rPr>
      <t>Cuarenta y Cuatro Mil Cuatrocientos Treinta y Ocho Bolívares Con Ochenta y Seis Céntimos</t>
    </r>
  </si>
  <si>
    <r>
      <t xml:space="preserve">FECHA: </t>
    </r>
    <r>
      <rPr>
        <sz val="13"/>
        <color rgb="FF3333FF"/>
        <rFont val="Cambria"/>
        <family val="1"/>
        <scheme val="major"/>
      </rPr>
      <t xml:space="preserve"> 28/05/2015</t>
    </r>
  </si>
  <si>
    <r>
      <t xml:space="preserve">ÓRDEN DE PAGO </t>
    </r>
    <r>
      <rPr>
        <sz val="16"/>
        <color rgb="FF3333FF"/>
        <rFont val="Cambria"/>
        <family val="1"/>
        <scheme val="major"/>
      </rPr>
      <t>N° 0308</t>
    </r>
  </si>
  <si>
    <r>
      <t xml:space="preserve">ÓRDEN DE PAGO </t>
    </r>
    <r>
      <rPr>
        <sz val="16"/>
        <color rgb="FF3333FF"/>
        <rFont val="Cambria"/>
        <family val="1"/>
        <scheme val="major"/>
      </rPr>
      <t>N° 0309</t>
    </r>
  </si>
  <si>
    <r>
      <rPr>
        <sz val="14"/>
        <rFont val="Cambria"/>
        <family val="1"/>
        <scheme val="major"/>
      </rPr>
      <t>La siguiente orden de pago corresponde a</t>
    </r>
    <r>
      <rPr>
        <sz val="14"/>
        <color rgb="FF3333FF"/>
        <rFont val="Cambria"/>
        <family val="1"/>
        <scheme val="major"/>
      </rPr>
      <t>: RETENCIONES DE SEGURO FUNERARIO A LOS EMPLEADOS, OBREROS Y JUBILADOS DEL I.V.I.M., CORRESPONDIENTE AL MES DE ABRIL DE 2015. SEGÚN ANEXOS.-</t>
    </r>
  </si>
  <si>
    <r>
      <t xml:space="preserve">ÓRDEN DE PAGO </t>
    </r>
    <r>
      <rPr>
        <sz val="16"/>
        <color rgb="FF3333FF"/>
        <rFont val="Cambria"/>
        <family val="1"/>
        <scheme val="major"/>
      </rPr>
      <t>N° 0310</t>
    </r>
  </si>
  <si>
    <r>
      <rPr>
        <sz val="14"/>
        <rFont val="Cambria"/>
        <family val="1"/>
        <scheme val="major"/>
      </rPr>
      <t>La siguiente orden de pago corresponde a</t>
    </r>
    <r>
      <rPr>
        <sz val="14"/>
        <color rgb="FF3333FF"/>
        <rFont val="Cambria"/>
        <family val="1"/>
        <scheme val="major"/>
      </rPr>
      <t>: COTIZACION DEL 2% AL SEGURO SOCIAL OBLIGATORIO (S.S.O.), DEL PERSONAL ADMINISTRATIVO, OBRERO Y CONTRATADO DEL I.V.I.M., CORRESPONDIENTE AL MES DE ABRIL DE 2015. SEGÚN ANEXOS.-</t>
    </r>
  </si>
  <si>
    <r>
      <t xml:space="preserve">Monto total a pagar en letras: </t>
    </r>
    <r>
      <rPr>
        <sz val="13"/>
        <color rgb="FF3333FF"/>
        <rFont val="Cambria"/>
        <family val="1"/>
        <scheme val="major"/>
      </rPr>
      <t>Nueve Mil Novecientos Veintinueve Bolívares Con Cuarenta y Un Céntimos</t>
    </r>
  </si>
  <si>
    <r>
      <t xml:space="preserve">ÓRDEN DE PAGO </t>
    </r>
    <r>
      <rPr>
        <sz val="16"/>
        <color rgb="FF3333FF"/>
        <rFont val="Cambria"/>
        <family val="1"/>
        <scheme val="major"/>
      </rPr>
      <t>N° 0311</t>
    </r>
  </si>
  <si>
    <r>
      <rPr>
        <sz val="14"/>
        <rFont val="Cambria"/>
        <family val="1"/>
        <scheme val="major"/>
      </rPr>
      <t>La siguiente orden de pago corresponde a</t>
    </r>
    <r>
      <rPr>
        <sz val="14"/>
        <color rgb="FF3333FF"/>
        <rFont val="Cambria"/>
        <family val="1"/>
        <scheme val="major"/>
      </rPr>
      <t>: COTIZACION AL REGIMEN PRESTACIONAL DE EMPLEO (0,50%) DEL PERSONAL ADMINISTRATIVO Y OBRERO DEL IVIM, CORRESPONDIENTE AL MES ABRIL DE 2015. SEGÚN ANEXOS.-</t>
    </r>
  </si>
  <si>
    <r>
      <t xml:space="preserve">Monto total a pagar en letras: </t>
    </r>
    <r>
      <rPr>
        <sz val="13"/>
        <color rgb="FF3333FF"/>
        <rFont val="Cambria"/>
        <family val="1"/>
        <scheme val="major"/>
      </rPr>
      <t>Dos Mil Cuatrocientos Ochenta y Dos Bolívares Con Treinta y Cinco  Céntimos</t>
    </r>
  </si>
  <si>
    <r>
      <t xml:space="preserve">ÓRDEN DE PAGO </t>
    </r>
    <r>
      <rPr>
        <sz val="16"/>
        <color rgb="FF3333FF"/>
        <rFont val="Cambria"/>
        <family val="1"/>
        <scheme val="major"/>
      </rPr>
      <t>N° 0312</t>
    </r>
  </si>
  <si>
    <r>
      <rPr>
        <sz val="14"/>
        <rFont val="Cambria"/>
        <family val="1"/>
        <scheme val="major"/>
      </rPr>
      <t>La siguiente orden de pago corresponde a</t>
    </r>
    <r>
      <rPr>
        <sz val="14"/>
        <color rgb="FF3333FF"/>
        <rFont val="Cambria"/>
        <family val="1"/>
        <scheme val="major"/>
      </rPr>
      <t>: COTIZACION A LA TESORERIA DE SEGURIDAD SOCIAL [3%] DE LOS EMPLEADOS DEL I.V.I.M., CORRESPONDIENTE AL MES ABRIL DE 2015. SEGÚN ANEXOS.-</t>
    </r>
  </si>
  <si>
    <r>
      <t xml:space="preserve">Monto total a pagar en letras: </t>
    </r>
    <r>
      <rPr>
        <sz val="12"/>
        <color rgb="FF3333FF"/>
        <rFont val="Cambria"/>
        <family val="1"/>
        <scheme val="major"/>
      </rPr>
      <t>Trece  Mil Ochocientos Noventa Bolívares Con Doce  Céntimos</t>
    </r>
  </si>
  <si>
    <r>
      <t xml:space="preserve">ÓRDEN DE PAGO </t>
    </r>
    <r>
      <rPr>
        <sz val="16"/>
        <color rgb="FF3333FF"/>
        <rFont val="Cambria"/>
        <family val="1"/>
        <scheme val="major"/>
      </rPr>
      <t>N° 0313</t>
    </r>
  </si>
  <si>
    <r>
      <rPr>
        <sz val="14"/>
        <rFont val="Cambria"/>
        <family val="1"/>
        <scheme val="major"/>
      </rPr>
      <t>La siguiente orden de pago corresponde a</t>
    </r>
    <r>
      <rPr>
        <sz val="14"/>
        <color rgb="FF3333FF"/>
        <rFont val="Cambria"/>
        <family val="1"/>
        <scheme val="major"/>
      </rPr>
      <t>: COTIZACIÓN A LA TESORERIA DE SEGURIDAD SOCIAL [3%] DEL PERSONAL OBRERO DEL I.V.I.M. CORRESPONDIENTE AL MES ABRIL DE 2015. SEGÚN ANEXOS.-</t>
    </r>
  </si>
  <si>
    <r>
      <rPr>
        <sz val="14"/>
        <rFont val="Cambria"/>
        <family val="1"/>
        <scheme val="major"/>
      </rPr>
      <t>La siguiente orden de pago corresponde a</t>
    </r>
    <r>
      <rPr>
        <sz val="14"/>
        <color rgb="FF3333FF"/>
        <rFont val="Cambria"/>
        <family val="1"/>
        <scheme val="major"/>
      </rPr>
      <t>: PRESTAMOS ORDINARIOS A LA CAJA DE AHORRO (C.A.P.T.A.J.P.G.E.M)  DE LOS EMPLEADOS Y OBREROS DEL I.V.I.M., CORRESPONDIENTE AL MES DE ABRIL DE 2015. SEGÚN ANEXOS.-</t>
    </r>
  </si>
  <si>
    <r>
      <t xml:space="preserve">Monto total a pagar en letras: </t>
    </r>
    <r>
      <rPr>
        <sz val="13"/>
        <color rgb="FF3333FF"/>
        <rFont val="Cambria"/>
        <family val="1"/>
        <scheme val="major"/>
      </rPr>
      <t>Cuarenta y Un Mil Cuatrocientos Treinta y Seis Bolívares Con Veintinueve Céntimos</t>
    </r>
  </si>
  <si>
    <r>
      <t xml:space="preserve">ÓRDEN DE PAGO </t>
    </r>
    <r>
      <rPr>
        <sz val="16"/>
        <color rgb="FF3333FF"/>
        <rFont val="Cambria"/>
        <family val="1"/>
        <scheme val="major"/>
      </rPr>
      <t>N° 0314</t>
    </r>
  </si>
  <si>
    <r>
      <t xml:space="preserve">ÓRDEN DE PAGO </t>
    </r>
    <r>
      <rPr>
        <sz val="16"/>
        <color rgb="FF3333FF"/>
        <rFont val="Cambria"/>
        <family val="1"/>
        <scheme val="major"/>
      </rPr>
      <t>N° 0315</t>
    </r>
  </si>
  <si>
    <r>
      <rPr>
        <sz val="14"/>
        <rFont val="Cambria"/>
        <family val="1"/>
        <scheme val="major"/>
      </rPr>
      <t>La siguiente orden de pago corresponde a</t>
    </r>
    <r>
      <rPr>
        <sz val="14"/>
        <color rgb="FF3333FF"/>
        <rFont val="Cambria"/>
        <family val="1"/>
        <scheme val="major"/>
      </rPr>
      <t>: APORTES PATRONALES (10%) A LA CAJA DE AHORROS (C.A.P.T.A.J.P.G.E.M)  DE LOS EMPLEADOS  Y OBREROS DEL I.V.I.M., CORRESPONDIENTE AL MES ABRIL DE 2015. SEGÚN ANEXOS.-</t>
    </r>
  </si>
  <si>
    <r>
      <t xml:space="preserve">ÓRDEN DE PAGO </t>
    </r>
    <r>
      <rPr>
        <sz val="16"/>
        <color rgb="FF3333FF"/>
        <rFont val="Cambria"/>
        <family val="1"/>
        <scheme val="major"/>
      </rPr>
      <t>N° 0316</t>
    </r>
  </si>
  <si>
    <r>
      <rPr>
        <sz val="14"/>
        <rFont val="Cambria"/>
        <family val="1"/>
        <scheme val="major"/>
      </rPr>
      <t>La siguiente orden de pago corresponde a</t>
    </r>
    <r>
      <rPr>
        <sz val="14"/>
        <color rgb="FF3333FF"/>
        <rFont val="Cambria"/>
        <family val="1"/>
        <scheme val="major"/>
      </rPr>
      <t>: APORTE PATRONAL AL REGIMEN PRESTACIONAL DE EMPLEO [2%] DEL PERSONAL ADMINISTRATIVO Y OBRERO DEL I.V.I.M., CORRESPONDIENTE AL MES ABRIL DE 2015. SEGÚN ANEXOS.-</t>
    </r>
  </si>
  <si>
    <r>
      <t xml:space="preserve">ÓRDEN DE PAGO </t>
    </r>
    <r>
      <rPr>
        <sz val="16"/>
        <color rgb="FF3333FF"/>
        <rFont val="Cambria"/>
        <family val="1"/>
        <scheme val="major"/>
      </rPr>
      <t>N° 0317</t>
    </r>
  </si>
  <si>
    <r>
      <rPr>
        <sz val="14"/>
        <rFont val="Cambria"/>
        <family val="1"/>
        <scheme val="major"/>
      </rPr>
      <t>La siguiente orden de pago corresponde a</t>
    </r>
    <r>
      <rPr>
        <sz val="14"/>
        <color rgb="FF3333FF"/>
        <rFont val="Cambria"/>
        <family val="1"/>
        <scheme val="major"/>
      </rPr>
      <t>: APORTE PATRONAL A LA TESORERIA DE SEGURIDAD SOCIAL [3%] DEL PERSONAL OBRERO DEL I.V.I.M. CORRESPONDIENTE AL MES DE ABRIL DE 2015. SEGÚN ANEXOS.-</t>
    </r>
  </si>
  <si>
    <r>
      <t xml:space="preserve">ÓRDEN DE PAGO </t>
    </r>
    <r>
      <rPr>
        <sz val="16"/>
        <color rgb="FF3333FF"/>
        <rFont val="Cambria"/>
        <family val="1"/>
        <scheme val="major"/>
      </rPr>
      <t>N° 0318</t>
    </r>
  </si>
  <si>
    <r>
      <rPr>
        <sz val="14"/>
        <rFont val="Cambria"/>
        <family val="1"/>
        <scheme val="major"/>
      </rPr>
      <t>La siguiente orden de pago corresponde a</t>
    </r>
    <r>
      <rPr>
        <sz val="14"/>
        <color rgb="FF3333FF"/>
        <rFont val="Cambria"/>
        <family val="1"/>
        <scheme val="major"/>
      </rPr>
      <t>: APORTE PATRONAL A LA TESORERIA DE SEGURIDAD SOCIAL [3%] DEL PERSONAL EMPLEADO DEL I.V.I.M., CORRESPONDIENTE AL MES ABRIL DE 2015. SEGÚN ANEXOS.-</t>
    </r>
  </si>
  <si>
    <r>
      <t xml:space="preserve">ÓRDEN DE PAGO </t>
    </r>
    <r>
      <rPr>
        <sz val="16"/>
        <color rgb="FF3333FF"/>
        <rFont val="Cambria"/>
        <family val="1"/>
        <scheme val="major"/>
      </rPr>
      <t>N° 0319</t>
    </r>
  </si>
  <si>
    <r>
      <rPr>
        <sz val="14"/>
        <rFont val="Cambria"/>
        <family val="1"/>
        <scheme val="major"/>
      </rPr>
      <t>La siguiente orden de pago corresponde a</t>
    </r>
    <r>
      <rPr>
        <sz val="14"/>
        <color rgb="FF3333FF"/>
        <rFont val="Cambria"/>
        <family val="1"/>
        <scheme val="major"/>
      </rPr>
      <t>: APORTE PATRONAL AL SEGURO SOCIAL OBLIGATORIO (S.S.O.) 4%,  DEL PERSONAL ADMINISTRATIVO Y OBRERO DEL I.V.I.M., CORRESPONDIENTE AL MES DE ABRIL DE 2015. SEGÚN ANEXOS.-</t>
    </r>
  </si>
  <si>
    <r>
      <t xml:space="preserve">Monto total a pagar en letras: </t>
    </r>
    <r>
      <rPr>
        <sz val="13"/>
        <color rgb="FF3333FF"/>
        <rFont val="Cambria"/>
        <family val="1"/>
        <scheme val="major"/>
      </rPr>
      <t>Diecinueve Mil Ochocientos Cincuenta y Ocho Bolívares Con Ochenta y Dos Céntimos</t>
    </r>
  </si>
  <si>
    <t>JUNIO DE 2015</t>
  </si>
  <si>
    <r>
      <t xml:space="preserve">ÓRDEN DE PAGO </t>
    </r>
    <r>
      <rPr>
        <sz val="16"/>
        <color rgb="FF3333FF"/>
        <rFont val="Cambria"/>
        <family val="1"/>
        <scheme val="major"/>
      </rPr>
      <t>N° 0320</t>
    </r>
  </si>
  <si>
    <r>
      <t xml:space="preserve">FECHA: </t>
    </r>
    <r>
      <rPr>
        <sz val="13"/>
        <color rgb="FF3333FF"/>
        <rFont val="Cambria"/>
        <family val="1"/>
        <scheme val="major"/>
      </rPr>
      <t xml:space="preserve"> 01/06/2015</t>
    </r>
  </si>
  <si>
    <t>VILMA DEL VALLE ROMERO ASTUDILLO</t>
  </si>
  <si>
    <r>
      <t xml:space="preserve">C.I. / R.I.F. </t>
    </r>
    <r>
      <rPr>
        <sz val="13"/>
        <color rgb="FF3333FF"/>
        <rFont val="Cambria"/>
        <family val="1"/>
        <scheme val="major"/>
      </rPr>
      <t>V - 12.791.922</t>
    </r>
  </si>
  <si>
    <r>
      <rPr>
        <sz val="13"/>
        <rFont val="Cambria"/>
        <family val="1"/>
        <scheme val="major"/>
      </rPr>
      <t>La siguiente orden de pago corresponde a</t>
    </r>
    <r>
      <rPr>
        <sz val="13"/>
        <color rgb="FF3333FF"/>
        <rFont val="Cambria"/>
        <family val="1"/>
        <scheme val="major"/>
      </rPr>
      <t>: CANCELACION DE CUARENTA Y CINCO (45) DIAS DE BONO VACACIONAL, CORRESPONDIENTE AL PERIODO 2014/2015 QUE, LE CORRESPONDEN EN SU CONDICION DE ASEADORA, ADSCRITA A LA GERENCIA DE ADMINISTRACION Y FINANZAS, AL SERVICIO DEL I.V.I.M. SEGUN SOPORTES ANEXOS.-</t>
    </r>
  </si>
  <si>
    <r>
      <t xml:space="preserve">Monto total a pagar en letras: </t>
    </r>
    <r>
      <rPr>
        <sz val="13"/>
        <color rgb="FF3333FF"/>
        <rFont val="Cambria"/>
        <family val="1"/>
        <scheme val="major"/>
      </rPr>
      <t>Siete Mil Seiscientos Treinta y Tres Bolivares Con Sesenta y Cinco Céntimos</t>
    </r>
  </si>
  <si>
    <r>
      <t xml:space="preserve">ÓRDEN DE PAGO </t>
    </r>
    <r>
      <rPr>
        <sz val="16"/>
        <color rgb="FF3333FF"/>
        <rFont val="Cambria"/>
        <family val="1"/>
        <scheme val="major"/>
      </rPr>
      <t>N° 0321</t>
    </r>
  </si>
  <si>
    <t>NAPOLEON SEGUNDO RODRIGUEZ DIAZ</t>
  </si>
  <si>
    <r>
      <t xml:space="preserve">C.I. / R.I.F. </t>
    </r>
    <r>
      <rPr>
        <sz val="13"/>
        <color rgb="FF3333FF"/>
        <rFont val="Cambria"/>
        <family val="1"/>
        <scheme val="major"/>
      </rPr>
      <t>V - 13.250.420</t>
    </r>
  </si>
  <si>
    <r>
      <rPr>
        <sz val="13"/>
        <rFont val="Cambria"/>
        <family val="1"/>
        <scheme val="major"/>
      </rPr>
      <t>La siguiente orden de pago corresponde a</t>
    </r>
    <r>
      <rPr>
        <sz val="13"/>
        <color rgb="FF3333FF"/>
        <rFont val="Cambria"/>
        <family val="1"/>
        <scheme val="major"/>
      </rPr>
      <t>: CANCELACION DE CUARENTA Y CINCO (45) DIAS DE BONO VACACIONAL, CORRESPONDIENTE AL PERIODO 2014/2015 QUE, LE CORRESPONDEN EN SU CONDICION DE CHOFER, ADSCRITO A LA GERENCIA DE ADMINISTRACION Y FINANZAS, AL SERVICIO DEL I.V.I.M. SEGUN SOPORTES ANEXOS.-</t>
    </r>
  </si>
  <si>
    <r>
      <t xml:space="preserve">Monto total a pagar en letras: </t>
    </r>
    <r>
      <rPr>
        <sz val="13"/>
        <color rgb="FF3333FF"/>
        <rFont val="Cambria"/>
        <family val="1"/>
        <scheme val="major"/>
      </rPr>
      <t>Siete Mil Setecientos Ochenta y Tres Bolivares Con Sesenta y Cinco Céntimos</t>
    </r>
  </si>
  <si>
    <r>
      <rPr>
        <sz val="13"/>
        <rFont val="Cambria"/>
        <family val="1"/>
        <scheme val="major"/>
      </rPr>
      <t>La siguiente orden de pago corresponde como</t>
    </r>
    <r>
      <rPr>
        <sz val="13"/>
        <color rgb="FF3333FF"/>
        <rFont val="Cambria"/>
        <family val="1"/>
        <scheme val="major"/>
      </rPr>
      <t>: HONORARIOS PROFESIONALES POR LOS SERVICIOS PRESTADO AL INSTITUTO COMO: ASESORA JURIDICA INTEGRAL, CORRESPONDIENTE AL MES DE MAYO DE 2015, FACTURA: 000123, CONTROL 00-000123 FECHA 29/05/2015, SEGUN CONTRATO IVIM-001-2015. Y DEMAS ANEXOS.</t>
    </r>
  </si>
  <si>
    <t>ALCADIA MATURIN 1,70%</t>
  </si>
  <si>
    <r>
      <t xml:space="preserve">Monto total a pagar en letras: </t>
    </r>
    <r>
      <rPr>
        <sz val="12"/>
        <color rgb="FF3333FF"/>
        <rFont val="Cambria"/>
        <family val="1"/>
        <scheme val="major"/>
      </rPr>
      <t xml:space="preserve">Catorce Mil Quinientos Cincuenta Bolívares Con Cincuenta y Cinco Céntimos </t>
    </r>
  </si>
  <si>
    <r>
      <t xml:space="preserve">FECHA: </t>
    </r>
    <r>
      <rPr>
        <sz val="13"/>
        <color rgb="FF3333FF"/>
        <rFont val="Cambria"/>
        <family val="1"/>
        <scheme val="major"/>
      </rPr>
      <t xml:space="preserve"> 03/06/2015</t>
    </r>
  </si>
  <si>
    <r>
      <t xml:space="preserve">ÓRDEN DE PAGO </t>
    </r>
    <r>
      <rPr>
        <sz val="16"/>
        <color rgb="FF3333FF"/>
        <rFont val="Cambria"/>
        <family val="1"/>
        <scheme val="major"/>
      </rPr>
      <t>N° 0322</t>
    </r>
  </si>
  <si>
    <r>
      <t xml:space="preserve">ÓRDEN DE PAGO </t>
    </r>
    <r>
      <rPr>
        <sz val="16"/>
        <color rgb="FF3333FF"/>
        <rFont val="Cambria"/>
        <family val="1"/>
        <scheme val="major"/>
      </rPr>
      <t>N° 0323</t>
    </r>
  </si>
  <si>
    <t>VAL.PARCIAL 02</t>
  </si>
  <si>
    <t>CONSEJO COMUNAL "CIUDAD CARIBE"</t>
  </si>
  <si>
    <r>
      <t xml:space="preserve">C.I. / R.I.F. </t>
    </r>
    <r>
      <rPr>
        <sz val="14"/>
        <color rgb="FF3333FF"/>
        <rFont val="Cambria"/>
        <family val="1"/>
        <scheme val="major"/>
      </rPr>
      <t>J - 29989967 - 4</t>
    </r>
  </si>
  <si>
    <r>
      <rPr>
        <sz val="13"/>
        <rFont val="Cambria"/>
        <family val="1"/>
        <scheme val="major"/>
      </rPr>
      <t xml:space="preserve">La siguiente Orden de Pago corresponde a: </t>
    </r>
    <r>
      <rPr>
        <sz val="13"/>
        <color rgb="FF3333FF"/>
        <rFont val="Cambria"/>
        <family val="1"/>
        <scheme val="major"/>
      </rPr>
      <t>VALUACION PARCIAL 02 POR CONCEPTO DE COMPENSACION ECONOMICA DE MANO DE OBRA PARA LA CONSTRUCCION DE TREINTA (31) VIVIENDAS EN LOS SECTORES ARNOLDO GABALDON, SANTA EDUVIGIS, BELLA BARBARA, BUENA VISTA, LAS BRISAS, MAMA FRANCISCA, MORON, TEJERO VIEJO, BRISAS DEL CIARNO Y FRAY CASIMIRO DE BORJA DEL MUNICIPIO SANTA BARBARA DEL ESTADO MONAGAS. SEGÚN ALIANZA ESTRATEGICA SOCIOECONOMICA NRO. IVIM-PDVSA-GOB-020-2013,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</si>
  <si>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Ciento Ochenta y Ocho Mil Trescientos Bolívares Con Cero Céntimos</t>
    </r>
  </si>
  <si>
    <t>VIATICOS</t>
  </si>
  <si>
    <t>17 DE JULIO</t>
  </si>
  <si>
    <t>CELIDA BELLO</t>
  </si>
  <si>
    <r>
      <t xml:space="preserve">C.I. / </t>
    </r>
    <r>
      <rPr>
        <sz val="13"/>
        <color rgb="FF3333FF"/>
        <rFont val="Cambria"/>
        <family val="1"/>
        <scheme val="major"/>
      </rPr>
      <t>V-8.878.421</t>
    </r>
  </si>
  <si>
    <r>
      <rPr>
        <sz val="13"/>
        <rFont val="Cambria"/>
        <family val="1"/>
        <scheme val="major"/>
      </rPr>
      <t>La siguiente orden de pago corresponde a</t>
    </r>
    <r>
      <rPr>
        <sz val="13"/>
        <color rgb="FF3333FF"/>
        <rFont val="Cambria"/>
        <family val="1"/>
        <scheme val="major"/>
      </rPr>
      <t>: VIATICOS POR TRASLADO A LA CIUDAD DE CARACAS, EL DIA 17 DE JULIO DEL PRESENTE AÑO, A LOS FINES DE REVISAR EL DESARROLLO DE LOS DIFERENTES JUICIOS QUE LLEVA EL I.V.I.M. ANTE LA CORTE CONTENSIOSA ADMINISTRATIVA, CON SEDE EN ESA CIUDAD, CUYOS EXPEDIENTES SE ENCUENTRAN ASIGNADOS CON LOS NROS. AP42-R-2007-1013; AP42-G-2008-014; AP42-G-2009-007; AP42-G-2009-008; AP42-G-2009-009; AP42-G-2009-010; Y AP42-R-2013-711. ANEXO INSTRUCTIVO DE VIATICOS PARA LOS FUNCIONARIOS PUBLICOS, PUBLICADO EN GACETA OFICIAL DEL ESTADO MONAGAS (DECRETO N° G-777/2012) Y DEMAS SOPORTES</t>
    </r>
  </si>
  <si>
    <r>
      <t xml:space="preserve">Monto total a pagar en letras: </t>
    </r>
    <r>
      <rPr>
        <sz val="13"/>
        <color rgb="FF3333FF"/>
        <rFont val="Cambria"/>
        <family val="1"/>
        <scheme val="major"/>
      </rPr>
      <t>Tres Mil Quinientos Noventa y Dos Bolívares Con Cincuenta y Ocho Céntimos</t>
    </r>
  </si>
  <si>
    <r>
      <t xml:space="preserve">________________________________________________          </t>
    </r>
    <r>
      <rPr>
        <sz val="12"/>
        <color theme="1"/>
        <rFont val="Cambria"/>
        <family val="1"/>
        <scheme val="major"/>
      </rPr>
      <t xml:space="preserve">Lcda. Militza Alvarez                                                                                                                    C.I. 10.835.177     </t>
    </r>
    <r>
      <rPr>
        <b/>
        <sz val="12"/>
        <color theme="1"/>
        <rFont val="Cambria"/>
        <family val="1"/>
        <scheme val="major"/>
      </rPr>
      <t xml:space="preserve">                                                                                 Jefe (a) de Presupuesto I.V.I.M.                         </t>
    </r>
    <r>
      <rPr>
        <sz val="12"/>
        <color theme="1"/>
        <rFont val="Cambria"/>
        <family val="1"/>
        <scheme val="major"/>
      </rPr>
      <t>Fecha: ________ / _________ / _____________</t>
    </r>
  </si>
  <si>
    <r>
      <t xml:space="preserve">ÓRDEN DE PAGO </t>
    </r>
    <r>
      <rPr>
        <sz val="16"/>
        <color rgb="FF3333FF"/>
        <rFont val="Cambria"/>
        <family val="1"/>
        <scheme val="major"/>
      </rPr>
      <t>N° 0324</t>
    </r>
  </si>
  <si>
    <r>
      <t xml:space="preserve">FECHA: </t>
    </r>
    <r>
      <rPr>
        <sz val="13"/>
        <color rgb="FF3333FF"/>
        <rFont val="Cambria"/>
        <family val="1"/>
        <scheme val="major"/>
      </rPr>
      <t xml:space="preserve"> 05/06/2015</t>
    </r>
  </si>
  <si>
    <t>3 FACTURAS</t>
  </si>
  <si>
    <r>
      <rPr>
        <sz val="13"/>
        <rFont val="Cambria"/>
        <family val="1"/>
        <scheme val="major"/>
      </rPr>
      <t xml:space="preserve">La siguiente Orden de Pago corresponde a: </t>
    </r>
    <r>
      <rPr>
        <sz val="13"/>
        <color rgb="FF3333FF"/>
        <rFont val="Cambria"/>
        <family val="1"/>
        <scheme val="major"/>
      </rPr>
      <t>PAGO POR ALQUILER POR DIA DE CAMION MITSUBISHI CANTER FE 659-T, PLACAS 69F-NAH; PARA TRASLADO DE MATERIAL DE CONSTRUCCION PARA LA GRAN MISION VIVIENDA VENEZUELA PARA LOS PERIODOS: (DEL 24-04-2015 AL 30-04-2015; DEL 04-05-2015 AL 07-05-2015; DEL 11-05-2015 AL 15-05-2015; 18-05-2015 AL 22-05-2015; DEL 25-05-2015 AL 29-05-2015)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ORDENES DE SERVICIO NRO 026-2015 (FACTURA Nº 001233 Nº DE CONTROL 00-000133 DE FECHA 02/06/2015); NRO 027-2015 (FACTURA Nº 001231 Nº DE CONTROL 00-0001231 DE FECHA 03/06/2015) Y NRO 028-2015 (FACTURA Nº 001232 Nº DE CONTROL 00-0001232 DE FECHA 03/06/2015) Y DEMAS ANEXOS.- </t>
    </r>
  </si>
  <si>
    <r>
      <t xml:space="preserve">Monto total a pagar en letras: </t>
    </r>
    <r>
      <rPr>
        <sz val="13"/>
        <color rgb="FF3333FF"/>
        <rFont val="Cambria"/>
        <family val="1"/>
        <scheme val="major"/>
      </rPr>
      <t>Ciento Diecinueve Mil Cuatrocientos Bolívares Con Cero Céntimos</t>
    </r>
  </si>
  <si>
    <r>
      <t xml:space="preserve">ÓRDEN DE PAGO </t>
    </r>
    <r>
      <rPr>
        <sz val="16"/>
        <color rgb="FF3333FF"/>
        <rFont val="Cambria"/>
        <family val="1"/>
        <scheme val="major"/>
      </rPr>
      <t>N° 0325</t>
    </r>
  </si>
  <si>
    <r>
      <t xml:space="preserve">FECHA: </t>
    </r>
    <r>
      <rPr>
        <sz val="13"/>
        <color rgb="FF3333FF"/>
        <rFont val="Cambria"/>
        <family val="1"/>
        <scheme val="major"/>
      </rPr>
      <t xml:space="preserve"> 08/06/2015</t>
    </r>
  </si>
  <si>
    <t>ALCADIA  DE MATURIN 1,10%</t>
  </si>
  <si>
    <r>
      <t xml:space="preserve">Monto total a pagar en letras: </t>
    </r>
    <r>
      <rPr>
        <sz val="13"/>
        <color rgb="FF3333FF"/>
        <rFont val="Cambria"/>
        <family val="1"/>
        <scheme val="major"/>
      </rPr>
      <t>Un</t>
    </r>
    <r>
      <rPr>
        <sz val="13"/>
        <color theme="1"/>
        <rFont val="Cambria"/>
        <family val="1"/>
        <scheme val="major"/>
      </rPr>
      <t xml:space="preserve"> </t>
    </r>
    <r>
      <rPr>
        <sz val="13"/>
        <color rgb="FF3333FF"/>
        <rFont val="Cambria"/>
        <family val="1"/>
        <scheme val="major"/>
      </rPr>
      <t>Mil Doscientos Nueve Bolívares Con Veinte Céntimos</t>
    </r>
  </si>
  <si>
    <r>
      <rPr>
        <sz val="12"/>
        <rFont val="Cambria"/>
        <family val="1"/>
        <scheme val="major"/>
      </rPr>
      <t>La siguiente orden de pago corresponde a</t>
    </r>
    <r>
      <rPr>
        <sz val="12"/>
        <color rgb="FF3333FF"/>
        <rFont val="Cambria"/>
        <family val="1"/>
        <scheme val="major"/>
      </rPr>
      <t>: PAGO POR CONSUMO DE AGUA DEL I.V.I.M., AV. FUERZAS ARMADAS, CASA N° 31 Y 33, MATURIN. CORRESPONDIENTE AL MES DE MAYO DE 2015, SEGUN FACTURAS: N° MA09-00002757; CONTROL N° 00-0458257 Y Nº MA09-00002758; CONTROL N° 00-0458258, AMBAS EMITIDAS EN FECHA 01-06-2015. SEGUN ANEXOS.</t>
    </r>
  </si>
  <si>
    <r>
      <t xml:space="preserve">ÓRDEN DE PAGO </t>
    </r>
    <r>
      <rPr>
        <sz val="16"/>
        <color rgb="FF3333FF"/>
        <rFont val="Cambria"/>
        <family val="1"/>
        <scheme val="major"/>
      </rPr>
      <t>N° 0326</t>
    </r>
  </si>
  <si>
    <r>
      <t xml:space="preserve">Monto total a pagar en letras: </t>
    </r>
    <r>
      <rPr>
        <sz val="13"/>
        <color rgb="FF3333FF"/>
        <rFont val="Cambria"/>
        <family val="1"/>
        <scheme val="major"/>
      </rPr>
      <t>Treinta y Ocho Mil Seiscientos Bolívares Con Cero Céntimos</t>
    </r>
  </si>
  <si>
    <r>
      <t xml:space="preserve">ÓRDEN DE PAGO </t>
    </r>
    <r>
      <rPr>
        <sz val="16"/>
        <color rgb="FF3333FF"/>
        <rFont val="Cambria"/>
        <family val="1"/>
        <scheme val="major"/>
      </rPr>
      <t>N° 0327</t>
    </r>
  </si>
  <si>
    <r>
      <rPr>
        <sz val="12"/>
        <rFont val="Cambria"/>
        <family val="1"/>
        <scheme val="major"/>
      </rPr>
      <t xml:space="preserve">La siguiente Orden de Pago corresponde a: </t>
    </r>
    <r>
      <rPr>
        <sz val="12"/>
        <color rgb="FF3333FF"/>
        <rFont val="Cambria"/>
        <family val="1"/>
        <scheme val="major"/>
      </rPr>
      <t xml:space="preserve">PAGO POR COMPRA DE 5,000 BLOQUES DE 15CM;  A FIN DE SER UTILIZADOS EN EL  PROYECTO: "CONVENIO DE COOPERACION INTERINSTITUCIONAL PARA LA CONSTRUCCION DE 800 VIVIENDAS EN DIFERENTES MUNICIPIOS DEL ESTADO MONAGAS". SEGUN ORDEN DE COMPRA Nº 032-2015 DE FECHA 08/06/2015 Y FACTURA Nº 000050 Nº DE CONTROL 00-000050 DE FECHA 08/06/2015 Y DEMAS ANEXOS.- </t>
    </r>
  </si>
  <si>
    <r>
      <rPr>
        <sz val="12"/>
        <rFont val="Cambria"/>
        <family val="1"/>
        <scheme val="major"/>
      </rPr>
      <t xml:space="preserve">La siguiente Orden de Pago corresponde a: </t>
    </r>
    <r>
      <rPr>
        <sz val="12"/>
        <color rgb="FF3333FF"/>
        <rFont val="Cambria"/>
        <family val="1"/>
        <scheme val="major"/>
      </rPr>
      <t xml:space="preserve">PAGO POR COMPRA DE 8.000 BLOQUES DE CEMENTO; A FIN DE SER UTILIZADOS EN EL  PROYECTO: "CONVENIO DE COOPERACION INTERINSTITUCIONAL PARA LA CONSTRUCCION DE 800 VIVIENDAS EN DIFERENTES MUNICIPIOS DEL ESTADO MONAGAS". SEGUN ORDEN DE COMPRA Nº 031-2015 DE FECHA 01/06/2015 Y FACTURA Nº 0000010 Nº DE CONTROL 00-0000010 DE FECHA 01/06/2015 Y DEMAS SOPORTES ANEXOS.- </t>
    </r>
  </si>
  <si>
    <r>
      <t xml:space="preserve">ÓRDEN DE PAGO </t>
    </r>
    <r>
      <rPr>
        <sz val="16"/>
        <color rgb="FF3333FF"/>
        <rFont val="Cambria"/>
        <family val="1"/>
        <scheme val="major"/>
      </rPr>
      <t>N° 0328</t>
    </r>
  </si>
  <si>
    <t>ALONSO RAFAEL REYES OLIVO</t>
  </si>
  <si>
    <r>
      <t xml:space="preserve">C.I. / R.I.F. </t>
    </r>
    <r>
      <rPr>
        <sz val="14"/>
        <color rgb="FF3333FF"/>
        <rFont val="Cambria"/>
        <family val="1"/>
        <scheme val="major"/>
      </rPr>
      <t>V - 16665581-8</t>
    </r>
  </si>
  <si>
    <t>VIAJES DE CAMIONES DE GRANZA</t>
  </si>
  <si>
    <r>
      <t xml:space="preserve">Monto total a pagar en letras: </t>
    </r>
    <r>
      <rPr>
        <sz val="13"/>
        <color rgb="FF3333FF"/>
        <rFont val="Cambria"/>
        <family val="1"/>
        <scheme val="major"/>
      </rPr>
      <t>Ciento Dieciocho Mil Doscientos Bolívares Con Cero Céntimos</t>
    </r>
  </si>
  <si>
    <r>
      <rPr>
        <sz val="12"/>
        <rFont val="Cambria"/>
        <family val="1"/>
        <scheme val="major"/>
      </rPr>
      <t xml:space="preserve">La siguiente Orden de Pago corresponde a: </t>
    </r>
    <r>
      <rPr>
        <sz val="12"/>
        <color rgb="FF3333FF"/>
        <rFont val="Cambria"/>
        <family val="1"/>
        <scheme val="major"/>
      </rPr>
      <t xml:space="preserve">PAGO POR VIAJES DE CAMIONES DE GRANZA; A FIN DE SER UTILIZADOS EN EL  PROYECTO: "CONVENIO DE COOPERACION INTERINSTITUCIONAL PARA LA CONSTRUCCION DE 800 VIVIENDAS EN DIFERENTES MUNICIPIOS DEL ESTADO MONAGAS". SEGUN ORDEN DE SERVICIO Nº 029-2015 DE FECHA 02/06/2015 Y FACTURA Nº 0000004 Nº DE CONTROL 00-0000004 DE FECHA 02/06/2015 Y DEMAS SOPORTES ANEXOS.- </t>
    </r>
  </si>
  <si>
    <r>
      <t xml:space="preserve">Monto total a pagar en letras: </t>
    </r>
    <r>
      <rPr>
        <sz val="13"/>
        <color rgb="FF3333FF"/>
        <rFont val="Cambria"/>
        <family val="1"/>
        <scheme val="major"/>
      </rPr>
      <t>Veinticuatro Mil Seiscientos Veinticinco Bolívares Con Cero Céntimos</t>
    </r>
  </si>
  <si>
    <r>
      <t xml:space="preserve">ÓRDEN DE PAGO </t>
    </r>
    <r>
      <rPr>
        <sz val="16"/>
        <color rgb="FF3333FF"/>
        <rFont val="Cambria"/>
        <family val="1"/>
        <scheme val="major"/>
      </rPr>
      <t>N° 0329</t>
    </r>
  </si>
  <si>
    <t>3 DIAS</t>
  </si>
  <si>
    <t>JOSE JAVIER ALVAREZ LUCES</t>
  </si>
  <si>
    <r>
      <t xml:space="preserve">C.I. / R.I.F. </t>
    </r>
    <r>
      <rPr>
        <sz val="14"/>
        <color rgb="FF3333FF"/>
        <rFont val="Cambria"/>
        <family val="1"/>
        <scheme val="major"/>
      </rPr>
      <t>V - 16940143-4</t>
    </r>
  </si>
  <si>
    <r>
      <rPr>
        <sz val="12"/>
        <rFont val="Cambria"/>
        <family val="1"/>
        <scheme val="major"/>
      </rPr>
      <t xml:space="preserve">La siguiente Orden de Pago corresponde a: </t>
    </r>
    <r>
      <rPr>
        <sz val="12"/>
        <color rgb="FF3333FF"/>
        <rFont val="Cambria"/>
        <family val="1"/>
        <scheme val="major"/>
      </rPr>
      <t xml:space="preserve">PAGO POR ALQUILER POR DIA DE CAMION MITSUBISHI, PLATAFORMA, COLOR BLANCO, PLACA A50AK7N, LOS DIAS 07, 08 Y 11 DE MAYO DE 2015 PARA EL TRASLADO DE BLOQUES PARA LAS VIVIENDAS DEL MUNICIPIO CEDEÑO; A FIN DE SER UTILIZADOS EN EL  PROYECTO: "CONVENIO DE COOPERACION INTERINSTITUCIONAL PARA LA CONSTRUCCION DE 800 VIVIENDAS EN DIFERENTES MUNICIPIOS DEL ESTADO MONAGAS". SEGUN ORDEN DE SERVICIO Nº 030-2015 DE FECHA 02/06/2015 Y FACTURA Nº 000002 Nº DE CONTROL 00-000002 DE FECHA 02/06/2015 Y DEMAS SOPORTES ANEXOS.- </t>
    </r>
  </si>
  <si>
    <r>
      <t xml:space="preserve">Monto total a pagar en letras: </t>
    </r>
    <r>
      <rPr>
        <sz val="13"/>
        <color rgb="FF3333FF"/>
        <rFont val="Cambria"/>
        <family val="1"/>
        <scheme val="major"/>
      </rPr>
      <t>Once Mil Ochocientos Veinte Bolívares Con Cero Céntimos</t>
    </r>
  </si>
  <si>
    <r>
      <t xml:space="preserve">ÓRDEN DE PAGO </t>
    </r>
    <r>
      <rPr>
        <sz val="16"/>
        <color rgb="FF3333FF"/>
        <rFont val="Cambria"/>
        <family val="1"/>
        <scheme val="major"/>
      </rPr>
      <t>N° 0330</t>
    </r>
  </si>
  <si>
    <r>
      <t xml:space="preserve">FECHA: </t>
    </r>
    <r>
      <rPr>
        <sz val="13"/>
        <color rgb="FF3333FF"/>
        <rFont val="Cambria"/>
        <family val="1"/>
        <scheme val="major"/>
      </rPr>
      <t xml:space="preserve"> 09/06/2015</t>
    </r>
  </si>
  <si>
    <r>
      <t xml:space="preserve">Monto total a pagar en letras: </t>
    </r>
    <r>
      <rPr>
        <sz val="13"/>
        <color rgb="FF3333FF"/>
        <rFont val="Cambria"/>
        <family val="1"/>
        <scheme val="major"/>
      </rPr>
      <t>Noventa y Cinco Mil Quinientos Veinte Bolívares Con Cero Céntimos</t>
    </r>
  </si>
  <si>
    <r>
      <t xml:space="preserve">ÓRDEN DE PAGO </t>
    </r>
    <r>
      <rPr>
        <sz val="16"/>
        <color rgb="FF3333FF"/>
        <rFont val="Cambria"/>
        <family val="1"/>
        <scheme val="major"/>
      </rPr>
      <t>N° 0331</t>
    </r>
  </si>
  <si>
    <r>
      <t xml:space="preserve">FECHA: </t>
    </r>
    <r>
      <rPr>
        <sz val="13"/>
        <color rgb="FF3333FF"/>
        <rFont val="Cambria"/>
        <family val="1"/>
        <scheme val="major"/>
      </rPr>
      <t xml:space="preserve"> 10/06/2015</t>
    </r>
  </si>
  <si>
    <t>REEMBOLSO</t>
  </si>
  <si>
    <t>EXP 3126</t>
  </si>
  <si>
    <t>JOSEFINA DEL VALLE ALCALA DE ESPINOZA</t>
  </si>
  <si>
    <r>
      <t xml:space="preserve">C.I. / R.I.F. </t>
    </r>
    <r>
      <rPr>
        <sz val="13"/>
        <color rgb="FF3333FF"/>
        <rFont val="Cambria"/>
        <family val="1"/>
        <scheme val="major"/>
      </rPr>
      <t>V - 15.551.980</t>
    </r>
  </si>
  <si>
    <r>
      <rPr>
        <sz val="13"/>
        <rFont val="Cambria"/>
        <family val="1"/>
        <scheme val="major"/>
      </rPr>
      <t xml:space="preserve">La siguiente orden de pago corresponde a: </t>
    </r>
    <r>
      <rPr>
        <sz val="13"/>
        <color rgb="FF3333FF"/>
        <rFont val="Cambria"/>
        <family val="1"/>
        <scheme val="major"/>
      </rPr>
      <t xml:space="preserve">REEMBOLSO POR PAGO DE UN MONTO SUPERIOR A LA DEUDA QUE SOSTENIA CON EL INSTITUTO, SEGUN EXPEDIENTE Nº 3126 DE LA CARTERA CREDITICIA "PERSONAS NATURALES II" UBICADO EN EL SECTOR SAN AGUSTIN DE CARIPE, CASA S/N, MUNICIPIO CARIPE DEL ESTADO MONAGAS. SEGUN ANEXOS.- </t>
    </r>
  </si>
  <si>
    <r>
      <t xml:space="preserve">Monto total a pagar en letras: </t>
    </r>
    <r>
      <rPr>
        <sz val="13"/>
        <color rgb="FF3333FF"/>
        <rFont val="Cambria"/>
        <family val="1"/>
        <scheme val="major"/>
      </rPr>
      <t>Diez Mil Doscientos Cuarenta y Tres Bolivares Con Veintisiete Céntimos</t>
    </r>
  </si>
  <si>
    <r>
      <t xml:space="preserve">ÓRDEN DE PAGO </t>
    </r>
    <r>
      <rPr>
        <sz val="16"/>
        <color rgb="FF3333FF"/>
        <rFont val="Cambria"/>
        <family val="1"/>
        <scheme val="major"/>
      </rPr>
      <t>N° 0332</t>
    </r>
  </si>
  <si>
    <t>11.000 UNDS</t>
  </si>
  <si>
    <r>
      <rPr>
        <sz val="12"/>
        <rFont val="Cambria"/>
        <family val="1"/>
        <scheme val="major"/>
      </rPr>
      <t xml:space="preserve">La siguiente Orden de Pago corresponde a: </t>
    </r>
    <r>
      <rPr>
        <sz val="12"/>
        <color rgb="FF3333FF"/>
        <rFont val="Cambria"/>
        <family val="1"/>
        <scheme val="major"/>
      </rPr>
      <t xml:space="preserve">PAGO POR COMPRA DE 11.000 BLOQUES DE 15CM A FIN DE SER UTILIZADOS EN EL  PROYECTO: "CONVENIO DE COOPERACION INTERINSTITUCIONAL PARA LA CONSTRUCCION DE 800 VIVIENDAS EN DIFERENTES MUNICIPIOS DEL ESTADO MONAGAS". SEGUN ORDEN DE COMPRA Nº 033-2015 CON FACTURA Nº 0000046 Y CONTROL Nº 00-0000046 DE FECHA 09/06/2015. Y SOPORTES ANEXOS.- </t>
    </r>
  </si>
  <si>
    <r>
      <t xml:space="preserve">Monto total a pagar en letras: </t>
    </r>
    <r>
      <rPr>
        <sz val="13"/>
        <color rgb="FF3333FF"/>
        <rFont val="Cambria"/>
        <family val="1"/>
        <scheme val="major"/>
      </rPr>
      <t>Ciento Sesenta y Cinco Mil Ochocientos Ochenta y Tres Bolívares Con Ochenta y Cinco Céntimos</t>
    </r>
  </si>
  <si>
    <r>
      <t xml:space="preserve">ÓRDEN DE PAGO </t>
    </r>
    <r>
      <rPr>
        <sz val="16"/>
        <color rgb="FF3333FF"/>
        <rFont val="Cambria"/>
        <family val="1"/>
        <scheme val="major"/>
      </rPr>
      <t>N° 0333</t>
    </r>
  </si>
  <si>
    <t>COMPRA DE BLOQUES</t>
  </si>
  <si>
    <r>
      <t xml:space="preserve">C.I. / R.I.F. </t>
    </r>
    <r>
      <rPr>
        <sz val="14"/>
        <color rgb="FF3333FF"/>
        <rFont val="Cambria"/>
        <family val="1"/>
        <scheme val="major"/>
      </rPr>
      <t>J-40194146-0</t>
    </r>
  </si>
  <si>
    <r>
      <t>Monto total a pagar en letras:</t>
    </r>
    <r>
      <rPr>
        <sz val="13"/>
        <color rgb="FF3333FF"/>
        <rFont val="Cambria"/>
        <family val="1"/>
        <scheme val="major"/>
      </rPr>
      <t xml:space="preserve"> Sesenta y Seis Mil Novecientos Un Bolívares Con Veinte Céntimos</t>
    </r>
  </si>
  <si>
    <r>
      <rPr>
        <sz val="12"/>
        <rFont val="Cambria"/>
        <family val="1"/>
        <scheme val="major"/>
      </rPr>
      <t xml:space="preserve">La siguiente Orden de Pago corresponde a: </t>
    </r>
    <r>
      <rPr>
        <sz val="12"/>
        <color rgb="FF3333FF"/>
        <rFont val="Cambria"/>
        <family val="1"/>
        <scheme val="major"/>
      </rPr>
      <t xml:space="preserve">PAGO POR COMPRA DE 6.792 BLOQUES DE 15CM A FIN DE SER UTILIZADOS EN EL  PROYECTO: "CONVENIO DE COOPERACION INTERINSTITUCIONAL PARA LA CONSTRUCCION DE 800 VIVIENDAS EN DIFERENTES MUNICIPIOS DEL ESTADO MONAGAS". PARA EL MUNICIPIO SANTA BARBARA; SEGUN ORDEN DE COMPRA Nº 034-2015 DE FECHA 09/06/2015 Y FACTURA Nº 0000045 Nº DE CONTROL 00-0000045 DE FECHA 09/06/2015 Y DEMAS ANEXOS.- </t>
    </r>
  </si>
  <si>
    <r>
      <t xml:space="preserve">ÓRDEN DE PAGO </t>
    </r>
    <r>
      <rPr>
        <sz val="16"/>
        <color rgb="FF3333FF"/>
        <rFont val="Cambria"/>
        <family val="1"/>
        <scheme val="major"/>
      </rPr>
      <t>N° 0334</t>
    </r>
  </si>
  <si>
    <t>5.000</t>
  </si>
  <si>
    <r>
      <rPr>
        <sz val="12"/>
        <rFont val="Cambria"/>
        <family val="1"/>
        <scheme val="major"/>
      </rPr>
      <t xml:space="preserve">La siguiente Orden de Pago corresponde a: </t>
    </r>
    <r>
      <rPr>
        <sz val="12"/>
        <color rgb="FF3333FF"/>
        <rFont val="Cambria"/>
        <family val="1"/>
        <scheme val="major"/>
      </rPr>
      <t xml:space="preserve">PAGO POR COMPRA DE 5.000 BLOQUES DE 15CM. A FIN DE SER UTILIZADOS EN EL  PROYECTO: "CONVENIO DE COOPERACION INTERINSTITUCIONAL PARA LA CONSTRUCCION DE 800 VIVIENDAS EN DIFERENTES MUNICIPIOS DEL ESTADO MONAGAS". SEGUN ORDEN DE COMPRA Nº 035-2015 DE FECHA 10/06/2015 Y FACTURA Nº 000009 Nº DE CONTROL 00-000009 DE FECHA 10/06/2015 Y DEMAS SOPORTES ANEXOS.- </t>
    </r>
  </si>
  <si>
    <r>
      <t xml:space="preserve">Monto total a pagar en letras: </t>
    </r>
    <r>
      <rPr>
        <sz val="13"/>
        <color rgb="FF3333FF"/>
        <rFont val="Cambria"/>
        <family val="1"/>
        <scheme val="major"/>
      </rPr>
      <t>Setenta y Tres Mil Ochocientos Setenta y Cinco Bolívares Con Cero Céntimos</t>
    </r>
  </si>
  <si>
    <r>
      <t xml:space="preserve">ÓRDEN DE PAGO </t>
    </r>
    <r>
      <rPr>
        <sz val="16"/>
        <color rgb="FF3333FF"/>
        <rFont val="Cambria"/>
        <family val="1"/>
        <scheme val="major"/>
      </rPr>
      <t>N° 0335</t>
    </r>
  </si>
  <si>
    <t>5 DIAS</t>
  </si>
  <si>
    <r>
      <rPr>
        <b/>
        <sz val="13"/>
        <rFont val="Cambria"/>
        <family val="1"/>
        <scheme val="major"/>
      </rPr>
      <t>La siguiente Orden de Pago corresponde a:</t>
    </r>
    <r>
      <rPr>
        <sz val="13"/>
        <rFont val="Cambria"/>
        <family val="1"/>
        <scheme val="major"/>
      </rPr>
      <t xml:space="preserve"> </t>
    </r>
    <r>
      <rPr>
        <sz val="13"/>
        <color rgb="FF3333FF"/>
        <rFont val="Cambria"/>
        <family val="1"/>
        <scheme val="major"/>
      </rPr>
      <t xml:space="preserve">PAGO POR ALQUILER POR DIA DE CAMION MITSUBISHI CANTER FE 659-T, PLACAS 69F-NAH; PARA TRASLADO DE MATERIAL DE CONSTRUCCION PARA LA GRAN MISION VIVIENDA VENEZUELA PARA EL PERIODO DEL 01-06-2015 AL 05-06-2015 A FIN DE SER UTILIZADOS EN EL  PROYECTO: </t>
    </r>
    <r>
      <rPr>
        <sz val="13"/>
        <rFont val="Cambria"/>
        <family val="1"/>
        <scheme val="major"/>
      </rPr>
      <t>"</t>
    </r>
    <r>
      <rPr>
        <b/>
        <sz val="13"/>
        <rFont val="Cambria"/>
        <family val="1"/>
        <scheme val="major"/>
      </rPr>
      <t>CONVENIO DE COOPERACION INTERINSTITUCIONAL PARA LA CONSTRUCCION DE 800 VIVIENDAS EN DIFERENTES MUNICIPIOS DEL ESTADO MONAGAS</t>
    </r>
    <r>
      <rPr>
        <sz val="13"/>
        <rFont val="Cambria"/>
        <family val="1"/>
        <scheme val="major"/>
      </rPr>
      <t>"</t>
    </r>
    <r>
      <rPr>
        <sz val="13"/>
        <color rgb="FF3333FF"/>
        <rFont val="Cambria"/>
        <family val="1"/>
        <scheme val="major"/>
      </rPr>
      <t xml:space="preserve">. SEGUN ORDEN DE SERVICIO NRO 031-2015 (FACTURA Nº 001234 Nº DE CONTROL 00-000134 DE FECHA 08/06/2015)  Y DEMAS ANEXOS.- </t>
    </r>
  </si>
  <si>
    <r>
      <t xml:space="preserve">Monto total a pagar en letras: </t>
    </r>
    <r>
      <rPr>
        <sz val="13"/>
        <color rgb="FF3333FF"/>
        <rFont val="Cambria"/>
        <family val="1"/>
        <scheme val="major"/>
      </rPr>
      <t>Diecinueve Mil Novecientos Bolívares Con Cero Céntimos</t>
    </r>
  </si>
  <si>
    <r>
      <t xml:space="preserve">ÓRDEN DE PAGO </t>
    </r>
    <r>
      <rPr>
        <sz val="16"/>
        <color rgb="FF3333FF"/>
        <rFont val="Cambria"/>
        <family val="1"/>
        <scheme val="major"/>
      </rPr>
      <t>N° 0336</t>
    </r>
  </si>
  <si>
    <r>
      <rPr>
        <sz val="13"/>
        <rFont val="Cambria"/>
        <family val="1"/>
        <scheme val="major"/>
      </rPr>
      <t xml:space="preserve">La siguiente Orden de Pago corresponde a: </t>
    </r>
    <r>
      <rPr>
        <sz val="13"/>
        <color rgb="FF3333FF"/>
        <rFont val="Cambria"/>
        <family val="1"/>
        <scheme val="major"/>
      </rPr>
      <t>PAGO POR SERVICIO DE TRANSPORTE PARA TRASLADAR MATERIAL DE CONSTRUCCION (BLOQUES), EN LOS DIFERENTES SECTORES DEL MUNICIPIO BOLIVAR;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ORDENES DE SERVICIO Nº 032-2015 (FACTURA Nº 003321 Nº DE CONTROL 00-002821 DE FECHA 09/06/2015) Y Nº 033-2015 (FACTURA Nº 003322 Y CONTROL Nº 00-002822 DE FECHA 09-06-2015) Y DEMAS ANEXOS.- </t>
    </r>
  </si>
  <si>
    <r>
      <t xml:space="preserve">Monto total a pagar en letras: </t>
    </r>
    <r>
      <rPr>
        <sz val="13"/>
        <color rgb="FF3333FF"/>
        <rFont val="Cambria"/>
        <family val="1"/>
        <scheme val="major"/>
      </rPr>
      <t>Setenta y Nueve Mil Seiscientos Bolívares Con Cero Céntimos</t>
    </r>
  </si>
  <si>
    <r>
      <t xml:space="preserve">ÓRDEN DE PAGO </t>
    </r>
    <r>
      <rPr>
        <sz val="16"/>
        <color rgb="FF3333FF"/>
        <rFont val="Cambria"/>
        <family val="1"/>
        <scheme val="major"/>
      </rPr>
      <t>N° 0337</t>
    </r>
  </si>
  <si>
    <t>4 DIAS</t>
  </si>
  <si>
    <r>
      <t xml:space="preserve">FECHA: </t>
    </r>
    <r>
      <rPr>
        <sz val="13"/>
        <color rgb="FF3333FF"/>
        <rFont val="Cambria"/>
        <family val="1"/>
        <scheme val="major"/>
      </rPr>
      <t xml:space="preserve"> 11/06/2015</t>
    </r>
  </si>
  <si>
    <r>
      <t xml:space="preserve">Monto total a pagar en letras: </t>
    </r>
    <r>
      <rPr>
        <sz val="13"/>
        <color rgb="FF3333FF"/>
        <rFont val="Cambria"/>
        <family val="1"/>
        <scheme val="major"/>
      </rPr>
      <t>Quince Mil Setecientos Sesenta Bolívares Con Cero Céntimos</t>
    </r>
  </si>
  <si>
    <r>
      <t xml:space="preserve">ÓRDEN DE PAGO </t>
    </r>
    <r>
      <rPr>
        <sz val="16"/>
        <color rgb="FF3333FF"/>
        <rFont val="Cambria"/>
        <family val="1"/>
        <scheme val="major"/>
      </rPr>
      <t>N° 0338</t>
    </r>
  </si>
  <si>
    <t>PRIMERA QUINCENA DE JUNIO DE 2015</t>
  </si>
  <si>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JUNIO DE 2015</t>
    </r>
    <r>
      <rPr>
        <sz val="14"/>
        <color rgb="FF3333FF"/>
        <rFont val="Cambria"/>
        <family val="1"/>
        <scheme val="major"/>
      </rPr>
      <t>. SEGUN ANEXOS.</t>
    </r>
  </si>
  <si>
    <t>S.S.O.</t>
  </si>
  <si>
    <t>F.A.O.V.</t>
  </si>
  <si>
    <t>T.S.S.</t>
  </si>
  <si>
    <t>L.R.P.E.</t>
  </si>
  <si>
    <t>DESC. FUNERARIO</t>
  </si>
  <si>
    <r>
      <t xml:space="preserve">Monto total a pagar en letras: </t>
    </r>
    <r>
      <rPr>
        <sz val="13"/>
        <color rgb="FF3333FF"/>
        <rFont val="Cambria"/>
        <family val="1"/>
        <scheme val="major"/>
      </rPr>
      <t xml:space="preserve">Cuatrocientos Treinta y Siete  Mil Quinientos Sesenta y Cinco  Bolívares Con Dieciocho Céntimos. </t>
    </r>
  </si>
  <si>
    <t>14</t>
  </si>
  <si>
    <r>
      <t xml:space="preserve">ÓRDEN DE PAGO </t>
    </r>
    <r>
      <rPr>
        <sz val="16"/>
        <color rgb="FF3333FF"/>
        <rFont val="Cambria"/>
        <family val="1"/>
        <scheme val="major"/>
      </rPr>
      <t>N° 0339</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</si>
  <si>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JUNIO DE 2015. Y DEMAS ANEXOS.-</t>
    </r>
  </si>
  <si>
    <r>
      <t xml:space="preserve">ÓRDEN DE PAGO </t>
    </r>
    <r>
      <rPr>
        <sz val="16"/>
        <color rgb="FF3333FF"/>
        <rFont val="Cambria"/>
        <family val="1"/>
        <scheme val="major"/>
      </rPr>
      <t>N° 0340</t>
    </r>
  </si>
  <si>
    <t>ALMUERZOS</t>
  </si>
  <si>
    <t>VARIADOS</t>
  </si>
  <si>
    <t>ROSA MARIA PINEDA GONZALEZ</t>
  </si>
  <si>
    <r>
      <t xml:space="preserve">C.I. / R.I.F. </t>
    </r>
    <r>
      <rPr>
        <sz val="13"/>
        <color rgb="FF3333FF"/>
        <rFont val="Cambria"/>
        <family val="1"/>
        <scheme val="major"/>
      </rPr>
      <t>V-4.587.670</t>
    </r>
  </si>
  <si>
    <r>
      <rPr>
        <sz val="14"/>
        <rFont val="Cambria"/>
        <family val="1"/>
        <scheme val="major"/>
      </rPr>
      <t>La siguiente orden de pago corresponde a</t>
    </r>
    <r>
      <rPr>
        <sz val="14"/>
        <color rgb="FF3333FF"/>
        <rFont val="Cambria"/>
        <family val="1"/>
        <scheme val="major"/>
      </rPr>
      <t>: REINTEGRO POR COMPRA DE ALMUERZOS VARIADOS, REALIZADO CON DINERO DE SU PROPIO PECULIO, DURANTE LA JORNADA DE INSPECCION EN DIFERENTES SECTORES DEL MUNICIPIO MATURIN ESTADO MONAGAS - EL DIA 04-06-2015. DONDE ASISTIERON LOS FUNCIONARIOS : ING LEIDYS PEÑA, AMARILYS VELIZ, NELSON SALAYA Y SU PERSONA ING ROSA MARIA PINEDA. VER ANEXOS.-</t>
    </r>
  </si>
  <si>
    <r>
      <t xml:space="preserve">Monto total a pagar en letras: </t>
    </r>
    <r>
      <rPr>
        <b/>
        <sz val="12"/>
        <color rgb="FF3333FF"/>
        <rFont val="Cambria"/>
        <family val="1"/>
        <scheme val="major"/>
      </rPr>
      <t>Novecientos Noventa y Cinco</t>
    </r>
    <r>
      <rPr>
        <b/>
        <sz val="12"/>
        <color theme="1"/>
        <rFont val="Cambria"/>
        <family val="1"/>
        <scheme val="major"/>
      </rPr>
      <t xml:space="preserve"> </t>
    </r>
    <r>
      <rPr>
        <sz val="12"/>
        <color rgb="FF3333FF"/>
        <rFont val="Cambria"/>
        <family val="1"/>
        <scheme val="major"/>
      </rPr>
      <t xml:space="preserve"> Bolívares Con Cero Céntimos </t>
    </r>
  </si>
  <si>
    <r>
      <t xml:space="preserve">ÓRDEN DE PAGO </t>
    </r>
    <r>
      <rPr>
        <sz val="16"/>
        <color rgb="FF3333FF"/>
        <rFont val="Cambria"/>
        <family val="1"/>
        <scheme val="major"/>
      </rPr>
      <t>N° 0341</t>
    </r>
  </si>
  <si>
    <r>
      <t xml:space="preserve">FECHA: </t>
    </r>
    <r>
      <rPr>
        <sz val="13"/>
        <color rgb="FF3333FF"/>
        <rFont val="Cambria"/>
        <family val="1"/>
        <scheme val="major"/>
      </rPr>
      <t xml:space="preserve"> 12/06/2015</t>
    </r>
  </si>
  <si>
    <t>COMPRA DE REFRIGERIOS VARIADOS, SERVILLETAS Y VASOS PLASTICOS</t>
  </si>
  <si>
    <r>
      <rPr>
        <sz val="14"/>
        <rFont val="Cambria"/>
        <family val="1"/>
        <scheme val="major"/>
      </rPr>
      <t xml:space="preserve">La siguiente Orden de Pago corresponde a: </t>
    </r>
    <r>
      <rPr>
        <sz val="14"/>
        <color rgb="FF3333FF"/>
        <rFont val="Cambria"/>
        <family val="1"/>
        <scheme val="major"/>
      </rPr>
      <t xml:space="preserve">PAGO POR SUMINISTRO DE REFRIGERIOS VARIADOS, VASOS PLASTICOS Y SERVILLETAS, PARA CONSUMO DEL PERSONAL QUE LABORA EN LA GERENCIA DE CREDITO Y COBRANZAS DEL IVIM , LOS MISMOS REALIZARON JORNADAS DE ACTUALIZACION DE DATOS EN DIFERENTES SECTORES Y URBANISMOS DEL ESTADO MONAGAS (URB. DOÑA ROSA, URB. AVES DEL PARAISO, URB. MORICHE II, CONJUNTO RESIDENCIAL AMANA, NUEVOS HORIZONTES, URB. BUENA VISTA, URB. BELLA VISTA Y LOS HORNOS DE SAN FELIX ). SEGUN FACTURA Nº 0000123 Y CONTROL Nº 00-0000123 DE FECHA 11/06/2015 Y DEMAS ANEXOS.- </t>
    </r>
  </si>
  <si>
    <r>
      <t xml:space="preserve">Monto total a pagar en letras: </t>
    </r>
    <r>
      <rPr>
        <sz val="13"/>
        <color rgb="FF3333FF"/>
        <rFont val="Cambria"/>
        <family val="1"/>
        <scheme val="major"/>
      </rPr>
      <t>Veintiocho Mil Ciento Cuarenta y Cuatro Bolívares Con Cuarenta Céntimos.</t>
    </r>
  </si>
  <si>
    <r>
      <t xml:space="preserve">ÓRDEN DE PAGO </t>
    </r>
    <r>
      <rPr>
        <sz val="16"/>
        <color rgb="FF3333FF"/>
        <rFont val="Cambria"/>
        <family val="1"/>
        <scheme val="major"/>
      </rPr>
      <t>N° 0342</t>
    </r>
  </si>
  <si>
    <r>
      <rPr>
        <sz val="13"/>
        <rFont val="Cambria"/>
        <family val="1"/>
        <scheme val="major"/>
      </rPr>
      <t>La siguiente orden de pago</t>
    </r>
    <r>
      <rPr>
        <sz val="13"/>
        <color rgb="FF3333FF"/>
        <rFont val="Cambria"/>
        <family val="1"/>
        <scheme val="major"/>
      </rPr>
      <t xml:space="preserve">: RETENCIONES DEL IMPUESTO AL VALOR AGREGADO (I.V.A.) DE LOS GASTOS, CANCELADOS A TRAVES DE LA CUENTA CORRIENTE: N° 0102-0613-82-0000159207 Y Nº 0102-0623-56-0000037947 (BANCO DE VENEZUELA) CORRESPONDIENTE A LA PRIMERA QUINCENA DEL MES DE JUNIO DE 2015. SEGUN ANEXOS.- </t>
    </r>
  </si>
  <si>
    <r>
      <t xml:space="preserve">Monto total a pagar en letras: </t>
    </r>
    <r>
      <rPr>
        <sz val="13"/>
        <color rgb="FF3333FF"/>
        <rFont val="Cambria"/>
        <family val="1"/>
        <scheme val="major"/>
      </rPr>
      <t xml:space="preserve"> Veintiseis Mil Trescientos Sesenta y Nueve Bolívares Con Sesenta Céntimos </t>
    </r>
  </si>
  <si>
    <r>
      <t xml:space="preserve">ÓRDEN DE PAGO </t>
    </r>
    <r>
      <rPr>
        <sz val="16"/>
        <color rgb="FF3333FF"/>
        <rFont val="Cambria"/>
        <family val="1"/>
        <scheme val="major"/>
      </rPr>
      <t>N° 0343</t>
    </r>
  </si>
  <si>
    <t>UNO (01)</t>
  </si>
  <si>
    <r>
      <rPr>
        <sz val="13"/>
        <rFont val="Cambria"/>
        <family val="1"/>
        <scheme val="major"/>
      </rPr>
      <t xml:space="preserve">La siguiente Orden de Pago corresponde a: </t>
    </r>
    <r>
      <rPr>
        <sz val="13"/>
        <color rgb="FF3333FF"/>
        <rFont val="Cambria"/>
        <family val="1"/>
        <scheme val="major"/>
      </rPr>
      <t>PAGO POR ALQUILER DE UN  (01) CAMION PARA TRANSPORTE DE MATERIAL DE CONSTRUCCION A DIFERENTES SECTORES DEL MUNICIPIO MATURIN ESTADO MONAGAS DURANTE EL PERIODO DEL 04-05 AL 30-05-2015;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036-2015 DE FECHA 12-06-2015 Y FACTURA Nº 000165 CONTROL Nº 00-000165 DE FECHA 12/06/2015 Y DEMAS ANEXOS.- </t>
    </r>
  </si>
  <si>
    <r>
      <t xml:space="preserve">Monto total a pagar en letras: </t>
    </r>
    <r>
      <rPr>
        <sz val="13"/>
        <color rgb="FF3333FF"/>
        <rFont val="Cambria"/>
        <family val="1"/>
        <scheme val="major"/>
      </rPr>
      <t>Doscientos Sesenta Mil Cuarenta   Bolívares Con Cero Céntimos</t>
    </r>
  </si>
  <si>
    <r>
      <t xml:space="preserve">ÓRDEN DE PAGO </t>
    </r>
    <r>
      <rPr>
        <sz val="16"/>
        <color rgb="FF3333FF"/>
        <rFont val="Cambria"/>
        <family val="1"/>
        <scheme val="major"/>
      </rPr>
      <t>N° 0344</t>
    </r>
  </si>
  <si>
    <t>13.500 UNDS</t>
  </si>
  <si>
    <r>
      <rPr>
        <sz val="12"/>
        <rFont val="Cambria"/>
        <family val="1"/>
        <scheme val="major"/>
      </rPr>
      <t xml:space="preserve">La siguiente Orden de Pago corresponde a: </t>
    </r>
    <r>
      <rPr>
        <sz val="12"/>
        <color rgb="FF3333FF"/>
        <rFont val="Cambria"/>
        <family val="1"/>
        <scheme val="major"/>
      </rPr>
      <t xml:space="preserve">PAGO POR COMPRA DE 13.500 BLOQUES DE CEMENTO A FIN DE SER UTILIZADOS EN EL  PROYECTO: "CONVENIO DE COOPERACION INTERINSTITUCIONAL PARA LA CONSTRUCCION DE 800 VIVIENDAS EN DIFERENTES MUNICIPIOS DEL ESTADO MONAGAS". SEGUN ORDEN DE COMPRA Nº 036-2015 CON FACTURA Nº 0000048 Y CONTROL Nº 00-0000048 DE FECHA 12/06/2015. Y SOPORTES ANEXOS.- </t>
    </r>
  </si>
  <si>
    <r>
      <t xml:space="preserve">Monto total a pagar en letras: </t>
    </r>
    <r>
      <rPr>
        <sz val="13"/>
        <color rgb="FF3333FF"/>
        <rFont val="Cambria"/>
        <family val="1"/>
        <scheme val="major"/>
      </rPr>
      <t>Doscientos Tres Mil Quinientos Ochenta y Cuatro Bolívares Con Setenta y Tres Céntimos</t>
    </r>
  </si>
  <si>
    <r>
      <t xml:space="preserve">FECHA: </t>
    </r>
    <r>
      <rPr>
        <sz val="13"/>
        <color rgb="FF3333FF"/>
        <rFont val="Cambria"/>
        <family val="1"/>
        <scheme val="major"/>
      </rPr>
      <t xml:space="preserve"> 15/06/2015</t>
    </r>
  </si>
  <si>
    <r>
      <t xml:space="preserve">ÓRDEN DE PAGO </t>
    </r>
    <r>
      <rPr>
        <sz val="16"/>
        <color rgb="FF3333FF"/>
        <rFont val="Cambria"/>
        <family val="1"/>
        <scheme val="major"/>
      </rPr>
      <t>N° 0345</t>
    </r>
  </si>
  <si>
    <t>CINCUENTA Y TRES (53)</t>
  </si>
  <si>
    <r>
      <rPr>
        <sz val="12"/>
        <rFont val="Cambria"/>
        <family val="1"/>
        <scheme val="major"/>
      </rPr>
      <t xml:space="preserve">La siguiente Orden de Pago corresponde a: </t>
    </r>
    <r>
      <rPr>
        <sz val="12"/>
        <color rgb="FF3333FF"/>
        <rFont val="Cambria"/>
        <family val="1"/>
        <scheme val="major"/>
      </rPr>
      <t xml:space="preserve">PAGO POR DE ALQUILER DE CAMION PLATAFORMA (53 VIAJES) PARA EL TRANSPORTE DE MATERIALES DE CONSTRUCCION PARA LA EJECUCION DEL PROYECTO: "CONVENIO DE COOPERACION INTERINSTITUCIONAL PARA LA CONSTRUCCION DE 800 VIVIENDAS EN DIFERENTES MUNICIPIOS DEL ESTADO MONAGAS". SEGUN ORDEN DE SERVICIO Nº 037-2015 (FACTURA Nº 0000439 Nº DE CONTROL 00-0000439 DE FECHA 09/06/2015) Nº 038-2015 (FACTURA Nº 0000441 Nº DE CONTROL 00-0000441 DE FECHA 09/06/2015) Y Nº 039-2015 (FACTURA Nº 0000442 Nº DE CONTROL 00-0000442 DE FECHA 08/06/2015) Y DEMAS ANEXOS.- </t>
    </r>
  </si>
  <si>
    <t>I.S.R.L. (2%)-317,50</t>
  </si>
  <si>
    <r>
      <t xml:space="preserve">Monto total a pagar en letras: </t>
    </r>
    <r>
      <rPr>
        <sz val="13"/>
        <color rgb="FF3333FF"/>
        <rFont val="Cambria"/>
        <family val="1"/>
        <scheme val="major"/>
      </rPr>
      <t>Doscientos Cuatro Mil Quinientos Ochenta Bolívares Con Cero Céntimos.</t>
    </r>
  </si>
  <si>
    <t>MENSUALIDAD MAYO DE 2015</t>
  </si>
  <si>
    <r>
      <rPr>
        <sz val="14"/>
        <rFont val="Cambria"/>
        <family val="1"/>
        <scheme val="major"/>
      </rPr>
      <t>La siguiente orden de pago corresponde a</t>
    </r>
    <r>
      <rPr>
        <sz val="14"/>
        <color rgb="FF3333FF"/>
        <rFont val="Cambria"/>
        <family val="1"/>
        <scheme val="major"/>
      </rPr>
      <t>: AYUDA DE GUARDERIA DE SU HIJO: JAVIER Y FABRIZIO MORENO,  CORRESPONDIENTE AL MES DE MAYO DE 2015. SEGÚN FACTURA N° 006182 DE FECHA 12-05-2015 Y Nº 006054 DE FECHA 23-04-2015 Y DE ACUERDO AL ART. 344 DE LA LOTTT Y EL ART. 102 DEL REGLAMENTO DE LA LEY DEL TRABAJO. Y DEMAS SOPORTES ANEXOS.-</t>
    </r>
  </si>
  <si>
    <r>
      <t xml:space="preserve">Monto total a pagar en letras: </t>
    </r>
    <r>
      <rPr>
        <sz val="13"/>
        <color rgb="FF3333FF"/>
        <rFont val="Cambria"/>
        <family val="1"/>
        <scheme val="major"/>
      </rPr>
      <t>Cinco Mil Trescientos Noventa y Siete Bolívares Con Cincuenta y Ocho Céntimos</t>
    </r>
  </si>
  <si>
    <r>
      <t xml:space="preserve">ÓRDEN DE PAGO </t>
    </r>
    <r>
      <rPr>
        <sz val="16"/>
        <color rgb="FF3333FF"/>
        <rFont val="Cambria"/>
        <family val="1"/>
        <scheme val="major"/>
      </rPr>
      <t>N° 0346</t>
    </r>
  </si>
  <si>
    <r>
      <t xml:space="preserve">ÓRDEN DE PAGO </t>
    </r>
    <r>
      <rPr>
        <sz val="16"/>
        <color rgb="FF3333FF"/>
        <rFont val="Cambria"/>
        <family val="1"/>
        <scheme val="major"/>
      </rPr>
      <t>N° 0347</t>
    </r>
  </si>
  <si>
    <t>MENSUALIDAD DE MAYO DE 2015</t>
  </si>
  <si>
    <r>
      <rPr>
        <sz val="13"/>
        <rFont val="Cambria"/>
        <family val="1"/>
        <scheme val="major"/>
      </rPr>
      <t>La siguiente orden de pago corresponde a</t>
    </r>
    <r>
      <rPr>
        <sz val="13"/>
        <color rgb="FF3333FF"/>
        <rFont val="Cambria"/>
        <family val="1"/>
        <scheme val="major"/>
      </rPr>
      <t>: AYUDA DE GUARDERIA DE SUS HIJOS: RICARDO NIEVES,  CORRESPONDIENTE AL MES DE MAYO DE 2015. SEGÚN FACTURA NRO. 007140 DEL 04/06/2015 . Y DE ACUERDO AL ART. 344 DE LA LOTTT Y EL ART. 102 DEL REGLAMENTO DE LA LEY DEL TRABAJO. Y DEMAS SOPORTES ANEXOS.-</t>
    </r>
  </si>
  <si>
    <r>
      <t xml:space="preserve">Monto total a pagar en letras: </t>
    </r>
    <r>
      <rPr>
        <sz val="13"/>
        <color rgb="FF3333FF"/>
        <rFont val="Cambria"/>
        <family val="1"/>
        <scheme val="major"/>
      </rPr>
      <t>Dos  Mil Seiscientos Noventa y Ocho Bolívares Con Setenta y Nueve Céntimos</t>
    </r>
  </si>
  <si>
    <r>
      <t xml:space="preserve">ÓRDEN DE PAGO </t>
    </r>
    <r>
      <rPr>
        <sz val="16"/>
        <color rgb="FF3333FF"/>
        <rFont val="Cambria"/>
        <family val="1"/>
        <scheme val="major"/>
      </rPr>
      <t>N° 0348</t>
    </r>
  </si>
  <si>
    <t>MENSUALIDAD DE MARZO DE 2015</t>
  </si>
  <si>
    <r>
      <t xml:space="preserve">ÓRDEN DE PAGO </t>
    </r>
    <r>
      <rPr>
        <sz val="16"/>
        <color rgb="FF3333FF"/>
        <rFont val="Cambria"/>
        <family val="1"/>
        <scheme val="major"/>
      </rPr>
      <t>N° 0349</t>
    </r>
  </si>
  <si>
    <r>
      <rPr>
        <sz val="13"/>
        <rFont val="Cambria"/>
        <family val="1"/>
        <scheme val="major"/>
      </rPr>
      <t>La siguiente orden de pago corresponde a</t>
    </r>
    <r>
      <rPr>
        <sz val="13"/>
        <color rgb="FF3333FF"/>
        <rFont val="Cambria"/>
        <family val="1"/>
        <scheme val="major"/>
      </rPr>
      <t>: AYUDA DE GUARDERIA DE SU HIJA: ELISABETH PINTO,  CORRESPONDIENTE AL MES DE MARZO DE 2015. SEGÚN FACTURA N° 004059 DE FECHA 27-05-2015. Y DE ACUERDO AL ART. 344 DE LA LOTTT Y EL ART. 102 DEL REGLAMENTO DE LA LEY DEL TRABAJO. Y DEMAS SOPORTES ANEXOS.-</t>
    </r>
  </si>
  <si>
    <r>
      <rPr>
        <sz val="13"/>
        <rFont val="Cambria"/>
        <family val="1"/>
        <scheme val="major"/>
      </rPr>
      <t>La siguiente orden de pago corresponde a</t>
    </r>
    <r>
      <rPr>
        <sz val="13"/>
        <color rgb="FF3333FF"/>
        <rFont val="Cambria"/>
        <family val="1"/>
        <scheme val="major"/>
      </rPr>
      <t>: AYUDA DE GUARDERIA DE SU HIJO: SANTIAGO RODRIGUEZ,  CORRESPONDIENTE AL MES DE MAYO DE 2015. SEGÚN FACTURA N° 000523 DE FECHA 19-05-2015 Y DE ACUERDO AL ART. 344 DE LA LOTTT Y EL ART. 102 DEL REGLAMENTO DE LA LEY DEL TRABAJO. Y DEMAS SOPORTES ANEXOS.-</t>
    </r>
  </si>
  <si>
    <r>
      <t xml:space="preserve">Monto total a pagar en letras: </t>
    </r>
    <r>
      <rPr>
        <sz val="12"/>
        <color rgb="FF3333FF"/>
        <rFont val="Cambria"/>
        <family val="1"/>
        <scheme val="major"/>
      </rPr>
      <t>Un Mil Quinientos Bolívares Con Cero Céntimos</t>
    </r>
  </si>
  <si>
    <r>
      <t xml:space="preserve">ÓRDEN DE PAGO </t>
    </r>
    <r>
      <rPr>
        <sz val="16"/>
        <color rgb="FF3333FF"/>
        <rFont val="Cambria"/>
        <family val="1"/>
        <scheme val="major"/>
      </rPr>
      <t>N° 0350</t>
    </r>
  </si>
  <si>
    <r>
      <rPr>
        <sz val="13"/>
        <rFont val="Cambria"/>
        <family val="1"/>
        <scheme val="major"/>
      </rPr>
      <t>La siguiente orden de pago corresponde a</t>
    </r>
    <r>
      <rPr>
        <sz val="13"/>
        <color rgb="FF3333FF"/>
        <rFont val="Cambria"/>
        <family val="1"/>
        <scheme val="major"/>
      </rPr>
      <t>: AYUDA DE GUARDERIA DE SU HIJA: ROSMERY MORENO,  CORRESPONDIENTE AL MES DE MAYO DE 2015. SEGÚN FACTURA N° 013197 DE FECHA 25-05-2015. Y DE ACUERDO AL ART. 344 DE LA LOTTT Y EL ART. 102 DEL REGLAMENTO DE LA LEY DEL TRABAJO. Y DEMAS SOPORTES ANEXOS.-</t>
    </r>
  </si>
  <si>
    <r>
      <t xml:space="preserve">ÓRDEN DE PAGO </t>
    </r>
    <r>
      <rPr>
        <sz val="16"/>
        <color rgb="FF3333FF"/>
        <rFont val="Cambria"/>
        <family val="1"/>
        <scheme val="major"/>
      </rPr>
      <t>N° 0351</t>
    </r>
  </si>
  <si>
    <r>
      <rPr>
        <sz val="13"/>
        <rFont val="Cambria"/>
        <family val="1"/>
        <scheme val="major"/>
      </rPr>
      <t>La siguiente orden de pago corresponde a</t>
    </r>
    <r>
      <rPr>
        <sz val="13"/>
        <color rgb="FF3333FF"/>
        <rFont val="Cambria"/>
        <family val="1"/>
        <scheme val="major"/>
      </rPr>
      <t>: AYUDA DE GUARDERIA DE SU HIJO: SANTIAGO AZOCAR,  CORRESPONDIENTE AL MES DE MAYO DE 2015. SEGÚN FACTURAS Nº 0004801 DE FECHA  03/06/2015 . Y DE ACUERDO AL ART. 344 DE LA LOTTT Y EL ART. 102 DEL REGLAMENTO DE LA LEY DEL TRABAJO. Y DEMAS SOPORTES ANEXOS.-</t>
    </r>
  </si>
  <si>
    <r>
      <t xml:space="preserve">Monto total a pagar en letras: </t>
    </r>
    <r>
      <rPr>
        <sz val="13"/>
        <color rgb="FF3333FF"/>
        <rFont val="Cambria"/>
        <family val="1"/>
        <scheme val="major"/>
      </rPr>
      <t>Un Mil Doscientos Cincuenta y Un Bolívares Con Cero Céntimos</t>
    </r>
  </si>
  <si>
    <r>
      <t xml:space="preserve">ÓRDEN DE PAGO </t>
    </r>
    <r>
      <rPr>
        <sz val="16"/>
        <color rgb="FF3333FF"/>
        <rFont val="Cambria"/>
        <family val="1"/>
        <scheme val="major"/>
      </rPr>
      <t>N° 0352</t>
    </r>
  </si>
  <si>
    <r>
      <rPr>
        <sz val="13"/>
        <rFont val="Cambria"/>
        <family val="1"/>
        <scheme val="major"/>
      </rPr>
      <t>La siguiente orden de pago corresponde a</t>
    </r>
    <r>
      <rPr>
        <sz val="13"/>
        <color rgb="FF3333FF"/>
        <rFont val="Cambria"/>
        <family val="1"/>
        <scheme val="major"/>
      </rPr>
      <t>: AYUDA DE GUARDERIA DE SU HIJA: ANDREA BRAVO ZAMBRANO,  CORRESPONDIENTE AL MES DE MAYO DE 2015. SEGÚN FACTURA N° 00001576 DE FECHA 05-05-2015. Y DE ACUERDO AL ART. 344 DE LA LOTTT Y EL ART. 102 DEL REGLAMENTO DE LA LEY DEL TRABAJO. Y DEMAS SOPORTES ANEXOS.-</t>
    </r>
  </si>
  <si>
    <r>
      <t xml:space="preserve">ÓRDEN DE PAGO </t>
    </r>
    <r>
      <rPr>
        <sz val="16"/>
        <color rgb="FF3333FF"/>
        <rFont val="Cambria"/>
        <family val="1"/>
        <scheme val="major"/>
      </rPr>
      <t>N° 0353</t>
    </r>
  </si>
  <si>
    <r>
      <rPr>
        <sz val="12"/>
        <rFont val="Cambria"/>
        <family val="1"/>
        <scheme val="major"/>
      </rPr>
      <t>La siguiente orden de pago corresponde a</t>
    </r>
    <r>
      <rPr>
        <sz val="12"/>
        <color rgb="FF3333FF"/>
        <rFont val="Cambria"/>
        <family val="1"/>
        <scheme val="major"/>
      </rPr>
      <t>: AYUDA DE GUARDERIA DE SUS HIJOS: SURIEL SANCHEZ Y MOISÉS SÁNCHEZ,  CORRESPONDIENTE AL MES DE MAYO DE 2015. SEGÚN FACTURA N° 00001677 DE FECHA 04-06-2015 . Y DE ACUERDO AL ART. 344 DE LA LOTTT Y EL ART. 102 DEL REGLAMENTO DE LA LEY DEL TRABAJO. Y DEMAS SOPORTES ANEXOS.-</t>
    </r>
  </si>
  <si>
    <r>
      <t xml:space="preserve">ÓRDEN DE PAGO </t>
    </r>
    <r>
      <rPr>
        <sz val="16"/>
        <color rgb="FF3333FF"/>
        <rFont val="Cambria"/>
        <family val="1"/>
        <scheme val="major"/>
      </rPr>
      <t>N° 0354</t>
    </r>
  </si>
  <si>
    <r>
      <rPr>
        <sz val="13"/>
        <rFont val="Cambria"/>
        <family val="1"/>
        <scheme val="major"/>
      </rPr>
      <t>La siguiente orden de pago corresponde a</t>
    </r>
    <r>
      <rPr>
        <sz val="13"/>
        <color rgb="FF3333FF"/>
        <rFont val="Cambria"/>
        <family val="1"/>
        <scheme val="major"/>
      </rPr>
      <t>: AYUDA DE GUARDERIA DE SUS HIJOS: ENNIO JOSE Y DIEGO MUÑOZ,  CORRESPONDIENTE AL MES DE MAYO DE 2015. SEGÚN FACTURAS N° 0007422 Y Nº 0007421 DE FECHA 07-05-2015 AMBAS FACTURAS. Y DE ACUERDO AL ART. 344 DE LA LOTTT Y EL ART. 102 DEL REGLAMENTO DE LA LEY DEL TRABAJO. Y DEMAS SOPORTES ANEXOS.-</t>
    </r>
  </si>
  <si>
    <r>
      <t xml:space="preserve">Monto total a pagar en letras: </t>
    </r>
    <r>
      <rPr>
        <sz val="12"/>
        <color rgb="FF3333FF"/>
        <rFont val="Cambria"/>
        <family val="1"/>
        <scheme val="major"/>
      </rPr>
      <t>Cinco Mil Trescientos Noventa y Siete Bolívares Con Cincuenta y Ocho Céntimos.</t>
    </r>
  </si>
  <si>
    <r>
      <t xml:space="preserve">ÓRDEN DE PAGO </t>
    </r>
    <r>
      <rPr>
        <sz val="16"/>
        <color rgb="FF3333FF"/>
        <rFont val="Cambria"/>
        <family val="1"/>
        <scheme val="major"/>
      </rPr>
      <t>N° 0355</t>
    </r>
  </si>
  <si>
    <r>
      <rPr>
        <sz val="13"/>
        <rFont val="Cambria"/>
        <family val="1"/>
        <scheme val="major"/>
      </rPr>
      <t>La siguiente orden de pago corresponde a</t>
    </r>
    <r>
      <rPr>
        <sz val="13"/>
        <color rgb="FF3333FF"/>
        <rFont val="Cambria"/>
        <family val="1"/>
        <scheme val="major"/>
      </rPr>
      <t>: AYUDA DE GUARDERIA DE SU HIJO: JOSÉ AGUSTIN AVILA,  CORRESPONDIENTE AL MES DE MAYO DE 2015. SEGÚN FACTURA N°001106 DE FECHA 11-05-2015. Y DE ACUERDO AL ART. 344 DE LA LOTTT Y EL ART. 102 DEL REGLAMENTO DE LA LEY DEL TRABAJO. Y DEMAS SOPORTES ANEXOS.-</t>
    </r>
  </si>
  <si>
    <r>
      <t xml:space="preserve">ÓRDEN DE PAGO </t>
    </r>
    <r>
      <rPr>
        <sz val="16"/>
        <color rgb="FF3333FF"/>
        <rFont val="Cambria"/>
        <family val="1"/>
        <scheme val="major"/>
      </rPr>
      <t>N° 0356</t>
    </r>
  </si>
  <si>
    <r>
      <rPr>
        <sz val="14"/>
        <rFont val="Cambria"/>
        <family val="1"/>
        <scheme val="major"/>
      </rPr>
      <t>La siguiente orden de pago corresponde a</t>
    </r>
    <r>
      <rPr>
        <sz val="14"/>
        <color rgb="FF3333FF"/>
        <rFont val="Cambria"/>
        <family val="1"/>
        <scheme val="major"/>
      </rPr>
      <t>: AYUDA DE GUARDERIA DE SU HIJO: JUAN ESTEBAN CORRALES,  CORRESPONDIENTE AL MES DE MAYO DE 2015. SEGÚN FACTURA N° 0006027 DE FECHA 21-05-2015 Y DE ACUERDO AL ART. 344 DE LA LOTTT Y EL ART. 102 DEL REGLAMENTO DE LA LEY DEL TRABAJO. Y DEMAS SOPORTES ANEXOS.-</t>
    </r>
  </si>
  <si>
    <r>
      <rPr>
        <sz val="13"/>
        <rFont val="Cambria"/>
        <family val="1"/>
        <scheme val="major"/>
      </rPr>
      <t>La siguiente orden de pago corresponde a</t>
    </r>
    <r>
      <rPr>
        <sz val="13"/>
        <color rgb="FF3333FF"/>
        <rFont val="Cambria"/>
        <family val="1"/>
        <scheme val="major"/>
      </rPr>
      <t>: AYUDA DE GUARDERIA DE SU HIJO: IBRAHIN JOSE LUCENA FIGUEROA,  CORRESPONDIENTE AL MES DE MAYO DE 2015. SEGÚN FACTURA N°00005528 DE FECHA 25-05-2015. Y DE ACUERDO AL ART. 344 DE LA LOTTT Y EL ART. 102 DEL REGLAMENTO DE LA LEY DEL TRABAJO. Y DEMAS SOPORTES ANEXOS.-</t>
    </r>
  </si>
  <si>
    <r>
      <rPr>
        <sz val="13"/>
        <rFont val="Cambria"/>
        <family val="1"/>
        <scheme val="major"/>
      </rPr>
      <t>La siguiente orden de pago corresponde a</t>
    </r>
    <r>
      <rPr>
        <sz val="13"/>
        <color rgb="FF3333FF"/>
        <rFont val="Cambria"/>
        <family val="1"/>
        <scheme val="major"/>
      </rPr>
      <t>: AYUDA DE GUARDERIA DE SU HIJA: FEDORA ÁLVAREZ,  CORRESPONDIENTE AL MES DE MAYO DE 2015. SEGÚN FACTURA N° 006172 DE FECHA 08-05-2015. Y DE ACUERDO AL ART. 344 DE LA LOTTT Y EL ART. 102 DEL REGLAMENTO DE LA LEY DEL TRABAJO. Y DEMAS SOPORTES ANEXOS.-</t>
    </r>
  </si>
  <si>
    <r>
      <rPr>
        <sz val="13"/>
        <rFont val="Cambria"/>
        <family val="1"/>
        <scheme val="major"/>
      </rPr>
      <t>La siguiente orden de pago corresponde a</t>
    </r>
    <r>
      <rPr>
        <sz val="13"/>
        <color rgb="FF3333FF"/>
        <rFont val="Cambria"/>
        <family val="1"/>
        <scheme val="major"/>
      </rPr>
      <t>: AYUDA DE GUARDERIA DE SU HIJO: JOSE ANDRES PINTO BETANCOURT,  CORRESPONDIENTE AL MES DE MAYO DE 2015. SEGÚN FACTURA N° 00006021 FECHA 14-05-2015. Y DE ACUERDO AL ART. 344 DE LA LOTTT Y EL ART. 102 DEL REGLAMENTO DE LA LEY DEL TRABAJO. Y DEMAS SOPORTES ANEXOS.-</t>
    </r>
  </si>
  <si>
    <r>
      <t xml:space="preserve">ÓRDEN DE PAGO </t>
    </r>
    <r>
      <rPr>
        <sz val="16"/>
        <color rgb="FF3333FF"/>
        <rFont val="Cambria"/>
        <family val="1"/>
        <scheme val="major"/>
      </rPr>
      <t>N° 0359</t>
    </r>
  </si>
  <si>
    <r>
      <t xml:space="preserve">ÓRDEN DE PAGO </t>
    </r>
    <r>
      <rPr>
        <sz val="16"/>
        <color rgb="FF3333FF"/>
        <rFont val="Cambria"/>
        <family val="1"/>
        <scheme val="major"/>
      </rPr>
      <t>N° 0358</t>
    </r>
  </si>
  <si>
    <r>
      <t xml:space="preserve">ÓRDEN DE PAGO </t>
    </r>
    <r>
      <rPr>
        <sz val="16"/>
        <color rgb="FF3333FF"/>
        <rFont val="Cambria"/>
        <family val="1"/>
        <scheme val="major"/>
      </rPr>
      <t>N° 0357</t>
    </r>
  </si>
  <si>
    <r>
      <t xml:space="preserve">ÓRDEN DE PAGO </t>
    </r>
    <r>
      <rPr>
        <sz val="16"/>
        <color rgb="FF3333FF"/>
        <rFont val="Cambria"/>
        <family val="1"/>
        <scheme val="major"/>
      </rPr>
      <t>N° 0360</t>
    </r>
  </si>
  <si>
    <r>
      <rPr>
        <sz val="13"/>
        <rFont val="Cambria"/>
        <family val="1"/>
        <scheme val="major"/>
      </rPr>
      <t>La siguiente orden de pago corresponde a</t>
    </r>
    <r>
      <rPr>
        <sz val="13"/>
        <color rgb="FF3333FF"/>
        <rFont val="Cambria"/>
        <family val="1"/>
        <scheme val="major"/>
      </rPr>
      <t>: AYUDA DE GUARDERIA DE SUS HIJOS: FIDEL MARCANO E ISABELLA MARCANO,  CORRESPONDIENTE AL MES  DE MAYO DE 2015. SEGÚN FACTURA N° 011401 DE FECHA 10-06-2015. Y DE ACUERDO AL ART. 344 DE LA LOTTT Y EL ART. 102 DEL REGLAMENTO DE LA LEY DEL TRABAJO. Y DEMAS SOPORTES ANEXOS.-</t>
    </r>
  </si>
  <si>
    <r>
      <t xml:space="preserve">Monto total a pagar en letras: </t>
    </r>
    <r>
      <rPr>
        <sz val="13"/>
        <color rgb="FF3333FF"/>
        <rFont val="Cambria"/>
        <family val="1"/>
        <scheme val="major"/>
      </rPr>
      <t>Tres  Mil Seiscientos Dos Bolívares Con Cuarenta Céntimos</t>
    </r>
  </si>
  <si>
    <t>5.000 UNDS</t>
  </si>
  <si>
    <t>CARRION CERMEÑO PETRA DELVALLE</t>
  </si>
  <si>
    <r>
      <t xml:space="preserve">C.I. / R.I.F. </t>
    </r>
    <r>
      <rPr>
        <sz val="14"/>
        <color rgb="FF3333FF"/>
        <rFont val="Cambria"/>
        <family val="1"/>
        <scheme val="major"/>
      </rPr>
      <t>V-09282349-7</t>
    </r>
  </si>
  <si>
    <r>
      <rPr>
        <sz val="12"/>
        <rFont val="Cambria"/>
        <family val="1"/>
        <scheme val="major"/>
      </rPr>
      <t xml:space="preserve">La siguiente Orden de Pago corresponde a: </t>
    </r>
    <r>
      <rPr>
        <sz val="12"/>
        <color rgb="FF3333FF"/>
        <rFont val="Cambria"/>
        <family val="1"/>
        <scheme val="major"/>
      </rPr>
      <t xml:space="preserve">PAGO POR COMPRA DE 5.000 BLOQUES DE CEMENTO A FIN DE SER UTILIZADOS EN EL  PROYECTO: "CONVENIO DE COOPERACION INTERINSTITUCIONAL PARA LA CONSTRUCCION DE 800 VIVIENDAS EN DIFERENTES MUNICIPIOS DEL ESTADO MONAGAS". SEGUN ORDEN DE COMPRA Nº 037-2015 CON FACTURA Nº 000158 Y CONTROL Nº 00-00000158 DE FECHA 12/06/2015. Y SOPORTES ANEXOS.- </t>
    </r>
  </si>
  <si>
    <r>
      <t xml:space="preserve">ÓRDEN DE PAGO </t>
    </r>
    <r>
      <rPr>
        <sz val="16"/>
        <color rgb="FF3333FF"/>
        <rFont val="Cambria"/>
        <family val="1"/>
        <scheme val="major"/>
      </rPr>
      <t>N° 0361</t>
    </r>
  </si>
  <si>
    <r>
      <t xml:space="preserve">ÓRDEN DE PAGO </t>
    </r>
    <r>
      <rPr>
        <sz val="16"/>
        <color rgb="FF3333FF"/>
        <rFont val="Cambria"/>
        <family val="1"/>
        <scheme val="major"/>
      </rPr>
      <t>N° 0362</t>
    </r>
  </si>
  <si>
    <r>
      <t xml:space="preserve">FECHA: </t>
    </r>
    <r>
      <rPr>
        <sz val="13"/>
        <color rgb="FF3333FF"/>
        <rFont val="Cambria"/>
        <family val="1"/>
        <scheme val="major"/>
      </rPr>
      <t xml:space="preserve"> 16/06/2015</t>
    </r>
  </si>
  <si>
    <t>REINTEGRO DE VIATICOS</t>
  </si>
  <si>
    <r>
      <t xml:space="preserve">C.I. / R.I.F. </t>
    </r>
    <r>
      <rPr>
        <sz val="14"/>
        <color rgb="FF3333FF"/>
        <rFont val="Cambria"/>
        <family val="1"/>
        <scheme val="major"/>
      </rPr>
      <t xml:space="preserve"> 8.878.421</t>
    </r>
  </si>
  <si>
    <r>
      <rPr>
        <sz val="14"/>
        <rFont val="Cambria"/>
        <family val="1"/>
        <scheme val="major"/>
      </rPr>
      <t xml:space="preserve">La siguiente Orden de Pago corresponde a: </t>
    </r>
    <r>
      <rPr>
        <sz val="14"/>
        <color rgb="FF3333FF"/>
        <rFont val="Cambria"/>
        <family val="1"/>
        <scheme val="major"/>
      </rPr>
      <t xml:space="preserve"> REINTEGRO DE VIATICOS POR TRASLADO A LA CIUDAD DE CARACAS, EL DIA 21 DE MAYO DEL PRESENTE AÑO, A LOS FINES DE REVISAR EL DESARROLLO DE LOS DIFERENTES JUICIOS QUE ESTE INSTITUTO LLEVA POR ANTE LAS CORTES CONTENCIOSOS ADMINISTRATIVOS, CON SEDE EN ESA CIUDAD, ASI COMO CONSIGNAR ESCRITO DE SUSPENSION DE JUICIOS POR MUTUO ACUERDO CON LAS EMPRESAS DELTA Y PRONAINCA, C.A., CUYOS EXPEDIENTES SE ENCUENTRAN SIGNADOS CON LOS No. AP42-G-2009-007, AP42-G-2009-008, AP42-G-2009-009 Y AP42-G-2009-010. SE ANEXA INSTRUCTIVO DE VIATICOS PARA LOS FUNCIONARIOS PUBLICOS, PUBLICADO EN GACETA OFICIAL DEL ESTADO MONAGAS (DECRETO No. G-777/2012) Y PASAJE ANEXO.-</t>
    </r>
  </si>
  <si>
    <r>
      <t xml:space="preserve">Monto total a pagar en letras: </t>
    </r>
    <r>
      <rPr>
        <sz val="13"/>
        <color rgb="FF3333FF"/>
        <rFont val="Cambria"/>
        <family val="1"/>
        <scheme val="major"/>
      </rPr>
      <t>Cinco Mil Seiscientos Setenta y Un Bolívares Con Ochenta y Seis Céntimos.</t>
    </r>
  </si>
  <si>
    <r>
      <t xml:space="preserve">ÓRDEN DE PAGO </t>
    </r>
    <r>
      <rPr>
        <sz val="16"/>
        <color rgb="FF3333FF"/>
        <rFont val="Cambria"/>
        <family val="1"/>
        <scheme val="major"/>
      </rPr>
      <t>N° 0363</t>
    </r>
  </si>
  <si>
    <t>CANCELACIÓN DE 30% ANTICIPO</t>
  </si>
  <si>
    <t>ALIANZA ESTRATEGICA NRO JLIVIM-PDVSA-GOB-001-2015</t>
  </si>
  <si>
    <t>LUIS GREGORIO MOTA ENRRIQUEZ</t>
  </si>
  <si>
    <r>
      <t xml:space="preserve">C.I. / R.I.F. </t>
    </r>
    <r>
      <rPr>
        <sz val="14"/>
        <color rgb="FF3333FF"/>
        <rFont val="Cambria"/>
        <family val="1"/>
        <scheme val="major"/>
      </rPr>
      <t>V-09901609-0</t>
    </r>
  </si>
  <si>
    <r>
      <t xml:space="preserve">Monto total a pagar en letras: </t>
    </r>
    <r>
      <rPr>
        <sz val="13"/>
        <color rgb="FF3333FF"/>
        <rFont val="Cambria"/>
        <family val="1"/>
        <scheme val="major"/>
      </rPr>
      <t>Ciento Doce Mil Cuatrocientos Noventa y Ocho Bolívares Con Veinte Céntimos</t>
    </r>
  </si>
  <si>
    <r>
      <rPr>
        <sz val="13"/>
        <rFont val="Cambria"/>
        <family val="1"/>
        <scheme val="major"/>
      </rPr>
      <t xml:space="preserve">La siguiente Orden de Pago corresponde a: </t>
    </r>
    <r>
      <rPr>
        <sz val="13"/>
        <color rgb="FF3333FF"/>
        <rFont val="Cambria"/>
        <family val="1"/>
        <scheme val="major"/>
      </rPr>
      <t xml:space="preserve">CANCELACIÓN DEL 30% DE ANTICIPO, SEGUN ALIANZA ESTRATEGICA NRO JLIVIM-PDVSA-GOB-001-2015 QUE CORRESPONDE A LA ELABORACIÓN DE UN MIL OCHOCIENTO (1.800) MARCOS DE METAL PARA PUERTAS DE VIVIENDA A FIN DE SER UTILIZADOS EN EL  PROYECTO: "CONVENIO DE COOPERACION INTERINSTITUCIONAL PARA LA CONSTRUCCION DE 800 VIVIENDAS EN DIFERENTES MUNICIPIOS DEL ESTADO MONAGAS".  ANEXO SOPORTES.- </t>
    </r>
  </si>
  <si>
    <r>
      <t xml:space="preserve">FECHA: </t>
    </r>
    <r>
      <rPr>
        <sz val="13"/>
        <color rgb="FF3333FF"/>
        <rFont val="Cambria"/>
        <family val="1"/>
        <scheme val="major"/>
      </rPr>
      <t xml:space="preserve"> 18/06/2015</t>
    </r>
  </si>
  <si>
    <r>
      <t xml:space="preserve">ÓRDEN DE PAGO </t>
    </r>
    <r>
      <rPr>
        <sz val="16"/>
        <color rgb="FF3333FF"/>
        <rFont val="Cambria"/>
        <family val="1"/>
        <scheme val="major"/>
      </rPr>
      <t>N° 0364</t>
    </r>
  </si>
  <si>
    <t>ALIANZA ESTRATEGICA NRO JLIVIM-PDVSA-GOB-002-2015</t>
  </si>
  <si>
    <t>JEAN CARLOS LIMPIO RIBERO</t>
  </si>
  <si>
    <r>
      <t xml:space="preserve">C.I. / R.I.F. </t>
    </r>
    <r>
      <rPr>
        <sz val="14"/>
        <color rgb="FF3333FF"/>
        <rFont val="Cambria"/>
        <family val="1"/>
        <scheme val="major"/>
      </rPr>
      <t>V-25.943.002</t>
    </r>
  </si>
  <si>
    <t>PAGO UNICO</t>
  </si>
  <si>
    <r>
      <rPr>
        <sz val="13"/>
        <rFont val="Cambria"/>
        <family val="1"/>
        <scheme val="major"/>
      </rPr>
      <t xml:space="preserve">La siguiente Orden de Pago corresponde a: </t>
    </r>
    <r>
      <rPr>
        <sz val="13"/>
        <color rgb="FF3333FF"/>
        <rFont val="Cambria"/>
        <family val="1"/>
        <scheme val="major"/>
      </rPr>
      <t xml:space="preserve">PAGO UNICO, SEGUN ALIANZA ESTRATEGICA NRO JLIVIM-PDVSA-GOB-002-2015 QUE CORRESPONDE A REVESTIMIENTO TOTAL DE UNA (01) VIVIENDA UBICADA EN LA PARROQUIA BOQUERON, MUNICIPIO MATURIN, ESTADO MONAGAS A FIN DE SER UTILIZADOS EN EL  PROYECTO: "CONVENIO DE COOPERACION INTERINSTITUCIONAL PARA LA CONSTRUCCION DE 800 VIVIENDAS EN DIFERENTES MUNICIPIOS DEL ESTADO MONAGAS".  ANEXO SOPORTES.- </t>
    </r>
  </si>
  <si>
    <r>
      <t xml:space="preserve">Monto total a pagar en letras: </t>
    </r>
    <r>
      <rPr>
        <sz val="13"/>
        <color rgb="FF3333FF"/>
        <rFont val="Cambria"/>
        <family val="1"/>
        <scheme val="major"/>
      </rPr>
      <t>Doce Mil Bolívares Con Cero Céntimos</t>
    </r>
  </si>
  <si>
    <t>ING. ALBERTO BLADIMIR NAVAS HERNANDEZ</t>
  </si>
  <si>
    <t>CONTRATO NRO JL-GT-PDVSA-GOB-001-2015</t>
  </si>
  <si>
    <t>CANCELACIÓN DE 50% ANTICIPO</t>
  </si>
  <si>
    <r>
      <t xml:space="preserve">C.I. / R.I.F. </t>
    </r>
    <r>
      <rPr>
        <sz val="14"/>
        <color rgb="FF3333FF"/>
        <rFont val="Cambria"/>
        <family val="1"/>
        <scheme val="major"/>
      </rPr>
      <t>V-11518555-8</t>
    </r>
  </si>
  <si>
    <r>
      <rPr>
        <sz val="13"/>
        <rFont val="Cambria"/>
        <family val="1"/>
        <scheme val="major"/>
      </rPr>
      <t xml:space="preserve">La siguiente Orden de Pago corresponde a: </t>
    </r>
    <r>
      <rPr>
        <sz val="13"/>
        <color rgb="FF3333FF"/>
        <rFont val="Cambria"/>
        <family val="1"/>
        <scheme val="major"/>
      </rPr>
      <t xml:space="preserve">CANCELACIÓN DEL 50% DE ANTICIPO, SEGUN CONTRATO NRO JL-GT-PDVSA-GOB-001-2015 QUE CORRESPONDE A LA OBRA: "CULMINACION DE 48 VIVIENDAS EN LOS SECTORES LOS PILONES, PABLO MORILLO Y PARAISO DE GUARA, MUNICIPIO URACOA, ESTADO MONAGAS" A FIN DE SER UTILIZADOS EN EL  PROYECTO: "CONVENIO DE COOPERACION INTERINSTITUCIONAL PARA LA CONSTRUCCION DE 800 VIVIENDAS EN DIFERENTES MUNICIPIOS DEL ESTADO MONAGAS".  ANEXO SOPORTES.- </t>
    </r>
  </si>
  <si>
    <r>
      <t xml:space="preserve">Monto total a pagar en letras: </t>
    </r>
    <r>
      <rPr>
        <sz val="13"/>
        <color rgb="FF3333FF"/>
        <rFont val="Cambria"/>
        <family val="1"/>
        <scheme val="major"/>
      </rPr>
      <t>Dos Millones Trescientos Noventa y Nueve Mil Novecientos Setenta y Ocho Bolívares Con Treinta y Ocho Céntimos</t>
    </r>
  </si>
  <si>
    <r>
      <t xml:space="preserve">ÓRDEN DE PAGO </t>
    </r>
    <r>
      <rPr>
        <sz val="16"/>
        <color rgb="FF3333FF"/>
        <rFont val="Cambria"/>
        <family val="1"/>
        <scheme val="major"/>
      </rPr>
      <t>N° 0365</t>
    </r>
  </si>
  <si>
    <r>
      <t xml:space="preserve">ÓRDEN DE PAGO </t>
    </r>
    <r>
      <rPr>
        <sz val="16"/>
        <color rgb="FF3333FF"/>
        <rFont val="Cambria"/>
        <family val="1"/>
        <scheme val="major"/>
      </rPr>
      <t>N° 0366</t>
    </r>
  </si>
  <si>
    <t>CONTRATO NRO JL-GT-PDVSA-GOB-002-2015</t>
  </si>
  <si>
    <r>
      <t xml:space="preserve">Monto total a pagar en letras: </t>
    </r>
    <r>
      <rPr>
        <sz val="13"/>
        <color rgb="FF3333FF"/>
        <rFont val="Cambria"/>
        <family val="1"/>
        <scheme val="major"/>
      </rPr>
      <t>Dos Millones Treinta y Seis Mil Trescientos Quince Bolívares Con Cincuenta y Cuatro Céntimos</t>
    </r>
  </si>
  <si>
    <r>
      <rPr>
        <sz val="13"/>
        <rFont val="Cambria"/>
        <family val="1"/>
        <scheme val="major"/>
      </rPr>
      <t xml:space="preserve">La siguiente Orden de Pago corresponde a: </t>
    </r>
    <r>
      <rPr>
        <sz val="13"/>
        <color rgb="FF3333FF"/>
        <rFont val="Cambria"/>
        <family val="1"/>
        <scheme val="major"/>
      </rPr>
      <t xml:space="preserve">CANCELACIÓN DEL 50% DE ANTICIPO, SEGUN CONTRATO NRO JL-GT-PDVSA-GOB-002-2015 QUE CORRESPONDE A LA OBRA: "CONSTRUCCION Y CULMINACION DE 32 VIVIENDAS EN LOS SECTORES DE GUARA Y BOCA DE GUARA, MUNICIPIO URACOA DEL ESTADO MONAGAS" A FIN DE SER UTILIZADOS EN EL  PROYECTO: "CONVENIO DE COOPERACION INTERINSTITUCIONAL PARA LA CONSTRUCCION DE 800 VIVIENDAS EN DIFERENTES MUNICIPIOS DEL ESTADO MONAGAS".  ANEXO SOPORTES.- </t>
    </r>
  </si>
  <si>
    <r>
      <t xml:space="preserve">FECHA: </t>
    </r>
    <r>
      <rPr>
        <sz val="13"/>
        <color rgb="FF3333FF"/>
        <rFont val="Cambria"/>
        <family val="1"/>
        <scheme val="major"/>
      </rPr>
      <t xml:space="preserve"> 19/06/2015</t>
    </r>
  </si>
  <si>
    <t>JUNIO</t>
  </si>
  <si>
    <t>ZAMBRANO CHACARE KARINA DEL CARMEN</t>
  </si>
  <si>
    <r>
      <t xml:space="preserve">C.I. / R.I.F. </t>
    </r>
    <r>
      <rPr>
        <sz val="13"/>
        <color rgb="FF3333FF"/>
        <rFont val="Cambria"/>
        <family val="1"/>
        <scheme val="major"/>
      </rPr>
      <t>V - 11.343.732</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</si>
  <si>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ANALISTA DE PRESUPUESTO II,  ADSCRITA A LA GERENCIA DE ADMINISTRACION Y FINANZAS, AL SERVICIO DEL I.V.I.M. SEGUN SOPORTES ANEXOS.-</t>
    </r>
  </si>
  <si>
    <r>
      <t xml:space="preserve">Monto total a pagar en letras: </t>
    </r>
    <r>
      <rPr>
        <sz val="13"/>
        <color rgb="FF3333FF"/>
        <rFont val="Cambria"/>
        <family val="1"/>
        <scheme val="major"/>
      </rPr>
      <t>Dieciseis  Mil Quinientos Noventa y Un Bolivares Con Treinta y Cuatro Céntimos.</t>
    </r>
  </si>
  <si>
    <r>
      <t xml:space="preserve">_____________________________________                                        </t>
    </r>
    <r>
      <rPr>
        <sz val="12"/>
        <color theme="1"/>
        <rFont val="Cambria"/>
        <family val="1"/>
        <scheme val="major"/>
      </rPr>
      <t>Lcda. Militza Alvarez</t>
    </r>
    <r>
      <rPr>
        <b/>
        <sz val="12"/>
        <color theme="1"/>
        <rFont val="Cambria"/>
        <family val="1"/>
        <scheme val="major"/>
      </rPr>
      <t xml:space="preserve">                                                                                                                    </t>
    </r>
    <r>
      <rPr>
        <sz val="12"/>
        <color theme="1"/>
        <rFont val="Cambria"/>
        <family val="1"/>
        <scheme val="major"/>
      </rPr>
      <t>C.I. 10.835.177</t>
    </r>
    <r>
      <rPr>
        <b/>
        <sz val="12"/>
        <color theme="1"/>
        <rFont val="Cambria"/>
        <family val="1"/>
        <scheme val="major"/>
      </rPr>
      <t xml:space="preserve">                                                                      Jefa (e) de Presupuesto  I.V.I.M.                                                         Fecha: ______ / _______ /___________                                                                                                                                                            </t>
    </r>
  </si>
  <si>
    <r>
      <t xml:space="preserve">ÓRDEN DE PAGO </t>
    </r>
    <r>
      <rPr>
        <sz val="16"/>
        <color rgb="FF3333FF"/>
        <rFont val="Cambria"/>
        <family val="1"/>
        <scheme val="major"/>
      </rPr>
      <t>N° 0367</t>
    </r>
  </si>
  <si>
    <t>LOZADA ROSA MARIBEL</t>
  </si>
  <si>
    <r>
      <t xml:space="preserve">C.I. / R.I.F. </t>
    </r>
    <r>
      <rPr>
        <sz val="13"/>
        <color rgb="FF3333FF"/>
        <rFont val="Cambria"/>
        <family val="1"/>
        <scheme val="major"/>
      </rPr>
      <t>V - 11.440.965</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</si>
  <si>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ARCHIVISTA I,  ADSCRITA A LA GERENCIA DE CREDITO Y COBRANZAS, AL SERVICIO DEL I.V.I.M. SEGUN SOPORTES ANEXOS.-</t>
    </r>
  </si>
  <si>
    <r>
      <t xml:space="preserve">Monto total a pagar en letras: </t>
    </r>
    <r>
      <rPr>
        <sz val="13"/>
        <color rgb="FF3333FF"/>
        <rFont val="Cambria"/>
        <family val="1"/>
        <scheme val="major"/>
      </rPr>
      <t>Trece Mil Novecientos Cincuenta y Siete Bolivares Con Veintitres  Céntimos.</t>
    </r>
  </si>
  <si>
    <r>
      <t xml:space="preserve">ÓRDEN DE PAGO </t>
    </r>
    <r>
      <rPr>
        <sz val="16"/>
        <color rgb="FF3333FF"/>
        <rFont val="Cambria"/>
        <family val="1"/>
        <scheme val="major"/>
      </rPr>
      <t>N° 0368</t>
    </r>
  </si>
  <si>
    <t>.</t>
  </si>
  <si>
    <r>
      <t xml:space="preserve">ÓRDEN DE PAGO </t>
    </r>
    <r>
      <rPr>
        <sz val="16"/>
        <color rgb="FF3333FF"/>
        <rFont val="Cambria"/>
        <family val="1"/>
        <scheme val="major"/>
      </rPr>
      <t>N° 0369</t>
    </r>
  </si>
  <si>
    <t>SIETE (07) MESES Y OCHO (08) DIAS</t>
  </si>
  <si>
    <t>JORGE LUIS GONZALEZ LOPEZ</t>
  </si>
  <si>
    <r>
      <t xml:space="preserve">C.I. / R.I.F. </t>
    </r>
    <r>
      <rPr>
        <sz val="14"/>
        <color rgb="FF3333FF"/>
        <rFont val="Cambria"/>
        <family val="1"/>
        <scheme val="major"/>
      </rPr>
      <t>V-18.983.017</t>
    </r>
  </si>
  <si>
    <r>
      <rPr>
        <sz val="13"/>
        <rFont val="Cambria"/>
        <family val="1"/>
        <scheme val="major"/>
      </rPr>
      <t>La siguiente orden de pago corresponde a</t>
    </r>
    <r>
      <rPr>
        <sz val="13"/>
        <color rgb="FF3333FF"/>
        <rFont val="Cambria"/>
        <family val="1"/>
        <scheme val="major"/>
      </rPr>
      <t>: CANCELACION DE PRESTACIONES SOCIALES Y SUS INCIDENCIAS, POR HABERSE DESEMPEÑADO COMO FISCAL DE OBRA I ADSCRITO A LA GERENCIA TECNICA DEL I.V.I.M. DURANTE EL PERIODO DEL 21/10/2013 AL 29/05/2014. SEGÚN PLANILLA DE LIQUIDACION ANEXA Y DEMAS SOPORTES.</t>
    </r>
  </si>
  <si>
    <r>
      <t xml:space="preserve">Monto total a pagar en letras: </t>
    </r>
    <r>
      <rPr>
        <sz val="13"/>
        <color rgb="FF3333FF"/>
        <rFont val="Cambria"/>
        <family val="1"/>
        <scheme val="major"/>
      </rPr>
      <t>Dieciocho Mil Quinientos Cincuenta y Ocho Bolívares Con Dieciocho Céntimos.-</t>
    </r>
  </si>
  <si>
    <t>DEL 21/10/2013 AL 29/05/2014</t>
  </si>
  <si>
    <t>4.11</t>
  </si>
  <si>
    <r>
      <t xml:space="preserve">FECHA: </t>
    </r>
    <r>
      <rPr>
        <sz val="13"/>
        <color rgb="FF3333FF"/>
        <rFont val="Cambria"/>
        <family val="1"/>
        <scheme val="major"/>
      </rPr>
      <t xml:space="preserve"> 22/06/2015</t>
    </r>
  </si>
  <si>
    <r>
      <rPr>
        <sz val="13"/>
        <rFont val="Cambria"/>
        <family val="1"/>
        <scheme val="major"/>
      </rPr>
      <t xml:space="preserve">La siguiente Orden de Pago corresponde a: </t>
    </r>
    <r>
      <rPr>
        <sz val="13"/>
        <color rgb="FF3333FF"/>
        <rFont val="Cambria"/>
        <family val="1"/>
        <scheme val="major"/>
      </rPr>
      <t xml:space="preserve">CANCELACIÓN DEL 50% DE ANTICIPO, SEGUN CONTRATO CONTRATO NRO JL-GT-PDVSA-GOB-002-2015 QUE CORRESPONDE A LA OBRA: "CONSTRUCCION Y CULMINACION DE 32 VIVIENDAS EN LOS SECTORES DE GUARA Y BOCA DE GUARA, MUNICIPIO URACOA DEL ESTADO MONAGAS" A FIN DE SER UTILIZADOS EN EL  PROYECTO: "CONVENIO DE COOPERACION INTERINSTITUCIONAL PARA LA CONSTRUCCION DE 800 VIVIENDAS EN DIFERENTES MUNICIPIOS DEL ESTADO MONAGAS".  ANEXO SOPORTES.- </t>
    </r>
  </si>
  <si>
    <r>
      <rPr>
        <sz val="12"/>
        <rFont val="Cambria"/>
        <family val="1"/>
        <scheme val="major"/>
      </rPr>
      <t xml:space="preserve">La siguiente Orden de Pago corresponde a: </t>
    </r>
    <r>
      <rPr>
        <sz val="12"/>
        <color rgb="FF3333FF"/>
        <rFont val="Cambria"/>
        <family val="1"/>
        <scheme val="major"/>
      </rPr>
      <t xml:space="preserve">PAGO POR ALQUILER POR 4 DIAS DE CAMION MITSUBISHI, PLATAFORMA, COLOR BLANCO, PLACA A50AK7N PARA EL TRASLADO DE BLOQUES PARA LAS VIVIENDAS DEL MUNICIPIO SANTA BARBARA; A FIN DE SER UTILIZADOS EN EL  PROYECTO: "CONVENIO DE COOPERACION INTERINSTITUCIONAL PARA LA CONSTRUCCION DE 800 VIVIENDAS EN DIFERENTES MUNICIPIOS DEL ESTADO MONAGAS". SEGUN ORDEN DE SERVICIO Nº 034-2015 DE FECHA 10/06/2015 Y FACTURA Nº 000003 Nº DE CONTROL 00-000003 DE FECHA 10/06/2015 Y DEMAS SOPORTES ANEXOS.- </t>
    </r>
  </si>
  <si>
    <r>
      <t xml:space="preserve">ÓRDEN DE PAGO </t>
    </r>
    <r>
      <rPr>
        <sz val="16"/>
        <color rgb="FF3333FF"/>
        <rFont val="Cambria"/>
        <family val="1"/>
        <scheme val="major"/>
      </rPr>
      <t>N° 0370</t>
    </r>
  </si>
  <si>
    <r>
      <t xml:space="preserve">FECHA: </t>
    </r>
    <r>
      <rPr>
        <sz val="13"/>
        <color rgb="FF3333FF"/>
        <rFont val="Cambria"/>
        <family val="1"/>
        <scheme val="major"/>
      </rPr>
      <t xml:space="preserve"> 23/06/2015</t>
    </r>
  </si>
  <si>
    <t>7 VIAJES</t>
  </si>
  <si>
    <r>
      <t xml:space="preserve">Monto total a pagar en letras: </t>
    </r>
    <r>
      <rPr>
        <sz val="13"/>
        <color rgb="FF3333FF"/>
        <rFont val="Cambria"/>
        <family val="1"/>
        <scheme val="major"/>
      </rPr>
      <t>Veintisiete Mil Ochocientos Sesenta Bolívares Con Cero Céntimos</t>
    </r>
  </si>
  <si>
    <r>
      <rPr>
        <sz val="13"/>
        <rFont val="Cambria"/>
        <family val="1"/>
        <scheme val="major"/>
      </rPr>
      <t xml:space="preserve">La siguiente Orden de Pago corresponde a: </t>
    </r>
    <r>
      <rPr>
        <sz val="13"/>
        <color rgb="FF3333FF"/>
        <rFont val="Cambria"/>
        <family val="1"/>
        <scheme val="major"/>
      </rPr>
      <t>PAGO POR SERVICIO DE TRANSPORTE DE BLOQUES, EN LOS DIFERENTES SECTORES DEL MUNICIPIO BOLIVAR;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ORDENES DE SERVICIO Nº 040-2015 (FACTURA Nº 003338 Nº DE CONTROL 00-002838 DE FECHA 18/06/2015) Y DEMAS ANEXOS.- </t>
    </r>
  </si>
  <si>
    <r>
      <t xml:space="preserve">ÓRDEN DE PAGO </t>
    </r>
    <r>
      <rPr>
        <sz val="16"/>
        <color rgb="FF3333FF"/>
        <rFont val="Cambria"/>
        <family val="1"/>
        <scheme val="major"/>
      </rPr>
      <t>N° 0371</t>
    </r>
  </si>
  <si>
    <r>
      <rPr>
        <sz val="12"/>
        <rFont val="Cambria"/>
        <family val="1"/>
        <scheme val="major"/>
      </rPr>
      <t xml:space="preserve">La siguiente Orden de Pago corresponde a: </t>
    </r>
    <r>
      <rPr>
        <sz val="12"/>
        <color rgb="FF3333FF"/>
        <rFont val="Cambria"/>
        <family val="1"/>
        <scheme val="major"/>
      </rPr>
      <t xml:space="preserve">PAGO POR ALQUILER POR DIA DE CAMION MITSUBISHI, PLATAFORMA, COLOR BLANCO, PLACA A50AK7N, LOS DIAS 12, 15, 17, 18, 19 DE JUNIO DE 2015 PARA EL TRASLADO DE BLOQUES PARA LAS VIVIENDAS DEL MUNICIPIO SANTA BARBARA; A FIN DE SER UTILIZADOS EN EL  PROYECTO: "CONVENIO DE COOPERACION INTERINSTITUCIONAL PARA LA CONSTRUCCION DE 800 VIVIENDAS EN DIFERENTES MUNICIPIOS DEL ESTADO MONAGAS". SEGUN ORDEN DE SERVICIO Nº 041-2015 DE FECHA 23/06/2015 Y FACTURA Nº 000004 Nº DE CONTROL 00-000004 DE FECHA 23/06/2015 Y DEMAS SOPORTES ANEXOS.- </t>
    </r>
  </si>
  <si>
    <r>
      <t xml:space="preserve">Monto total a pagar en letras: </t>
    </r>
    <r>
      <rPr>
        <sz val="13"/>
        <color rgb="FF3333FF"/>
        <rFont val="Cambria"/>
        <family val="1"/>
        <scheme val="major"/>
      </rPr>
      <t>Diecinueve Mil Setecientos Veinte Bolívares Con Cero Céntimos</t>
    </r>
  </si>
  <si>
    <r>
      <t xml:space="preserve">ÓRDEN DE PAGO </t>
    </r>
    <r>
      <rPr>
        <sz val="16"/>
        <color rgb="FF3333FF"/>
        <rFont val="Cambria"/>
        <family val="1"/>
        <scheme val="major"/>
      </rPr>
      <t>N° 0372</t>
    </r>
  </si>
  <si>
    <r>
      <rPr>
        <sz val="12"/>
        <rFont val="Cambria"/>
        <family val="1"/>
        <scheme val="major"/>
      </rPr>
      <t xml:space="preserve">La siguiente Orden de Pago corresponde a: </t>
    </r>
    <r>
      <rPr>
        <sz val="12"/>
        <color rgb="FF3333FF"/>
        <rFont val="Cambria"/>
        <family val="1"/>
        <scheme val="major"/>
      </rPr>
      <t xml:space="preserve">PAGO POR COMPRA DE 2.208 BLOQUES DE 15CM A FIN DE SER UTILIZADOS EN EL  PROYECTO: "CONVENIO DE COOPERACION INTERINSTITUCIONAL PARA LA CONSTRUCCION DE 800 VIVIENDAS EN DIFERENTES MUNICIPIOS DEL ESTADO MONAGAS". PARA EL MUNICIPIO SANTA BARBARA; SEGUN ORDEN DE COMPRA Nº 038-2015 DE FECHA 23/06/2015 Y FACTURA Nº 0000048 Nº DE CONTROL 00-0000048 Y DEMAS ANEXOS.- </t>
    </r>
  </si>
  <si>
    <r>
      <t>Monto total a pagar en letras:</t>
    </r>
    <r>
      <rPr>
        <sz val="13"/>
        <color rgb="FF3333FF"/>
        <rFont val="Cambria"/>
        <family val="1"/>
        <scheme val="major"/>
      </rPr>
      <t xml:space="preserve"> Veintiun Mil Setecientos Cuarenta y Ocho Bolívares Con Ochenta Céntimos</t>
    </r>
  </si>
  <si>
    <r>
      <t xml:space="preserve">ÓRDEN DE PAGO </t>
    </r>
    <r>
      <rPr>
        <sz val="16"/>
        <color rgb="FF3333FF"/>
        <rFont val="Cambria"/>
        <family val="1"/>
        <scheme val="major"/>
      </rPr>
      <t>N° 0373</t>
    </r>
  </si>
  <si>
    <r>
      <t xml:space="preserve">FECHA: </t>
    </r>
    <r>
      <rPr>
        <sz val="13"/>
        <color rgb="FF3333FF"/>
        <rFont val="Cambria"/>
        <family val="1"/>
        <scheme val="major"/>
      </rPr>
      <t xml:space="preserve"> 25/06/2015</t>
    </r>
  </si>
  <si>
    <r>
      <rPr>
        <sz val="14"/>
        <rFont val="Cambria"/>
        <family val="1"/>
        <scheme val="major"/>
      </rPr>
      <t>La siguiente orden de pago corresponde a</t>
    </r>
    <r>
      <rPr>
        <sz val="14"/>
        <color rgb="FF3333FF"/>
        <rFont val="Cambria"/>
        <family val="1"/>
        <scheme val="major"/>
      </rPr>
      <t>: REINTEGRO POR COMPRA DE ALMUERZOS VARIADOS, REALIZADO CON DINERO DE SU PROPIO PECULIO, DURANTE LA JORNADA DE INSPECCION EN SANTA BARBARA ESTADO MONAGAS - EL DIA 16-06-2015. DONDE ASISTIERON LOS FUNCIONARIOS : ING LEIDYS PEÑA Y T.S.U. NELSON SALAYA . VER ANEXOS.-</t>
    </r>
  </si>
  <si>
    <r>
      <t xml:space="preserve">Monto total a pagar en letras: </t>
    </r>
    <r>
      <rPr>
        <b/>
        <sz val="12"/>
        <color rgb="FF3333FF"/>
        <rFont val="Cambria"/>
        <family val="1"/>
        <scheme val="major"/>
      </rPr>
      <t xml:space="preserve">Quinientos Noventa </t>
    </r>
    <r>
      <rPr>
        <sz val="12"/>
        <color rgb="FF3333FF"/>
        <rFont val="Cambria"/>
        <family val="1"/>
        <scheme val="major"/>
      </rPr>
      <t xml:space="preserve">Bolívares Con Cero Céntimos </t>
    </r>
  </si>
  <si>
    <r>
      <t xml:space="preserve">ÓRDEN DE PAGO </t>
    </r>
    <r>
      <rPr>
        <sz val="16"/>
        <color rgb="FF3333FF"/>
        <rFont val="Cambria"/>
        <family val="1"/>
        <scheme val="major"/>
      </rPr>
      <t>N° 0374</t>
    </r>
  </si>
  <si>
    <r>
      <t xml:space="preserve">FECHA: </t>
    </r>
    <r>
      <rPr>
        <sz val="13"/>
        <color rgb="FF3333FF"/>
        <rFont val="Cambria"/>
        <family val="1"/>
        <scheme val="major"/>
      </rPr>
      <t xml:space="preserve"> 29/06/2015</t>
    </r>
  </si>
  <si>
    <t>SEGUNDA QUINCENA DE JUNIO DE 2015</t>
  </si>
  <si>
    <r>
      <rPr>
        <sz val="14"/>
        <rFont val="Cambria"/>
        <family val="1"/>
        <scheme val="major"/>
      </rPr>
      <t>La siguiente orden de pago corresponde a</t>
    </r>
    <r>
      <rPr>
        <sz val="14"/>
        <color rgb="FF3333FF"/>
        <rFont val="Cambria"/>
        <family val="1"/>
        <scheme val="major"/>
      </rPr>
      <t>: PAGO DE NOMINA AL PERSONAL EMPLEADO Y OBRERO DEL INSTITUTO, CORRESPONDIENTE AL  2DA.QUINCENA DEL MES DE JUNIO DE 2015 Y DEMAS ANEXOS.-</t>
    </r>
  </si>
  <si>
    <r>
      <t xml:space="preserve">Monto total a pagar en letras: </t>
    </r>
    <r>
      <rPr>
        <sz val="13"/>
        <color rgb="FF3333FF"/>
        <rFont val="Cambria"/>
        <family val="1"/>
        <scheme val="major"/>
      </rPr>
      <t>Trescientos Noventa y Cinco Mil Diecinueve Bolivares Con Veintisiete Centimos.</t>
    </r>
  </si>
  <si>
    <r>
      <t xml:space="preserve">ÓRDEN DE PAGO </t>
    </r>
    <r>
      <rPr>
        <sz val="16"/>
        <color rgb="FF3333FF"/>
        <rFont val="Cambria"/>
        <family val="1"/>
        <scheme val="major"/>
      </rPr>
      <t>N° 0375</t>
    </r>
  </si>
  <si>
    <r>
      <t xml:space="preserve">FECHA: </t>
    </r>
    <r>
      <rPr>
        <sz val="13"/>
        <color rgb="FF3333FF"/>
        <rFont val="Cambria"/>
        <family val="1"/>
        <scheme val="major"/>
      </rPr>
      <t xml:space="preserve"> 30/06/2015</t>
    </r>
  </si>
  <si>
    <r>
      <rPr>
        <sz val="14"/>
        <rFont val="Cambria"/>
        <family val="1"/>
        <scheme val="major"/>
      </rPr>
      <t>La siguiente orden de pago corresponde a</t>
    </r>
    <r>
      <rPr>
        <sz val="14"/>
        <color rgb="FF3333FF"/>
        <rFont val="Cambria"/>
        <family val="1"/>
        <scheme val="major"/>
      </rPr>
      <t>: PAGO DE BONO COMPENSATORIO DE ALIMENTACION AL PERSONAL EMPLEADO Y OBRERO DEL INSTITUTO, CORRESPONDIENTE AL MES DE JUNIO DE 2015. SEGÚN ANEXOS.-</t>
    </r>
  </si>
  <si>
    <r>
      <t xml:space="preserve">ÓRDEN DE PAGO </t>
    </r>
    <r>
      <rPr>
        <sz val="16"/>
        <color rgb="FF3333FF"/>
        <rFont val="Cambria"/>
        <family val="1"/>
        <scheme val="major"/>
      </rPr>
      <t>N° 0376</t>
    </r>
  </si>
  <si>
    <r>
      <rPr>
        <sz val="14"/>
        <rFont val="Cambria"/>
        <family val="1"/>
        <scheme val="major"/>
      </rPr>
      <t>La siguiente orden de pago corresponde a</t>
    </r>
    <r>
      <rPr>
        <sz val="14"/>
        <color rgb="FF3333FF"/>
        <rFont val="Cambria"/>
        <family val="1"/>
        <scheme val="major"/>
      </rPr>
      <t>: PAGO DE NOMINA AL PERSONAL JUBILADO DEL INSTITUTO, CORRESPONDIENTE AL MES DE JUNIO DE 2015. SEGÚN ANEXOS.-</t>
    </r>
  </si>
  <si>
    <r>
      <t xml:space="preserve">Monto total a pagar en letras: </t>
    </r>
    <r>
      <rPr>
        <sz val="12"/>
        <color rgb="FF3333FF"/>
        <rFont val="Cambria"/>
        <family val="1"/>
        <scheme val="major"/>
      </rPr>
      <t xml:space="preserve">Diecinueve Mil Novecientos Cuarenta y Tres Bolívares Con Veinte  Céntimos. </t>
    </r>
  </si>
  <si>
    <r>
      <t xml:space="preserve">ÓRDEN DE PAGO </t>
    </r>
    <r>
      <rPr>
        <sz val="16"/>
        <color rgb="FF3333FF"/>
        <rFont val="Cambria"/>
        <family val="1"/>
        <scheme val="major"/>
      </rPr>
      <t>N° 0377</t>
    </r>
  </si>
  <si>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2DA QUINCENA DE JUNIO DE 2015. Y DEMAS ANEXOS.-</t>
    </r>
  </si>
  <si>
    <r>
      <t xml:space="preserve">ÓRDEN DE PAGO </t>
    </r>
    <r>
      <rPr>
        <sz val="16"/>
        <color rgb="FF3333FF"/>
        <rFont val="Cambria"/>
        <family val="1"/>
        <scheme val="major"/>
      </rPr>
      <t>N° 0378</t>
    </r>
  </si>
  <si>
    <t>BONO DE TRANSPORTE A EMPLEADOS Y OBREROS</t>
  </si>
  <si>
    <t>DE ENERO A JUNIO 2015</t>
  </si>
  <si>
    <r>
      <rPr>
        <sz val="14"/>
        <rFont val="Cambria"/>
        <family val="1"/>
        <scheme val="major"/>
      </rPr>
      <t>La siguiente orden de pago corresponde a</t>
    </r>
    <r>
      <rPr>
        <sz val="14"/>
        <color rgb="FF3333FF"/>
        <rFont val="Cambria"/>
        <family val="1"/>
        <scheme val="major"/>
      </rPr>
      <t>: PAGO DE BONO DE TRANSPORTE AL PERSONAL EMPLEADO Y OBREROS DEL IVIM - CORRESPONDIENTE AL PERIODO DESDE EL MES DE ENERO AL MES DE JUNIO 2015. SEGÚN RELACION DETALLADA Y DEMAS ANEXOS.-</t>
    </r>
  </si>
  <si>
    <r>
      <t xml:space="preserve">Monto total a pagar en letras: </t>
    </r>
    <r>
      <rPr>
        <sz val="12"/>
        <color rgb="FF3333FF"/>
        <rFont val="Cambria"/>
        <family val="1"/>
        <scheme val="major"/>
      </rPr>
      <t xml:space="preserve">Ciento Diecinueve  Mil Doscientos Cincuenta Bolívares Con Cero  Céntimos. </t>
    </r>
  </si>
  <si>
    <t>17</t>
  </si>
  <si>
    <r>
      <t xml:space="preserve">ÓRDEN DE PAGO </t>
    </r>
    <r>
      <rPr>
        <sz val="16"/>
        <color rgb="FF3333FF"/>
        <rFont val="Cambria"/>
        <family val="1"/>
        <scheme val="major"/>
      </rPr>
      <t>N° 0379</t>
    </r>
  </si>
  <si>
    <r>
      <rPr>
        <sz val="13"/>
        <rFont val="Cambria"/>
        <family val="1"/>
        <scheme val="major"/>
      </rPr>
      <t>La siguiente orden de pago corresponde como</t>
    </r>
    <r>
      <rPr>
        <sz val="13"/>
        <color rgb="FF3333FF"/>
        <rFont val="Cambria"/>
        <family val="1"/>
        <scheme val="major"/>
      </rPr>
      <t>: HONORARIOS PROFESIONALES POR LOS SERVICIOS PRESTADO AL INSTITUTO COMO: ASESORA JURIDICA INTEGRAL, CORRESPONDIENTE AL MES DE JUNIO DE 2015, FACTURA: 000124, CONTROL 00-000124 FECHA 29/06/2015, SEGUN CONTRATO IVIM-001-2015. Y DEMAS ANEXOS.</t>
    </r>
  </si>
  <si>
    <r>
      <t xml:space="preserve">ÓRDEN DE PAGO </t>
    </r>
    <r>
      <rPr>
        <sz val="16"/>
        <color rgb="FF3333FF"/>
        <rFont val="Cambria"/>
        <family val="1"/>
        <scheme val="major"/>
      </rPr>
      <t>N° 0380</t>
    </r>
  </si>
  <si>
    <t>SEIS (06) AÑOS, SEIS (06) MESES Y DOCE (12) DIAS</t>
  </si>
  <si>
    <t>DEL 03/01/2008 AL 15/07/2014</t>
  </si>
  <si>
    <r>
      <t xml:space="preserve">ÓRDEN DE PAGO </t>
    </r>
    <r>
      <rPr>
        <sz val="16"/>
        <color rgb="FF3333FF"/>
        <rFont val="Cambria"/>
        <family val="1"/>
        <scheme val="major"/>
      </rPr>
      <t>N° 0381</t>
    </r>
  </si>
  <si>
    <r>
      <t xml:space="preserve">FECHA: </t>
    </r>
    <r>
      <rPr>
        <sz val="13"/>
        <color rgb="FF3333FF"/>
        <rFont val="Cambria"/>
        <family val="1"/>
        <scheme val="major"/>
      </rPr>
      <t xml:space="preserve"> 01/07/2015</t>
    </r>
  </si>
  <si>
    <t>JULIO DE 2015</t>
  </si>
  <si>
    <r>
      <t xml:space="preserve">Monto total a pagar en letras: </t>
    </r>
    <r>
      <rPr>
        <sz val="13"/>
        <color rgb="FF3333FF"/>
        <rFont val="Cambria"/>
        <family val="1"/>
        <scheme val="major"/>
      </rPr>
      <t>Cuarenta y Nueve Mil Setecientos Cincuenta Bolívares Con Cero Céntimos</t>
    </r>
  </si>
  <si>
    <r>
      <rPr>
        <b/>
        <sz val="13"/>
        <rFont val="Cambria"/>
        <family val="1"/>
        <scheme val="major"/>
      </rPr>
      <t>La siguiente Orden de Pago corresponde a:</t>
    </r>
    <r>
      <rPr>
        <sz val="13"/>
        <rFont val="Cambria"/>
        <family val="1"/>
        <scheme val="major"/>
      </rPr>
      <t xml:space="preserve"> </t>
    </r>
    <r>
      <rPr>
        <sz val="13"/>
        <color rgb="FF3333FF"/>
        <rFont val="Cambria"/>
        <family val="1"/>
        <scheme val="major"/>
      </rPr>
      <t xml:space="preserve">PAGO POR ALQUILER POR DIA DE CAMION MITSUBISHI CANTER FE 659-T, PLACAS 69F-NAH; PARA TRASLADO DE MATERIAL DE CONSTRUCCION PARA LA GRAN MISION VIVIENDA VENEZUELA PARA EL PERIODO DEL 08-06-2015 AL 12-06-2015 Y DEL 15/06/2015 AL 19/06/2015 A FIN DE SER UTILIZADOS EN EL  PROYECTO: </t>
    </r>
    <r>
      <rPr>
        <sz val="13"/>
        <rFont val="Cambria"/>
        <family val="1"/>
        <scheme val="major"/>
      </rPr>
      <t>"</t>
    </r>
    <r>
      <rPr>
        <b/>
        <sz val="13"/>
        <rFont val="Cambria"/>
        <family val="1"/>
        <scheme val="major"/>
      </rPr>
      <t>CONVENIO DE COOPERACION INTERINSTITUCIONAL PARA LA CONSTRUCCION DE 800 VIVIENDAS EN DIFERENTES MUNICIPIOS DEL ESTADO MONAGAS</t>
    </r>
    <r>
      <rPr>
        <sz val="13"/>
        <rFont val="Cambria"/>
        <family val="1"/>
        <scheme val="major"/>
      </rPr>
      <t>"</t>
    </r>
    <r>
      <rPr>
        <sz val="13"/>
        <color rgb="FF3333FF"/>
        <rFont val="Cambria"/>
        <family val="1"/>
        <scheme val="major"/>
      </rPr>
      <t xml:space="preserve">. SEGUN ORDEN DE SERVICIO NRO 042-2015 (FACTURA Nº 001235 Nº DE CONTROL 00-000135 DE FECHA 01/07/2015) Y ORDEN DE SERVICIO NRO 043-2015 (FACTURA Nº 001236 Nº DE CONTROL 00-000136 DE FECHA 01/07/2015)  Y DEMAS ANEXOS.- </t>
    </r>
  </si>
  <si>
    <r>
      <t xml:space="preserve">ÓRDEN DE PAGO </t>
    </r>
    <r>
      <rPr>
        <sz val="16"/>
        <color rgb="FF3333FF"/>
        <rFont val="Cambria"/>
        <family val="1"/>
        <scheme val="major"/>
      </rPr>
      <t>N° 0382</t>
    </r>
  </si>
  <si>
    <t>10.000</t>
  </si>
  <si>
    <r>
      <rPr>
        <sz val="12"/>
        <rFont val="Cambria"/>
        <family val="1"/>
        <scheme val="major"/>
      </rPr>
      <t xml:space="preserve">La siguiente Orden de Pago corresponde a: </t>
    </r>
    <r>
      <rPr>
        <sz val="12"/>
        <color rgb="FF3333FF"/>
        <rFont val="Cambria"/>
        <family val="1"/>
        <scheme val="major"/>
      </rPr>
      <t xml:space="preserve">PAGO POR COMPRA DE 10.000 BLOQUES DE 15CM. A FIN DE SER UTILIZADOS EN EL  PROYECTO: "CONVENIO DE COOPERACION INTERINSTITUCIONAL PARA LA CONSTRUCCION DE 800 VIVIENDAS EN DIFERENTES MUNICIPIOS DEL ESTADO MONAGAS". SEGUN ORDEN DE COMPRA Nº 040-2015 DE FECHA 01/07/2015 Y FACTURA Nº 000010 Nº DE CONTROL 00-000010 DE FECHA 01/07/2015 Y DEMAS SOPORTES ANEXOS.- </t>
    </r>
  </si>
  <si>
    <r>
      <t xml:space="preserve">Monto total a pagar en letras: </t>
    </r>
    <r>
      <rPr>
        <sz val="13"/>
        <color rgb="FF3333FF"/>
        <rFont val="Cambria"/>
        <family val="1"/>
        <scheme val="major"/>
      </rPr>
      <t>Ciento Setenta y Siete Mil Trescientos Bolívares Con Cero Céntimos</t>
    </r>
  </si>
  <si>
    <t>RUBEN BARRETO BUCARITO</t>
  </si>
  <si>
    <r>
      <t xml:space="preserve">C.I. / R.I.F. </t>
    </r>
    <r>
      <rPr>
        <sz val="14"/>
        <color rgb="FF3333FF"/>
        <rFont val="Cambria"/>
        <family val="1"/>
        <scheme val="major"/>
      </rPr>
      <t>V-06633258-2</t>
    </r>
  </si>
  <si>
    <t>COMPRA DE PIEDRA PICADA</t>
  </si>
  <si>
    <t>5 M3</t>
  </si>
  <si>
    <r>
      <rPr>
        <sz val="12"/>
        <rFont val="Cambria"/>
        <family val="1"/>
        <scheme val="major"/>
      </rPr>
      <t xml:space="preserve">La siguiente Orden de Pago corresponde a: </t>
    </r>
    <r>
      <rPr>
        <sz val="12"/>
        <color rgb="FF3333FF"/>
        <rFont val="Cambria"/>
        <family val="1"/>
        <scheme val="major"/>
      </rPr>
      <t xml:space="preserve">PAGO POR COMPRA DE 5 M3 DE PIEDRA PICADA A FIN DE SER UTILIZADOS EN EL  PROYECTO: "CONVENIO DE COOPERACION INTERINSTITUCIONAL PARA LA CONSTRUCCION DE 800 VIVIENDAS EN DIFERENTES MUNICIPIOS DEL ESTADO MONAGAS". SEGUN ORDEN DE COMPRA Nº 039-2015 DE FECHA 01/07/2015 Y FACTURA Nº 00226 Nº DE CONTROL 00-000226 DE FECHA 18/06/2015 Y DEMAS SOPORTES ANEXOS.- </t>
    </r>
  </si>
  <si>
    <r>
      <t xml:space="preserve">ÓRDEN DE PAGO </t>
    </r>
    <r>
      <rPr>
        <sz val="16"/>
        <color rgb="FF3333FF"/>
        <rFont val="Cambria"/>
        <family val="1"/>
        <scheme val="major"/>
      </rPr>
      <t>N° 0383</t>
    </r>
  </si>
  <si>
    <r>
      <t xml:space="preserve">FECHA: </t>
    </r>
    <r>
      <rPr>
        <sz val="13"/>
        <color rgb="FF3333FF"/>
        <rFont val="Cambria"/>
        <family val="1"/>
        <scheme val="major"/>
      </rPr>
      <t xml:space="preserve"> 02/07/2015</t>
    </r>
  </si>
  <si>
    <r>
      <t xml:space="preserve">ÓRDEN DE PAGO </t>
    </r>
    <r>
      <rPr>
        <sz val="16"/>
        <color rgb="FF3333FF"/>
        <rFont val="Cambria"/>
        <family val="1"/>
        <scheme val="major"/>
      </rPr>
      <t>N° 0384</t>
    </r>
  </si>
  <si>
    <t>PERIODO: 2013/2014</t>
  </si>
  <si>
    <t>LISBETH DEL COROMOTO ZAMBRANO DIAZ</t>
  </si>
  <si>
    <r>
      <t xml:space="preserve">C.I. / R.I.F. </t>
    </r>
    <r>
      <rPr>
        <sz val="14"/>
        <color rgb="FF3333FF"/>
        <rFont val="Cambria"/>
        <family val="1"/>
        <scheme val="major"/>
      </rPr>
      <t>V - 15.335.841</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</si>
  <si>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2013/2014, QUE LE CORRESPONDEN EN SU CONDICION DE JEFE DE COSTO Y PRESUPUESTO,  ADSCRITA A LA GERENCIA DE PROYECTO, AL SERVICIO DEL I.V.I.M. SEGUN SOPORTES ANEXOS.-</t>
    </r>
  </si>
  <si>
    <r>
      <t xml:space="preserve">Monto total a pagar en letras: </t>
    </r>
    <r>
      <rPr>
        <sz val="13"/>
        <color rgb="FF3333FF"/>
        <rFont val="Cambria"/>
        <family val="1"/>
        <scheme val="major"/>
      </rPr>
      <t>Diecinueve Mil Ciento Ochenta y Nueve Bolivares Con Noventa y Cinco Céntimos</t>
    </r>
  </si>
  <si>
    <r>
      <t xml:space="preserve">ÓRDEN DE PAGO </t>
    </r>
    <r>
      <rPr>
        <sz val="16"/>
        <color rgb="FF3333FF"/>
        <rFont val="Cambria"/>
        <family val="1"/>
        <scheme val="major"/>
      </rPr>
      <t>N° 0385</t>
    </r>
  </si>
  <si>
    <t>LEONARDO JOSE PRATO ZUJUR</t>
  </si>
  <si>
    <r>
      <t xml:space="preserve">C.I. / R.I.F. </t>
    </r>
    <r>
      <rPr>
        <sz val="13"/>
        <color rgb="FF3333FF"/>
        <rFont val="Cambria"/>
        <family val="1"/>
        <scheme val="major"/>
      </rPr>
      <t>V - 14.221.076</t>
    </r>
  </si>
  <si>
    <r>
      <rPr>
        <sz val="13"/>
        <rFont val="Cambria"/>
        <family val="1"/>
        <scheme val="major"/>
      </rPr>
      <t>La siguiente orden de pago corresponde a</t>
    </r>
    <r>
      <rPr>
        <sz val="13"/>
        <color rgb="FF3333FF"/>
        <rFont val="Cambria"/>
        <family val="1"/>
        <scheme val="major"/>
      </rPr>
      <t>: CANCELACION DE CUARENTA Y CINCO (45) DIAS DE BONO VACACIONAL, CORRESPONDIENTE AL PERIODO 2014/2015 QUE, LE CORRESPONDEN EN SU CONDICION DE MENSAJERO, ADSCRITO A LA PRESIDENCIA DEL I.V.I.M. SEGUN SOPORTES ANEXOS.-</t>
    </r>
  </si>
  <si>
    <r>
      <t xml:space="preserve">Monto total a pagar en letras: </t>
    </r>
    <r>
      <rPr>
        <sz val="13"/>
        <color rgb="FF3333FF"/>
        <rFont val="Cambria"/>
        <family val="1"/>
        <scheme val="major"/>
      </rPr>
      <t>Diez Mil Trescientos Cuarenta y Cinco Bolivares Con Cuarenta y Siete Céntimos</t>
    </r>
  </si>
  <si>
    <r>
      <t xml:space="preserve">ÓRDEN DE PAGO </t>
    </r>
    <r>
      <rPr>
        <sz val="16"/>
        <color rgb="FF3333FF"/>
        <rFont val="Cambria"/>
        <family val="1"/>
        <scheme val="major"/>
      </rPr>
      <t>N° 0386</t>
    </r>
  </si>
  <si>
    <t xml:space="preserve">ROSA VIRGINIA GUERRA GUZMAN </t>
  </si>
  <si>
    <r>
      <t xml:space="preserve">C.I. / R.I.F. </t>
    </r>
    <r>
      <rPr>
        <sz val="13"/>
        <color rgb="FF3333FF"/>
        <rFont val="Cambria"/>
        <family val="1"/>
        <scheme val="major"/>
      </rPr>
      <t>V - 6.173.561</t>
    </r>
  </si>
  <si>
    <r>
      <rPr>
        <sz val="13"/>
        <rFont val="Cambria"/>
        <family val="1"/>
        <scheme val="major"/>
      </rPr>
      <t>La siguiente orden de pago corresponde a</t>
    </r>
    <r>
      <rPr>
        <sz val="13"/>
        <color rgb="FF3333FF"/>
        <rFont val="Cambria"/>
        <family val="1"/>
        <scheme val="major"/>
      </rPr>
      <t>: CANCELACION DE CUARENTA Y CINCO (45) DIAS DE BONO VACACIONAL, CORRESPONDIENTE AL PERIODO 2014/2015 QUE, LE CORRESPONDEN EN SU CONDICION DE ASEADORA, ADSCRITO A LA GERENCIA DE ADMINISTRACION Y FINANZAS, AL SERVICIO DEL I.V.I.M. SEGUN SOPORTES ANEXOS.-</t>
    </r>
  </si>
  <si>
    <r>
      <t xml:space="preserve">Monto total a pagar en letras: </t>
    </r>
    <r>
      <rPr>
        <sz val="13"/>
        <color rgb="FF3333FF"/>
        <rFont val="Cambria"/>
        <family val="1"/>
        <scheme val="major"/>
      </rPr>
      <t>Once Mil Veinte Bolivares Con Cuarenta y Siete Céntimos</t>
    </r>
  </si>
  <si>
    <r>
      <t xml:space="preserve">ÓRDEN DE PAGO </t>
    </r>
    <r>
      <rPr>
        <sz val="16"/>
        <color rgb="FF3333FF"/>
        <rFont val="Cambria"/>
        <family val="1"/>
        <scheme val="major"/>
      </rPr>
      <t>N° 0387</t>
    </r>
  </si>
  <si>
    <r>
      <rPr>
        <sz val="13"/>
        <rFont val="Cambria"/>
        <family val="1"/>
        <scheme val="major"/>
      </rPr>
      <t>La siguiente orden de pago corresponde a</t>
    </r>
    <r>
      <rPr>
        <sz val="13"/>
        <color rgb="FF3333FF"/>
        <rFont val="Cambria"/>
        <family val="1"/>
        <scheme val="major"/>
      </rPr>
      <t>: CANCELACION DE CUARENTA Y CINCO (45) DIAS DE BONO VACACIONAL, CORRESPONDIENTE AL PERIODO 2014/2015 QUE, LE CORRESPONDEN EN SU CONDICION DE MENSAJERO, ADSCRITO A LA GERENCIA DE ADMINISTRACION Y FINANZAS DEL I.V.I.M. SEGUN SOPORTES ANEXOS.-</t>
    </r>
  </si>
  <si>
    <r>
      <t xml:space="preserve">ÓRDEN DE PAGO </t>
    </r>
    <r>
      <rPr>
        <sz val="16"/>
        <color rgb="FF3333FF"/>
        <rFont val="Cambria"/>
        <family val="1"/>
        <scheme val="major"/>
      </rPr>
      <t>N° 0388</t>
    </r>
  </si>
  <si>
    <t>COMPRA DE MATERIALES DE FERRETERIA Y RIPIO</t>
  </si>
  <si>
    <r>
      <t xml:space="preserve">C.I. / R.I.F. </t>
    </r>
    <r>
      <rPr>
        <sz val="14"/>
        <color rgb="FF3333FF"/>
        <rFont val="Cambria"/>
        <family val="1"/>
        <scheme val="major"/>
      </rPr>
      <t>J-30382108-1</t>
    </r>
  </si>
  <si>
    <r>
      <rPr>
        <sz val="12"/>
        <rFont val="Cambria"/>
        <family val="1"/>
        <scheme val="major"/>
      </rPr>
      <t xml:space="preserve">La siguiente Orden de Pago corresponde a: </t>
    </r>
    <r>
      <rPr>
        <sz val="12"/>
        <color rgb="FF3333FF"/>
        <rFont val="Cambria"/>
        <family val="1"/>
        <scheme val="major"/>
      </rPr>
      <t xml:space="preserve">PAGO POR COMPRA DE MATERIALES DE FERRETERIA Y RIPIO A FIN DE SER UTILIZADOS EN EL  PROYECTO: "CONVENIO DE COOPERACION INTERINSTITUCIONAL PARA LA CONSTRUCCION DE 800 VIVIENDAS EN DIFERENTES MUNICIPIOS DEL ESTADO MONAGAS". SEGUN ORDEN DE COMPRA Nº 041-2015 (FACTURA Nº 032973 Nº DE CONTROL 00-052973 DE FECHA 02/07/2015; ORDEN DE COMPRA Nº 042-2015 (FACTURA Nº 032974 Nº DE CONTROL 00-052974 DE FECHA 02/07/2015 Y ORDEN DE COMPRA Nº 043-2015 (FACTURA Nº 032972 Nº DE CONTROL 00-052972 DE FECHA 02/07/2015 Y DEMAS SOPORTES ANEXOS.- </t>
    </r>
  </si>
  <si>
    <t>ALCADIA  DE MATURIN 1.40% / 1.7%</t>
  </si>
  <si>
    <r>
      <t xml:space="preserve">Monto total a pagar en letras: </t>
    </r>
    <r>
      <rPr>
        <sz val="13"/>
        <color rgb="FF3333FF"/>
        <rFont val="Cambria"/>
        <family val="1"/>
        <scheme val="major"/>
      </rPr>
      <t>Un Millón Cuarenta Mil Seiscientos Ochenta y Nueve Bolívares Con Ochenta y Siete Céntimos</t>
    </r>
  </si>
  <si>
    <t>INVERSIONES GREGORI, C.A.</t>
  </si>
  <si>
    <r>
      <t xml:space="preserve">ÓRDEN DE PAGO </t>
    </r>
    <r>
      <rPr>
        <sz val="16"/>
        <color rgb="FF3333FF"/>
        <rFont val="Cambria"/>
        <family val="1"/>
        <scheme val="major"/>
      </rPr>
      <t>N° 0389</t>
    </r>
  </si>
  <si>
    <t>VAL.PARCIAL 05</t>
  </si>
  <si>
    <r>
      <rPr>
        <sz val="13"/>
        <rFont val="Cambria"/>
        <family val="1"/>
        <scheme val="major"/>
      </rPr>
      <t xml:space="preserve">La siguiente Orden de Pago corresponde a: </t>
    </r>
    <r>
      <rPr>
        <sz val="13"/>
        <color rgb="FF3333FF"/>
        <rFont val="Cambria"/>
        <family val="1"/>
        <scheme val="major"/>
      </rPr>
      <t>VALUACION PARCIAL 05 POR CONCEPTO DE COMPENSACION ECONOMICA DE MANO DE OBRA PARA LA CONSTRUCCION DE TREINTA Y TRES (33) VIVIENDA EN EL SECTOR SANTA INES V DEL MUNICIPIO MATURIN DEL ESTADO MONAGAS. SEGÚN ALIANZA ESTRATEGICA SOCIOECONOMICA NRO. IVIM-PDVSA-GOB-039-2013, REFERENTE AL PROYECTO: "CONVENIO DE COOPERACION INTERINSTITUCIONAL PARA LA CONSTRUCCION DE 800 VIVIENDAS EN DIFERENTES MUNICIPIOS DEL ESTADO MONAGAS"</t>
    </r>
    <r>
      <rPr>
        <b/>
        <sz val="13"/>
        <color rgb="FF3333FF"/>
        <rFont val="Cambria"/>
        <family val="1"/>
        <scheme val="major"/>
      </rPr>
      <t xml:space="preserve"> </t>
    </r>
    <r>
      <rPr>
        <sz val="13"/>
        <color rgb="FF3333FF"/>
        <rFont val="Cambria"/>
        <family val="1"/>
        <scheme val="major"/>
      </rPr>
      <t xml:space="preserve">Y DEMAS ANEXOS.- </t>
    </r>
  </si>
  <si>
    <r>
      <t xml:space="preserve">Monto total a pagar en letras: </t>
    </r>
    <r>
      <rPr>
        <sz val="13"/>
        <color rgb="FF3333FF"/>
        <rFont val="Cambria"/>
        <family val="1"/>
        <scheme val="major"/>
      </rPr>
      <t>Noventa y Un  Mil Bolívares Con Cero Céntimos</t>
    </r>
  </si>
  <si>
    <r>
      <t xml:space="preserve">ÓRDEN DE PAGO </t>
    </r>
    <r>
      <rPr>
        <sz val="16"/>
        <color rgb="FF3333FF"/>
        <rFont val="Cambria"/>
        <family val="1"/>
        <scheme val="major"/>
      </rPr>
      <t>N° 0390</t>
    </r>
  </si>
  <si>
    <r>
      <t xml:space="preserve">FECHA: </t>
    </r>
    <r>
      <rPr>
        <sz val="13"/>
        <color rgb="FF3333FF"/>
        <rFont val="Cambria"/>
        <family val="1"/>
        <scheme val="major"/>
      </rPr>
      <t xml:space="preserve"> 02/06/2015</t>
    </r>
  </si>
  <si>
    <r>
      <rPr>
        <sz val="12"/>
        <rFont val="Cambria"/>
        <family val="1"/>
        <scheme val="major"/>
      </rPr>
      <t xml:space="preserve">La siguiente Orden de Pago corresponde a: </t>
    </r>
    <r>
      <rPr>
        <sz val="12"/>
        <color rgb="FF3333FF"/>
        <rFont val="Cambria"/>
        <family val="1"/>
        <scheme val="major"/>
      </rPr>
      <t xml:space="preserve">PAGO POR SERVICIO DE FLETE DE CEMENTO A FIN DE SER UTILIZADOS EN EL  PROYECTO: "CONVENIO DE COOPERACION INTERINSTITUCIONAL PARA LA CONSTRUCCION DE 800 VIVIENDAS EN DIFERENTES MUNICIPIOS DEL ESTADO MONAGAS". SEGUN ORDEN DE SERVICIO Nº 044-2015 (FACTURA Nº 032986 Nº DE CONTROL 00-052986 DE FECHA 02/07/2015; Y DEMAS SOPORTES ANEXOS.- </t>
    </r>
  </si>
  <si>
    <t>ALCADIA  DE MATURIN (40.120)/ 1.40%</t>
  </si>
  <si>
    <r>
      <t xml:space="preserve">Monto total a pagar en letras: </t>
    </r>
    <r>
      <rPr>
        <sz val="13"/>
        <color rgb="FF3333FF"/>
        <rFont val="Cambria"/>
        <family val="1"/>
        <scheme val="major"/>
      </rPr>
      <t>Treinta y Nueve Mil Novecientos Setenta y Siete  Bolívares Con Sesenta y Ocho Céntimos</t>
    </r>
  </si>
  <si>
    <r>
      <t xml:space="preserve">ÓRDEN DE PAGO </t>
    </r>
    <r>
      <rPr>
        <sz val="16"/>
        <color rgb="FF3333FF"/>
        <rFont val="Cambria"/>
        <family val="1"/>
        <scheme val="major"/>
      </rPr>
      <t>N° 0391</t>
    </r>
  </si>
  <si>
    <t>ASOCIACION COOPERATIVA "LOGRO SUCRENSE" R.L.</t>
  </si>
  <si>
    <r>
      <t xml:space="preserve">C.I. / R.I.F. </t>
    </r>
    <r>
      <rPr>
        <sz val="14"/>
        <color rgb="FF3333FF"/>
        <rFont val="Cambria"/>
        <family val="1"/>
        <scheme val="major"/>
      </rPr>
      <t>J-40327392-8</t>
    </r>
  </si>
  <si>
    <r>
      <rPr>
        <sz val="12"/>
        <rFont val="Cambria"/>
        <family val="1"/>
        <scheme val="major"/>
      </rPr>
      <t xml:space="preserve">La siguiente Orden de Pago corresponde a: </t>
    </r>
    <r>
      <rPr>
        <sz val="12"/>
        <color rgb="FF3333FF"/>
        <rFont val="Cambria"/>
        <family val="1"/>
        <scheme val="major"/>
      </rPr>
      <t xml:space="preserve">PAGO POR SERVICIO DE VIAJE DE RIPIO Y GRANZA , A FIN DE SER UTILIZADOS EN EL  PROYECTO: "CONVENIO DE COOPERACION INTERINSTITUCIONAL PARA LA CONSTRUCCION DE 800 VIVIENDAS EN DIFERENTES MUNICIPIOS DEL ESTADO MONAGAS". SEGUN ORDEN DE SERVICIO Nº 045-2015 (FACTURA Nº 000030 Nº DE CONTROL 00-000030 DE FECHA 02/07/2015; Y DEMAS SOPORTES ANEXOS.- </t>
    </r>
  </si>
  <si>
    <r>
      <t xml:space="preserve">Monto total a pagar en letras: </t>
    </r>
    <r>
      <rPr>
        <sz val="13"/>
        <color rgb="FF3333FF"/>
        <rFont val="Cambria"/>
        <family val="1"/>
        <scheme val="major"/>
      </rPr>
      <t>Trescientos Noventa y Nueve Mil Novecientos Diez  Bolívares Con Cero  Céntimos.</t>
    </r>
  </si>
  <si>
    <r>
      <t xml:space="preserve">ÓRDEN DE PAGO </t>
    </r>
    <r>
      <rPr>
        <sz val="16"/>
        <color rgb="FF3333FF"/>
        <rFont val="Cambria"/>
        <family val="1"/>
        <scheme val="major"/>
      </rPr>
      <t>N° 0392</t>
    </r>
  </si>
  <si>
    <t>5.680</t>
  </si>
  <si>
    <t>LEGI Y ALEX, C.A.</t>
  </si>
  <si>
    <r>
      <t xml:space="preserve">C.I. / R.I.F. </t>
    </r>
    <r>
      <rPr>
        <sz val="14"/>
        <color rgb="FF3333FF"/>
        <rFont val="Cambria"/>
        <family val="1"/>
        <scheme val="major"/>
      </rPr>
      <t>J-40135067-4</t>
    </r>
  </si>
  <si>
    <r>
      <rPr>
        <sz val="12"/>
        <rFont val="Cambria"/>
        <family val="1"/>
        <scheme val="major"/>
      </rPr>
      <t xml:space="preserve">La siguiente Orden de Pago corresponde a: </t>
    </r>
    <r>
      <rPr>
        <sz val="12"/>
        <color rgb="FF3333FF"/>
        <rFont val="Cambria"/>
        <family val="1"/>
        <scheme val="major"/>
      </rPr>
      <t xml:space="preserve">PAGO POR COMPRA DE 5.680 BLOQUES DE 15 CM , A FIN DE SER UTILIZADOS EN EL  PROYECTO: "CONVENIO DE COOPERACION INTERINSTITUCIONAL PARA LA CONSTRUCCION DE 800 VIVIENDAS EN DIFERENTES MUNICIPIOS DEL ESTADO MONAGAS". SEGUN ORDENES DE COMPRAS Nº 044, 045, 046 Y 047-2015 (FACTURAS  Nº 000007; 000008, 000010 Y 000011 Nº DE CONTROL 00-000007, 00-000008, 00-000010 Y 00-000011 DE FECHA 02/07/2015; Y DEMAS SOPORTES ANEXOS.- </t>
    </r>
  </si>
  <si>
    <r>
      <t xml:space="preserve">Monto total a pagar en letras: </t>
    </r>
    <r>
      <rPr>
        <sz val="13"/>
        <color rgb="FF3333FF"/>
        <rFont val="Cambria"/>
        <family val="1"/>
        <scheme val="major"/>
      </rPr>
      <t>Ochenta y Tres  Mil Novecientos Cincuenta y Seis Bolívares Con Noventa y Cinco  Céntimos.</t>
    </r>
  </si>
  <si>
    <r>
      <t xml:space="preserve">ÓRDEN DE PAGO </t>
    </r>
    <r>
      <rPr>
        <sz val="16"/>
        <color rgb="FF3333FF"/>
        <rFont val="Cambria"/>
        <family val="1"/>
        <scheme val="major"/>
      </rPr>
      <t>N° 0393</t>
    </r>
  </si>
  <si>
    <t>PARA TRASLADAR MATERIAL DE CONSTRUCCION</t>
  </si>
  <si>
    <r>
      <rPr>
        <sz val="12"/>
        <rFont val="Cambria"/>
        <family val="1"/>
        <scheme val="major"/>
      </rPr>
      <t xml:space="preserve">La siguiente Orden de Pago corresponde a: </t>
    </r>
    <r>
      <rPr>
        <sz val="12"/>
        <color rgb="FF3333FF"/>
        <rFont val="Cambria"/>
        <family val="1"/>
        <scheme val="major"/>
      </rPr>
      <t xml:space="preserve">PAGO POR ALQUILER DE CAMION PARA TRASLADAR MATERIAL DE CONSTRUCCION , A FIN DE SER UTILIZADOS EN EL  PROYECTO: "CONVENIO DE COOPERACION INTERINSTITUCIONAL PARA LA CONSTRUCCION DE 800 VIVIENDAS EN DIFERENTES MUNICIPIOS DEL ESTADO MONAGAS". SEGUN ORDEN DE SERVICIO Nº 046-2015 DE FECHA 02/07/2015 Y FACTURA Nº 0000443 Nº DE CONTROL 00-0000443 DE FECHA 02/07/2015 Y DEMAS SOPORTES ANEXOS.- </t>
    </r>
  </si>
  <si>
    <r>
      <t xml:space="preserve">Monto total a pagar en letras: </t>
    </r>
    <r>
      <rPr>
        <sz val="13"/>
        <color rgb="FF3333FF"/>
        <rFont val="Cambria"/>
        <family val="1"/>
        <scheme val="major"/>
      </rPr>
      <t>Ciento Cuatro  Mil Doscientos Veinte Bolívares Con Cero Céntimos</t>
    </r>
  </si>
  <si>
    <r>
      <t xml:space="preserve">ÓRDEN DE PAGO </t>
    </r>
    <r>
      <rPr>
        <sz val="16"/>
        <color rgb="FF3333FF"/>
        <rFont val="Cambria"/>
        <family val="1"/>
        <scheme val="major"/>
      </rPr>
      <t>N° 0394</t>
    </r>
  </si>
  <si>
    <r>
      <t xml:space="preserve">FECHA: </t>
    </r>
    <r>
      <rPr>
        <sz val="13"/>
        <color rgb="FF3333FF"/>
        <rFont val="Cambria"/>
        <family val="1"/>
        <scheme val="major"/>
      </rPr>
      <t xml:space="preserve"> 06/07/2015</t>
    </r>
  </si>
  <si>
    <t>REPOSICION CAJA CHICA (JUNTA LIQUIDADORA)</t>
  </si>
  <si>
    <r>
      <t xml:space="preserve">Monto total a pagar en letras: </t>
    </r>
    <r>
      <rPr>
        <sz val="13"/>
        <color rgb="FF3333FF"/>
        <rFont val="Cambria"/>
        <family val="1"/>
        <scheme val="major"/>
      </rPr>
      <t>Ochocientos Setenta y Ocho Bolivares Con Cero Céntimos.</t>
    </r>
  </si>
  <si>
    <t>CONSEJO COMUNAL "LOS BARRANCOS"</t>
  </si>
  <si>
    <r>
      <t xml:space="preserve">C.I. / R.I.F. </t>
    </r>
    <r>
      <rPr>
        <sz val="14"/>
        <color rgb="FF3333FF"/>
        <rFont val="Cambria"/>
        <family val="1"/>
        <scheme val="major"/>
      </rPr>
      <t>J-40073622-6</t>
    </r>
  </si>
  <si>
    <r>
      <rPr>
        <sz val="13"/>
        <rFont val="Cambria"/>
        <family val="1"/>
        <scheme val="major"/>
      </rPr>
      <t>La siguiente orden de pago corresponde a</t>
    </r>
    <r>
      <rPr>
        <sz val="13"/>
        <color rgb="FF3333FF"/>
        <rFont val="Cambria"/>
        <family val="1"/>
        <scheme val="major"/>
      </rPr>
      <t>: REPOSICIÓN DE CAJA CHICA (08 U.T.) POR LA JUNTA LIQUIDADORA I.V.I.M. (DESIGNADA SEGUN GACETA N° EXTRAORDINARIO DEL ESTADO MONAGAS, DECRETO N° G-216/2015 DE FECHA 26/02/2015) SEGUN OFICIO GA 101-2015 DE FECHA 13/04/2015, PUNTO DE CUENTA Nº 003  DEL 13/04/2014 Y DEMAS  SOPORTES ANEXOS.-</t>
    </r>
  </si>
  <si>
    <t>25.000 UNDS</t>
  </si>
  <si>
    <r>
      <t xml:space="preserve">Monto total a pagar en letras: </t>
    </r>
    <r>
      <rPr>
        <sz val="13"/>
        <color rgb="FF3333FF"/>
        <rFont val="Cambria"/>
        <family val="1"/>
        <scheme val="major"/>
      </rPr>
      <t>Seiscientos Quince Mil Seiscientos Veinticinco Bolívares Con Cero Céntimos</t>
    </r>
  </si>
  <si>
    <r>
      <t xml:space="preserve">ÓRDEN DE PAGO </t>
    </r>
    <r>
      <rPr>
        <sz val="16"/>
        <color rgb="FF3333FF"/>
        <rFont val="Cambria"/>
        <family val="1"/>
        <scheme val="major"/>
      </rPr>
      <t>N° 0395</t>
    </r>
  </si>
  <si>
    <r>
      <t xml:space="preserve">ÓRDEN DE PAGO </t>
    </r>
    <r>
      <rPr>
        <sz val="16"/>
        <color rgb="FF3333FF"/>
        <rFont val="Cambria"/>
        <family val="1"/>
        <scheme val="major"/>
      </rPr>
      <t>N° 0396</t>
    </r>
  </si>
  <si>
    <t>TRANSPORTE DE AGREGADOS (ARENA)</t>
  </si>
  <si>
    <r>
      <t xml:space="preserve">C.I. / R.I.F. </t>
    </r>
    <r>
      <rPr>
        <sz val="14"/>
        <color rgb="FF3333FF"/>
        <rFont val="Cambria"/>
        <family val="1"/>
        <scheme val="major"/>
      </rPr>
      <t>V-16665581-8</t>
    </r>
  </si>
  <si>
    <r>
      <rPr>
        <sz val="12"/>
        <rFont val="Cambria"/>
        <family val="1"/>
        <scheme val="major"/>
      </rPr>
      <t xml:space="preserve">La siguiente Orden de Pago corresponde a: </t>
    </r>
    <r>
      <rPr>
        <sz val="12"/>
        <color rgb="FF3333FF"/>
        <rFont val="Cambria"/>
        <family val="1"/>
        <scheme val="major"/>
      </rPr>
      <t xml:space="preserve">PAGO COMPRA DE BLOQUES DE 15 CM A FIN DE SER UTILIZADOS EN EL  PROYECTO: "CONVENIO DE COOPERACION INTERINSTITUCIONAL PARA LA CONSTRUCCION DE 800 VIVIENDAS EN DIFERENTES MUNICIPIOS DEL ESTADO MONAGAS". SEGUN ORDEN DE COMPRA Nº 048-2015 (FACTURA Nº 032990 Nº DE CONTROL 00-052990 DE FECHA 06/07/2015; Y DEMAS SOPORTES ANEXOS.- </t>
    </r>
  </si>
  <si>
    <r>
      <rPr>
        <sz val="12"/>
        <rFont val="Cambria"/>
        <family val="1"/>
        <scheme val="major"/>
      </rPr>
      <t xml:space="preserve">La siguiente Orden de Pago corresponde a: </t>
    </r>
    <r>
      <rPr>
        <sz val="12"/>
        <color rgb="FF3333FF"/>
        <rFont val="Cambria"/>
        <family val="1"/>
        <scheme val="major"/>
      </rPr>
      <t xml:space="preserve">PAGO TRANSPORTE DE AGREGADOS (ARENA) EN CAMION TIPO VOLTEO,  PLACA A51AE6O, CUYA CANTIDAD TRANSPORTADA 96 M3 DE ARENA, PARA EL MUNICIPIO SANTA BARBARA FUE DOCE (12) VIAJES LOS DIAS 29/05/2015 Y 02,04,08,11,12, 17,18 DE JULIO DEL 2015 A FIN DE SER UTILIZADOS EN EL  PROYECTO: </t>
    </r>
    <r>
      <rPr>
        <b/>
        <i/>
        <sz val="12"/>
        <rFont val="Cambria"/>
        <family val="1"/>
        <scheme val="major"/>
      </rPr>
      <t>"CONVENIO DE COOPERACION INTERINSTITUCIONAL PARA LA CONSTRUCCION DE 800 VIVIENDAS EN DIFERENTES MUNICIPIOS DEL ESTADO MONAGAS".</t>
    </r>
    <r>
      <rPr>
        <sz val="12"/>
        <color rgb="FF3333FF"/>
        <rFont val="Cambria"/>
        <family val="1"/>
        <scheme val="major"/>
      </rPr>
      <t xml:space="preserve"> SEGUN ORDEN DE SERVICIO Nº 047-2015 (FACTURA Nº 0000005 Nº DE CONTROL 00-000005 DE FECHA 06/07/2015) Y DEMAS SOPORTES ANEXOS.- </t>
    </r>
  </si>
  <si>
    <r>
      <t xml:space="preserve">Monto total a pagar en letras: </t>
    </r>
    <r>
      <rPr>
        <sz val="13"/>
        <color rgb="FF3333FF"/>
        <rFont val="Cambria"/>
        <family val="1"/>
        <scheme val="major"/>
      </rPr>
      <t>Veintinueve Mil Quinientos Cincuenta Bolívares Con Cero Céntimos</t>
    </r>
  </si>
  <si>
    <r>
      <t xml:space="preserve">ÓRDEN DE PAGO </t>
    </r>
    <r>
      <rPr>
        <sz val="16"/>
        <color rgb="FF3333FF"/>
        <rFont val="Cambria"/>
        <family val="1"/>
        <scheme val="major"/>
      </rPr>
      <t>N° 0397</t>
    </r>
  </si>
  <si>
    <t>SUMINISTRO DE BLOQUES</t>
  </si>
  <si>
    <t>4500 UNDS</t>
  </si>
  <si>
    <t>SEIJAS BARBARA YONABEL</t>
  </si>
  <si>
    <r>
      <t xml:space="preserve">C.I. / R.I.F. </t>
    </r>
    <r>
      <rPr>
        <sz val="14"/>
        <color rgb="FF3333FF"/>
        <rFont val="Cambria"/>
        <family val="1"/>
        <scheme val="major"/>
      </rPr>
      <t>V - 16808743 - 4</t>
    </r>
  </si>
  <si>
    <r>
      <t xml:space="preserve">Monto total a pagar en letras: </t>
    </r>
    <r>
      <rPr>
        <sz val="13"/>
        <color rgb="FF3333FF"/>
        <rFont val="Cambria"/>
        <family val="1"/>
        <scheme val="major"/>
      </rPr>
      <t>Cuarenta y Cuatro Mil Trescientos Veinticinco Bolívares Con Cero Céntimos</t>
    </r>
  </si>
  <si>
    <r>
      <rPr>
        <sz val="12"/>
        <rFont val="Cambria"/>
        <family val="1"/>
        <scheme val="major"/>
      </rPr>
      <t xml:space="preserve">La siguiente Orden de Pago corresponde a: </t>
    </r>
    <r>
      <rPr>
        <sz val="12"/>
        <color rgb="FF3333FF"/>
        <rFont val="Cambria"/>
        <family val="1"/>
        <scheme val="major"/>
      </rPr>
      <t xml:space="preserve">PAGO SUMINISTRO DE 4500 BLOQUES DE 15 CM Y 10 CM PARA LA CONSTRUCCIÓN DE VIVIENDAS EN EL MUNICIPIO SANTA BARBARA A FIN DE SER UTILIZADOS EN EL  PROYECTO: </t>
    </r>
    <r>
      <rPr>
        <b/>
        <i/>
        <sz val="12"/>
        <rFont val="Cambria"/>
        <family val="1"/>
        <scheme val="major"/>
      </rPr>
      <t>"CONVENIO DE COOPERACION INTERINSTITUCIONAL PARA LA CONSTRUCCION DE 800 VIVIENDAS EN DIFERENTES MUNICIPIOS DEL ESTADO MONAGAS".</t>
    </r>
    <r>
      <rPr>
        <sz val="12"/>
        <color rgb="FF3333FF"/>
        <rFont val="Cambria"/>
        <family val="1"/>
        <scheme val="major"/>
      </rPr>
      <t xml:space="preserve"> SEGUN ORDEN DE COMPRA Nº 048-2015 (FACTURA Nº 000041 Nº DE CONTROL 00-0000041 DE FECHA 06/07/2015) Y DEMAS SOPORTES ANEXOS.- </t>
    </r>
  </si>
  <si>
    <r>
      <t xml:space="preserve">ÓRDEN DE PAGO </t>
    </r>
    <r>
      <rPr>
        <sz val="16"/>
        <color rgb="FF3333FF"/>
        <rFont val="Cambria"/>
        <family val="1"/>
        <scheme val="major"/>
      </rPr>
      <t>N° 0398</t>
    </r>
  </si>
  <si>
    <t>20 VIAJES</t>
  </si>
  <si>
    <r>
      <rPr>
        <b/>
        <sz val="13"/>
        <rFont val="Cambria"/>
        <family val="1"/>
        <scheme val="major"/>
      </rPr>
      <t>La siguiente Orden de Pago corresponde a:</t>
    </r>
    <r>
      <rPr>
        <sz val="13"/>
        <rFont val="Cambria"/>
        <family val="1"/>
        <scheme val="major"/>
      </rPr>
      <t xml:space="preserve"> </t>
    </r>
    <r>
      <rPr>
        <sz val="13"/>
        <color rgb="FF3333FF"/>
        <rFont val="Cambria"/>
        <family val="1"/>
        <scheme val="major"/>
      </rPr>
      <t xml:space="preserve">PAGO POR ALQUILER POR DIA DE CAMION MITSUBISHI CANTER FE 659-T, PLACAS 69F-NAH; PARA TRASLADO DE MATERIAL DE CONSTRUCCION PARA LA GRAN MISION VIVIENDA VENEZUELA PARA EL PERIODO DEL 06-01 AL 09-01-2015; DEL 12-01 AL 16-01-2015; DEL 19-01 AL 24-01-2015; DEL 26-01 AL 30-01-2015 A FIN DE SER UTILIZADOS EN EL  PROYECTO: </t>
    </r>
    <r>
      <rPr>
        <sz val="13"/>
        <rFont val="Cambria"/>
        <family val="1"/>
        <scheme val="major"/>
      </rPr>
      <t>"</t>
    </r>
    <r>
      <rPr>
        <b/>
        <sz val="13"/>
        <rFont val="Cambria"/>
        <family val="1"/>
        <scheme val="major"/>
      </rPr>
      <t>CONVENIO DE COOPERACION INTERINSTITUCIONAL PARA LA CONSTRUCCION DE 800 VIVIENDAS EN DIFERENTES MUNICIPIOS DEL ESTADO MONAGAS</t>
    </r>
    <r>
      <rPr>
        <sz val="13"/>
        <rFont val="Cambria"/>
        <family val="1"/>
        <scheme val="major"/>
      </rPr>
      <t>"</t>
    </r>
    <r>
      <rPr>
        <sz val="13"/>
        <color rgb="FF3333FF"/>
        <rFont val="Cambria"/>
        <family val="1"/>
        <scheme val="major"/>
      </rPr>
      <t xml:space="preserve">. SEGUN ORDEN DE SERVICIO NRO 048-2015 (FACTURA Nº 001238 Nº DE CONTROL 00-000138 DE FECHA 06/07/2015) Y DEMAS ANEXOS.- </t>
    </r>
  </si>
  <si>
    <r>
      <t xml:space="preserve">ÓRDEN DE PAGO </t>
    </r>
    <r>
      <rPr>
        <sz val="16"/>
        <color rgb="FF3333FF"/>
        <rFont val="Cambria"/>
        <family val="1"/>
        <scheme val="major"/>
      </rPr>
      <t>N° 0399</t>
    </r>
  </si>
  <si>
    <r>
      <t xml:space="preserve">FECHA: </t>
    </r>
    <r>
      <rPr>
        <sz val="13"/>
        <color rgb="FF3333FF"/>
        <rFont val="Cambria"/>
        <family val="1"/>
        <scheme val="major"/>
      </rPr>
      <t xml:space="preserve"> 07/07/2015</t>
    </r>
  </si>
  <si>
    <r>
      <rPr>
        <sz val="12"/>
        <rFont val="Cambria"/>
        <family val="1"/>
        <scheme val="major"/>
      </rPr>
      <t>La siguiente orden de pago corresponde a</t>
    </r>
    <r>
      <rPr>
        <sz val="12"/>
        <color rgb="FF3333FF"/>
        <rFont val="Cambria"/>
        <family val="1"/>
        <scheme val="major"/>
      </rPr>
      <t>: PAGO POR CONSUMO DE AGUA DEL I.V.I.M., AV. FUERZAS ARMADAS, CASA N° 31 Y 33, MATURIN. CORRESPONDIENTE AL MES DE JUNIO DE 2015, SEGUN FACTURAS: N° MA09-00003335; CONTROL N° 00-0459190 Y Nº MA09-00003334; CONTROL N° 00-0459189, AMBAS EMITIDAS EN FECHA 03-07-2015. SEGUN ANEXOS.</t>
    </r>
  </si>
  <si>
    <r>
      <t xml:space="preserve">Monto total a pagar en letras: </t>
    </r>
    <r>
      <rPr>
        <sz val="13"/>
        <color rgb="FF3333FF"/>
        <rFont val="Cambria"/>
        <family val="1"/>
        <scheme val="major"/>
      </rPr>
      <t>Ciento Cincuenta y Cinco Mil Trescientos Veinticinco Bolívares Con Cero Céntimos.</t>
    </r>
  </si>
  <si>
    <r>
      <t xml:space="preserve">ÓRDEN DE PAGO </t>
    </r>
    <r>
      <rPr>
        <sz val="16"/>
        <color rgb="FF3333FF"/>
        <rFont val="Cambria"/>
        <family val="1"/>
        <scheme val="major"/>
      </rPr>
      <t>N° 0400</t>
    </r>
  </si>
  <si>
    <r>
      <t xml:space="preserve">FECHA: </t>
    </r>
    <r>
      <rPr>
        <sz val="13"/>
        <color rgb="FF3333FF"/>
        <rFont val="Cambria"/>
        <family val="1"/>
        <scheme val="major"/>
      </rPr>
      <t xml:space="preserve"> 13/07/2015</t>
    </r>
  </si>
  <si>
    <r>
      <t xml:space="preserve">Monto total a pagar en letras:  </t>
    </r>
    <r>
      <rPr>
        <sz val="13"/>
        <color rgb="FF3333FF"/>
        <rFont val="Cambria"/>
        <family val="1"/>
        <scheme val="major"/>
      </rPr>
      <t>Doscientos cuatro  Mil Quinientos Ochenta y Tres Bolívares Con Treinta y Tres Céntimos</t>
    </r>
  </si>
  <si>
    <t xml:space="preserve"> PAGO N° 1</t>
  </si>
  <si>
    <r>
      <rPr>
        <sz val="13"/>
        <rFont val="Cambria"/>
        <family val="1"/>
        <scheme val="major"/>
      </rPr>
      <t xml:space="preserve">La siguiente Orden de Pago corresponde a: </t>
    </r>
    <r>
      <rPr>
        <sz val="13"/>
        <color rgb="FF3333FF"/>
        <rFont val="Cambria"/>
        <family val="1"/>
        <scheme val="major"/>
      </rPr>
      <t xml:space="preserve">PAGO N°1, SEGUN ALIANZA ESTRATEGICA NRO JLIVIM-PDVSA-GOB-001-2015 QUE CORRESPONDE A LA ELABORACIÓN DE UN MIL  (1.000) MARCOS DE METAL PARA PUERTAS DE VIVIENDA SEGUN FACTURA N° 000004 Y CONTROL N° 00-000004, DE FECHA 13/07/2015, A FIN DE SER UTILIZADOS EN EL  PROYECTO: "CONVENIO DE COOPERACION INTERINSTITUCIONAL PARA LA CONSTRUCCION DE 800 VIVIENDAS EN DIFERENTES MUNICIPIOS DEL ESTADO MONAGAS".  ANEXO SOPORTES.- </t>
    </r>
  </si>
  <si>
    <r>
      <t xml:space="preserve">ÓRDEN DE PAGO </t>
    </r>
    <r>
      <rPr>
        <sz val="16"/>
        <color rgb="FF3333FF"/>
        <rFont val="Cambria"/>
        <family val="1"/>
        <scheme val="major"/>
      </rPr>
      <t>N° 0401</t>
    </r>
  </si>
  <si>
    <r>
      <t xml:space="preserve">FECHA: </t>
    </r>
    <r>
      <rPr>
        <sz val="13"/>
        <color rgb="FF3333FF"/>
        <rFont val="Cambria"/>
        <family val="1"/>
        <scheme val="major"/>
      </rPr>
      <t xml:space="preserve"> 14/07/2015</t>
    </r>
  </si>
  <si>
    <r>
      <t xml:space="preserve">Monto total a pagar en letras: </t>
    </r>
    <r>
      <rPr>
        <sz val="13"/>
        <color rgb="FF3333FF"/>
        <rFont val="Cambria"/>
        <family val="1"/>
        <scheme val="major"/>
      </rPr>
      <t>Cincuenta y Cinco Mil Setecientos Veinte Bolívares Con Cero Céntimos</t>
    </r>
  </si>
  <si>
    <r>
      <rPr>
        <b/>
        <sz val="13"/>
        <rFont val="Cambria"/>
        <family val="1"/>
        <scheme val="major"/>
      </rPr>
      <t>La siguiente Orden de Pago corresponde a:</t>
    </r>
    <r>
      <rPr>
        <sz val="13"/>
        <rFont val="Cambria"/>
        <family val="1"/>
        <scheme val="major"/>
      </rPr>
      <t xml:space="preserve"> </t>
    </r>
    <r>
      <rPr>
        <sz val="13"/>
        <color rgb="FF3333FF"/>
        <rFont val="Cambria"/>
        <family val="1"/>
        <scheme val="major"/>
      </rPr>
      <t xml:space="preserve">PAGO POR ALQUILER POR DIA DE CAMION MITSUBISHI CANTER FE 659-T, PLACAS 69F-NAH; PARA TRASLADO DE MATERIAL DE CONSTRUCCION PARA LA GRAN MISION VIVIENDA VENEZUELA PARA EL PERIODO DEL 22/06/2015 AL 23/06/2015 Y 25/06/2015. 1 VIAJE AL MUNICIPIO SANTA BARBARA EL DIA 26/06/2015. DEL 29/06/2015 AL 30/06/2015 Y DEL 01/07/2015 AL 03/07/2015 A FIN DE SER UTILIZADOS EN EL  PROYECTO: </t>
    </r>
    <r>
      <rPr>
        <sz val="13"/>
        <rFont val="Cambria"/>
        <family val="1"/>
        <scheme val="major"/>
      </rPr>
      <t>"</t>
    </r>
    <r>
      <rPr>
        <b/>
        <sz val="13"/>
        <rFont val="Cambria"/>
        <family val="1"/>
        <scheme val="major"/>
      </rPr>
      <t>CONVENIO DE COOPERACION INTERINSTITUCIONAL PARA LA CONSTRUCCION DE 800 VIVIENDAS EN DIFERENTES MUNICIPIOS DEL ESTADO MONAGAS</t>
    </r>
    <r>
      <rPr>
        <sz val="13"/>
        <rFont val="Cambria"/>
        <family val="1"/>
        <scheme val="major"/>
      </rPr>
      <t>"</t>
    </r>
    <r>
      <rPr>
        <sz val="13"/>
        <color rgb="FF3333FF"/>
        <rFont val="Cambria"/>
        <family val="1"/>
        <scheme val="major"/>
      </rPr>
      <t xml:space="preserve">. SEGUN ORDEN DE SERVICIO NRO 049-2015 (FACTURA Nº 001240 Nº DE CONTROL 00-000140 DE FECHA 14/07/2015) Y ORDEN DE SERVICIO NRO 050-2015 (FACTURA Nº 001241 Nº DE CONTROL 00-000141 DE FECHA 14/07/2015)  Y DEMAS SOPORTES ANEXOS.- </t>
    </r>
  </si>
  <si>
    <r>
      <t xml:space="preserve">ÓRDEN DE PAGO </t>
    </r>
    <r>
      <rPr>
        <sz val="16"/>
        <color rgb="FF3333FF"/>
        <rFont val="Cambria"/>
        <family val="1"/>
        <scheme val="major"/>
      </rPr>
      <t>N° 0402</t>
    </r>
  </si>
  <si>
    <t>1000</t>
  </si>
  <si>
    <r>
      <t xml:space="preserve">ÓRDEN DE PAGO </t>
    </r>
    <r>
      <rPr>
        <sz val="16"/>
        <color rgb="FF3333FF"/>
        <rFont val="Cambria"/>
        <family val="1"/>
        <scheme val="major"/>
      </rPr>
      <t>N° 0403</t>
    </r>
  </si>
  <si>
    <t>13 VIAJES</t>
  </si>
  <si>
    <r>
      <t xml:space="preserve">Monto total a pagar en letras: </t>
    </r>
    <r>
      <rPr>
        <sz val="13"/>
        <color rgb="FF3333FF"/>
        <rFont val="Cambria"/>
        <family val="1"/>
        <scheme val="major"/>
      </rPr>
      <t>Cincuenta y Un Mil Setecientos Cuarenta Bolívares Con Cero Céntimos</t>
    </r>
  </si>
  <si>
    <r>
      <t xml:space="preserve">Monto total a pagar en letras: </t>
    </r>
    <r>
      <rPr>
        <sz val="13"/>
        <color rgb="FF3333FF"/>
        <rFont val="Cambria"/>
        <family val="1"/>
        <scheme val="major"/>
      </rPr>
      <t>Catorce  Mil SetecientosSetenta y Cinco Bolívares Con Cero  Céntimos.</t>
    </r>
  </si>
  <si>
    <r>
      <rPr>
        <sz val="12"/>
        <rFont val="Cambria"/>
        <family val="1"/>
        <scheme val="major"/>
      </rPr>
      <t xml:space="preserve">La siguiente Orden de Pago corresponde a: </t>
    </r>
    <r>
      <rPr>
        <sz val="12"/>
        <color rgb="FF3333FF"/>
        <rFont val="Cambria"/>
        <family val="1"/>
        <scheme val="major"/>
      </rPr>
      <t xml:space="preserve">PAGO POR COMPRA DE 1.000 BLOQUES DE 15 CM , A FIN DE SER UTILIZADOS EN EL  PROYECTO: "CONVENIO DE COOPERACION INTERINSTITUCIONAL PARA LA CONSTRUCCION DE 800 VIVIENDAS EN DIFERENTES MUNICIPIOS DEL ESTADO MONAGAS". SEGUN ORDEN DE COMPRA Nº 050-2015 (FACTURA  Nº 000012;  Nº DE CONTROL 00-000012,  DE FECHA 14/07/2015; Y DEMAS SOPORTES ANEXOS.- </t>
    </r>
  </si>
  <si>
    <r>
      <rPr>
        <sz val="13"/>
        <rFont val="Cambria"/>
        <family val="1"/>
        <scheme val="major"/>
      </rPr>
      <t xml:space="preserve">La siguiente Orden de Pago corresponde a: </t>
    </r>
    <r>
      <rPr>
        <sz val="13"/>
        <color rgb="FF3333FF"/>
        <rFont val="Cambria"/>
        <family val="1"/>
        <scheme val="major"/>
      </rPr>
      <t>PAGO POR VIAJES DE BLOQUES, EN LOS DIFERENTES SECTORES DEL MUNICIPIO BOLIVAR;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051-2015 (FACTURA Nº 003342 Nº DE CONTROL 00-002842 DE FECHA 14/07/2015) Y DEMAS SOPORTES ANEXOS.- </t>
    </r>
  </si>
  <si>
    <r>
      <t xml:space="preserve">ÓRDEN DE PAGO </t>
    </r>
    <r>
      <rPr>
        <sz val="16"/>
        <color rgb="FF3333FF"/>
        <rFont val="Cambria"/>
        <family val="1"/>
        <scheme val="major"/>
      </rPr>
      <t>N° 0404</t>
    </r>
  </si>
  <si>
    <r>
      <rPr>
        <sz val="12"/>
        <rFont val="Cambria"/>
        <family val="1"/>
        <scheme val="major"/>
      </rPr>
      <t xml:space="preserve">La siguiente Orden de Pago corresponde a: </t>
    </r>
    <r>
      <rPr>
        <sz val="12"/>
        <color rgb="FF3333FF"/>
        <rFont val="Cambria"/>
        <family val="1"/>
        <scheme val="major"/>
      </rPr>
      <t xml:space="preserve">PAGO DE TRANSPORTE DE MATERIAL A DIFERENTES MUNICIPIOS, A FIN DE SER UTILIZADOS EN EL  PROYECTO: "CONVENIO DE COOPERACION INTERINSTITUCIONAL PARA LA CONSTRUCCION DE 800 VIVIENDAS EN DIFERENTES MUNICIPIOS DEL ESTADO MONAGAS". SEGUN ORDEN DE SERVICIO Nº 052-2015 DE FECHA 14/07/2015 Y FACTURA Nº 0000444 Nº DE CONTROL 00-0000444 DE FECHA 14/07/2015 Y DEMAS SOPORTES ANEXOS.- </t>
    </r>
  </si>
  <si>
    <r>
      <t xml:space="preserve">Monto total a pagar en letras: </t>
    </r>
    <r>
      <rPr>
        <sz val="13"/>
        <color rgb="FF3333FF"/>
        <rFont val="Cambria"/>
        <family val="1"/>
        <scheme val="major"/>
      </rPr>
      <t>Ciento Ocho  Mil Ochenta Bolívares Con Cero Céntimos</t>
    </r>
  </si>
  <si>
    <t>TRANSPORTE DE MATERIAL</t>
  </si>
  <si>
    <t>16 VIAJES</t>
  </si>
  <si>
    <r>
      <t xml:space="preserve">ÓRDEN DE PAGO </t>
    </r>
    <r>
      <rPr>
        <sz val="16"/>
        <color rgb="FF3333FF"/>
        <rFont val="Cambria"/>
        <family val="1"/>
        <scheme val="major"/>
      </rPr>
      <t>N° 0405</t>
    </r>
  </si>
  <si>
    <t>EXP 2739</t>
  </si>
  <si>
    <t>LETTY ROSARIO GILER RODIGUEZ</t>
  </si>
  <si>
    <r>
      <t xml:space="preserve">C.I. / R.I.F. </t>
    </r>
    <r>
      <rPr>
        <sz val="13"/>
        <color rgb="FF3333FF"/>
        <rFont val="Cambria"/>
        <family val="1"/>
        <scheme val="major"/>
      </rPr>
      <t>E - 81.942.296</t>
    </r>
  </si>
  <si>
    <r>
      <rPr>
        <sz val="13"/>
        <rFont val="Cambria"/>
        <family val="1"/>
        <scheme val="major"/>
      </rPr>
      <t xml:space="preserve">La siguiente orden de pago corresponde a: </t>
    </r>
    <r>
      <rPr>
        <sz val="13"/>
        <color rgb="FF3333FF"/>
        <rFont val="Cambria"/>
        <family val="1"/>
        <scheme val="major"/>
      </rPr>
      <t xml:space="preserve">REEMBOLSO POR PAGO DE UN MONTO SUPERIOR A LA DEUDA QUE SOSTENIA CON EL INSTITUTO, SEGUN EXPEDIENTE Nº 2739 DE LA CARTERA CREDITICIA "PERSONAS NATURALES II" UBICADO EN LA CARRERA 7, NRO 35, SECTOR ANTONIO JOSE DE SUCRE, MUNICIPIO MATURIN DEL ESTADO MONAGAS. SEGUN ANEXOS.- </t>
    </r>
  </si>
  <si>
    <r>
      <t xml:space="preserve">Monto total a pagar en letras: </t>
    </r>
    <r>
      <rPr>
        <sz val="13"/>
        <color rgb="FF3333FF"/>
        <rFont val="Cambria"/>
        <family val="1"/>
        <scheme val="major"/>
      </rPr>
      <t>Dos Mil  Bolivares Con Noventa y Dos Céntimos</t>
    </r>
  </si>
  <si>
    <t>PERIODOS: 2013/2014 -2014/2015</t>
  </si>
  <si>
    <t>ELIANA JOSEFINA GARANTON SIFONTES</t>
  </si>
  <si>
    <r>
      <t xml:space="preserve">C.I. / R.I.F. </t>
    </r>
    <r>
      <rPr>
        <sz val="13"/>
        <color rgb="FF3333FF"/>
        <rFont val="Cambria"/>
        <family val="1"/>
        <scheme val="major"/>
      </rPr>
      <t>V - 17.721.592</t>
    </r>
  </si>
  <si>
    <r>
      <rPr>
        <sz val="13"/>
        <rFont val="Cambria"/>
        <family val="1"/>
        <scheme val="major"/>
      </rPr>
      <t>La siguiente orden de pago corresponde a</t>
    </r>
    <r>
      <rPr>
        <sz val="13"/>
        <color rgb="FF3333FF"/>
        <rFont val="Cambria"/>
        <family val="1"/>
        <scheme val="major"/>
      </rPr>
      <t>: PAGO DE NOVENTA (90) DIAS DE BONO VACACIONAL, CORRESPONDIENTE A LOS PERIODOS: 2013/2014 Y 2014/2015, QUE LE CORRESPONDEN EN SU CONDICION DE AUXILIAR DE COBRANZAS,  ADSCRITA A LA GERENCIA DE CREDITO Y COBRANZAS, AL SERVICIO DEL I.V.I.M. SEGUN SOPORTES ANEXOS.-</t>
    </r>
  </si>
  <si>
    <r>
      <t xml:space="preserve">Monto total a pagar en letras: </t>
    </r>
    <r>
      <rPr>
        <sz val="13"/>
        <color rgb="FF3333FF"/>
        <rFont val="Cambria"/>
        <family val="1"/>
        <scheme val="major"/>
      </rPr>
      <t>Veintisiete  Mil Cuatrocientos Ochenta y Ocho Bolivares Con Ochenta y Ocho Céntimos</t>
    </r>
  </si>
  <si>
    <r>
      <t xml:space="preserve">ÓRDEN DE PAGO </t>
    </r>
    <r>
      <rPr>
        <sz val="16"/>
        <color rgb="FF3333FF"/>
        <rFont val="Cambria"/>
        <family val="1"/>
        <scheme val="major"/>
      </rPr>
      <t>N° 0406</t>
    </r>
  </si>
  <si>
    <r>
      <t xml:space="preserve">ÓRDEN DE PAGO </t>
    </r>
    <r>
      <rPr>
        <sz val="16"/>
        <color rgb="FF3333FF"/>
        <rFont val="Cambria"/>
        <family val="1"/>
        <scheme val="major"/>
      </rPr>
      <t>N° 0407</t>
    </r>
  </si>
  <si>
    <t>PERIODO 2014/2015</t>
  </si>
  <si>
    <r>
      <t xml:space="preserve">C.I. / R.I.F. </t>
    </r>
    <r>
      <rPr>
        <sz val="13"/>
        <color rgb="FF3333FF"/>
        <rFont val="Cambria"/>
        <family val="1"/>
        <scheme val="major"/>
      </rPr>
      <t>V - 13.915.351</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</si>
  <si>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ANALISTA DE PLANIFICACION ADMINISTRATIVO II,  ADSCRITA A LA GERENCIA DE PLANIFICACION, AL SERVICIO DEL I.V.I.M. SEGUN SOPORTES ANEXOS.-</t>
    </r>
  </si>
  <si>
    <r>
      <t xml:space="preserve">Monto total a pagar en letras: </t>
    </r>
    <r>
      <rPr>
        <sz val="13"/>
        <color rgb="FF3333FF"/>
        <rFont val="Cambria"/>
        <family val="1"/>
        <scheme val="major"/>
      </rPr>
      <t>Dieciseis  Mil Quinientos Noventa y Un Bolivares Con Treinta y Cuatro Céntimos</t>
    </r>
  </si>
  <si>
    <r>
      <t xml:space="preserve">ÓRDEN DE PAGO </t>
    </r>
    <r>
      <rPr>
        <sz val="16"/>
        <color rgb="FF3333FF"/>
        <rFont val="Cambria"/>
        <family val="1"/>
        <scheme val="major"/>
      </rPr>
      <t>N° 0408</t>
    </r>
  </si>
  <si>
    <t>YSCAREN YSABEL HERNANDEZ FARIAS</t>
  </si>
  <si>
    <r>
      <t xml:space="preserve">C.I. / R.I.F. </t>
    </r>
    <r>
      <rPr>
        <sz val="13"/>
        <color rgb="FF3333FF"/>
        <rFont val="Cambria"/>
        <family val="1"/>
        <scheme val="major"/>
      </rPr>
      <t>V - 17.143.683</t>
    </r>
  </si>
  <si>
    <t>PERIODOS  2012/2013, 2013/2014 Y 2014/2015</t>
  </si>
  <si>
    <r>
      <rPr>
        <sz val="13"/>
        <rFont val="Cambria"/>
        <family val="1"/>
        <scheme val="major"/>
      </rPr>
      <t>La siguiente orden de pago corresponde a</t>
    </r>
    <r>
      <rPr>
        <sz val="13"/>
        <color rgb="FF3333FF"/>
        <rFont val="Cambria"/>
        <family val="1"/>
        <scheme val="major"/>
      </rPr>
      <t>: PAGO DE NOVENTA (90) DIAS DE BONO VACACIONAL, CORRESPONDIENTE AL PERIODO 2013/2014, Y 2014/2015. QUE LE CORRESPONDEN EN SU CONDICION DE ANALISTA DE CREDITO II,  ADSCRITA A LA GERENCIA DE CREDITO Y COBRANZA, AL SERVICIO DEL I.V.I.M. SEGUN SOPORTES ANEXOS.-</t>
    </r>
  </si>
  <si>
    <r>
      <t>Monto total a pagar en letras:</t>
    </r>
    <r>
      <rPr>
        <sz val="13"/>
        <color rgb="FF3333FF"/>
        <rFont val="Cambria"/>
        <family val="1"/>
        <scheme val="major"/>
      </rPr>
      <t xml:space="preserve"> Treinta y Dos Mil Setecientos Treinta y Dos Bolivares Con Sesenta y Siete Céntimos</t>
    </r>
  </si>
  <si>
    <r>
      <t xml:space="preserve">ÓRDEN DE PAGO </t>
    </r>
    <r>
      <rPr>
        <sz val="16"/>
        <color rgb="FF3333FF"/>
        <rFont val="Cambria"/>
        <family val="1"/>
        <scheme val="major"/>
      </rPr>
      <t>N° 0409</t>
    </r>
  </si>
  <si>
    <t>PERIODOS  2012/2013</t>
  </si>
  <si>
    <t>ZULEIMA JOSEFINA SUAREZ CEDEÑO</t>
  </si>
  <si>
    <r>
      <t xml:space="preserve">C.I. / R.I.F. </t>
    </r>
    <r>
      <rPr>
        <sz val="13"/>
        <color rgb="FF3333FF"/>
        <rFont val="Cambria"/>
        <family val="1"/>
        <scheme val="major"/>
      </rPr>
      <t>V - 11.344.427</t>
    </r>
  </si>
  <si>
    <r>
      <t>Monto total a pagar en letras:</t>
    </r>
    <r>
      <rPr>
        <sz val="13"/>
        <color rgb="FF3333FF"/>
        <rFont val="Cambria"/>
        <family val="1"/>
        <scheme val="major"/>
      </rPr>
      <t xml:space="preserve"> Diez Mil Setecientos Veinte Bolivares Con Cuarenta y Siete Céntimos</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</si>
  <si>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2012/2013. QUE LE CORRESPONDEN EN SU CONDICION DE ASEADORA,  ADSCRITA A LA GERENCIA DE ADMINISTRACION Y FINANZAS, AL SERVICIO DEL I.V.I.M. SEGUN SOPORTES ANEXOS.-</t>
    </r>
  </si>
  <si>
    <t xml:space="preserve"> 2014/2015</t>
  </si>
  <si>
    <r>
      <t xml:space="preserve">ÓRDEN DE PAGO </t>
    </r>
    <r>
      <rPr>
        <sz val="16"/>
        <color rgb="FF3333FF"/>
        <rFont val="Cambria"/>
        <family val="1"/>
        <scheme val="major"/>
      </rPr>
      <t>N° 0410</t>
    </r>
  </si>
  <si>
    <t>MILITZA JOSEFINA VEGAS RODRIGUEZ</t>
  </si>
  <si>
    <r>
      <t xml:space="preserve">C.I. / R.I.F. </t>
    </r>
    <r>
      <rPr>
        <sz val="13"/>
        <color rgb="FF3333FF"/>
        <rFont val="Cambria"/>
        <family val="1"/>
        <scheme val="major"/>
      </rPr>
      <t>V - 15.154.286</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</si>
  <si>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CONTADOR,  ADSCRITA A LA GERENCIA DE AUDITORIA INTERNA, AL SERVICIO DEL I.V.I.M. SEGUN SOPORTES ANEXOS.-</t>
    </r>
  </si>
  <si>
    <r>
      <t>Monto total a pagar en letras:</t>
    </r>
    <r>
      <rPr>
        <sz val="13"/>
        <color rgb="FF3333FF"/>
        <rFont val="Cambria"/>
        <family val="1"/>
        <scheme val="major"/>
      </rPr>
      <t xml:space="preserve"> Dieciseis Mil Trescientos  Sesenta y Seis Bolivares Con Treinta y Cuatro Céntimos</t>
    </r>
  </si>
  <si>
    <t>SUGLEIDYS MARIA SIFONTES</t>
  </si>
  <si>
    <r>
      <t xml:space="preserve">C.I. / R.I.F. </t>
    </r>
    <r>
      <rPr>
        <sz val="13"/>
        <color rgb="FF3333FF"/>
        <rFont val="Cambria"/>
        <family val="1"/>
        <scheme val="major"/>
      </rPr>
      <t>V - 15.813.021</t>
    </r>
  </si>
  <si>
    <t>PERIODOS    2014/2015</t>
  </si>
  <si>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FISCAL DE OBRAS I,  ADSCRITA A LA GERENCIA DE CREDITO Y COBRANZA, AL SERVICIO DEL I.V.I.M. SEGUN SOPORTES ANEXOS.-</t>
    </r>
  </si>
  <si>
    <r>
      <t>Monto total a pagar en letras:</t>
    </r>
    <r>
      <rPr>
        <sz val="13"/>
        <color rgb="FF3333FF"/>
        <rFont val="Cambria"/>
        <family val="1"/>
        <scheme val="major"/>
      </rPr>
      <t xml:space="preserve"> Trece Mil Quinientos Noventa y Cuatro Bolivares Con Cuarenta y Cuatro Céntimos</t>
    </r>
  </si>
  <si>
    <r>
      <t xml:space="preserve">ÓRDEN DE PAGO </t>
    </r>
    <r>
      <rPr>
        <sz val="16"/>
        <color rgb="FF3333FF"/>
        <rFont val="Cambria"/>
        <family val="1"/>
        <scheme val="major"/>
      </rPr>
      <t>N° 0411</t>
    </r>
  </si>
  <si>
    <r>
      <t xml:space="preserve">ÓRDEN DE PAGO </t>
    </r>
    <r>
      <rPr>
        <sz val="16"/>
        <color rgb="FF3333FF"/>
        <rFont val="Cambria"/>
        <family val="1"/>
        <scheme val="major"/>
      </rPr>
      <t>N° 0412</t>
    </r>
  </si>
  <si>
    <t>YULEXIS CAROLINA GONZALEZ SUAREZ</t>
  </si>
  <si>
    <r>
      <t xml:space="preserve">C.I. / R.I.F. </t>
    </r>
    <r>
      <rPr>
        <sz val="13"/>
        <color rgb="FF3333FF"/>
        <rFont val="Cambria"/>
        <family val="1"/>
        <scheme val="major"/>
      </rPr>
      <t>V - 18.463.984</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</si>
  <si>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CAJERA I,  ADSCRITA A LA GERENCIA DE CREDITO Y COBRANZAS, AL SERVICIO DEL I.V.I.M. SEGUN SOPORTES ANEXOS.-</t>
    </r>
  </si>
  <si>
    <r>
      <t>Monto total a pagar en letras:</t>
    </r>
    <r>
      <rPr>
        <sz val="13"/>
        <color rgb="FF3333FF"/>
        <rFont val="Cambria"/>
        <family val="1"/>
        <scheme val="major"/>
      </rPr>
      <t xml:space="preserve"> Trece Mil Novecientos Ochenta y Un Bolivares Con Sesenta y Cinco Céntimos</t>
    </r>
  </si>
  <si>
    <r>
      <t xml:space="preserve">ÓRDEN DE PAGO </t>
    </r>
    <r>
      <rPr>
        <sz val="16"/>
        <color rgb="FF3333FF"/>
        <rFont val="Cambria"/>
        <family val="1"/>
        <scheme val="major"/>
      </rPr>
      <t>N° 0413</t>
    </r>
  </si>
  <si>
    <t xml:space="preserve">HENRY LEOBARDO MORENO FIGUERA </t>
  </si>
  <si>
    <r>
      <t xml:space="preserve">C.I. / R.I.F. </t>
    </r>
    <r>
      <rPr>
        <sz val="13"/>
        <color rgb="FF3333FF"/>
        <rFont val="Cambria"/>
        <family val="1"/>
        <scheme val="major"/>
      </rPr>
      <t>V - 12.792.448</t>
    </r>
  </si>
  <si>
    <r>
      <rPr>
        <sz val="13"/>
        <rFont val="Cambria"/>
        <family val="1"/>
        <scheme val="major"/>
      </rPr>
      <t>La siguiente orden de pago corresponde a</t>
    </r>
    <r>
      <rPr>
        <sz val="13"/>
        <color rgb="FF3333FF"/>
        <rFont val="Cambria"/>
        <family val="1"/>
        <scheme val="major"/>
      </rPr>
      <t>: PAGO DE CUARENTA Y CINCO (45) DIAS DE BONO VACACIONAL, CORRESPONDIENTE AL PERIODO 2014/2015. QUE LE CORRESPONDEN EN SU CONDICION DE GESTOR DE COBRANZA,  ADSCRITA A LA GERENCIA DE CREDITO Y COBRANZAS, AL SERVICIO DEL I.V.I.M. SEGUN SOPORTES ANEXOS.-</t>
    </r>
  </si>
  <si>
    <r>
      <t>Monto total a pagar en letras:</t>
    </r>
    <r>
      <rPr>
        <sz val="13"/>
        <color rgb="FF3333FF"/>
        <rFont val="Cambria"/>
        <family val="1"/>
        <scheme val="major"/>
      </rPr>
      <t xml:space="preserve"> Trece Mil Trescientos Cincuenta y Siete Bolivares Con Veintitres Céntimos</t>
    </r>
  </si>
  <si>
    <r>
      <t xml:space="preserve">ÓRDEN DE PAGO </t>
    </r>
    <r>
      <rPr>
        <sz val="16"/>
        <color rgb="FF3333FF"/>
        <rFont val="Cambria"/>
        <family val="1"/>
        <scheme val="major"/>
      </rPr>
      <t>N° 0414</t>
    </r>
  </si>
  <si>
    <t>PRIMERA QUINCENA DE JULIO DE 2015</t>
  </si>
  <si>
    <r>
      <rPr>
        <sz val="14"/>
        <rFont val="Cambria"/>
        <family val="1"/>
        <scheme val="major"/>
      </rPr>
      <t>La siguiente orden de pago corresponde a</t>
    </r>
    <r>
      <rPr>
        <sz val="14"/>
        <color rgb="FF3333FF"/>
        <rFont val="Cambria"/>
        <family val="1"/>
        <scheme val="major"/>
      </rPr>
      <t>: PAGO DE REMUNERACION AL PERSONAL INCAPACITADO DEL INSTITUTO, CORRESPONDIENTE A LA PRIMERA QUINCENA DE JULIO DE 2015. Y DEMAS ANEXOS.-</t>
    </r>
  </si>
  <si>
    <r>
      <t xml:space="preserve">ÓRDEN DE PAGO </t>
    </r>
    <r>
      <rPr>
        <sz val="16"/>
        <color rgb="FF3333FF"/>
        <rFont val="Cambria"/>
        <family val="1"/>
        <scheme val="major"/>
      </rPr>
      <t>N° 0415</t>
    </r>
  </si>
  <si>
    <r>
      <rPr>
        <sz val="14"/>
        <rFont val="Cambria"/>
        <family val="1"/>
        <scheme val="major"/>
      </rPr>
      <t>La siguiente orden de pago corresponde a</t>
    </r>
    <r>
      <rPr>
        <sz val="14"/>
        <color rgb="FF3333FF"/>
        <rFont val="Cambria"/>
        <family val="1"/>
        <scheme val="major"/>
      </rPr>
      <t xml:space="preserve">: PAGO DE NOMINA AL PERSONAL EMPLEADO Y OBRERO FIJO DEL I.V.I.M., CORRESPONDIENTE A LA </t>
    </r>
    <r>
      <rPr>
        <i/>
        <sz val="14"/>
        <color rgb="FF3333FF"/>
        <rFont val="Cambria"/>
        <family val="1"/>
        <scheme val="major"/>
      </rPr>
      <t>PRIMERA QUINCENA DEL MES DE JULIO DE 2015</t>
    </r>
    <r>
      <rPr>
        <sz val="14"/>
        <color rgb="FF3333FF"/>
        <rFont val="Cambria"/>
        <family val="1"/>
        <scheme val="major"/>
      </rPr>
      <t>. SEGUN ANEXOS.</t>
    </r>
  </si>
  <si>
    <r>
      <t xml:space="preserve">Monto total a pagar en letras: </t>
    </r>
    <r>
      <rPr>
        <sz val="13"/>
        <color rgb="FF3333FF"/>
        <rFont val="Cambria"/>
        <family val="1"/>
        <scheme val="major"/>
      </rPr>
      <t xml:space="preserve">Trescientos Treinta y Cuatro  Mil Cuatrocientos Cincuenta y Cuatro  Bolívares Con Treinta y Siete Céntimos. </t>
    </r>
  </si>
  <si>
    <t>MENSUALIDAD DE JUNIO DE 2015</t>
  </si>
  <si>
    <r>
      <rPr>
        <sz val="13"/>
        <rFont val="Cambria"/>
        <family val="1"/>
        <scheme val="major"/>
      </rPr>
      <t>La siguiente orden de pago corresponde a</t>
    </r>
    <r>
      <rPr>
        <sz val="13"/>
        <color rgb="FF3333FF"/>
        <rFont val="Cambria"/>
        <family val="1"/>
        <scheme val="major"/>
      </rPr>
      <t>: AYUDA DE GUARDERIA DE SU HIJO: SANTIAGO RODRIGUEZ,  CORRESPONDIENTE AL MES DE JUNIO DE 2015. SEGÚN FACTURA N° 000524 DE FECHA 15-06-2015 Y DE ACUERDO AL ART. 344 DE LA LOTTT Y EL ART. 102 DEL REGLAMENTO DE LA LEY DEL TRABAJO. Y DEMAS SOPORTES ANEXOS.-</t>
    </r>
  </si>
  <si>
    <r>
      <t xml:space="preserve">ÓRDEN DE PAGO </t>
    </r>
    <r>
      <rPr>
        <sz val="16"/>
        <color rgb="FF3333FF"/>
        <rFont val="Cambria"/>
        <family val="1"/>
        <scheme val="major"/>
      </rPr>
      <t>N° 0416</t>
    </r>
  </si>
  <si>
    <r>
      <t xml:space="preserve">ÓRDEN DE PAGO </t>
    </r>
    <r>
      <rPr>
        <sz val="16"/>
        <color rgb="FF3333FF"/>
        <rFont val="Cambria"/>
        <family val="1"/>
        <scheme val="major"/>
      </rPr>
      <t>N° 0417</t>
    </r>
  </si>
  <si>
    <r>
      <t xml:space="preserve">FECHA: </t>
    </r>
    <r>
      <rPr>
        <sz val="13"/>
        <color rgb="FF3333FF"/>
        <rFont val="Cambria"/>
        <family val="1"/>
        <scheme val="major"/>
      </rPr>
      <t xml:space="preserve"> 15/07/2015</t>
    </r>
  </si>
  <si>
    <r>
      <rPr>
        <sz val="13"/>
        <rFont val="Cambria"/>
        <family val="1"/>
        <scheme val="major"/>
      </rPr>
      <t>La siguiente orden de pago corresponde a</t>
    </r>
    <r>
      <rPr>
        <sz val="13"/>
        <color rgb="FF3333FF"/>
        <rFont val="Cambria"/>
        <family val="1"/>
        <scheme val="major"/>
      </rPr>
      <t>: AYUDA DE GUARDERIA DE SUS HIJOS: ENNIO JOSE Y DIEGO MUÑOZ,  CORRESPONDIENTE AL MES DE MAYO DE 2015. SEGÚN FACTURAS N° 0007589 Y Nº 0007588 DE FECHA 16-06-2015 AMBAS FACTURAS. Y DE ACUERDO AL ART. 344 DE LA LOTTT Y EL ART. 102 DEL REGLAMENTO DE LA LEY DEL TRABAJO. Y DEMAS SOPORTES ANEXOS.-</t>
    </r>
  </si>
  <si>
    <r>
      <t xml:space="preserve">ÓRDEN DE PAGO </t>
    </r>
    <r>
      <rPr>
        <sz val="16"/>
        <color rgb="FF3333FF"/>
        <rFont val="Cambria"/>
        <family val="1"/>
        <scheme val="major"/>
      </rPr>
      <t>N° 0418</t>
    </r>
  </si>
  <si>
    <r>
      <rPr>
        <sz val="13"/>
        <rFont val="Cambria"/>
        <family val="1"/>
        <scheme val="major"/>
      </rPr>
      <t xml:space="preserve">La siguiente Orden de Pago corresponde a: </t>
    </r>
    <r>
      <rPr>
        <sz val="13"/>
        <color rgb="FF3333FF"/>
        <rFont val="Cambria"/>
        <family val="1"/>
        <scheme val="major"/>
      </rPr>
      <t>PAGO POR ALQUILER DE UN  (01) CAMION PARA TRANSPORTE DE MATERIAL DE CONSTRUCCION A DIFERENTES SECTORES DEL MUNICIPIO MATURIN ESTADO MONAGAS DURANTE EL PERIODO DEL 01-06 AL 30-06-2015; A FIN DE SER UTILIZADOS EN EL  PROYECTO: "</t>
    </r>
    <r>
      <rPr>
        <b/>
        <sz val="13"/>
        <color rgb="FF3333FF"/>
        <rFont val="Cambria"/>
        <family val="1"/>
        <scheme val="major"/>
      </rPr>
      <t>CONVENIO DE COOPERACION INTERINSTITUCIONAL PARA LA CONSTRUCCION DE 800 VIVIENDAS EN DIFERENTES MUNICIPIOS DEL ESTADO MONAGAS</t>
    </r>
    <r>
      <rPr>
        <sz val="13"/>
        <color rgb="FF3333FF"/>
        <rFont val="Cambria"/>
        <family val="1"/>
        <scheme val="major"/>
      </rPr>
      <t xml:space="preserve">". SEGUN ORDEN DE SERVICIO Nº 053-2015 DE FECHA 14-07-2015 Y FACTURA Nº 000166 CONTROL Nº 00-000166 DE FECHA 14/07/2015 Y DEMAS ANEXOS.- </t>
    </r>
  </si>
  <si>
    <t>MENSUALIDAD DE ABRIL, MAYO Y JUNIO DE 2015</t>
  </si>
  <si>
    <r>
      <t xml:space="preserve">ÓRDEN DE PAGO </t>
    </r>
    <r>
      <rPr>
        <sz val="16"/>
        <color rgb="FF3333FF"/>
        <rFont val="Cambria"/>
        <family val="1"/>
        <scheme val="major"/>
      </rPr>
      <t>N° 0419</t>
    </r>
  </si>
  <si>
    <r>
      <rPr>
        <sz val="13"/>
        <rFont val="Cambria"/>
        <family val="1"/>
        <scheme val="major"/>
      </rPr>
      <t>La siguiente orden de pago corresponde a</t>
    </r>
    <r>
      <rPr>
        <sz val="13"/>
        <color rgb="FF3333FF"/>
        <rFont val="Cambria"/>
        <family val="1"/>
        <scheme val="major"/>
      </rPr>
      <t>: AYUDA DE GUARDERIA DE SU HIJA: ELISABETH PINTO,  CORRESPONDIENTE A LOS MESES DE ABRIL, MAYO Y JUNIO DE 2015. SEGÚN FACTURAS N° 004154, N° 004155 Y N°004156 TODAS DE FECHA 26-06-2015. Y DE ACUERDO AL ART. 344 DE LA LOTTT Y EL ART. 102 DEL REGLAMENTO DE LA LEY DEL TRABAJO. Y DEMAS SOPORTES ANEXOS.-</t>
    </r>
  </si>
  <si>
    <r>
      <t xml:space="preserve">Monto total a pagar en letras: </t>
    </r>
    <r>
      <rPr>
        <sz val="13"/>
        <color rgb="FF3333FF"/>
        <rFont val="Cambria"/>
        <family val="1"/>
        <scheme val="major"/>
      </rPr>
      <t>Ocho  Mil  Noventa y Seis Bolívares Con Treinta y Siete Céntimos</t>
    </r>
  </si>
  <si>
    <r>
      <t xml:space="preserve">ÓRDEN DE PAGO </t>
    </r>
    <r>
      <rPr>
        <sz val="16"/>
        <color rgb="FF3333FF"/>
        <rFont val="Cambria"/>
        <family val="1"/>
        <scheme val="major"/>
      </rPr>
      <t>N° 0420</t>
    </r>
  </si>
  <si>
    <t>MENSUALIDAD DEJUNIO DE 2015</t>
  </si>
  <si>
    <r>
      <rPr>
        <sz val="13"/>
        <rFont val="Cambria"/>
        <family val="1"/>
        <scheme val="major"/>
      </rPr>
      <t>La siguiente orden de pago corresponde a</t>
    </r>
    <r>
      <rPr>
        <sz val="13"/>
        <color rgb="FF3333FF"/>
        <rFont val="Cambria"/>
        <family val="1"/>
        <scheme val="major"/>
      </rPr>
      <t>: AYUDA DE GUARDERIA DE SU HIJA: ROSMERY MORENO,  CORRESPONDIENTE AL MES DE JUNIO DE 2015. SEGÚN FACTURA N° 013603 DE FECHA 30-06-2015. Y DE ACUERDO AL ART. 344 DE LA LOTTT Y EL ART. 102 DEL REGLAMENTO DE LA LEY DEL TRABAJO. Y DEMAS SOPORTES ANEXOS.-</t>
    </r>
  </si>
  <si>
    <r>
      <t xml:space="preserve">ÓRDEN DE PAGO </t>
    </r>
    <r>
      <rPr>
        <sz val="16"/>
        <color rgb="FF3333FF"/>
        <rFont val="Cambria"/>
        <family val="1"/>
        <scheme val="major"/>
      </rPr>
      <t>N° 0421</t>
    </r>
  </si>
  <si>
    <r>
      <rPr>
        <sz val="13"/>
        <rFont val="Cambria"/>
        <family val="1"/>
        <scheme val="major"/>
      </rPr>
      <t>La siguiente orden de pago corresponde a</t>
    </r>
    <r>
      <rPr>
        <sz val="13"/>
        <color rgb="FF3333FF"/>
        <rFont val="Cambria"/>
        <family val="1"/>
        <scheme val="major"/>
      </rPr>
      <t>: AYUDA DE GUARDERIA DE SU HIJO: JOSÉ AGUSTIN AVILA,  CORRESPONDIENTE AL MES DE JUNIO DE 2015. SEGÚN FACTURA N°001134 DE FECHA 22-06-2015. Y DE ACUERDO AL ART. 344 DE LA LOTTT Y EL ART. 102 DEL REGLAMENTO DE LA LEY DEL TRABAJO. Y DEMAS SOPORTES ANEXOS.-</t>
    </r>
  </si>
  <si>
    <r>
      <t xml:space="preserve">ÓRDEN DE PAGO </t>
    </r>
    <r>
      <rPr>
        <sz val="16"/>
        <color rgb="FF3333FF"/>
        <rFont val="Cambria"/>
        <family val="1"/>
        <scheme val="major"/>
      </rPr>
      <t>N° 0422</t>
    </r>
  </si>
  <si>
    <r>
      <rPr>
        <sz val="13"/>
        <rFont val="Cambria"/>
        <family val="1"/>
        <scheme val="major"/>
      </rPr>
      <t>La siguiente orden de pago corresponde a</t>
    </r>
    <r>
      <rPr>
        <sz val="13"/>
        <color rgb="FF3333FF"/>
        <rFont val="Cambria"/>
        <family val="1"/>
        <scheme val="major"/>
      </rPr>
      <t>: AYUDA DE GUARDERIA DE SU HIJO: SANTIAGO AZOCAR,  CORRESPONDIENTE AL MES DE JUNIO DE 2015. SEGÚN FACTURAS Nº 0004853 DE FECHA 29/06/2015 . Y DE ACUERDO AL ART. 344 DE LA LOTTT Y EL ART. 102 DEL REGLAMENTO DE LA LEY DEL TRABAJO. Y DEMAS SOPORTES ANEXOS.-</t>
    </r>
  </si>
  <si>
    <r>
      <rPr>
        <sz val="13"/>
        <rFont val="Cambria"/>
        <family val="1"/>
        <scheme val="major"/>
      </rPr>
      <t>La siguiente orden de pago corresponde a</t>
    </r>
    <r>
      <rPr>
        <sz val="13"/>
        <color rgb="FF3333FF"/>
        <rFont val="Cambria"/>
        <family val="1"/>
        <scheme val="major"/>
      </rPr>
      <t>: AYUDA DE GUARDERIA DE SU HIJA: ANDREA BRAVO ZAMBRANO,  CORRESPONDIENTE AL MES DE JUNIO DE 2015. SEGÚN FACTURA N° 00001693 DE FECHA 08-06-2015. Y DE ACUERDO AL ART. 344 DE LA LOTTT Y EL ART. 102 DEL REGLAMENTO DE LA LEY DEL TRABAJO. Y DEMAS SOPORTES ANEXOS.-</t>
    </r>
  </si>
  <si>
    <r>
      <t xml:space="preserve">ÓRDEN DE PAGO </t>
    </r>
    <r>
      <rPr>
        <sz val="16"/>
        <color rgb="FF3333FF"/>
        <rFont val="Cambria"/>
        <family val="1"/>
        <scheme val="major"/>
      </rPr>
      <t>N° 0423</t>
    </r>
  </si>
  <si>
    <r>
      <rPr>
        <sz val="13"/>
        <rFont val="Cambria"/>
        <family val="1"/>
        <scheme val="major"/>
      </rPr>
      <t>La siguiente orden de pago corresponde a</t>
    </r>
    <r>
      <rPr>
        <sz val="13"/>
        <color rgb="FF3333FF"/>
        <rFont val="Cambria"/>
        <family val="1"/>
        <scheme val="major"/>
      </rPr>
      <t>: AYUDA DE GUARDERIA DE SU HIJA: FEDORA ÁLVAREZ,  CORRESPONDIENTE AL MES DE JUNIO DE 2015. SEGÚN FACTURA N° 006300 DE FECHA 04-06-2015. Y DE ACUERDO AL ART. 344 DE LA LOTTT Y EL ART. 102 DEL REGLAMENTO DE LA LEY DEL TRABAJO. Y DEMAS SOPORTES ANEXOS.-</t>
    </r>
  </si>
  <si>
    <r>
      <t xml:space="preserve">ÓRDEN DE PAGO </t>
    </r>
    <r>
      <rPr>
        <sz val="16"/>
        <color rgb="FF3333FF"/>
        <rFont val="Cambria"/>
        <family val="1"/>
        <scheme val="major"/>
      </rPr>
      <t>N° 0424</t>
    </r>
  </si>
  <si>
    <r>
      <rPr>
        <sz val="13"/>
        <rFont val="Cambria"/>
        <family val="1"/>
        <scheme val="major"/>
      </rPr>
      <t>La siguiente orden de pago corresponde a</t>
    </r>
    <r>
      <rPr>
        <sz val="13"/>
        <color rgb="FF3333FF"/>
        <rFont val="Cambria"/>
        <family val="1"/>
        <scheme val="major"/>
      </rPr>
      <t>: AYUDA DE GUARDERIA DE SU HIJO: JOSE ANDRES PINTO BETANCOURT,  CORRESPONDIENTE AL MES DE JULIO DE 2015. SEGÚN FACTURA N° 00006061 FECHA 10-06-2015. Y DE ACUERDO AL ART. 344 DE LA LOTTT Y EL ART. 102 DEL REGLAMENTO DE LA LEY DEL TRABAJO. Y DEMAS SOPORTES ANEXOS.-</t>
    </r>
  </si>
  <si>
    <r>
      <t xml:space="preserve">ÓRDEN DE PAGO </t>
    </r>
    <r>
      <rPr>
        <sz val="16"/>
        <color rgb="FF3333FF"/>
        <rFont val="Cambria"/>
        <family val="1"/>
        <scheme val="major"/>
      </rPr>
      <t>N° 0425</t>
    </r>
  </si>
  <si>
    <r>
      <rPr>
        <sz val="13"/>
        <rFont val="Cambria"/>
        <family val="1"/>
        <scheme val="major"/>
      </rPr>
      <t>La siguiente orden de pago corresponde a</t>
    </r>
    <r>
      <rPr>
        <sz val="13"/>
        <color rgb="FF3333FF"/>
        <rFont val="Cambria"/>
        <family val="1"/>
        <scheme val="major"/>
      </rPr>
      <t>: AYUDA DE GUARDERIA DE SUS HIJOS: FIDEL MARCANO E ISABELLA MARCANO,  CORRESPONDIENTE AL MES  DE JUNIO DE 2015. SEGÚN FACTURA N° 011402 DE FECHA 10-06-2015. Y DE ACUERDO AL ART. 344 DE LA LOTTT Y EL ART. 102 DEL REGLAMENTO DE LA LEY DEL TRABAJO. Y DEMAS SOPORTES ANEXOS.-</t>
    </r>
  </si>
  <si>
    <r>
      <t xml:space="preserve">ÓRDEN DE PAGO </t>
    </r>
    <r>
      <rPr>
        <sz val="16"/>
        <color rgb="FF3333FF"/>
        <rFont val="Cambria"/>
        <family val="1"/>
        <scheme val="major"/>
      </rPr>
      <t>N° 0426</t>
    </r>
  </si>
  <si>
    <r>
      <rPr>
        <sz val="14"/>
        <rFont val="Cambria"/>
        <family val="1"/>
        <scheme val="major"/>
      </rPr>
      <t>La siguiente orden de pago corresponde a</t>
    </r>
    <r>
      <rPr>
        <sz val="14"/>
        <color rgb="FF3333FF"/>
        <rFont val="Cambria"/>
        <family val="1"/>
        <scheme val="major"/>
      </rPr>
      <t>: AYUDA DE GUARDERIA DE SU HIJO: JAVIER Y FABRIZIO MORENO,  CORRESPONDIENTE AL MES DE JUNIO DE 2015. SEGÚN FACTURAS N° 006303 Y Nº 006304 AMBAS DE FECHA 08-06-2015 Y DE ACUERDO AL ART. 344 DE LA LOTTT Y EL ART. 102 DEL REGLAMENTO DE LA LEY DEL TRABAJO. Y DEMAS SOPORTES ANEXOS.-</t>
    </r>
  </si>
  <si>
    <r>
      <t xml:space="preserve">ÓRDEN DE PAGO </t>
    </r>
    <r>
      <rPr>
        <sz val="16"/>
        <color rgb="FF3333FF"/>
        <rFont val="Cambria"/>
        <family val="1"/>
        <scheme val="major"/>
      </rPr>
      <t>N° 0427</t>
    </r>
  </si>
  <si>
    <r>
      <t xml:space="preserve">Monto total a pagar en letras: </t>
    </r>
    <r>
      <rPr>
        <sz val="13"/>
        <color rgb="FF3333FF"/>
        <rFont val="Cambria"/>
        <family val="1"/>
        <scheme val="major"/>
      </rPr>
      <t>Dos  Mil Seiscientos Bolívares Con Cero Céntimos</t>
    </r>
  </si>
  <si>
    <r>
      <rPr>
        <sz val="13"/>
        <rFont val="Cambria"/>
        <family val="1"/>
        <scheme val="major"/>
      </rPr>
      <t>La siguiente orden de pago corresponde a</t>
    </r>
    <r>
      <rPr>
        <sz val="13"/>
        <color rgb="FF3333FF"/>
        <rFont val="Cambria"/>
        <family val="1"/>
        <scheme val="major"/>
      </rPr>
      <t>: AYUDA DE GUARDERIA DE SU HIJO: IBRAHIN JOSE LUCENA FIGUEROA,  CORRESPONDIENTE AL MES DE JUNIO DE 2015. SEGÚN FACTURA N°001871 DE FECHA 12-05-2015. Y DE ACUERDO AL ART. 344 DE LA LOTTT Y EL ART. 102 DEL REGLAMENTO DE LA LEY DEL TRABAJO. Y DEMAS SOPORTES ANEXOS.-</t>
    </r>
  </si>
  <si>
    <r>
      <t xml:space="preserve">ÓRDEN DE PAGO </t>
    </r>
    <r>
      <rPr>
        <sz val="16"/>
        <color rgb="FF3333FF"/>
        <rFont val="Cambria"/>
        <family val="1"/>
        <scheme val="major"/>
      </rPr>
      <t>N° 0428</t>
    </r>
  </si>
  <si>
    <r>
      <rPr>
        <sz val="13"/>
        <rFont val="Cambria"/>
        <family val="1"/>
        <scheme val="major"/>
      </rPr>
      <t>La siguiente orden de pago corresponde a</t>
    </r>
    <r>
      <rPr>
        <sz val="13"/>
        <color rgb="FF3333FF"/>
        <rFont val="Cambria"/>
        <family val="1"/>
        <scheme val="major"/>
      </rPr>
      <t>: AYUDA DE GUARDERIA DE SUS HIJOS: RICARDO NIEVES,  CORRESPONDIENTE AL MES DE JUNIO DE 2015. SEGÚN FACTURA NRO. 007141 DEL 04/06/2015 . Y DE ACUERDO AL ART. 344 DE LA LOTTT Y EL ART. 102 DEL REGLAMENTO DE LA LEY DEL TRABAJO. Y DEMAS SOPORTES ANEXOS.-</t>
    </r>
  </si>
  <si>
    <r>
      <t xml:space="preserve">ÓRDEN DE PAGO </t>
    </r>
    <r>
      <rPr>
        <sz val="16"/>
        <color rgb="FF3333FF"/>
        <rFont val="Cambria"/>
        <family val="1"/>
        <scheme val="major"/>
      </rPr>
      <t>N° 0429</t>
    </r>
  </si>
  <si>
    <t>ALCALDIA BOLIVARIANA DEL MUNICIPIO MATURIN</t>
  </si>
  <si>
    <t>SUPERINTENDENCIA MUNICIPAL DE ADMINISTRACIÓN TRIBUTARIA DE MATURIN (SUPTRIMA)</t>
  </si>
  <si>
    <t>G-200166606</t>
  </si>
  <si>
    <r>
      <t xml:space="preserve">ÓRDEN DE PAGO </t>
    </r>
    <r>
      <rPr>
        <sz val="16"/>
        <color rgb="FF3333FF"/>
        <rFont val="Cambria"/>
        <family val="1"/>
        <scheme val="major"/>
      </rPr>
      <t>N° 0000</t>
    </r>
  </si>
  <si>
    <r>
      <t xml:space="preserve">FECHA: </t>
    </r>
    <r>
      <rPr>
        <sz val="13"/>
        <color rgb="FF3333FF"/>
        <rFont val="Cambria"/>
        <family val="1"/>
        <scheme val="major"/>
      </rPr>
      <t xml:space="preserve"> 00/00/2025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</si>
</sst>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00_ ;_ * \-#,##0.00_ ;_ * &quot;-&quot;??_ ;_ @_ "/>
    <numFmt numFmtId="165" formatCode="#,##0.00_ ;\-#,##0.00\ "/>
    <numFmt numFmtId="166" formatCode="#,##0.00;[Red]#,##0.00"/>
  </numFmts>
  <fonts count="43" x14ac:knownFonts="1">
    <font>
      <sz val="11"/>
      <color theme="1"/>
      <name val="Calibri"/>
      <family val="2"/>
      <scheme val="minor"/>
    </font>
    <font>
      <sz val="11"/>
      <color theme="1"/>
      <name val="Calibri"/>
      <family val="2"/>
      <scheme val="minor"/>
    </font>
    <font>
      <sz val="13"/>
      <color theme="1"/>
      <name val="Cambria"/>
      <family val="1"/>
      <scheme val="major"/>
    </font>
    <font>
      <sz val="8"/>
      <color theme="1"/>
      <name val="Cambria"/>
      <family val="1"/>
      <scheme val="major"/>
    </font>
    <font>
      <sz val="13"/>
      <name val="Cambria"/>
      <family val="1"/>
      <scheme val="major"/>
    </font>
    <font>
      <sz val="10"/>
      <name val="Cambria"/>
      <family val="1"/>
      <scheme val="major"/>
    </font>
    <font>
      <sz val="12"/>
      <color theme="1"/>
      <name val="Cambria"/>
      <family val="1"/>
      <scheme val="major"/>
    </font>
    <font>
      <b/>
      <sz val="11"/>
      <color theme="1"/>
      <name val="Cambria"/>
      <family val="1"/>
      <scheme val="major"/>
    </font>
    <font>
      <b/>
      <sz val="12"/>
      <color theme="1"/>
      <name val="Cambria"/>
      <family val="1"/>
      <scheme val="major"/>
    </font>
    <font>
      <sz val="11"/>
      <color theme="1"/>
      <name val="Cambria"/>
      <family val="1"/>
      <scheme val="major"/>
    </font>
    <font>
      <b/>
      <sz val="10"/>
      <color theme="1"/>
      <name val="Cambria"/>
      <family val="1"/>
      <scheme val="major"/>
    </font>
    <font>
      <sz val="10"/>
      <color theme="1"/>
      <name val="Cambria"/>
      <family val="1"/>
      <scheme val="major"/>
    </font>
    <font>
      <b/>
      <sz val="14"/>
      <color theme="1"/>
      <name val="Cambria"/>
      <family val="1"/>
      <scheme val="major"/>
    </font>
    <font>
      <b/>
      <sz val="14"/>
      <name val="Cambria"/>
      <family val="1"/>
      <scheme val="major"/>
    </font>
    <font>
      <b/>
      <sz val="12"/>
      <name val="Cambria"/>
      <family val="1"/>
      <scheme val="major"/>
    </font>
    <font>
      <sz val="12"/>
      <color rgb="FF3333FF"/>
      <name val="Cambria"/>
      <family val="1"/>
      <scheme val="major"/>
    </font>
    <font>
      <b/>
      <sz val="13"/>
      <color theme="1"/>
      <name val="Cambria"/>
      <family val="1"/>
      <scheme val="major"/>
    </font>
    <font>
      <b/>
      <sz val="16"/>
      <color rgb="FF3333FF"/>
      <name val="Cambria"/>
      <family val="1"/>
      <scheme val="major"/>
    </font>
    <font>
      <sz val="13"/>
      <color rgb="FF3333FF"/>
      <name val="Cambria"/>
      <family val="1"/>
      <scheme val="major"/>
    </font>
    <font>
      <sz val="14"/>
      <color rgb="FF3333FF"/>
      <name val="Cambria"/>
      <family val="1"/>
      <scheme val="major"/>
    </font>
    <font>
      <sz val="14"/>
      <name val="Cambria"/>
      <family val="1"/>
      <scheme val="major"/>
    </font>
    <font>
      <i/>
      <sz val="14"/>
      <color rgb="FF3333FF"/>
      <name val="Cambria"/>
      <family val="1"/>
      <scheme val="major"/>
    </font>
    <font>
      <b/>
      <sz val="15"/>
      <color theme="1"/>
      <name val="Cambria"/>
      <family val="1"/>
      <scheme val="major"/>
    </font>
    <font>
      <sz val="11"/>
      <color rgb="FF3333FF"/>
      <name val="Cambria"/>
      <family val="1"/>
      <scheme val="major"/>
    </font>
    <font>
      <sz val="14"/>
      <color theme="1"/>
      <name val="Cambria"/>
      <family val="1"/>
      <scheme val="major"/>
    </font>
    <font>
      <b/>
      <sz val="16"/>
      <color theme="1"/>
      <name val="Cambria"/>
      <family val="1"/>
      <scheme val="major"/>
    </font>
    <font>
      <sz val="16"/>
      <color rgb="FF3333FF"/>
      <name val="Cambria"/>
      <family val="1"/>
      <scheme val="major"/>
    </font>
    <font>
      <sz val="10"/>
      <color rgb="FF3333FF"/>
      <name val="Cambria"/>
      <family val="1"/>
      <scheme val="major"/>
    </font>
    <font>
      <sz val="13"/>
      <color theme="1"/>
      <name val="Calibri"/>
      <family val="2"/>
      <scheme val="minor"/>
    </font>
    <font>
      <b/>
      <sz val="13"/>
      <name val="Cambria"/>
      <family val="1"/>
      <scheme val="major"/>
    </font>
    <font>
      <b/>
      <sz val="16"/>
      <name val="Cambria"/>
      <family val="1"/>
      <scheme val="major"/>
    </font>
    <font>
      <sz val="11"/>
      <name val="Cambria"/>
      <family val="1"/>
      <scheme val="major"/>
    </font>
    <font>
      <sz val="11"/>
      <color rgb="FFFF0000"/>
      <name val="Cambria"/>
      <family val="1"/>
      <scheme val="major"/>
    </font>
    <font>
      <b/>
      <sz val="14"/>
      <color rgb="FF3333FF"/>
      <name val="Cambria"/>
      <family val="1"/>
      <scheme val="major"/>
    </font>
    <font>
      <sz val="12"/>
      <name val="Cambria"/>
      <family val="1"/>
      <scheme val="major"/>
    </font>
    <font>
      <b/>
      <sz val="13"/>
      <color rgb="FF3333FF"/>
      <name val="Cambria"/>
      <family val="1"/>
      <scheme val="major"/>
    </font>
    <font>
      <sz val="8"/>
      <color rgb="FF3333FF"/>
      <name val="Cambria"/>
      <family val="1"/>
      <scheme val="major"/>
    </font>
    <font>
      <b/>
      <sz val="12"/>
      <color rgb="FF3333FF"/>
      <name val="Cambria"/>
      <family val="1"/>
      <scheme val="major"/>
    </font>
    <font>
      <sz val="12"/>
      <color rgb="FFFF0000"/>
      <name val="Cambria"/>
      <family val="1"/>
      <scheme val="major"/>
    </font>
    <font>
      <b/>
      <sz val="9"/>
      <color theme="1"/>
      <name val="Cambria"/>
      <family val="1"/>
      <scheme val="major"/>
    </font>
    <font>
      <sz val="9"/>
      <color theme="1"/>
      <name val="Cambria"/>
      <family val="1"/>
      <scheme val="major"/>
    </font>
    <font>
      <b/>
      <sz val="8"/>
      <color theme="1"/>
      <name val="Cambria"/>
      <family val="1"/>
      <scheme val="major"/>
    </font>
    <font>
      <b/>
      <i/>
      <sz val="12"/>
      <name val="Cambria"/>
      <family val="1"/>
      <scheme val="maj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
      <patternFill patternType="solid">
        <fgColor rgb="FFFFFF99"/>
        <bgColor indexed="64"/>
      </patternFill>
    </fill>
  </fills>
  <borders count="65">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hair">
        <color indexed="64"/>
      </left>
      <right style="thin">
        <color indexed="64"/>
      </right>
      <top style="hair">
        <color indexed="64"/>
      </top>
      <bottom style="thin">
        <color indexed="64"/>
      </bottom>
      <diagonal/>
    </border>
    <border>
      <left style="hair">
        <color auto="1"/>
      </left>
      <right style="hair">
        <color auto="1"/>
      </right>
      <top style="hair">
        <color auto="1"/>
      </top>
      <bottom style="thin">
        <color auto="1"/>
      </bottom>
      <diagonal/>
    </border>
    <border>
      <left style="thin">
        <color auto="1"/>
      </left>
      <right style="hair">
        <color auto="1"/>
      </right>
      <top style="hair">
        <color auto="1"/>
      </top>
      <bottom style="thin">
        <color auto="1"/>
      </bottom>
      <diagonal/>
    </border>
    <border>
      <left style="hair">
        <color auto="1"/>
      </left>
      <right style="thin">
        <color indexed="64"/>
      </right>
      <top style="hair">
        <color auto="1"/>
      </top>
      <bottom style="hair">
        <color auto="1"/>
      </bottom>
      <diagonal/>
    </border>
    <border>
      <left style="hair">
        <color auto="1"/>
      </left>
      <right style="hair">
        <color auto="1"/>
      </right>
      <top style="hair">
        <color auto="1"/>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thin">
        <color indexed="64"/>
      </top>
      <bottom style="hair">
        <color auto="1"/>
      </bottom>
      <diagonal/>
    </border>
    <border>
      <left style="hair">
        <color auto="1"/>
      </left>
      <right style="hair">
        <color auto="1"/>
      </right>
      <top style="thin">
        <color indexed="64"/>
      </top>
      <bottom style="hair">
        <color auto="1"/>
      </bottom>
      <diagonal/>
    </border>
    <border>
      <left style="thin">
        <color indexed="64"/>
      </left>
      <right style="hair">
        <color auto="1"/>
      </right>
      <top style="thin">
        <color indexed="64"/>
      </top>
      <bottom style="hair">
        <color auto="1"/>
      </bottom>
      <diagonal/>
    </border>
    <border>
      <left style="thin">
        <color indexed="64"/>
      </left>
      <right style="thin">
        <color indexed="64"/>
      </right>
      <top style="thin">
        <color indexed="64"/>
      </top>
      <bottom/>
      <diagonal/>
    </border>
    <border>
      <left/>
      <right style="thin">
        <color indexed="64"/>
      </right>
      <top style="hair">
        <color auto="1"/>
      </top>
      <bottom style="hair">
        <color auto="1"/>
      </bottom>
      <diagonal/>
    </border>
    <border>
      <left style="hair">
        <color auto="1"/>
      </left>
      <right/>
      <top style="hair">
        <color auto="1"/>
      </top>
      <bottom style="hair">
        <color auto="1"/>
      </bottom>
      <diagonal/>
    </border>
    <border>
      <left style="hair">
        <color auto="1"/>
      </left>
      <right style="hair">
        <color auto="1"/>
      </right>
      <top style="hair">
        <color auto="1"/>
      </top>
      <bottom/>
      <diagonal/>
    </border>
    <border>
      <left style="thin">
        <color auto="1"/>
      </left>
      <right style="hair">
        <color auto="1"/>
      </right>
      <top style="hair">
        <color auto="1"/>
      </top>
      <bottom/>
      <diagonal/>
    </border>
    <border>
      <left style="hair">
        <color auto="1"/>
      </left>
      <right style="thin">
        <color indexed="64"/>
      </right>
      <top/>
      <bottom style="hair">
        <color auto="1"/>
      </bottom>
      <diagonal/>
    </border>
    <border>
      <left style="hair">
        <color auto="1"/>
      </left>
      <right style="hair">
        <color auto="1"/>
      </right>
      <top/>
      <bottom style="hair">
        <color auto="1"/>
      </bottom>
      <diagonal/>
    </border>
    <border>
      <left/>
      <right style="hair">
        <color auto="1"/>
      </right>
      <top style="thin">
        <color indexed="64"/>
      </top>
      <bottom style="hair">
        <color auto="1"/>
      </bottom>
      <diagonal/>
    </border>
    <border>
      <left/>
      <right/>
      <top style="thin">
        <color indexed="64"/>
      </top>
      <bottom style="hair">
        <color auto="1"/>
      </bottom>
      <diagonal/>
    </border>
    <border>
      <left style="thin">
        <color indexed="64"/>
      </left>
      <right/>
      <top style="thin">
        <color indexed="64"/>
      </top>
      <bottom style="hair">
        <color auto="1"/>
      </bottom>
      <diagonal/>
    </border>
    <border>
      <left style="thin">
        <color indexed="64"/>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right style="thin">
        <color indexed="64"/>
      </right>
      <top style="hair">
        <color auto="1"/>
      </top>
      <bottom/>
      <diagonal/>
    </border>
    <border>
      <left style="thin">
        <color indexed="64"/>
      </left>
      <right style="thin">
        <color indexed="64"/>
      </right>
      <top style="hair">
        <color indexed="64"/>
      </top>
      <bottom style="thin">
        <color indexed="64"/>
      </bottom>
      <diagonal/>
    </border>
    <border>
      <left style="thin">
        <color auto="1"/>
      </left>
      <right style="hair">
        <color auto="1"/>
      </right>
      <top/>
      <bottom style="hair">
        <color auto="1"/>
      </bottom>
      <diagonal/>
    </border>
    <border>
      <left style="hair">
        <color auto="1"/>
      </left>
      <right/>
      <top/>
      <bottom style="hair">
        <color auto="1"/>
      </bottom>
      <diagonal/>
    </border>
    <border>
      <left style="hair">
        <color auto="1"/>
      </left>
      <right/>
      <top style="hair">
        <color auto="1"/>
      </top>
      <bottom style="thin">
        <color auto="1"/>
      </bottom>
      <diagonal/>
    </border>
    <border>
      <left style="medium">
        <color indexed="64"/>
      </left>
      <right style="thin">
        <color indexed="64"/>
      </right>
      <top style="thin">
        <color indexed="64"/>
      </top>
      <bottom style="thin">
        <color indexed="64"/>
      </bottom>
      <diagonal/>
    </border>
    <border>
      <left/>
      <right style="hair">
        <color auto="1"/>
      </right>
      <top style="thin">
        <color indexed="64"/>
      </top>
      <bottom style="thin">
        <color indexed="64"/>
      </bottom>
      <diagonal/>
    </border>
    <border>
      <left style="hair">
        <color auto="1"/>
      </left>
      <right/>
      <top style="thin">
        <color indexed="64"/>
      </top>
      <bottom style="thin">
        <color indexed="64"/>
      </bottom>
      <diagonal/>
    </border>
    <border>
      <left style="thin">
        <color auto="1"/>
      </left>
      <right/>
      <top style="hair">
        <color auto="1"/>
      </top>
      <bottom style="thin">
        <color indexed="64"/>
      </bottom>
      <diagonal/>
    </border>
    <border>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style="hair">
        <color auto="1"/>
      </right>
      <top style="thin">
        <color indexed="64"/>
      </top>
      <bottom/>
      <diagonal/>
    </border>
    <border>
      <left style="hair">
        <color auto="1"/>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hair">
        <color auto="1"/>
      </top>
      <bottom/>
      <diagonal/>
    </border>
    <border>
      <left/>
      <right style="hair">
        <color auto="1"/>
      </right>
      <top style="hair">
        <color auto="1"/>
      </top>
      <bottom style="thin">
        <color indexed="64"/>
      </bottom>
      <diagonal/>
    </border>
    <border>
      <left style="thin">
        <color indexed="64"/>
      </left>
      <right style="thin">
        <color indexed="64"/>
      </right>
      <top/>
      <bottom style="thin">
        <color indexed="64"/>
      </bottom>
      <diagonal/>
    </border>
    <border>
      <left style="hair">
        <color auto="1"/>
      </left>
      <right/>
      <top style="thin">
        <color indexed="64"/>
      </top>
      <bottom style="hair">
        <color auto="1"/>
      </bottom>
      <diagonal/>
    </border>
    <border>
      <left/>
      <right style="thin">
        <color indexed="64"/>
      </right>
      <top style="thin">
        <color indexed="64"/>
      </top>
      <bottom style="hair">
        <color auto="1"/>
      </bottom>
      <diagonal/>
    </border>
    <border>
      <left style="thin">
        <color auto="1"/>
      </left>
      <right style="hair">
        <color auto="1"/>
      </right>
      <top style="thin">
        <color indexed="64"/>
      </top>
      <bottom style="thin">
        <color auto="1"/>
      </bottom>
      <diagonal/>
    </border>
    <border>
      <left style="hair">
        <color auto="1"/>
      </left>
      <right style="hair">
        <color auto="1"/>
      </right>
      <top style="thin">
        <color indexed="64"/>
      </top>
      <bottom style="thin">
        <color indexed="64"/>
      </bottom>
      <diagonal/>
    </border>
    <border>
      <left style="hair">
        <color auto="1"/>
      </left>
      <right style="thin">
        <color indexed="64"/>
      </right>
      <top style="thin">
        <color indexed="64"/>
      </top>
      <bottom style="thin">
        <color auto="1"/>
      </bottom>
      <diagonal/>
    </border>
    <border>
      <left style="hair">
        <color auto="1"/>
      </left>
      <right style="hair">
        <color auto="1"/>
      </right>
      <top/>
      <bottom/>
      <diagonal/>
    </border>
    <border>
      <left style="thin">
        <color auto="1"/>
      </left>
      <right style="hair">
        <color auto="1"/>
      </right>
      <top/>
      <bottom/>
      <diagonal/>
    </border>
    <border>
      <left style="thin">
        <color indexed="64"/>
      </left>
      <right/>
      <top style="hair">
        <color auto="1"/>
      </top>
      <bottom/>
      <diagonal/>
    </border>
    <border>
      <left/>
      <right style="thin">
        <color indexed="64"/>
      </right>
      <top/>
      <bottom style="hair">
        <color auto="1"/>
      </bottom>
      <diagonal/>
    </border>
    <border>
      <left/>
      <right/>
      <top style="hair">
        <color auto="1"/>
      </top>
      <bottom/>
      <diagonal/>
    </border>
    <border>
      <left/>
      <right/>
      <top/>
      <bottom style="hair">
        <color auto="1"/>
      </bottom>
      <diagonal/>
    </border>
    <border>
      <left style="hair">
        <color indexed="64"/>
      </left>
      <right style="thin">
        <color indexed="64"/>
      </right>
      <top/>
      <bottom style="thin">
        <color indexed="64"/>
      </bottom>
      <diagonal/>
    </border>
  </borders>
  <cellStyleXfs count="2">
    <xf numFmtId="0" fontId="0" fillId="0" borderId="0"/>
    <xf numFmtId="164" fontId="1" fillId="0" borderId="0" applyFont="0" applyFill="0" applyBorder="0" applyAlignment="0" applyProtection="0"/>
  </cellStyleXfs>
  <cellXfs count="952">
    <xf numFmtId="0" fontId="0" fillId="0" borderId="0" xfId="0"/>
    <xf numFmtId="0" fontId="2" fillId="0" borderId="0" xfId="0" applyFont="1"/>
    <xf numFmtId="165" fontId="3" fillId="0" borderId="0" xfId="0" applyNumberFormat="1" applyFont="1"/>
    <xf numFmtId="0" fontId="4" fillId="0" borderId="0" xfId="0" applyFont="1" applyBorder="1" applyAlignment="1"/>
    <xf numFmtId="0" fontId="8" fillId="0" borderId="1" xfId="0" applyFont="1" applyFill="1" applyBorder="1" applyAlignment="1">
      <alignment horizontal="center" wrapText="1"/>
    </xf>
    <xf numFmtId="0" fontId="8" fillId="0" borderId="2" xfId="0" applyFont="1" applyFill="1" applyBorder="1" applyAlignment="1">
      <alignment horizontal="center" wrapText="1"/>
    </xf>
    <xf numFmtId="49" fontId="15" fillId="0" borderId="14" xfId="0" applyNumberFormat="1" applyFont="1" applyBorder="1" applyAlignment="1">
      <alignment horizontal="center" vertical="center"/>
    </xf>
    <xf numFmtId="49" fontId="15" fillId="0" borderId="15" xfId="0" applyNumberFormat="1" applyFont="1" applyBorder="1" applyAlignment="1">
      <alignment horizontal="center" vertical="center"/>
    </xf>
    <xf numFmtId="49" fontId="15" fillId="0" borderId="17" xfId="0" applyNumberFormat="1" applyFont="1" applyBorder="1" applyAlignment="1">
      <alignment horizontal="center" vertical="center"/>
    </xf>
    <xf numFmtId="49" fontId="15" fillId="0" borderId="18" xfId="0" applyNumberFormat="1" applyFont="1" applyBorder="1" applyAlignment="1">
      <alignment horizontal="center" vertical="center"/>
    </xf>
    <xf numFmtId="49" fontId="15" fillId="0" borderId="20" xfId="0" applyNumberFormat="1" applyFont="1" applyBorder="1" applyAlignment="1">
      <alignment horizontal="center" vertical="center"/>
    </xf>
    <xf numFmtId="49" fontId="15" fillId="0" borderId="21" xfId="0" applyNumberFormat="1" applyFont="1" applyBorder="1" applyAlignment="1">
      <alignment horizontal="center" vertical="center"/>
    </xf>
    <xf numFmtId="0" fontId="6" fillId="0" borderId="22" xfId="0" applyFont="1" applyBorder="1" applyAlignment="1">
      <alignment horizontal="center" vertical="center" wrapText="1"/>
    </xf>
    <xf numFmtId="0" fontId="6" fillId="0" borderId="22" xfId="0" applyFont="1" applyBorder="1" applyAlignment="1">
      <alignment horizontal="center" vertical="center"/>
    </xf>
    <xf numFmtId="0" fontId="7" fillId="2" borderId="4" xfId="0" applyFont="1" applyFill="1" applyBorder="1" applyAlignment="1">
      <alignment horizontal="center" vertical="center"/>
    </xf>
    <xf numFmtId="0" fontId="2" fillId="0" borderId="7" xfId="0" applyFont="1" applyBorder="1" applyAlignment="1">
      <alignment horizontal="center" vertical="center"/>
    </xf>
    <xf numFmtId="0" fontId="2" fillId="0" borderId="0" xfId="0" applyFont="1" applyBorder="1" applyAlignment="1">
      <alignment horizontal="center" vertical="center"/>
    </xf>
    <xf numFmtId="0" fontId="2" fillId="0" borderId="8" xfId="0" applyFont="1" applyBorder="1" applyAlignment="1">
      <alignment horizontal="center" vertical="center"/>
    </xf>
    <xf numFmtId="0" fontId="16" fillId="0" borderId="0" xfId="0" applyFont="1" applyBorder="1" applyAlignment="1">
      <alignment horizontal="left" vertical="center"/>
    </xf>
    <xf numFmtId="0" fontId="2" fillId="0" borderId="0" xfId="0" applyFont="1" applyBorder="1"/>
    <xf numFmtId="0" fontId="25" fillId="0" borderId="0" xfId="0" applyFont="1" applyBorder="1" applyAlignment="1">
      <alignment horizontal="center" vertical="center"/>
    </xf>
    <xf numFmtId="0" fontId="25" fillId="0" borderId="0" xfId="0" applyFont="1" applyBorder="1" applyAlignment="1">
      <alignment horizontal="left" vertical="center"/>
    </xf>
    <xf numFmtId="0" fontId="2" fillId="0" borderId="0" xfId="0" applyFont="1" applyBorder="1" applyAlignment="1">
      <alignment horizontal="right"/>
    </xf>
    <xf numFmtId="0" fontId="25" fillId="0" borderId="5" xfId="0" applyFont="1" applyFill="1" applyBorder="1" applyAlignment="1">
      <alignment vertical="center"/>
    </xf>
    <xf numFmtId="0" fontId="25" fillId="0" borderId="9" xfId="0" applyFont="1" applyFill="1" applyBorder="1" applyAlignment="1">
      <alignment vertical="center"/>
    </xf>
    <xf numFmtId="0" fontId="2" fillId="0" borderId="9" xfId="0" applyFont="1" applyBorder="1" applyAlignment="1">
      <alignment horizontal="center" vertical="center"/>
    </xf>
    <xf numFmtId="0" fontId="2" fillId="0" borderId="6"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wrapText="1"/>
    </xf>
    <xf numFmtId="49" fontId="15" fillId="0" borderId="38" xfId="0" applyNumberFormat="1" applyFont="1" applyBorder="1" applyAlignment="1">
      <alignment horizontal="center" vertical="center"/>
    </xf>
    <xf numFmtId="49" fontId="15" fillId="0" borderId="28" xfId="0" applyNumberFormat="1" applyFont="1" applyBorder="1" applyAlignment="1">
      <alignment horizontal="center" vertical="center"/>
    </xf>
    <xf numFmtId="49" fontId="15" fillId="0" borderId="26" xfId="0" applyNumberFormat="1" applyFont="1" applyBorder="1" applyAlignment="1">
      <alignment horizontal="center" vertical="center"/>
    </xf>
    <xf numFmtId="49" fontId="15" fillId="0" borderId="25" xfId="0" applyNumberFormat="1" applyFont="1" applyBorder="1" applyAlignment="1">
      <alignment horizontal="center" vertical="center"/>
    </xf>
    <xf numFmtId="0" fontId="8" fillId="0" borderId="4" xfId="0" applyFont="1" applyBorder="1" applyAlignment="1">
      <alignment horizontal="center" vertical="center"/>
    </xf>
    <xf numFmtId="0" fontId="8" fillId="0" borderId="4" xfId="0" applyFont="1" applyBorder="1" applyAlignment="1">
      <alignment horizontal="center" vertical="center" wrapText="1"/>
    </xf>
    <xf numFmtId="164" fontId="0" fillId="0" borderId="0" xfId="1" applyFont="1"/>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165" fontId="15" fillId="0" borderId="24" xfId="1" applyNumberFormat="1" applyFont="1" applyBorder="1" applyAlignment="1">
      <alignment horizontal="center" vertical="center"/>
    </xf>
    <xf numFmtId="165" fontId="2" fillId="0" borderId="0" xfId="0" applyNumberFormat="1" applyFont="1"/>
    <xf numFmtId="164" fontId="2" fillId="0" borderId="0" xfId="0" applyNumberFormat="1" applyFont="1"/>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164" fontId="0" fillId="0" borderId="0" xfId="0" applyNumberFormat="1"/>
    <xf numFmtId="0" fontId="2" fillId="0" borderId="5" xfId="0" applyFont="1" applyBorder="1" applyAlignment="1">
      <alignment horizontal="center" vertical="center"/>
    </xf>
    <xf numFmtId="0" fontId="6" fillId="0" borderId="4" xfId="0" applyFont="1" applyBorder="1" applyAlignment="1">
      <alignment horizontal="center" vertical="center"/>
    </xf>
    <xf numFmtId="164" fontId="19" fillId="0" borderId="4" xfId="1" applyFont="1" applyBorder="1" applyAlignment="1">
      <alignment vertical="center"/>
    </xf>
    <xf numFmtId="164" fontId="33" fillId="0" borderId="4" xfId="1" applyFont="1" applyBorder="1" applyAlignment="1">
      <alignment vertical="center"/>
    </xf>
    <xf numFmtId="0" fontId="8" fillId="3" borderId="8" xfId="0" applyFont="1" applyFill="1" applyBorder="1" applyAlignment="1">
      <alignment horizontal="center" vertical="center"/>
    </xf>
    <xf numFmtId="0" fontId="8" fillId="3" borderId="7" xfId="0" applyFont="1" applyFill="1" applyBorder="1" applyAlignment="1">
      <alignment horizontal="center" vertical="center"/>
    </xf>
    <xf numFmtId="165" fontId="15" fillId="0" borderId="33" xfId="1" applyNumberFormat="1" applyFont="1" applyBorder="1" applyAlignment="1">
      <alignment horizontal="center" vertical="center"/>
    </xf>
    <xf numFmtId="0" fontId="7" fillId="0" borderId="4" xfId="0" applyFont="1" applyBorder="1" applyAlignment="1">
      <alignment horizontal="center" vertical="center"/>
    </xf>
    <xf numFmtId="0" fontId="7" fillId="0" borderId="4" xfId="0" applyFont="1" applyBorder="1" applyAlignment="1">
      <alignment horizontal="center" vertical="center" wrapText="1"/>
    </xf>
    <xf numFmtId="2" fontId="0" fillId="0" borderId="0" xfId="0" applyNumberFormat="1"/>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18" fillId="0" borderId="0" xfId="0" applyFont="1" applyFill="1" applyBorder="1" applyAlignment="1">
      <alignment vertical="center" wrapText="1"/>
    </xf>
    <xf numFmtId="0" fontId="0" fillId="0" borderId="0" xfId="0" applyBorder="1"/>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12" fillId="0" borderId="3" xfId="0" applyFont="1" applyBorder="1" applyAlignment="1">
      <alignment vertical="center"/>
    </xf>
    <xf numFmtId="0" fontId="12" fillId="0" borderId="2" xfId="0" applyFont="1" applyBorder="1" applyAlignment="1">
      <alignment vertical="center"/>
    </xf>
    <xf numFmtId="0" fontId="12" fillId="0" borderId="1" xfId="0" applyFont="1" applyBorder="1" applyAlignment="1">
      <alignment vertical="center"/>
    </xf>
    <xf numFmtId="0" fontId="15" fillId="0" borderId="0" xfId="0" applyFont="1" applyBorder="1" applyAlignment="1">
      <alignment vertical="center" wrapText="1"/>
    </xf>
    <xf numFmtId="49" fontId="23" fillId="0" borderId="26" xfId="0" applyNumberFormat="1" applyFont="1" applyBorder="1" applyAlignment="1">
      <alignment horizontal="center" vertical="center"/>
    </xf>
    <xf numFmtId="49" fontId="23" fillId="0" borderId="17" xfId="0" applyNumberFormat="1" applyFont="1" applyBorder="1" applyAlignment="1">
      <alignment horizontal="center" vertical="center"/>
    </xf>
    <xf numFmtId="49" fontId="23" fillId="0" borderId="18" xfId="0" applyNumberFormat="1" applyFont="1" applyBorder="1" applyAlignment="1">
      <alignment horizontal="center" vertical="center"/>
    </xf>
    <xf numFmtId="49" fontId="23" fillId="0" borderId="14" xfId="0" applyNumberFormat="1" applyFont="1" applyBorder="1" applyAlignment="1">
      <alignment horizontal="center" vertical="center"/>
    </xf>
    <xf numFmtId="0" fontId="7" fillId="0" borderId="4" xfId="0" applyFont="1" applyBorder="1" applyAlignment="1">
      <alignment horizontal="center" vertical="center"/>
    </xf>
    <xf numFmtId="0" fontId="8" fillId="0" borderId="2" xfId="0" applyFont="1" applyFill="1" applyBorder="1" applyAlignment="1">
      <alignment horizontal="center" wrapText="1"/>
    </xf>
    <xf numFmtId="0" fontId="8" fillId="0" borderId="1" xfId="0" applyFont="1" applyFill="1" applyBorder="1" applyAlignment="1">
      <alignment horizontal="center" wrapText="1"/>
    </xf>
    <xf numFmtId="0" fontId="6" fillId="0" borderId="22"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8" fillId="0" borderId="1" xfId="0" applyFont="1" applyFill="1" applyBorder="1" applyAlignment="1">
      <alignment horizontal="center" wrapText="1"/>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0" fontId="5" fillId="0" borderId="11" xfId="0" applyFont="1" applyBorder="1" applyAlignment="1">
      <alignment horizontal="center" vertical="center"/>
    </xf>
    <xf numFmtId="0" fontId="5" fillId="0" borderId="10" xfId="0" applyFont="1" applyBorder="1" applyAlignment="1">
      <alignment horizontal="center" vertical="center"/>
    </xf>
    <xf numFmtId="0" fontId="6" fillId="0" borderId="4" xfId="0" applyFont="1" applyBorder="1" applyAlignment="1">
      <alignment horizontal="center" vertical="center"/>
    </xf>
    <xf numFmtId="49" fontId="27" fillId="0" borderId="28" xfId="0" applyNumberFormat="1" applyFont="1" applyBorder="1" applyAlignment="1">
      <alignment horizontal="center" vertical="center"/>
    </xf>
    <xf numFmtId="49" fontId="15" fillId="0" borderId="58" xfId="0" applyNumberFormat="1"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8" fillId="0" borderId="1" xfId="0" applyFont="1" applyFill="1" applyBorder="1" applyAlignment="1">
      <alignment horizontal="center" wrapText="1"/>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0" fontId="8" fillId="0" borderId="4" xfId="0" applyFont="1" applyBorder="1" applyAlignment="1">
      <alignment horizontal="center" vertical="center"/>
    </xf>
    <xf numFmtId="0" fontId="7" fillId="0" borderId="4" xfId="0" applyFont="1" applyBorder="1" applyAlignment="1">
      <alignment horizontal="center" vertical="center"/>
    </xf>
    <xf numFmtId="0" fontId="8" fillId="0" borderId="8" xfId="0" applyFont="1" applyFill="1" applyBorder="1" applyAlignment="1">
      <alignment horizontal="center" vertical="center"/>
    </xf>
    <xf numFmtId="0" fontId="8" fillId="0" borderId="7" xfId="0" applyFont="1" applyFill="1" applyBorder="1" applyAlignment="1">
      <alignment horizontal="center" vertical="center"/>
    </xf>
    <xf numFmtId="164" fontId="2" fillId="0" borderId="0" xfId="1" applyFont="1"/>
    <xf numFmtId="49" fontId="15" fillId="0" borderId="59" xfId="0" applyNumberFormat="1" applyFont="1" applyBorder="1" applyAlignment="1">
      <alignment horizontal="center" vertical="center"/>
    </xf>
    <xf numFmtId="0" fontId="8" fillId="0" borderId="3" xfId="0" applyFont="1" applyBorder="1" applyAlignment="1">
      <alignment vertical="center" wrapText="1"/>
    </xf>
    <xf numFmtId="0" fontId="8" fillId="0" borderId="2" xfId="0" applyFont="1" applyBorder="1" applyAlignment="1">
      <alignment vertical="center" wrapText="1"/>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0" fontId="8" fillId="0" borderId="4" xfId="0" applyFont="1" applyBorder="1" applyAlignment="1">
      <alignment horizontal="center" vertical="center"/>
    </xf>
    <xf numFmtId="165" fontId="15" fillId="0" borderId="24" xfId="1" applyNumberFormat="1" applyFont="1" applyBorder="1" applyAlignment="1">
      <alignment horizontal="center" vertical="center"/>
    </xf>
    <xf numFmtId="0" fontId="6" fillId="0" borderId="4" xfId="0" applyFont="1" applyBorder="1" applyAlignment="1">
      <alignment horizontal="center" vertical="center"/>
    </xf>
    <xf numFmtId="0" fontId="7" fillId="0" borderId="4" xfId="0" applyFont="1" applyBorder="1" applyAlignment="1">
      <alignment horizontal="center" vertical="center"/>
    </xf>
    <xf numFmtId="49" fontId="38" fillId="0" borderId="17" xfId="0" applyNumberFormat="1" applyFont="1" applyBorder="1" applyAlignment="1">
      <alignment horizontal="center" vertical="center"/>
    </xf>
    <xf numFmtId="166" fontId="2" fillId="0" borderId="0" xfId="0" applyNumberFormat="1" applyFont="1" applyBorder="1"/>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8" fillId="0" borderId="1" xfId="0" applyFont="1" applyFill="1" applyBorder="1" applyAlignment="1">
      <alignment horizontal="center" wrapText="1"/>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0" fontId="8" fillId="0" borderId="4" xfId="0" applyFont="1" applyBorder="1" applyAlignment="1">
      <alignment horizontal="center" vertical="center"/>
    </xf>
    <xf numFmtId="0" fontId="6" fillId="0" borderId="22" xfId="0" applyFont="1" applyBorder="1" applyAlignment="1">
      <alignment horizontal="center" vertical="center"/>
    </xf>
    <xf numFmtId="0" fontId="8" fillId="0" borderId="2" xfId="0" applyFont="1" applyFill="1" applyBorder="1" applyAlignment="1">
      <alignment horizontal="center" wrapText="1"/>
    </xf>
    <xf numFmtId="0" fontId="8" fillId="0" borderId="1" xfId="0" applyFont="1" applyFill="1" applyBorder="1" applyAlignment="1">
      <alignment horizontal="center" wrapText="1"/>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8" fillId="0" borderId="1" xfId="0" applyFont="1" applyFill="1" applyBorder="1" applyAlignment="1">
      <alignment horizontal="center" wrapText="1"/>
    </xf>
    <xf numFmtId="0" fontId="5" fillId="0" borderId="11" xfId="0" applyFont="1" applyBorder="1" applyAlignment="1">
      <alignment horizontal="center" vertical="center"/>
    </xf>
    <xf numFmtId="0" fontId="5" fillId="0" borderId="10" xfId="0" applyFont="1" applyBorder="1" applyAlignment="1">
      <alignment horizontal="center" vertical="center"/>
    </xf>
    <xf numFmtId="0" fontId="8" fillId="0" borderId="3" xfId="0" applyFont="1" applyFill="1" applyBorder="1" applyAlignment="1">
      <alignment horizontal="center" wrapText="1"/>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0" fontId="6" fillId="0" borderId="4" xfId="0" applyFont="1" applyBorder="1" applyAlignment="1">
      <alignment horizontal="center" vertical="center"/>
    </xf>
    <xf numFmtId="0" fontId="7" fillId="0" borderId="4" xfId="0" applyFont="1" applyBorder="1" applyAlignment="1">
      <alignment horizontal="center" vertical="center"/>
    </xf>
    <xf numFmtId="165" fontId="0" fillId="0" borderId="0" xfId="0" applyNumberFormat="1"/>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8" fillId="0" borderId="1" xfId="0" applyFont="1" applyFill="1" applyBorder="1" applyAlignment="1">
      <alignment horizontal="center" wrapText="1"/>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6" fillId="0" borderId="22" xfId="0" applyFont="1" applyBorder="1" applyAlignment="1">
      <alignment horizontal="center" vertical="center"/>
    </xf>
    <xf numFmtId="0" fontId="8" fillId="0" borderId="2" xfId="0" applyFont="1" applyFill="1" applyBorder="1" applyAlignment="1">
      <alignment horizontal="center" wrapText="1"/>
    </xf>
    <xf numFmtId="0" fontId="8" fillId="0" borderId="1" xfId="0" applyFont="1" applyFill="1" applyBorder="1" applyAlignment="1">
      <alignment horizontal="center" wrapText="1"/>
    </xf>
    <xf numFmtId="0" fontId="6" fillId="0" borderId="4" xfId="0" applyFont="1" applyBorder="1" applyAlignment="1">
      <alignment horizontal="center" vertical="center"/>
    </xf>
    <xf numFmtId="0" fontId="7" fillId="5" borderId="4" xfId="0" applyFont="1" applyFill="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49" fontId="23" fillId="0" borderId="38" xfId="0" applyNumberFormat="1" applyFont="1" applyBorder="1" applyAlignment="1">
      <alignment horizontal="center" vertical="center"/>
    </xf>
    <xf numFmtId="49" fontId="23" fillId="0" borderId="28" xfId="0" applyNumberFormat="1" applyFont="1" applyBorder="1" applyAlignment="1">
      <alignment horizontal="center" vertical="center"/>
    </xf>
    <xf numFmtId="0" fontId="8" fillId="0" borderId="1" xfId="0" applyFont="1" applyFill="1" applyBorder="1" applyAlignment="1">
      <alignment horizontal="center" wrapText="1"/>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0" fontId="8" fillId="0" borderId="1" xfId="0" applyFont="1" applyFill="1" applyBorder="1" applyAlignment="1">
      <alignment horizontal="center" wrapText="1"/>
    </xf>
    <xf numFmtId="0" fontId="5" fillId="0" borderId="11" xfId="0" applyFont="1" applyBorder="1" applyAlignment="1">
      <alignment horizontal="center" vertical="center"/>
    </xf>
    <xf numFmtId="0" fontId="5" fillId="0" borderId="10" xfId="0" applyFont="1" applyBorder="1" applyAlignment="1">
      <alignment horizontal="center" vertical="center"/>
    </xf>
    <xf numFmtId="0" fontId="8" fillId="0" borderId="3" xfId="0" applyFont="1" applyFill="1" applyBorder="1" applyAlignment="1">
      <alignment horizontal="center" wrapText="1"/>
    </xf>
    <xf numFmtId="0" fontId="6" fillId="0" borderId="4"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1" xfId="0" applyFont="1" applyFill="1" applyBorder="1" applyAlignment="1">
      <alignment horizontal="center" wrapText="1"/>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2" xfId="0" applyFont="1" applyFill="1" applyBorder="1" applyAlignment="1">
      <alignment horizontal="center" wrapText="1"/>
    </xf>
    <xf numFmtId="0" fontId="8" fillId="0" borderId="1" xfId="0" applyFont="1" applyFill="1" applyBorder="1" applyAlignment="1">
      <alignment horizontal="center" wrapText="1"/>
    </xf>
    <xf numFmtId="0" fontId="6" fillId="0" borderId="22" xfId="0"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166" fontId="19" fillId="0" borderId="4" xfId="1" applyNumberFormat="1" applyFont="1" applyBorder="1" applyAlignment="1">
      <alignment vertical="center"/>
    </xf>
    <xf numFmtId="0" fontId="8"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1" xfId="0" applyFont="1" applyFill="1" applyBorder="1" applyAlignment="1">
      <alignment horizontal="center" wrapText="1"/>
    </xf>
    <xf numFmtId="0" fontId="8" fillId="0" borderId="4" xfId="0" applyFont="1" applyBorder="1" applyAlignment="1">
      <alignment horizontal="center" vertical="center"/>
    </xf>
    <xf numFmtId="0" fontId="6" fillId="0" borderId="4" xfId="0" applyFont="1" applyBorder="1" applyAlignment="1">
      <alignment horizontal="center" vertical="center"/>
    </xf>
    <xf numFmtId="0" fontId="8" fillId="0" borderId="3" xfId="0" applyFont="1" applyFill="1" applyBorder="1" applyAlignment="1">
      <alignment horizontal="center"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1" xfId="0" applyFont="1" applyFill="1" applyBorder="1" applyAlignment="1">
      <alignment horizontal="center" wrapText="1"/>
    </xf>
    <xf numFmtId="0" fontId="8" fillId="0" borderId="4" xfId="0" applyFont="1" applyBorder="1" applyAlignment="1">
      <alignment horizontal="center" vertical="center"/>
    </xf>
    <xf numFmtId="0" fontId="6" fillId="0" borderId="22" xfId="0" applyFont="1" applyBorder="1" applyAlignment="1">
      <alignment horizontal="center" vertical="center"/>
    </xf>
    <xf numFmtId="0" fontId="8" fillId="0" borderId="2" xfId="0" applyFont="1" applyFill="1" applyBorder="1" applyAlignment="1">
      <alignment horizontal="center"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0" fontId="8" fillId="0" borderId="1" xfId="0" applyFont="1" applyFill="1" applyBorder="1" applyAlignment="1">
      <alignment horizontal="center" wrapText="1"/>
    </xf>
    <xf numFmtId="0" fontId="8" fillId="0" borderId="2" xfId="0" applyFont="1" applyFill="1" applyBorder="1" applyAlignment="1">
      <alignment horizontal="center" wrapText="1"/>
    </xf>
    <xf numFmtId="0" fontId="6" fillId="0" borderId="22"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0" fontId="6"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8" fillId="0" borderId="4" xfId="0" applyFont="1" applyBorder="1" applyAlignment="1">
      <alignment horizontal="center" vertical="center"/>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0" fontId="5" fillId="0" borderId="3" xfId="0" applyFont="1" applyBorder="1" applyAlignment="1">
      <alignment horizontal="center" vertical="center"/>
    </xf>
    <xf numFmtId="0" fontId="5" fillId="0" borderId="2" xfId="0" applyFont="1" applyBorder="1" applyAlignment="1">
      <alignment horizontal="center" vertical="center"/>
    </xf>
    <xf numFmtId="0" fontId="5" fillId="0" borderId="1" xfId="0" applyFont="1" applyBorder="1" applyAlignment="1">
      <alignment horizontal="center" vertical="center"/>
    </xf>
    <xf numFmtId="0" fontId="12" fillId="2" borderId="12" xfId="0" applyFont="1" applyFill="1" applyBorder="1" applyAlignment="1">
      <alignment horizontal="center" vertical="center"/>
    </xf>
    <xf numFmtId="0" fontId="12" fillId="2" borderId="11" xfId="0" applyFont="1" applyFill="1" applyBorder="1" applyAlignment="1">
      <alignment horizontal="center" vertical="center"/>
    </xf>
    <xf numFmtId="0" fontId="12" fillId="2" borderId="10" xfId="0" applyFont="1" applyFill="1" applyBorder="1" applyAlignment="1">
      <alignment horizontal="center" vertical="center"/>
    </xf>
    <xf numFmtId="0" fontId="8" fillId="2" borderId="4" xfId="0" applyFont="1" applyFill="1" applyBorder="1" applyAlignment="1">
      <alignment horizontal="center" vertical="center"/>
    </xf>
    <xf numFmtId="0" fontId="9" fillId="0" borderId="41" xfId="0" applyFont="1" applyBorder="1" applyAlignment="1">
      <alignment horizontal="center" wrapText="1"/>
    </xf>
    <xf numFmtId="0" fontId="7" fillId="0" borderId="4" xfId="0" applyFont="1" applyBorder="1" applyAlignment="1">
      <alignment horizontal="center" wrapText="1"/>
    </xf>
    <xf numFmtId="0" fontId="7" fillId="0" borderId="41" xfId="0" applyFont="1" applyBorder="1" applyAlignment="1">
      <alignment horizontal="center" wrapText="1"/>
    </xf>
    <xf numFmtId="0" fontId="7" fillId="0" borderId="9" xfId="0" applyFont="1" applyBorder="1" applyAlignment="1">
      <alignment horizontal="center" wrapText="1"/>
    </xf>
    <xf numFmtId="0" fontId="7" fillId="0" borderId="5" xfId="0" applyFont="1" applyBorder="1" applyAlignment="1">
      <alignment horizontal="center" wrapText="1"/>
    </xf>
    <xf numFmtId="0" fontId="7" fillId="0" borderId="0" xfId="0" applyFont="1" applyBorder="1" applyAlignment="1">
      <alignment horizontal="center" wrapText="1"/>
    </xf>
    <xf numFmtId="0" fontId="7" fillId="0" borderId="7" xfId="0" applyFont="1" applyBorder="1" applyAlignment="1">
      <alignment horizontal="center" wrapText="1"/>
    </xf>
    <xf numFmtId="0" fontId="7" fillId="0" borderId="2" xfId="0" applyFont="1" applyBorder="1" applyAlignment="1">
      <alignment horizontal="center" wrapText="1"/>
    </xf>
    <xf numFmtId="0" fontId="7" fillId="0" borderId="1" xfId="0" applyFont="1" applyBorder="1" applyAlignment="1">
      <alignment horizontal="center"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8" xfId="0" applyFont="1" applyBorder="1" applyAlignment="1">
      <alignment horizontal="left" vertical="top" wrapText="1"/>
    </xf>
    <xf numFmtId="0" fontId="6" fillId="0" borderId="7" xfId="0" applyFont="1" applyBorder="1" applyAlignment="1">
      <alignment horizontal="left" vertical="top" wrapText="1"/>
    </xf>
    <xf numFmtId="0" fontId="6" fillId="0" borderId="3" xfId="0" applyFont="1" applyBorder="1" applyAlignment="1">
      <alignment horizontal="left" vertical="top" wrapText="1"/>
    </xf>
    <xf numFmtId="0" fontId="6" fillId="0" borderId="1" xfId="0" applyFont="1" applyBorder="1" applyAlignment="1">
      <alignment horizontal="left" vertical="top" wrapText="1"/>
    </xf>
    <xf numFmtId="165" fontId="15" fillId="0" borderId="17" xfId="1" applyNumberFormat="1" applyFont="1" applyBorder="1" applyAlignment="1">
      <alignment horizontal="center" vertical="center"/>
    </xf>
    <xf numFmtId="165" fontId="15" fillId="0" borderId="24" xfId="1" applyNumberFormat="1" applyFont="1" applyBorder="1" applyAlignment="1">
      <alignment horizontal="center" vertical="center"/>
    </xf>
    <xf numFmtId="165" fontId="15" fillId="0" borderId="23" xfId="1" applyNumberFormat="1" applyFont="1" applyBorder="1" applyAlignment="1">
      <alignment horizontal="center" vertical="center"/>
    </xf>
    <xf numFmtId="0" fontId="8" fillId="0" borderId="6" xfId="0" applyFont="1" applyFill="1" applyBorder="1" applyAlignment="1">
      <alignment horizontal="center" wrapText="1"/>
    </xf>
    <xf numFmtId="0" fontId="8" fillId="0" borderId="5" xfId="0" applyFont="1" applyFill="1" applyBorder="1" applyAlignment="1">
      <alignment horizontal="center" wrapText="1"/>
    </xf>
    <xf numFmtId="0" fontId="8" fillId="0" borderId="8" xfId="0" applyFont="1" applyFill="1" applyBorder="1" applyAlignment="1">
      <alignment horizontal="center" wrapText="1"/>
    </xf>
    <xf numFmtId="0" fontId="8" fillId="0" borderId="7" xfId="0" applyFont="1" applyFill="1" applyBorder="1" applyAlignment="1">
      <alignment horizontal="center" wrapText="1"/>
    </xf>
    <xf numFmtId="0" fontId="8" fillId="0" borderId="3" xfId="0" applyFont="1" applyFill="1" applyBorder="1" applyAlignment="1">
      <alignment horizontal="center" wrapText="1"/>
    </xf>
    <xf numFmtId="0" fontId="8" fillId="0" borderId="1" xfId="0" applyFont="1" applyFill="1" applyBorder="1" applyAlignment="1">
      <alignment horizontal="center" wrapText="1"/>
    </xf>
    <xf numFmtId="165" fontId="15" fillId="0" borderId="14" xfId="1" applyNumberFormat="1" applyFont="1" applyBorder="1" applyAlignment="1">
      <alignment horizontal="center" vertical="center"/>
    </xf>
    <xf numFmtId="165" fontId="15" fillId="0" borderId="40" xfId="1" applyNumberFormat="1" applyFont="1" applyBorder="1" applyAlignment="1">
      <alignment horizontal="center" vertical="center"/>
    </xf>
    <xf numFmtId="0" fontId="16" fillId="2" borderId="12" xfId="0" applyFont="1" applyFill="1" applyBorder="1" applyAlignment="1">
      <alignment horizontal="center" vertical="center"/>
    </xf>
    <xf numFmtId="0" fontId="16" fillId="2" borderId="11" xfId="0" applyFont="1" applyFill="1" applyBorder="1" applyAlignment="1">
      <alignment horizontal="center" vertical="center"/>
    </xf>
    <xf numFmtId="0" fontId="16" fillId="2" borderId="10"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7" xfId="0" applyFont="1" applyFill="1" applyBorder="1" applyAlignment="1">
      <alignment horizontal="center" vertical="center"/>
    </xf>
    <xf numFmtId="0" fontId="6" fillId="0" borderId="4" xfId="0" applyFont="1" applyBorder="1" applyAlignment="1">
      <alignment horizontal="center" vertical="center"/>
    </xf>
    <xf numFmtId="0" fontId="6" fillId="0" borderId="12" xfId="0" applyFont="1" applyBorder="1" applyAlignment="1">
      <alignment horizontal="center" vertical="center"/>
    </xf>
    <xf numFmtId="165" fontId="15" fillId="0" borderId="28" xfId="1" applyNumberFormat="1" applyFont="1" applyBorder="1" applyAlignment="1">
      <alignment horizontal="center" vertical="center"/>
    </xf>
    <xf numFmtId="165" fontId="15" fillId="0" borderId="39" xfId="1" applyNumberFormat="1" applyFont="1" applyBorder="1" applyAlignment="1">
      <alignment horizontal="center" vertical="center"/>
    </xf>
    <xf numFmtId="0" fontId="8" fillId="0" borderId="6" xfId="0" applyFont="1" applyBorder="1" applyAlignment="1">
      <alignment horizontal="left" vertical="top" wrapText="1"/>
    </xf>
    <xf numFmtId="0" fontId="8" fillId="0" borderId="5" xfId="0" applyFont="1" applyBorder="1" applyAlignment="1">
      <alignment horizontal="left" vertical="top" wrapText="1"/>
    </xf>
    <xf numFmtId="0" fontId="8" fillId="0" borderId="8" xfId="0" applyFont="1" applyBorder="1" applyAlignment="1">
      <alignment horizontal="left" vertical="top" wrapText="1"/>
    </xf>
    <xf numFmtId="0" fontId="8" fillId="0" borderId="7" xfId="0" applyFont="1" applyBorder="1" applyAlignment="1">
      <alignment horizontal="left" vertical="top" wrapText="1"/>
    </xf>
    <xf numFmtId="0" fontId="8" fillId="0" borderId="3" xfId="0" applyFont="1" applyBorder="1" applyAlignment="1">
      <alignment horizontal="left" vertical="top" wrapText="1"/>
    </xf>
    <xf numFmtId="0" fontId="8" fillId="0" borderId="1" xfId="0" applyFont="1" applyBorder="1" applyAlignment="1">
      <alignment horizontal="left" vertical="top" wrapText="1"/>
    </xf>
    <xf numFmtId="0" fontId="8" fillId="0" borderId="12" xfId="0" applyFont="1" applyBorder="1" applyAlignment="1">
      <alignment horizontal="center" vertical="center"/>
    </xf>
    <xf numFmtId="0" fontId="8" fillId="0" borderId="11" xfId="0" applyFont="1" applyBorder="1" applyAlignment="1">
      <alignment horizontal="center" vertical="center"/>
    </xf>
    <xf numFmtId="0" fontId="8" fillId="0" borderId="10" xfId="0" applyFont="1" applyBorder="1" applyAlignment="1">
      <alignment horizontal="center" vertical="center"/>
    </xf>
    <xf numFmtId="0" fontId="8" fillId="0" borderId="4" xfId="0" applyFont="1" applyBorder="1" applyAlignment="1">
      <alignment horizontal="center" vertical="center"/>
    </xf>
    <xf numFmtId="0" fontId="15" fillId="0" borderId="12" xfId="0" applyFont="1" applyBorder="1" applyAlignment="1">
      <alignment horizontal="right" vertical="center" wrapText="1"/>
    </xf>
    <xf numFmtId="0" fontId="15" fillId="0" borderId="11" xfId="0" applyFont="1" applyBorder="1" applyAlignment="1">
      <alignment horizontal="right" vertical="center" wrapText="1"/>
    </xf>
    <xf numFmtId="0" fontId="15" fillId="0" borderId="42" xfId="0" applyFont="1" applyBorder="1" applyAlignment="1">
      <alignment horizontal="right" vertical="center" wrapText="1"/>
    </xf>
    <xf numFmtId="164" fontId="15" fillId="0" borderId="43" xfId="1" applyFont="1" applyBorder="1" applyAlignment="1">
      <alignment horizontal="right" vertical="center"/>
    </xf>
    <xf numFmtId="164" fontId="15" fillId="0" borderId="10" xfId="1" applyFont="1" applyBorder="1" applyAlignment="1">
      <alignment horizontal="right" vertical="center"/>
    </xf>
    <xf numFmtId="0" fontId="16" fillId="0" borderId="6" xfId="0" applyFont="1" applyBorder="1" applyAlignment="1">
      <alignment horizontal="justify" vertical="center" wrapText="1"/>
    </xf>
    <xf numFmtId="0" fontId="16" fillId="0" borderId="9" xfId="0" applyFont="1" applyBorder="1" applyAlignment="1">
      <alignment horizontal="justify" vertical="center" wrapText="1"/>
    </xf>
    <xf numFmtId="0" fontId="16" fillId="0" borderId="5" xfId="0" applyFont="1" applyBorder="1" applyAlignment="1">
      <alignment horizontal="justify" vertical="center" wrapText="1"/>
    </xf>
    <xf numFmtId="0" fontId="16" fillId="0" borderId="3" xfId="0" applyFont="1" applyBorder="1" applyAlignment="1">
      <alignment horizontal="justify" vertical="center" wrapText="1"/>
    </xf>
    <xf numFmtId="0" fontId="16" fillId="0" borderId="2" xfId="0" applyFont="1" applyBorder="1" applyAlignment="1">
      <alignment horizontal="justify" vertical="center" wrapText="1"/>
    </xf>
    <xf numFmtId="0" fontId="16" fillId="0" borderId="1" xfId="0" applyFont="1" applyBorder="1" applyAlignment="1">
      <alignment horizontal="justify" vertical="center" wrapText="1"/>
    </xf>
    <xf numFmtId="0" fontId="8" fillId="0" borderId="12"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0" xfId="0" applyFont="1" applyBorder="1" applyAlignment="1">
      <alignment horizontal="center" vertical="center" wrapText="1"/>
    </xf>
    <xf numFmtId="164" fontId="17" fillId="0" borderId="4" xfId="1" applyFont="1" applyBorder="1" applyAlignment="1">
      <alignment horizontal="center" vertical="center"/>
    </xf>
    <xf numFmtId="164" fontId="17" fillId="0" borderId="12" xfId="1" applyFont="1" applyBorder="1" applyAlignment="1">
      <alignment horizontal="center" vertical="center"/>
    </xf>
    <xf numFmtId="164" fontId="17" fillId="0" borderId="10" xfId="1" applyFont="1" applyBorder="1" applyAlignment="1">
      <alignment horizontal="center" vertical="center"/>
    </xf>
    <xf numFmtId="0" fontId="16" fillId="0" borderId="4" xfId="0" applyFont="1" applyBorder="1" applyAlignment="1">
      <alignment horizontal="right" vertical="justify" wrapText="1"/>
    </xf>
    <xf numFmtId="0" fontId="16" fillId="0" borderId="12" xfId="0" applyFont="1" applyBorder="1" applyAlignment="1">
      <alignment horizontal="right" vertical="justify" wrapText="1"/>
    </xf>
    <xf numFmtId="164" fontId="19" fillId="0" borderId="12" xfId="1" applyFont="1" applyBorder="1" applyAlignment="1">
      <alignment horizontal="center" vertical="justify" wrapText="1"/>
    </xf>
    <xf numFmtId="164" fontId="19" fillId="0" borderId="10" xfId="1" applyFont="1" applyBorder="1" applyAlignment="1">
      <alignment horizontal="center" vertical="justify" wrapText="1"/>
    </xf>
    <xf numFmtId="0" fontId="16" fillId="0" borderId="6" xfId="0" applyFont="1" applyBorder="1" applyAlignment="1">
      <alignment horizontal="right" vertical="center"/>
    </xf>
    <xf numFmtId="0" fontId="16" fillId="0" borderId="5" xfId="0" applyFont="1" applyBorder="1" applyAlignment="1">
      <alignment horizontal="right" vertical="center"/>
    </xf>
    <xf numFmtId="0" fontId="16" fillId="0" borderId="3" xfId="0" applyFont="1" applyBorder="1" applyAlignment="1">
      <alignment horizontal="right" vertical="center"/>
    </xf>
    <xf numFmtId="0" fontId="16" fillId="0" borderId="1" xfId="0" applyFont="1" applyBorder="1" applyAlignment="1">
      <alignment horizontal="right" vertical="center"/>
    </xf>
    <xf numFmtId="0" fontId="18" fillId="0" borderId="6" xfId="0" applyFont="1" applyBorder="1" applyAlignment="1">
      <alignment horizontal="left" vertical="center"/>
    </xf>
    <xf numFmtId="0" fontId="18" fillId="0" borderId="9" xfId="0" applyFont="1" applyBorder="1" applyAlignment="1">
      <alignment horizontal="left" vertical="center"/>
    </xf>
    <xf numFmtId="0" fontId="18" fillId="0" borderId="5" xfId="0" applyFont="1" applyBorder="1" applyAlignment="1">
      <alignment horizontal="left" vertical="center"/>
    </xf>
    <xf numFmtId="0" fontId="18" fillId="0" borderId="3" xfId="0" applyFont="1" applyBorder="1" applyAlignment="1">
      <alignment horizontal="left" vertical="center"/>
    </xf>
    <xf numFmtId="0" fontId="18" fillId="0" borderId="2" xfId="0" applyFont="1" applyBorder="1" applyAlignment="1">
      <alignment horizontal="left" vertical="center"/>
    </xf>
    <xf numFmtId="0" fontId="18" fillId="0" borderId="1" xfId="0" applyFont="1" applyBorder="1" applyAlignment="1">
      <alignment horizontal="left" vertical="center"/>
    </xf>
    <xf numFmtId="0" fontId="16" fillId="0" borderId="4" xfId="0" applyFont="1" applyBorder="1" applyAlignment="1">
      <alignment horizontal="left" vertical="center"/>
    </xf>
    <xf numFmtId="0" fontId="8" fillId="0" borderId="6" xfId="0" applyFont="1" applyBorder="1" applyAlignment="1">
      <alignment horizontal="left" vertical="center" wrapText="1"/>
    </xf>
    <xf numFmtId="0" fontId="8" fillId="0" borderId="9" xfId="0" applyFont="1" applyBorder="1" applyAlignment="1">
      <alignment horizontal="left" vertical="center" wrapText="1"/>
    </xf>
    <xf numFmtId="0" fontId="8" fillId="0" borderId="5" xfId="0" applyFont="1" applyBorder="1" applyAlignment="1">
      <alignment horizontal="left" vertical="center" wrapText="1"/>
    </xf>
    <xf numFmtId="0" fontId="8" fillId="0" borderId="8" xfId="0" applyFont="1" applyBorder="1" applyAlignment="1">
      <alignment horizontal="left" vertical="center" wrapText="1"/>
    </xf>
    <xf numFmtId="0" fontId="8" fillId="0" borderId="0" xfId="0" applyFont="1" applyBorder="1" applyAlignment="1">
      <alignment horizontal="left" vertical="center" wrapText="1"/>
    </xf>
    <xf numFmtId="0" fontId="8" fillId="0" borderId="7" xfId="0" applyFont="1" applyBorder="1" applyAlignment="1">
      <alignment horizontal="left" vertical="center" wrapText="1"/>
    </xf>
    <xf numFmtId="0" fontId="18" fillId="0" borderId="6" xfId="0" applyFont="1" applyFill="1" applyBorder="1" applyAlignment="1">
      <alignment horizontal="justify" vertical="center" wrapText="1"/>
    </xf>
    <xf numFmtId="0" fontId="18" fillId="0" borderId="9" xfId="0" applyFont="1" applyFill="1" applyBorder="1" applyAlignment="1">
      <alignment horizontal="justify" vertical="center" wrapText="1"/>
    </xf>
    <xf numFmtId="0" fontId="18" fillId="0" borderId="5" xfId="0" applyFont="1" applyFill="1" applyBorder="1" applyAlignment="1">
      <alignment horizontal="justify" vertical="center" wrapText="1"/>
    </xf>
    <xf numFmtId="0" fontId="18" fillId="0" borderId="8" xfId="0" applyFont="1" applyFill="1" applyBorder="1" applyAlignment="1">
      <alignment horizontal="justify" vertical="center" wrapText="1"/>
    </xf>
    <xf numFmtId="0" fontId="18" fillId="0" borderId="0" xfId="0" applyFont="1" applyFill="1" applyBorder="1" applyAlignment="1">
      <alignment horizontal="justify" vertical="center" wrapText="1"/>
    </xf>
    <xf numFmtId="0" fontId="18" fillId="0" borderId="7" xfId="0" applyFont="1" applyFill="1" applyBorder="1" applyAlignment="1">
      <alignment horizontal="justify" vertical="center" wrapText="1"/>
    </xf>
    <xf numFmtId="0" fontId="18" fillId="0" borderId="3" xfId="0" applyFont="1" applyFill="1" applyBorder="1" applyAlignment="1">
      <alignment horizontal="justify" vertical="center" wrapText="1"/>
    </xf>
    <xf numFmtId="0" fontId="18" fillId="0" borderId="2" xfId="0" applyFont="1" applyFill="1" applyBorder="1" applyAlignment="1">
      <alignment horizontal="justify" vertical="center" wrapText="1"/>
    </xf>
    <xf numFmtId="0" fontId="18" fillId="0" borderId="1" xfId="0" applyFont="1" applyFill="1" applyBorder="1" applyAlignment="1">
      <alignment horizontal="justify" vertical="center" wrapText="1"/>
    </xf>
    <xf numFmtId="164" fontId="15" fillId="0" borderId="12" xfId="1" applyFont="1" applyFill="1" applyBorder="1" applyAlignment="1">
      <alignment horizontal="right" vertical="center" wrapText="1"/>
    </xf>
    <xf numFmtId="164" fontId="15" fillId="0" borderId="10" xfId="1" applyFont="1" applyFill="1" applyBorder="1" applyAlignment="1">
      <alignment horizontal="right" vertical="center" wrapText="1"/>
    </xf>
    <xf numFmtId="0" fontId="8" fillId="0" borderId="31" xfId="0" applyFont="1" applyBorder="1" applyAlignment="1">
      <alignment horizontal="right" vertical="center" wrapText="1"/>
    </xf>
    <xf numFmtId="0" fontId="8" fillId="0" borderId="30" xfId="0" applyFont="1" applyBorder="1" applyAlignment="1">
      <alignment horizontal="right" vertical="center" wrapText="1"/>
    </xf>
    <xf numFmtId="0" fontId="12" fillId="0" borderId="8" xfId="0" applyFont="1" applyBorder="1" applyAlignment="1">
      <alignment horizontal="center" vertical="center"/>
    </xf>
    <xf numFmtId="0" fontId="12" fillId="0" borderId="0" xfId="0" applyFont="1" applyBorder="1" applyAlignment="1">
      <alignment horizontal="center" vertical="center"/>
    </xf>
    <xf numFmtId="0" fontId="12" fillId="0" borderId="7" xfId="0" applyFont="1" applyBorder="1" applyAlignment="1">
      <alignment horizontal="center" vertical="center"/>
    </xf>
    <xf numFmtId="0" fontId="24" fillId="0" borderId="12" xfId="0" applyFont="1" applyBorder="1" applyAlignment="1">
      <alignment horizontal="justify" vertical="center" wrapText="1"/>
    </xf>
    <xf numFmtId="0" fontId="24" fillId="0" borderId="11" xfId="0" applyFont="1" applyBorder="1" applyAlignment="1">
      <alignment horizontal="justify" vertical="center" wrapText="1"/>
    </xf>
    <xf numFmtId="0" fontId="24" fillId="0" borderId="10" xfId="0" applyFont="1" applyBorder="1" applyAlignment="1">
      <alignment horizontal="justify" vertical="center" wrapText="1"/>
    </xf>
    <xf numFmtId="0" fontId="12" fillId="0" borderId="6"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2" xfId="0" applyFont="1" applyBorder="1" applyAlignment="1">
      <alignment horizontal="center" vertical="center" wrapText="1"/>
    </xf>
    <xf numFmtId="0" fontId="7" fillId="2" borderId="12" xfId="0" applyFont="1" applyFill="1" applyBorder="1" applyAlignment="1">
      <alignment horizontal="center" vertical="center"/>
    </xf>
    <xf numFmtId="0" fontId="7" fillId="2" borderId="10" xfId="0" applyFont="1" applyFill="1" applyBorder="1" applyAlignment="1">
      <alignment horizontal="center" vertical="center"/>
    </xf>
    <xf numFmtId="0" fontId="7" fillId="2" borderId="11" xfId="0" applyFont="1" applyFill="1" applyBorder="1" applyAlignment="1">
      <alignment horizontal="center" vertical="center"/>
    </xf>
    <xf numFmtId="0" fontId="15" fillId="0" borderId="4" xfId="0" applyFont="1" applyBorder="1" applyAlignment="1">
      <alignment horizontal="center" vertical="center"/>
    </xf>
    <xf numFmtId="0" fontId="15" fillId="0" borderId="6" xfId="0" applyFont="1" applyBorder="1" applyAlignment="1">
      <alignment horizontal="center" vertical="center" wrapText="1"/>
    </xf>
    <xf numFmtId="0" fontId="15" fillId="0" borderId="5"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1" xfId="0" applyFont="1" applyBorder="1" applyAlignment="1">
      <alignment horizontal="center" vertical="center" wrapText="1"/>
    </xf>
    <xf numFmtId="17" fontId="23" fillId="0" borderId="4" xfId="0" applyNumberFormat="1" applyFont="1" applyBorder="1" applyAlignment="1">
      <alignment horizontal="center" vertical="center"/>
    </xf>
    <xf numFmtId="0" fontId="23" fillId="0" borderId="4" xfId="0" applyFont="1" applyBorder="1" applyAlignment="1">
      <alignment horizontal="center" vertical="center"/>
    </xf>
    <xf numFmtId="0" fontId="8" fillId="2" borderId="12"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7" fillId="0" borderId="12" xfId="0" applyFont="1" applyBorder="1" applyAlignment="1">
      <alignment horizontal="center" vertical="center" wrapText="1"/>
    </xf>
    <xf numFmtId="0" fontId="27" fillId="0" borderId="10" xfId="0" applyFont="1" applyBorder="1" applyAlignment="1">
      <alignment horizontal="center" vertical="center" wrapText="1"/>
    </xf>
    <xf numFmtId="0" fontId="15" fillId="0" borderId="12" xfId="0" applyFont="1" applyBorder="1" applyAlignment="1">
      <alignment horizontal="center" vertical="center" wrapText="1"/>
    </xf>
    <xf numFmtId="0" fontId="15" fillId="0" borderId="10"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1" xfId="0" applyFont="1" applyBorder="1" applyAlignment="1">
      <alignment horizontal="center" vertical="center" wrapText="1"/>
    </xf>
    <xf numFmtId="0" fontId="12" fillId="0" borderId="4" xfId="0" applyFont="1" applyBorder="1" applyAlignment="1">
      <alignment horizontal="left" vertical="center"/>
    </xf>
    <xf numFmtId="0" fontId="8" fillId="0" borderId="3" xfId="0" applyFont="1" applyBorder="1" applyAlignment="1">
      <alignment horizontal="left" vertical="center" wrapText="1"/>
    </xf>
    <xf numFmtId="0" fontId="8" fillId="0" borderId="2" xfId="0" applyFont="1" applyBorder="1" applyAlignment="1">
      <alignment horizontal="left" vertical="center" wrapText="1"/>
    </xf>
    <xf numFmtId="0" fontId="8" fillId="0" borderId="1" xfId="0" applyFont="1" applyBorder="1" applyAlignment="1">
      <alignment horizontal="left" vertical="center" wrapText="1"/>
    </xf>
    <xf numFmtId="0" fontId="22" fillId="2" borderId="12" xfId="0" applyFont="1" applyFill="1" applyBorder="1" applyAlignment="1">
      <alignment horizontal="center" vertical="center"/>
    </xf>
    <xf numFmtId="0" fontId="22" fillId="2" borderId="11" xfId="0" applyFont="1" applyFill="1" applyBorder="1" applyAlignment="1">
      <alignment horizontal="center" vertical="center"/>
    </xf>
    <xf numFmtId="0" fontId="22" fillId="2" borderId="10" xfId="0" applyFont="1" applyFill="1" applyBorder="1" applyAlignment="1">
      <alignment horizontal="center" vertical="center"/>
    </xf>
    <xf numFmtId="0" fontId="19" fillId="0" borderId="6" xfId="0" applyFont="1" applyFill="1" applyBorder="1" applyAlignment="1">
      <alignment horizontal="justify" vertical="center" wrapText="1"/>
    </xf>
    <xf numFmtId="0" fontId="19" fillId="0" borderId="9" xfId="0" applyFont="1" applyFill="1" applyBorder="1" applyAlignment="1">
      <alignment horizontal="justify" vertical="center" wrapText="1"/>
    </xf>
    <xf numFmtId="0" fontId="19" fillId="0" borderId="5" xfId="0" applyFont="1" applyFill="1" applyBorder="1" applyAlignment="1">
      <alignment horizontal="justify" vertical="center" wrapText="1"/>
    </xf>
    <xf numFmtId="0" fontId="19" fillId="0" borderId="8" xfId="0" applyFont="1" applyFill="1" applyBorder="1" applyAlignment="1">
      <alignment horizontal="justify" vertical="center" wrapText="1"/>
    </xf>
    <xf numFmtId="0" fontId="19" fillId="0" borderId="0" xfId="0" applyFont="1" applyFill="1" applyBorder="1" applyAlignment="1">
      <alignment horizontal="justify" vertical="center" wrapText="1"/>
    </xf>
    <xf numFmtId="0" fontId="19" fillId="0" borderId="7" xfId="0" applyFont="1" applyFill="1" applyBorder="1" applyAlignment="1">
      <alignment horizontal="justify" vertical="center" wrapText="1"/>
    </xf>
    <xf numFmtId="0" fontId="16" fillId="0" borderId="12" xfId="0" applyFont="1" applyBorder="1" applyAlignment="1">
      <alignment horizontal="right" vertical="center" wrapText="1"/>
    </xf>
    <xf numFmtId="0" fontId="16" fillId="0" borderId="11" xfId="0" applyFont="1" applyBorder="1" applyAlignment="1">
      <alignment horizontal="right" vertical="center" wrapText="1"/>
    </xf>
    <xf numFmtId="0" fontId="16" fillId="0" borderId="10" xfId="0" applyFont="1" applyBorder="1" applyAlignment="1">
      <alignment horizontal="right" vertical="center" wrapText="1"/>
    </xf>
    <xf numFmtId="164" fontId="19" fillId="0" borderId="12" xfId="1" applyFont="1" applyBorder="1" applyAlignment="1">
      <alignment horizontal="center" vertical="center" wrapText="1"/>
    </xf>
    <xf numFmtId="164" fontId="19" fillId="0" borderId="10" xfId="1" applyFont="1" applyBorder="1" applyAlignment="1">
      <alignment horizontal="center" vertical="center" wrapText="1"/>
    </xf>
    <xf numFmtId="0" fontId="8" fillId="0" borderId="29" xfId="0" applyFont="1" applyBorder="1" applyAlignment="1">
      <alignment horizontal="right" vertical="center" wrapText="1"/>
    </xf>
    <xf numFmtId="164" fontId="15" fillId="0" borderId="28" xfId="1" applyFont="1" applyBorder="1" applyAlignment="1">
      <alignment horizontal="center" vertical="center"/>
    </xf>
    <xf numFmtId="164" fontId="15" fillId="0" borderId="27" xfId="1" applyFont="1" applyBorder="1" applyAlignment="1">
      <alignment horizontal="center" vertical="center"/>
    </xf>
    <xf numFmtId="0" fontId="15" fillId="0" borderId="18" xfId="0" applyFont="1" applyBorder="1" applyAlignment="1">
      <alignment horizontal="right" vertical="center" wrapText="1"/>
    </xf>
    <xf numFmtId="0" fontId="15" fillId="0" borderId="17" xfId="0" applyFont="1" applyBorder="1" applyAlignment="1">
      <alignment horizontal="right" vertical="center" wrapText="1"/>
    </xf>
    <xf numFmtId="164" fontId="15" fillId="0" borderId="17" xfId="1" applyFont="1" applyBorder="1" applyAlignment="1">
      <alignment horizontal="center" vertical="center"/>
    </xf>
    <xf numFmtId="164" fontId="15" fillId="0" borderId="16" xfId="1" applyFont="1" applyBorder="1" applyAlignment="1">
      <alignment horizontal="center" vertical="center"/>
    </xf>
    <xf numFmtId="0" fontId="15" fillId="0" borderId="26" xfId="0" applyFont="1" applyBorder="1" applyAlignment="1">
      <alignment horizontal="right" vertical="center" wrapText="1"/>
    </xf>
    <xf numFmtId="0" fontId="15" fillId="0" borderId="25" xfId="0" applyFont="1" applyBorder="1" applyAlignment="1">
      <alignment horizontal="right" vertical="center" wrapText="1"/>
    </xf>
    <xf numFmtId="0" fontId="15" fillId="0" borderId="24" xfId="0" applyFont="1" applyBorder="1" applyAlignment="1">
      <alignment horizontal="center" vertical="center"/>
    </xf>
    <xf numFmtId="0" fontId="15" fillId="0" borderId="23" xfId="0" applyFont="1" applyBorder="1" applyAlignment="1">
      <alignment horizontal="center" vertical="center"/>
    </xf>
    <xf numFmtId="0" fontId="16" fillId="0" borderId="12"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0" xfId="0" applyFont="1" applyBorder="1" applyAlignment="1">
      <alignment horizontal="center" vertical="center" wrapText="1"/>
    </xf>
    <xf numFmtId="164" fontId="15" fillId="0" borderId="4" xfId="1" applyFont="1" applyBorder="1" applyAlignment="1">
      <alignment horizontal="center" vertical="center"/>
    </xf>
    <xf numFmtId="0" fontId="6" fillId="0" borderId="22" xfId="0" applyFont="1" applyBorder="1" applyAlignment="1">
      <alignment horizontal="center" vertical="center"/>
    </xf>
    <xf numFmtId="0" fontId="6" fillId="0" borderId="6" xfId="0" applyFont="1" applyBorder="1" applyAlignment="1">
      <alignment horizontal="center" vertical="center"/>
    </xf>
    <xf numFmtId="165" fontId="15" fillId="0" borderId="20" xfId="1" applyNumberFormat="1" applyFont="1" applyBorder="1" applyAlignment="1">
      <alignment horizontal="center" vertical="center"/>
    </xf>
    <xf numFmtId="165" fontId="15" fillId="0" borderId="19" xfId="1" applyNumberFormat="1" applyFont="1" applyBorder="1" applyAlignment="1">
      <alignment horizontal="center" vertical="center"/>
    </xf>
    <xf numFmtId="0" fontId="8" fillId="0" borderId="9" xfId="0" applyFont="1" applyBorder="1" applyAlignment="1">
      <alignment horizontal="left" vertical="top" wrapText="1"/>
    </xf>
    <xf numFmtId="0" fontId="8" fillId="0" borderId="0" xfId="0" applyFont="1" applyBorder="1" applyAlignment="1">
      <alignment horizontal="left" vertical="top" wrapText="1"/>
    </xf>
    <xf numFmtId="0" fontId="8" fillId="0" borderId="2" xfId="0" applyFont="1" applyBorder="1" applyAlignment="1">
      <alignment horizontal="left" vertical="top" wrapText="1"/>
    </xf>
    <xf numFmtId="165" fontId="15" fillId="0" borderId="16" xfId="1" applyNumberFormat="1" applyFont="1" applyBorder="1" applyAlignment="1">
      <alignment horizontal="center" vertical="center"/>
    </xf>
    <xf numFmtId="0" fontId="8" fillId="2" borderId="10" xfId="0" applyFont="1" applyFill="1" applyBorder="1" applyAlignment="1">
      <alignment horizontal="center" vertical="center"/>
    </xf>
    <xf numFmtId="0" fontId="8" fillId="0" borderId="0" xfId="0" applyFont="1" applyFill="1" applyBorder="1" applyAlignment="1">
      <alignment horizontal="center" wrapText="1"/>
    </xf>
    <xf numFmtId="0" fontId="8" fillId="0" borderId="2" xfId="0" applyFont="1" applyFill="1" applyBorder="1" applyAlignment="1">
      <alignment horizontal="center" wrapText="1"/>
    </xf>
    <xf numFmtId="165" fontId="15" fillId="0" borderId="13" xfId="1" applyNumberFormat="1" applyFont="1" applyBorder="1" applyAlignment="1">
      <alignment horizontal="center" vertical="center"/>
    </xf>
    <xf numFmtId="49" fontId="14" fillId="0" borderId="12" xfId="0" applyNumberFormat="1" applyFont="1" applyBorder="1" applyAlignment="1">
      <alignment horizontal="center" vertical="center"/>
    </xf>
    <xf numFmtId="49" fontId="14" fillId="0" borderId="11" xfId="0" applyNumberFormat="1" applyFont="1" applyBorder="1" applyAlignment="1">
      <alignment horizontal="center" vertical="center"/>
    </xf>
    <xf numFmtId="165" fontId="13" fillId="0" borderId="11" xfId="1" applyNumberFormat="1" applyFont="1" applyBorder="1" applyAlignment="1">
      <alignment horizontal="center" vertical="center"/>
    </xf>
    <xf numFmtId="165" fontId="13" fillId="0" borderId="10" xfId="1" applyNumberFormat="1" applyFont="1" applyBorder="1" applyAlignment="1">
      <alignment horizontal="center" vertical="center"/>
    </xf>
    <xf numFmtId="0" fontId="12" fillId="2" borderId="3" xfId="0" applyFont="1" applyFill="1" applyBorder="1" applyAlignment="1">
      <alignment horizontal="center" vertical="center"/>
    </xf>
    <xf numFmtId="0" fontId="12" fillId="2" borderId="2" xfId="0" applyFont="1" applyFill="1" applyBorder="1" applyAlignment="1">
      <alignment horizontal="center" vertical="center"/>
    </xf>
    <xf numFmtId="0" fontId="12" fillId="2" borderId="1" xfId="0" applyFont="1" applyFill="1" applyBorder="1" applyAlignment="1">
      <alignment horizontal="center" vertical="center"/>
    </xf>
    <xf numFmtId="0" fontId="9" fillId="0" borderId="4" xfId="0" applyFont="1" applyBorder="1" applyAlignment="1">
      <alignment horizontal="center" wrapText="1"/>
    </xf>
    <xf numFmtId="0" fontId="5" fillId="0" borderId="12" xfId="0" applyFont="1" applyBorder="1" applyAlignment="1">
      <alignment horizontal="center" vertical="center"/>
    </xf>
    <xf numFmtId="0" fontId="5" fillId="0" borderId="11" xfId="0" applyFont="1" applyBorder="1" applyAlignment="1">
      <alignment horizontal="center" vertical="center"/>
    </xf>
    <xf numFmtId="0" fontId="5" fillId="0" borderId="10" xfId="0" applyFont="1" applyBorder="1" applyAlignment="1">
      <alignment horizontal="center" vertical="center"/>
    </xf>
    <xf numFmtId="0" fontId="15" fillId="0" borderId="32" xfId="0" applyFont="1" applyBorder="1" applyAlignment="1">
      <alignment horizontal="right" vertical="center" wrapText="1"/>
    </xf>
    <xf numFmtId="0" fontId="15" fillId="0" borderId="33" xfId="0" applyFont="1" applyBorder="1" applyAlignment="1">
      <alignment horizontal="right" vertical="center" wrapText="1"/>
    </xf>
    <xf numFmtId="0" fontId="15" fillId="0" borderId="34" xfId="0" applyFont="1" applyBorder="1" applyAlignment="1">
      <alignment horizontal="right" vertical="center" wrapText="1"/>
    </xf>
    <xf numFmtId="164" fontId="15" fillId="0" borderId="13" xfId="1" applyFont="1" applyBorder="1" applyAlignment="1">
      <alignment horizontal="center" vertical="center"/>
    </xf>
    <xf numFmtId="164" fontId="15" fillId="0" borderId="37" xfId="1" applyFont="1" applyBorder="1" applyAlignment="1">
      <alignment horizontal="center" vertical="center"/>
    </xf>
    <xf numFmtId="0" fontId="8" fillId="0" borderId="6" xfId="0" applyFont="1" applyBorder="1" applyAlignment="1">
      <alignment horizontal="justify" vertical="center" wrapText="1"/>
    </xf>
    <xf numFmtId="0" fontId="8" fillId="0" borderId="9" xfId="0" applyFont="1" applyBorder="1" applyAlignment="1">
      <alignment horizontal="justify" vertical="center" wrapText="1"/>
    </xf>
    <xf numFmtId="0" fontId="8" fillId="0" borderId="5" xfId="0" applyFont="1" applyBorder="1" applyAlignment="1">
      <alignment horizontal="justify" vertical="center" wrapText="1"/>
    </xf>
    <xf numFmtId="0" fontId="8" fillId="0" borderId="3" xfId="0" applyFont="1" applyBorder="1" applyAlignment="1">
      <alignment horizontal="justify" vertical="center" wrapText="1"/>
    </xf>
    <xf numFmtId="0" fontId="8" fillId="0" borderId="2" xfId="0" applyFont="1" applyBorder="1" applyAlignment="1">
      <alignment horizontal="justify" vertical="center" wrapText="1"/>
    </xf>
    <xf numFmtId="0" fontId="8" fillId="0" borderId="1" xfId="0" applyFont="1" applyBorder="1" applyAlignment="1">
      <alignment horizontal="justify" vertical="center" wrapText="1"/>
    </xf>
    <xf numFmtId="0" fontId="7" fillId="0" borderId="12"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10" xfId="0" applyFont="1" applyBorder="1" applyAlignment="1">
      <alignment horizontal="center" vertical="center" wrapText="1"/>
    </xf>
    <xf numFmtId="164" fontId="15" fillId="0" borderId="24" xfId="1" applyFont="1" applyBorder="1" applyAlignment="1">
      <alignment horizontal="right" vertical="center"/>
    </xf>
    <xf numFmtId="164" fontId="15" fillId="0" borderId="23" xfId="1" applyFont="1" applyBorder="1" applyAlignment="1">
      <alignment horizontal="right" vertical="center"/>
    </xf>
    <xf numFmtId="164" fontId="15" fillId="0" borderId="35" xfId="1" applyFont="1" applyBorder="1" applyAlignment="1">
      <alignment horizontal="right" vertical="center"/>
    </xf>
    <xf numFmtId="164" fontId="15" fillId="0" borderId="36" xfId="1" applyFont="1" applyBorder="1" applyAlignment="1">
      <alignment horizontal="right" vertical="center"/>
    </xf>
    <xf numFmtId="0" fontId="19" fillId="0" borderId="6" xfId="0" applyFont="1" applyBorder="1" applyAlignment="1">
      <alignment horizontal="left" vertical="center"/>
    </xf>
    <xf numFmtId="0" fontId="19" fillId="0" borderId="9" xfId="0" applyFont="1" applyBorder="1" applyAlignment="1">
      <alignment horizontal="left" vertical="center"/>
    </xf>
    <xf numFmtId="0" fontId="19" fillId="0" borderId="5" xfId="0" applyFont="1" applyBorder="1" applyAlignment="1">
      <alignment horizontal="left" vertical="center"/>
    </xf>
    <xf numFmtId="0" fontId="19" fillId="0" borderId="3" xfId="0" applyFont="1" applyBorder="1" applyAlignment="1">
      <alignment horizontal="left" vertical="center"/>
    </xf>
    <xf numFmtId="0" fontId="19" fillId="0" borderId="2" xfId="0" applyFont="1" applyBorder="1" applyAlignment="1">
      <alignment horizontal="left" vertical="center"/>
    </xf>
    <xf numFmtId="0" fontId="19" fillId="0" borderId="1" xfId="0" applyFont="1" applyBorder="1" applyAlignment="1">
      <alignment horizontal="left" vertical="center"/>
    </xf>
    <xf numFmtId="164" fontId="19" fillId="0" borderId="4" xfId="1" applyFont="1" applyBorder="1" applyAlignment="1">
      <alignment horizontal="center" vertical="justify" wrapText="1"/>
    </xf>
    <xf numFmtId="0" fontId="2" fillId="0" borderId="12"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0" xfId="0" applyFont="1" applyBorder="1" applyAlignment="1">
      <alignment horizontal="center" vertical="center" wrapText="1"/>
    </xf>
    <xf numFmtId="0" fontId="15" fillId="0" borderId="6" xfId="0" applyFont="1" applyBorder="1" applyAlignment="1">
      <alignment horizontal="center" vertical="center"/>
    </xf>
    <xf numFmtId="0" fontId="15" fillId="0" borderId="5" xfId="0" applyFont="1" applyBorder="1" applyAlignment="1">
      <alignment horizontal="center" vertical="center"/>
    </xf>
    <xf numFmtId="0" fontId="15" fillId="0" borderId="3" xfId="0" applyFont="1" applyBorder="1" applyAlignment="1">
      <alignment horizontal="center" vertical="center"/>
    </xf>
    <xf numFmtId="0" fontId="15" fillId="0" borderId="1" xfId="0" applyFont="1" applyBorder="1" applyAlignment="1">
      <alignment horizontal="center" vertical="center"/>
    </xf>
    <xf numFmtId="0" fontId="8" fillId="0" borderId="6" xfId="0" applyFont="1" applyBorder="1" applyAlignment="1">
      <alignment horizontal="center" vertical="top" wrapText="1"/>
    </xf>
    <xf numFmtId="0" fontId="8" fillId="0" borderId="5" xfId="0" applyFont="1" applyBorder="1" applyAlignment="1">
      <alignment horizontal="center" vertical="top" wrapText="1"/>
    </xf>
    <xf numFmtId="0" fontId="8" fillId="0" borderId="8" xfId="0" applyFont="1" applyBorder="1" applyAlignment="1">
      <alignment horizontal="center" vertical="top" wrapText="1"/>
    </xf>
    <xf numFmtId="0" fontId="8" fillId="0" borderId="7" xfId="0" applyFont="1" applyBorder="1" applyAlignment="1">
      <alignment horizontal="center" vertical="top" wrapText="1"/>
    </xf>
    <xf numFmtId="0" fontId="8" fillId="0" borderId="3" xfId="0" applyFont="1" applyBorder="1" applyAlignment="1">
      <alignment horizontal="center" vertical="top" wrapText="1"/>
    </xf>
    <xf numFmtId="0" fontId="8" fillId="0" borderId="1" xfId="0" applyFont="1" applyBorder="1" applyAlignment="1">
      <alignment horizontal="center" vertical="top" wrapText="1"/>
    </xf>
    <xf numFmtId="2" fontId="15" fillId="0" borderId="24" xfId="0" applyNumberFormat="1" applyFont="1" applyBorder="1" applyAlignment="1">
      <alignment horizontal="right" vertical="center"/>
    </xf>
    <xf numFmtId="2" fontId="15" fillId="0" borderId="23" xfId="0" applyNumberFormat="1" applyFont="1" applyBorder="1" applyAlignment="1">
      <alignment horizontal="right" vertical="center"/>
    </xf>
    <xf numFmtId="0" fontId="24" fillId="0" borderId="12" xfId="0" applyFont="1" applyBorder="1" applyAlignment="1">
      <alignment horizontal="center" vertical="center" wrapText="1"/>
    </xf>
    <xf numFmtId="0" fontId="24" fillId="0" borderId="11" xfId="0" applyFont="1" applyBorder="1" applyAlignment="1">
      <alignment horizontal="center" vertical="center" wrapText="1"/>
    </xf>
    <xf numFmtId="0" fontId="24" fillId="0" borderId="10" xfId="0" applyFont="1" applyBorder="1" applyAlignment="1">
      <alignment horizontal="center" vertical="center" wrapText="1"/>
    </xf>
    <xf numFmtId="0" fontId="16" fillId="2" borderId="4" xfId="0" applyFont="1" applyFill="1" applyBorder="1" applyAlignment="1">
      <alignment horizontal="center" vertical="center"/>
    </xf>
    <xf numFmtId="0" fontId="28" fillId="0" borderId="9" xfId="0" applyFont="1" applyBorder="1" applyAlignment="1">
      <alignment horizontal="justify" vertical="center"/>
    </xf>
    <xf numFmtId="0" fontId="28" fillId="0" borderId="5" xfId="0" applyFont="1" applyBorder="1" applyAlignment="1">
      <alignment horizontal="justify" vertical="center"/>
    </xf>
    <xf numFmtId="0" fontId="28" fillId="0" borderId="3" xfId="0" applyFont="1" applyBorder="1" applyAlignment="1">
      <alignment horizontal="justify" vertical="center"/>
    </xf>
    <xf numFmtId="0" fontId="28" fillId="0" borderId="2" xfId="0" applyFont="1" applyBorder="1" applyAlignment="1">
      <alignment horizontal="justify" vertical="center"/>
    </xf>
    <xf numFmtId="0" fontId="28" fillId="0" borderId="1" xfId="0" applyFont="1" applyBorder="1" applyAlignment="1">
      <alignment horizontal="justify" vertical="center"/>
    </xf>
    <xf numFmtId="164" fontId="19" fillId="0" borderId="12" xfId="1" applyFont="1" applyFill="1" applyBorder="1" applyAlignment="1">
      <alignment horizontal="center" vertical="center" wrapText="1"/>
    </xf>
    <xf numFmtId="164" fontId="19" fillId="0" borderId="10" xfId="1" applyFont="1" applyFill="1" applyBorder="1" applyAlignment="1">
      <alignment horizontal="center" vertical="center" wrapText="1"/>
    </xf>
    <xf numFmtId="0" fontId="23" fillId="0" borderId="6" xfId="0" applyFont="1" applyBorder="1" applyAlignment="1">
      <alignment horizontal="center" vertical="center"/>
    </xf>
    <xf numFmtId="0" fontId="23" fillId="0" borderId="5" xfId="0" applyFont="1" applyBorder="1" applyAlignment="1">
      <alignment horizontal="center" vertical="center"/>
    </xf>
    <xf numFmtId="0" fontId="23" fillId="0" borderId="3" xfId="0" applyFont="1" applyBorder="1" applyAlignment="1">
      <alignment horizontal="center" vertical="center"/>
    </xf>
    <xf numFmtId="0" fontId="23" fillId="0" borderId="1" xfId="0" applyFont="1" applyBorder="1" applyAlignment="1">
      <alignment horizontal="center" vertical="center"/>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8" xfId="0" applyFont="1" applyBorder="1" applyAlignment="1">
      <alignment horizontal="center" vertical="top" wrapText="1"/>
    </xf>
    <xf numFmtId="0" fontId="6" fillId="0" borderId="7" xfId="0" applyFont="1" applyBorder="1" applyAlignment="1">
      <alignment horizontal="center" vertical="top" wrapText="1"/>
    </xf>
    <xf numFmtId="0" fontId="6" fillId="0" borderId="3" xfId="0" applyFont="1" applyBorder="1" applyAlignment="1">
      <alignment horizontal="center" vertical="top" wrapText="1"/>
    </xf>
    <xf numFmtId="0" fontId="6" fillId="0" borderId="1" xfId="0" applyFont="1" applyBorder="1" applyAlignment="1">
      <alignment horizontal="center" vertical="top" wrapText="1"/>
    </xf>
    <xf numFmtId="0" fontId="8" fillId="2" borderId="3" xfId="0" applyFont="1" applyFill="1" applyBorder="1" applyAlignment="1">
      <alignment horizontal="center" vertical="center"/>
    </xf>
    <xf numFmtId="0" fontId="8" fillId="2" borderId="1" xfId="0" applyFont="1" applyFill="1" applyBorder="1" applyAlignment="1">
      <alignment horizontal="center" vertical="center"/>
    </xf>
    <xf numFmtId="165" fontId="15" fillId="0" borderId="17" xfId="1" applyNumberFormat="1" applyFont="1" applyFill="1" applyBorder="1" applyAlignment="1">
      <alignment horizontal="center" vertical="center"/>
    </xf>
    <xf numFmtId="165" fontId="15" fillId="0" borderId="24" xfId="1" applyNumberFormat="1" applyFont="1" applyFill="1" applyBorder="1" applyAlignment="1">
      <alignment horizontal="center" vertical="center"/>
    </xf>
    <xf numFmtId="0" fontId="8" fillId="2" borderId="12" xfId="0" applyFont="1" applyFill="1" applyBorder="1" applyAlignment="1">
      <alignment horizontal="center" vertical="center"/>
    </xf>
    <xf numFmtId="49" fontId="14" fillId="0" borderId="44" xfId="0" applyNumberFormat="1" applyFont="1" applyBorder="1" applyAlignment="1">
      <alignment horizontal="center" vertical="center"/>
    </xf>
    <xf numFmtId="49" fontId="14" fillId="0" borderId="45" xfId="0" applyNumberFormat="1" applyFont="1" applyBorder="1" applyAlignment="1">
      <alignment horizontal="center" vertical="center"/>
    </xf>
    <xf numFmtId="165" fontId="13" fillId="0" borderId="45" xfId="1" applyNumberFormat="1" applyFont="1" applyFill="1" applyBorder="1" applyAlignment="1">
      <alignment horizontal="center" vertical="center"/>
    </xf>
    <xf numFmtId="165" fontId="15" fillId="0" borderId="28" xfId="1" applyNumberFormat="1" applyFont="1" applyFill="1" applyBorder="1" applyAlignment="1">
      <alignment horizontal="center" vertical="center"/>
    </xf>
    <xf numFmtId="165" fontId="15" fillId="0" borderId="39" xfId="1" applyNumberFormat="1" applyFont="1" applyFill="1" applyBorder="1" applyAlignment="1">
      <alignment horizontal="center" vertical="center"/>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8" xfId="0" applyFont="1" applyBorder="1" applyAlignment="1">
      <alignment horizontal="center" vertical="center" wrapText="1"/>
    </xf>
    <xf numFmtId="0" fontId="6" fillId="0" borderId="7" xfId="0" applyFont="1" applyBorder="1" applyAlignment="1">
      <alignment horizontal="center" vertical="center" wrapText="1"/>
    </xf>
    <xf numFmtId="0" fontId="6" fillId="0" borderId="3" xfId="0" applyFont="1" applyBorder="1" applyAlignment="1">
      <alignment horizontal="center" vertical="center" wrapText="1"/>
    </xf>
    <xf numFmtId="0" fontId="6" fillId="0" borderId="1" xfId="0" applyFont="1" applyBorder="1" applyAlignment="1">
      <alignment horizontal="center" vertical="center" wrapText="1"/>
    </xf>
    <xf numFmtId="0" fontId="15" fillId="0" borderId="16" xfId="0" applyFont="1" applyBorder="1" applyAlignment="1">
      <alignment horizontal="right" vertical="center" wrapText="1"/>
    </xf>
    <xf numFmtId="164" fontId="15" fillId="0" borderId="33" xfId="1" applyFont="1" applyBorder="1" applyAlignment="1">
      <alignment horizontal="right" vertical="center"/>
    </xf>
    <xf numFmtId="164" fontId="15" fillId="0" borderId="34" xfId="1" applyFont="1" applyBorder="1" applyAlignment="1">
      <alignment horizontal="center" vertical="center"/>
    </xf>
    <xf numFmtId="0" fontId="15" fillId="0" borderId="15" xfId="0" applyFont="1" applyBorder="1" applyAlignment="1">
      <alignment horizontal="right" vertical="center" wrapText="1"/>
    </xf>
    <xf numFmtId="0" fontId="15" fillId="0" borderId="14" xfId="0" applyFont="1" applyBorder="1" applyAlignment="1">
      <alignment horizontal="right" vertical="center" wrapText="1"/>
    </xf>
    <xf numFmtId="0" fontId="15" fillId="0" borderId="13" xfId="0" applyFont="1" applyBorder="1" applyAlignment="1">
      <alignment horizontal="right" vertical="center" wrapText="1"/>
    </xf>
    <xf numFmtId="164" fontId="13" fillId="0" borderId="4" xfId="1" applyFont="1" applyBorder="1" applyAlignment="1">
      <alignment horizontal="center" vertical="center"/>
    </xf>
    <xf numFmtId="0" fontId="15" fillId="0" borderId="50" xfId="0" applyFont="1" applyBorder="1" applyAlignment="1">
      <alignment horizontal="right" vertical="center" wrapText="1"/>
    </xf>
    <xf numFmtId="0" fontId="15" fillId="0" borderId="47" xfId="0" applyFont="1" applyBorder="1" applyAlignment="1">
      <alignment horizontal="right" vertical="center" wrapText="1"/>
    </xf>
    <xf numFmtId="0" fontId="15" fillId="0" borderId="48" xfId="0" applyFont="1" applyBorder="1" applyAlignment="1">
      <alignment horizontal="right" vertical="center" wrapText="1"/>
    </xf>
    <xf numFmtId="0" fontId="15" fillId="0" borderId="49" xfId="0" applyFont="1" applyBorder="1" applyAlignment="1">
      <alignment horizontal="right" vertical="center" wrapText="1"/>
    </xf>
    <xf numFmtId="0" fontId="18" fillId="0" borderId="6" xfId="0" applyFont="1" applyBorder="1" applyAlignment="1">
      <alignment horizontal="center" vertical="center" wrapText="1"/>
    </xf>
    <xf numFmtId="0" fontId="18" fillId="0" borderId="5" xfId="0" applyFont="1" applyBorder="1" applyAlignment="1">
      <alignment horizontal="center" vertical="center" wrapText="1"/>
    </xf>
    <xf numFmtId="0" fontId="18" fillId="0" borderId="3" xfId="0" applyFont="1" applyBorder="1" applyAlignment="1">
      <alignment horizontal="center" vertical="center" wrapText="1"/>
    </xf>
    <xf numFmtId="0" fontId="18" fillId="0" borderId="1" xfId="0" applyFont="1" applyBorder="1" applyAlignment="1">
      <alignment horizontal="center" vertical="center" wrapText="1"/>
    </xf>
    <xf numFmtId="49" fontId="14" fillId="0" borderId="51" xfId="0" applyNumberFormat="1" applyFont="1" applyBorder="1" applyAlignment="1">
      <alignment horizontal="center" vertical="center"/>
    </xf>
    <xf numFmtId="165" fontId="14" fillId="0" borderId="14" xfId="1" applyNumberFormat="1" applyFont="1" applyBorder="1" applyAlignment="1">
      <alignment horizontal="center" vertical="center"/>
    </xf>
    <xf numFmtId="165" fontId="14" fillId="0" borderId="40" xfId="1" applyNumberFormat="1" applyFont="1" applyBorder="1" applyAlignment="1">
      <alignment horizontal="center" vertical="center"/>
    </xf>
    <xf numFmtId="0" fontId="15" fillId="0" borderId="44" xfId="0" applyFont="1" applyBorder="1" applyAlignment="1">
      <alignment horizontal="right" vertical="center" wrapText="1"/>
    </xf>
    <xf numFmtId="0" fontId="15" fillId="0" borderId="45" xfId="0" applyFont="1" applyBorder="1" applyAlignment="1">
      <alignment horizontal="right" vertical="center" wrapText="1"/>
    </xf>
    <xf numFmtId="166" fontId="19" fillId="0" borderId="12" xfId="1" applyNumberFormat="1" applyFont="1" applyBorder="1" applyAlignment="1">
      <alignment horizontal="right" vertical="center"/>
    </xf>
    <xf numFmtId="166" fontId="19" fillId="0" borderId="10" xfId="1" applyNumberFormat="1" applyFont="1" applyBorder="1" applyAlignment="1">
      <alignment horizontal="right" vertical="center"/>
    </xf>
    <xf numFmtId="0" fontId="27" fillId="0" borderId="6" xfId="0" applyFont="1" applyBorder="1" applyAlignment="1">
      <alignment horizontal="center" vertical="center" wrapText="1"/>
    </xf>
    <xf numFmtId="0" fontId="27" fillId="0" borderId="5" xfId="0" applyFont="1" applyBorder="1" applyAlignment="1">
      <alignment horizontal="center" vertical="center" wrapText="1"/>
    </xf>
    <xf numFmtId="0" fontId="27" fillId="0" borderId="3" xfId="0" applyFont="1" applyBorder="1" applyAlignment="1">
      <alignment horizontal="center" vertical="center" wrapText="1"/>
    </xf>
    <xf numFmtId="0" fontId="27" fillId="0" borderId="1" xfId="0" applyFont="1" applyBorder="1" applyAlignment="1">
      <alignment horizontal="center" vertical="center" wrapText="1"/>
    </xf>
    <xf numFmtId="14" fontId="23" fillId="0" borderId="4" xfId="0" applyNumberFormat="1" applyFont="1" applyBorder="1" applyAlignment="1">
      <alignment horizontal="center" vertical="center"/>
    </xf>
    <xf numFmtId="165" fontId="14" fillId="0" borderId="11" xfId="1" applyNumberFormat="1" applyFont="1" applyBorder="1" applyAlignment="1">
      <alignment horizontal="center" vertical="center"/>
    </xf>
    <xf numFmtId="165" fontId="14" fillId="0" borderId="10" xfId="1" applyNumberFormat="1" applyFont="1" applyBorder="1" applyAlignment="1">
      <alignment horizontal="center" vertical="center"/>
    </xf>
    <xf numFmtId="164" fontId="15" fillId="0" borderId="51" xfId="1" applyFont="1" applyBorder="1" applyAlignment="1">
      <alignment horizontal="center" vertical="center"/>
    </xf>
    <xf numFmtId="0" fontId="16" fillId="0" borderId="3"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1" xfId="0" applyFont="1" applyBorder="1" applyAlignment="1">
      <alignment horizontal="center" vertical="center" wrapText="1"/>
    </xf>
    <xf numFmtId="164" fontId="17" fillId="0" borderId="52" xfId="1" applyFont="1" applyBorder="1" applyAlignment="1">
      <alignment horizontal="center" vertical="center"/>
    </xf>
    <xf numFmtId="164" fontId="30" fillId="0" borderId="12" xfId="1" applyFont="1" applyBorder="1" applyAlignment="1">
      <alignment horizontal="center" vertical="center"/>
    </xf>
    <xf numFmtId="164" fontId="30" fillId="0" borderId="10" xfId="1" applyFont="1" applyBorder="1" applyAlignment="1">
      <alignment horizontal="center" vertical="center"/>
    </xf>
    <xf numFmtId="2" fontId="15" fillId="0" borderId="34" xfId="0" applyNumberFormat="1" applyFont="1" applyBorder="1" applyAlignment="1">
      <alignment horizontal="right" vertical="center"/>
    </xf>
    <xf numFmtId="2" fontId="15" fillId="0" borderId="16" xfId="0" applyNumberFormat="1" applyFont="1" applyBorder="1" applyAlignment="1">
      <alignment horizontal="right" vertical="center"/>
    </xf>
    <xf numFmtId="164" fontId="15" fillId="0" borderId="34" xfId="1" applyFont="1" applyBorder="1" applyAlignment="1">
      <alignment horizontal="right" vertical="center"/>
    </xf>
    <xf numFmtId="164" fontId="15" fillId="0" borderId="16" xfId="1" applyFont="1" applyBorder="1" applyAlignment="1">
      <alignment horizontal="right" vertical="center"/>
    </xf>
    <xf numFmtId="164" fontId="18" fillId="0" borderId="21" xfId="1" applyFont="1" applyBorder="1" applyAlignment="1">
      <alignment horizontal="center" vertical="justify" wrapText="1"/>
    </xf>
    <xf numFmtId="164" fontId="18" fillId="0" borderId="19" xfId="1" applyFont="1" applyBorder="1" applyAlignment="1">
      <alignment horizontal="center" vertical="justify" wrapText="1"/>
    </xf>
    <xf numFmtId="0" fontId="8" fillId="0" borderId="12" xfId="0" applyFont="1" applyBorder="1" applyAlignment="1">
      <alignment horizontal="right" vertical="center" wrapText="1"/>
    </xf>
    <xf numFmtId="0" fontId="8" fillId="0" borderId="11" xfId="0" applyFont="1" applyBorder="1" applyAlignment="1">
      <alignment horizontal="right" vertical="center" wrapText="1"/>
    </xf>
    <xf numFmtId="164" fontId="18" fillId="0" borderId="18" xfId="1" applyFont="1" applyBorder="1" applyAlignment="1">
      <alignment horizontal="center" vertical="center"/>
    </xf>
    <xf numFmtId="164" fontId="18" fillId="0" borderId="16" xfId="1" applyFont="1" applyBorder="1" applyAlignment="1">
      <alignment horizontal="center" vertical="center"/>
    </xf>
    <xf numFmtId="0" fontId="8" fillId="0" borderId="10" xfId="0" applyFont="1" applyBorder="1" applyAlignment="1">
      <alignment horizontal="right" vertical="center" wrapText="1"/>
    </xf>
    <xf numFmtId="164" fontId="29" fillId="0" borderId="44" xfId="1" applyFont="1" applyBorder="1" applyAlignment="1">
      <alignment horizontal="center" vertical="center"/>
    </xf>
    <xf numFmtId="164" fontId="29" fillId="0" borderId="46" xfId="1" applyFont="1" applyBorder="1" applyAlignment="1">
      <alignment horizontal="center" vertical="center"/>
    </xf>
    <xf numFmtId="0" fontId="8" fillId="0" borderId="6" xfId="0" applyFont="1" applyBorder="1" applyAlignment="1">
      <alignment horizontal="center" vertical="center"/>
    </xf>
    <xf numFmtId="0" fontId="8" fillId="0" borderId="9" xfId="0" applyFont="1" applyBorder="1" applyAlignment="1">
      <alignment horizontal="center" vertical="center"/>
    </xf>
    <xf numFmtId="0" fontId="8" fillId="0" borderId="5" xfId="0" applyFont="1" applyBorder="1" applyAlignment="1">
      <alignment horizontal="center" vertical="center"/>
    </xf>
    <xf numFmtId="0" fontId="8" fillId="0" borderId="22" xfId="0" applyFont="1" applyBorder="1" applyAlignment="1">
      <alignment horizontal="center" vertical="center"/>
    </xf>
    <xf numFmtId="0" fontId="23" fillId="0" borderId="12" xfId="0" applyFont="1" applyBorder="1" applyAlignment="1">
      <alignment horizontal="center" vertical="center" wrapText="1"/>
    </xf>
    <xf numFmtId="0" fontId="23" fillId="0" borderId="10" xfId="0" applyFont="1" applyBorder="1" applyAlignment="1">
      <alignment horizontal="center" vertical="center" wrapText="1"/>
    </xf>
    <xf numFmtId="0" fontId="16" fillId="0" borderId="11" xfId="0" applyFont="1" applyBorder="1" applyAlignment="1">
      <alignment horizontal="right" vertical="justify" wrapText="1"/>
    </xf>
    <xf numFmtId="0" fontId="16" fillId="0" borderId="10" xfId="0" applyFont="1" applyBorder="1" applyAlignment="1">
      <alignment horizontal="right" vertical="justify" wrapText="1"/>
    </xf>
    <xf numFmtId="164" fontId="19" fillId="0" borderId="17" xfId="1" applyFont="1" applyBorder="1" applyAlignment="1">
      <alignment horizontal="center" vertical="center"/>
    </xf>
    <xf numFmtId="164" fontId="19" fillId="0" borderId="16" xfId="1" applyFont="1" applyBorder="1" applyAlignment="1">
      <alignment horizontal="center" vertical="center"/>
    </xf>
    <xf numFmtId="164" fontId="19" fillId="0" borderId="24" xfId="1" applyFont="1" applyBorder="1" applyAlignment="1">
      <alignment horizontal="right" vertical="center"/>
    </xf>
    <xf numFmtId="164" fontId="19" fillId="0" borderId="23" xfId="1" applyFont="1" applyBorder="1" applyAlignment="1">
      <alignment horizontal="right" vertical="center"/>
    </xf>
    <xf numFmtId="164" fontId="33" fillId="0" borderId="4" xfId="1" applyFont="1" applyBorder="1" applyAlignment="1">
      <alignment horizontal="center" vertical="center"/>
    </xf>
    <xf numFmtId="164" fontId="33" fillId="0" borderId="12" xfId="1" applyFont="1" applyBorder="1" applyAlignment="1">
      <alignment horizontal="center" vertical="center"/>
    </xf>
    <xf numFmtId="164" fontId="33" fillId="0" borderId="10" xfId="1" applyFont="1" applyBorder="1" applyAlignment="1">
      <alignment horizontal="center" vertical="center"/>
    </xf>
    <xf numFmtId="0" fontId="7" fillId="0" borderId="4" xfId="0" applyFont="1" applyBorder="1" applyAlignment="1">
      <alignment horizontal="center" vertical="center"/>
    </xf>
    <xf numFmtId="0" fontId="7" fillId="0" borderId="12" xfId="0" applyFont="1" applyBorder="1" applyAlignment="1">
      <alignment horizontal="center" vertical="center"/>
    </xf>
    <xf numFmtId="2" fontId="18" fillId="0" borderId="24" xfId="0" applyNumberFormat="1" applyFont="1" applyBorder="1" applyAlignment="1">
      <alignment horizontal="right" vertical="center"/>
    </xf>
    <xf numFmtId="2" fontId="18" fillId="0" borderId="23" xfId="0" applyNumberFormat="1" applyFont="1" applyBorder="1" applyAlignment="1">
      <alignment horizontal="right" vertical="center"/>
    </xf>
    <xf numFmtId="164" fontId="13" fillId="0" borderId="12" xfId="1" applyFont="1" applyBorder="1" applyAlignment="1">
      <alignment horizontal="right" vertical="center"/>
    </xf>
    <xf numFmtId="164" fontId="13" fillId="0" borderId="10" xfId="1" applyFont="1" applyBorder="1" applyAlignment="1">
      <alignment horizontal="right" vertical="center"/>
    </xf>
    <xf numFmtId="164" fontId="18" fillId="0" borderId="24" xfId="1" applyFont="1" applyBorder="1" applyAlignment="1">
      <alignment horizontal="right" vertical="center"/>
    </xf>
    <xf numFmtId="164" fontId="18" fillId="0" borderId="23" xfId="1" applyFont="1" applyBorder="1" applyAlignment="1">
      <alignment horizontal="right" vertical="center"/>
    </xf>
    <xf numFmtId="164" fontId="18" fillId="0" borderId="4" xfId="1" applyFont="1" applyBorder="1" applyAlignment="1">
      <alignment horizontal="center" vertical="justify" wrapText="1"/>
    </xf>
    <xf numFmtId="164" fontId="18" fillId="0" borderId="28" xfId="1" applyFont="1" applyBorder="1" applyAlignment="1">
      <alignment horizontal="center" vertical="center"/>
    </xf>
    <xf numFmtId="164" fontId="18" fillId="0" borderId="27" xfId="1" applyFont="1" applyBorder="1" applyAlignment="1">
      <alignment horizontal="center" vertical="center"/>
    </xf>
    <xf numFmtId="2" fontId="18" fillId="0" borderId="53" xfId="1" applyNumberFormat="1" applyFont="1" applyBorder="1" applyAlignment="1">
      <alignment horizontal="right" vertical="center"/>
    </xf>
    <xf numFmtId="2" fontId="18" fillId="0" borderId="54" xfId="1" applyNumberFormat="1" applyFont="1" applyBorder="1" applyAlignment="1">
      <alignment horizontal="right" vertical="center"/>
    </xf>
    <xf numFmtId="0" fontId="26" fillId="0" borderId="6" xfId="0" applyFont="1" applyBorder="1" applyAlignment="1">
      <alignment horizontal="left" vertical="center"/>
    </xf>
    <xf numFmtId="0" fontId="26" fillId="0" borderId="9" xfId="0" applyFont="1" applyBorder="1" applyAlignment="1">
      <alignment horizontal="left" vertical="center"/>
    </xf>
    <xf numFmtId="0" fontId="26" fillId="0" borderId="5" xfId="0" applyFont="1" applyBorder="1" applyAlignment="1">
      <alignment horizontal="left" vertical="center"/>
    </xf>
    <xf numFmtId="0" fontId="26" fillId="0" borderId="3" xfId="0" applyFont="1" applyBorder="1" applyAlignment="1">
      <alignment horizontal="left" vertical="center"/>
    </xf>
    <xf numFmtId="0" fontId="26" fillId="0" borderId="2" xfId="0" applyFont="1" applyBorder="1" applyAlignment="1">
      <alignment horizontal="left" vertical="center"/>
    </xf>
    <xf numFmtId="0" fontId="26" fillId="0" borderId="1" xfId="0" applyFont="1" applyBorder="1" applyAlignment="1">
      <alignment horizontal="left" vertical="center"/>
    </xf>
    <xf numFmtId="17" fontId="23" fillId="0" borderId="6" xfId="0" applyNumberFormat="1" applyFont="1" applyBorder="1" applyAlignment="1">
      <alignment horizontal="center" vertical="center" wrapText="1"/>
    </xf>
    <xf numFmtId="2" fontId="15" fillId="0" borderId="4" xfId="1" applyNumberFormat="1" applyFont="1" applyBorder="1" applyAlignment="1">
      <alignment horizontal="right" vertical="center"/>
    </xf>
    <xf numFmtId="2" fontId="15" fillId="0" borderId="17" xfId="1" applyNumberFormat="1" applyFont="1" applyBorder="1" applyAlignment="1">
      <alignment horizontal="right" vertical="center"/>
    </xf>
    <xf numFmtId="2" fontId="15" fillId="0" borderId="16" xfId="1" applyNumberFormat="1" applyFont="1" applyBorder="1" applyAlignment="1">
      <alignment horizontal="right" vertical="center"/>
    </xf>
    <xf numFmtId="0" fontId="28" fillId="0" borderId="11" xfId="0" applyFont="1" applyBorder="1" applyAlignment="1">
      <alignment horizontal="center"/>
    </xf>
    <xf numFmtId="0" fontId="28" fillId="0" borderId="10" xfId="0" applyFont="1" applyBorder="1" applyAlignment="1">
      <alignment horizontal="center"/>
    </xf>
    <xf numFmtId="164" fontId="26" fillId="0" borderId="4" xfId="1" applyFont="1" applyBorder="1" applyAlignment="1">
      <alignment horizontal="center" vertical="center"/>
    </xf>
    <xf numFmtId="0" fontId="2" fillId="0" borderId="12" xfId="0" applyFont="1" applyBorder="1" applyAlignment="1">
      <alignment horizontal="justify" vertical="center" wrapText="1"/>
    </xf>
    <xf numFmtId="0" fontId="2" fillId="0" borderId="11" xfId="0" applyFont="1" applyBorder="1" applyAlignment="1">
      <alignment horizontal="justify" vertical="center" wrapText="1"/>
    </xf>
    <xf numFmtId="0" fontId="2" fillId="0" borderId="10" xfId="0" applyFont="1" applyBorder="1" applyAlignment="1">
      <alignment horizontal="justify" vertical="center" wrapText="1"/>
    </xf>
    <xf numFmtId="14" fontId="15" fillId="0" borderId="17" xfId="1" applyNumberFormat="1" applyFont="1" applyBorder="1" applyAlignment="1">
      <alignment horizontal="center" vertical="center"/>
    </xf>
    <xf numFmtId="0" fontId="15" fillId="0" borderId="24" xfId="1" applyNumberFormat="1" applyFont="1" applyBorder="1" applyAlignment="1">
      <alignment horizontal="center" vertical="center"/>
    </xf>
    <xf numFmtId="164" fontId="29" fillId="0" borderId="4" xfId="1" applyFont="1" applyBorder="1" applyAlignment="1">
      <alignment horizontal="center" vertical="justify" wrapText="1"/>
    </xf>
    <xf numFmtId="2" fontId="15" fillId="0" borderId="53" xfId="1" applyNumberFormat="1" applyFont="1" applyBorder="1" applyAlignment="1">
      <alignment horizontal="right" vertical="center"/>
    </xf>
    <xf numFmtId="2" fontId="15" fillId="0" borderId="54" xfId="1" applyNumberFormat="1" applyFont="1" applyBorder="1" applyAlignment="1">
      <alignment horizontal="right" vertical="center"/>
    </xf>
    <xf numFmtId="0" fontId="6" fillId="0" borderId="6" xfId="0" applyFont="1" applyFill="1" applyBorder="1" applyAlignment="1">
      <alignment horizontal="center" wrapText="1"/>
    </xf>
    <xf numFmtId="0" fontId="6" fillId="0" borderId="5" xfId="0" applyFont="1" applyFill="1" applyBorder="1" applyAlignment="1">
      <alignment horizontal="center" wrapText="1"/>
    </xf>
    <xf numFmtId="0" fontId="6" fillId="0" borderId="8" xfId="0" applyFont="1" applyFill="1" applyBorder="1" applyAlignment="1">
      <alignment horizontal="center" wrapText="1"/>
    </xf>
    <xf numFmtId="0" fontId="6" fillId="0" borderId="7" xfId="0" applyFont="1" applyFill="1" applyBorder="1" applyAlignment="1">
      <alignment horizontal="center" wrapText="1"/>
    </xf>
    <xf numFmtId="0" fontId="6" fillId="0" borderId="3" xfId="0" applyFont="1" applyFill="1" applyBorder="1" applyAlignment="1">
      <alignment horizontal="center" wrapText="1"/>
    </xf>
    <xf numFmtId="0" fontId="6" fillId="0" borderId="1" xfId="0" applyFont="1" applyFill="1" applyBorder="1" applyAlignment="1">
      <alignment horizontal="center" wrapText="1"/>
    </xf>
    <xf numFmtId="165" fontId="15" fillId="0" borderId="53" xfId="1" applyNumberFormat="1" applyFont="1" applyBorder="1" applyAlignment="1">
      <alignment horizontal="center" vertical="center"/>
    </xf>
    <xf numFmtId="165" fontId="15" fillId="0" borderId="54" xfId="1" applyNumberFormat="1" applyFont="1" applyBorder="1" applyAlignment="1">
      <alignment horizontal="center" vertical="center"/>
    </xf>
    <xf numFmtId="0" fontId="15" fillId="0" borderId="6" xfId="0" applyFont="1" applyFill="1" applyBorder="1" applyAlignment="1">
      <alignment horizontal="justify" vertical="center" wrapText="1"/>
    </xf>
    <xf numFmtId="0" fontId="15" fillId="0" borderId="9" xfId="0" applyFont="1" applyFill="1" applyBorder="1" applyAlignment="1">
      <alignment horizontal="justify" vertical="center" wrapText="1"/>
    </xf>
    <xf numFmtId="0" fontId="15" fillId="0" borderId="5" xfId="0" applyFont="1" applyFill="1" applyBorder="1" applyAlignment="1">
      <alignment horizontal="justify" vertical="center" wrapText="1"/>
    </xf>
    <xf numFmtId="0" fontId="15" fillId="0" borderId="8" xfId="0" applyFont="1" applyFill="1" applyBorder="1" applyAlignment="1">
      <alignment horizontal="justify" vertical="center" wrapText="1"/>
    </xf>
    <xf numFmtId="0" fontId="15" fillId="0" borderId="0" xfId="0" applyFont="1" applyFill="1" applyBorder="1" applyAlignment="1">
      <alignment horizontal="justify" vertical="center" wrapText="1"/>
    </xf>
    <xf numFmtId="0" fontId="15" fillId="0" borderId="7" xfId="0" applyFont="1" applyFill="1" applyBorder="1" applyAlignment="1">
      <alignment horizontal="justify" vertical="center" wrapText="1"/>
    </xf>
    <xf numFmtId="0" fontId="15" fillId="4" borderId="6" xfId="0" applyFont="1" applyFill="1" applyBorder="1" applyAlignment="1">
      <alignment horizontal="center" vertical="center" wrapText="1"/>
    </xf>
    <xf numFmtId="0" fontId="15" fillId="4" borderId="5" xfId="0" applyFont="1" applyFill="1" applyBorder="1" applyAlignment="1">
      <alignment horizontal="center" vertical="center" wrapText="1"/>
    </xf>
    <xf numFmtId="0" fontId="15" fillId="4" borderId="3" xfId="0" applyFont="1" applyFill="1" applyBorder="1" applyAlignment="1">
      <alignment horizontal="center" vertical="center" wrapText="1"/>
    </xf>
    <xf numFmtId="0" fontId="15" fillId="4" borderId="1" xfId="0" applyFont="1" applyFill="1" applyBorder="1" applyAlignment="1">
      <alignment horizontal="center" vertical="center" wrapText="1"/>
    </xf>
    <xf numFmtId="0" fontId="23" fillId="0" borderId="22" xfId="0" applyFont="1" applyBorder="1" applyAlignment="1">
      <alignment horizontal="center" vertical="center" wrapText="1"/>
    </xf>
    <xf numFmtId="0" fontId="23" fillId="0" borderId="52" xfId="0" applyFont="1" applyBorder="1" applyAlignment="1">
      <alignment horizontal="center" vertical="center" wrapText="1"/>
    </xf>
    <xf numFmtId="0" fontId="36" fillId="0" borderId="5" xfId="0" applyFont="1" applyBorder="1" applyAlignment="1">
      <alignment horizontal="center" vertical="center" wrapText="1"/>
    </xf>
    <xf numFmtId="0" fontId="36" fillId="0" borderId="3" xfId="0" applyFont="1" applyBorder="1" applyAlignment="1">
      <alignment horizontal="center" vertical="center" wrapText="1"/>
    </xf>
    <xf numFmtId="0" fontId="36" fillId="0" borderId="1" xfId="0" applyFont="1" applyBorder="1" applyAlignment="1">
      <alignment horizontal="center" vertical="center" wrapText="1"/>
    </xf>
    <xf numFmtId="165" fontId="23" fillId="0" borderId="14" xfId="1" applyNumberFormat="1" applyFont="1" applyBorder="1" applyAlignment="1">
      <alignment horizontal="center" vertical="center"/>
    </xf>
    <xf numFmtId="165" fontId="23" fillId="0" borderId="13" xfId="1" applyNumberFormat="1" applyFont="1" applyBorder="1" applyAlignment="1">
      <alignment horizontal="center" vertical="center"/>
    </xf>
    <xf numFmtId="165" fontId="23" fillId="0" borderId="17" xfId="1" applyNumberFormat="1" applyFont="1" applyBorder="1" applyAlignment="1">
      <alignment horizontal="center" vertical="center"/>
    </xf>
    <xf numFmtId="165" fontId="23" fillId="0" borderId="16" xfId="1" applyNumberFormat="1" applyFont="1" applyBorder="1" applyAlignment="1">
      <alignment horizontal="center" vertical="center"/>
    </xf>
    <xf numFmtId="4" fontId="18" fillId="0" borderId="44" xfId="0" applyNumberFormat="1" applyFont="1" applyBorder="1" applyAlignment="1">
      <alignment horizontal="right" vertical="center"/>
    </xf>
    <xf numFmtId="4" fontId="18" fillId="0" borderId="46" xfId="0" applyNumberFormat="1" applyFont="1" applyBorder="1" applyAlignment="1">
      <alignment horizontal="right" vertical="center"/>
    </xf>
    <xf numFmtId="4" fontId="15" fillId="0" borderId="31" xfId="0" applyNumberFormat="1" applyFont="1" applyBorder="1" applyAlignment="1">
      <alignment horizontal="right" vertical="center"/>
    </xf>
    <xf numFmtId="4" fontId="15" fillId="0" borderId="54" xfId="0" applyNumberFormat="1" applyFont="1" applyBorder="1" applyAlignment="1">
      <alignment horizontal="right" vertical="center"/>
    </xf>
    <xf numFmtId="4" fontId="15" fillId="0" borderId="32" xfId="0" applyNumberFormat="1" applyFont="1" applyBorder="1" applyAlignment="1">
      <alignment horizontal="right" vertical="center"/>
    </xf>
    <xf numFmtId="4" fontId="15" fillId="0" borderId="23" xfId="0" applyNumberFormat="1" applyFont="1" applyBorder="1" applyAlignment="1">
      <alignment horizontal="right" vertical="center"/>
    </xf>
    <xf numFmtId="0" fontId="12" fillId="0" borderId="6" xfId="0" applyFont="1" applyBorder="1" applyAlignment="1">
      <alignment horizontal="left" vertical="center"/>
    </xf>
    <xf numFmtId="0" fontId="12" fillId="0" borderId="9" xfId="0" applyFont="1" applyBorder="1" applyAlignment="1">
      <alignment horizontal="left" vertical="center"/>
    </xf>
    <xf numFmtId="0" fontId="12" fillId="0" borderId="5" xfId="0" applyFont="1" applyBorder="1" applyAlignment="1">
      <alignment horizontal="left" vertical="center"/>
    </xf>
    <xf numFmtId="0" fontId="12" fillId="0" borderId="8" xfId="0" applyFont="1" applyBorder="1" applyAlignment="1">
      <alignment horizontal="left" vertical="center"/>
    </xf>
    <xf numFmtId="0" fontId="12" fillId="0" borderId="0" xfId="0" applyFont="1" applyBorder="1" applyAlignment="1">
      <alignment horizontal="left" vertical="center"/>
    </xf>
    <xf numFmtId="0" fontId="12" fillId="0" borderId="7" xfId="0" applyFont="1" applyBorder="1" applyAlignment="1">
      <alignment horizontal="left" vertical="center"/>
    </xf>
    <xf numFmtId="0" fontId="15" fillId="0" borderId="6" xfId="0" applyFont="1" applyFill="1" applyBorder="1" applyAlignment="1">
      <alignment horizontal="center" vertical="center" wrapText="1"/>
    </xf>
    <xf numFmtId="0" fontId="15" fillId="0" borderId="5"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5" fillId="0" borderId="55" xfId="0" applyFont="1" applyBorder="1" applyAlignment="1">
      <alignment horizontal="right" vertical="center" wrapText="1"/>
    </xf>
    <xf numFmtId="0" fontId="15" fillId="0" borderId="56" xfId="0" applyFont="1" applyBorder="1" applyAlignment="1">
      <alignment horizontal="right" vertical="center" wrapText="1"/>
    </xf>
    <xf numFmtId="0" fontId="15" fillId="0" borderId="57" xfId="0" applyFont="1" applyBorder="1" applyAlignment="1">
      <alignment horizontal="right" vertical="center" wrapText="1"/>
    </xf>
    <xf numFmtId="0" fontId="15" fillId="0" borderId="38" xfId="0" applyFont="1" applyBorder="1" applyAlignment="1">
      <alignment horizontal="right" vertical="center" wrapText="1"/>
    </xf>
    <xf numFmtId="0" fontId="15" fillId="0" borderId="28" xfId="0" applyFont="1" applyBorder="1" applyAlignment="1">
      <alignment horizontal="right" vertical="center" wrapText="1"/>
    </xf>
    <xf numFmtId="17" fontId="23" fillId="0" borderId="5" xfId="0" applyNumberFormat="1" applyFont="1" applyBorder="1" applyAlignment="1">
      <alignment horizontal="center" vertical="center" wrapText="1"/>
    </xf>
    <xf numFmtId="17" fontId="23" fillId="0" borderId="3" xfId="0" applyNumberFormat="1" applyFont="1" applyBorder="1" applyAlignment="1">
      <alignment horizontal="center" vertical="center" wrapText="1"/>
    </xf>
    <xf numFmtId="17" fontId="23" fillId="0" borderId="1" xfId="0" applyNumberFormat="1" applyFont="1" applyBorder="1" applyAlignment="1">
      <alignment horizontal="center" vertical="center" wrapText="1"/>
    </xf>
    <xf numFmtId="9" fontId="15" fillId="0" borderId="6" xfId="0" applyNumberFormat="1" applyFont="1" applyBorder="1" applyAlignment="1">
      <alignment horizontal="center" vertical="center" wrapText="1"/>
    </xf>
    <xf numFmtId="0" fontId="16" fillId="0" borderId="6" xfId="0" applyFont="1" applyBorder="1" applyAlignment="1">
      <alignment horizontal="justify" vertical="justify" wrapText="1"/>
    </xf>
    <xf numFmtId="0" fontId="16" fillId="0" borderId="9" xfId="0" applyFont="1" applyBorder="1" applyAlignment="1">
      <alignment horizontal="justify" vertical="justify" wrapText="1"/>
    </xf>
    <xf numFmtId="0" fontId="16" fillId="0" borderId="5" xfId="0" applyFont="1" applyBorder="1" applyAlignment="1">
      <alignment horizontal="justify" vertical="justify" wrapText="1"/>
    </xf>
    <xf numFmtId="0" fontId="16" fillId="0" borderId="3" xfId="0" applyFont="1" applyBorder="1" applyAlignment="1">
      <alignment horizontal="justify" vertical="justify" wrapText="1"/>
    </xf>
    <xf numFmtId="0" fontId="16" fillId="0" borderId="2" xfId="0" applyFont="1" applyBorder="1" applyAlignment="1">
      <alignment horizontal="justify" vertical="justify" wrapText="1"/>
    </xf>
    <xf numFmtId="0" fontId="16" fillId="0" borderId="1" xfId="0" applyFont="1" applyBorder="1" applyAlignment="1">
      <alignment horizontal="justify" vertical="justify" wrapText="1"/>
    </xf>
    <xf numFmtId="164" fontId="19" fillId="0" borderId="12" xfId="1" applyFont="1" applyBorder="1" applyAlignment="1">
      <alignment horizontal="center" vertical="center"/>
    </xf>
    <xf numFmtId="164" fontId="19" fillId="0" borderId="10" xfId="1" applyFont="1" applyBorder="1" applyAlignment="1">
      <alignment horizontal="center" vertical="center"/>
    </xf>
    <xf numFmtId="0" fontId="12" fillId="0" borderId="6" xfId="0" applyFont="1" applyBorder="1" applyAlignment="1">
      <alignment horizontal="justify" vertical="center" wrapText="1"/>
    </xf>
    <xf numFmtId="0" fontId="12" fillId="0" borderId="9" xfId="0" applyFont="1" applyBorder="1" applyAlignment="1">
      <alignment horizontal="justify" vertical="center" wrapText="1"/>
    </xf>
    <xf numFmtId="0" fontId="12" fillId="0" borderId="5" xfId="0" applyFont="1" applyBorder="1" applyAlignment="1">
      <alignment horizontal="justify" vertical="center" wrapText="1"/>
    </xf>
    <xf numFmtId="0" fontId="12" fillId="0" borderId="3" xfId="0" applyFont="1" applyBorder="1" applyAlignment="1">
      <alignment horizontal="justify" vertical="center" wrapText="1"/>
    </xf>
    <xf numFmtId="0" fontId="12" fillId="0" borderId="2" xfId="0" applyFont="1" applyBorder="1" applyAlignment="1">
      <alignment horizontal="justify" vertical="center" wrapText="1"/>
    </xf>
    <xf numFmtId="0" fontId="12" fillId="0" borderId="1" xfId="0" applyFont="1" applyBorder="1" applyAlignment="1">
      <alignment horizontal="justify" vertical="center" wrapText="1"/>
    </xf>
    <xf numFmtId="49" fontId="14" fillId="0" borderId="4" xfId="0" applyNumberFormat="1" applyFont="1" applyBorder="1" applyAlignment="1">
      <alignment horizontal="center" vertical="center"/>
    </xf>
    <xf numFmtId="0" fontId="0" fillId="0" borderId="5" xfId="0" applyBorder="1"/>
    <xf numFmtId="0" fontId="0" fillId="0" borderId="3" xfId="0" applyBorder="1"/>
    <xf numFmtId="0" fontId="0" fillId="0" borderId="1" xfId="0" applyBorder="1"/>
    <xf numFmtId="0" fontId="15" fillId="0" borderId="22" xfId="0" applyFont="1" applyBorder="1" applyAlignment="1">
      <alignment horizontal="center" vertical="center" wrapText="1"/>
    </xf>
    <xf numFmtId="0" fontId="15" fillId="0" borderId="52" xfId="0" applyFont="1" applyBorder="1" applyAlignment="1">
      <alignment horizontal="center" vertical="center" wrapText="1"/>
    </xf>
    <xf numFmtId="9" fontId="23" fillId="0" borderId="6" xfId="0" applyNumberFormat="1" applyFont="1" applyBorder="1" applyAlignment="1">
      <alignment horizontal="center" vertical="center" wrapText="1"/>
    </xf>
    <xf numFmtId="164" fontId="18" fillId="0" borderId="12" xfId="1" applyFont="1" applyFill="1" applyBorder="1" applyAlignment="1">
      <alignment horizontal="right" vertical="center" wrapText="1"/>
    </xf>
    <xf numFmtId="164" fontId="18" fillId="0" borderId="10" xfId="1" applyFont="1" applyFill="1" applyBorder="1" applyAlignment="1">
      <alignment horizontal="right" vertical="center" wrapText="1"/>
    </xf>
    <xf numFmtId="49" fontId="29" fillId="0" borderId="44" xfId="0" applyNumberFormat="1" applyFont="1" applyBorder="1" applyAlignment="1">
      <alignment horizontal="center" vertical="center"/>
    </xf>
    <xf numFmtId="49" fontId="29" fillId="0" borderId="45" xfId="0" applyNumberFormat="1" applyFont="1" applyBorder="1" applyAlignment="1">
      <alignment horizontal="center" vertical="center"/>
    </xf>
    <xf numFmtId="49" fontId="29" fillId="0" borderId="51" xfId="0" applyNumberFormat="1" applyFont="1" applyBorder="1" applyAlignment="1">
      <alignment horizontal="center" vertical="center"/>
    </xf>
    <xf numFmtId="165" fontId="29" fillId="0" borderId="14" xfId="1" applyNumberFormat="1" applyFont="1" applyBorder="1" applyAlignment="1">
      <alignment horizontal="center" vertical="center"/>
    </xf>
    <xf numFmtId="165" fontId="29" fillId="0" borderId="40" xfId="1" applyNumberFormat="1" applyFont="1" applyBorder="1" applyAlignment="1">
      <alignment horizontal="center" vertical="center"/>
    </xf>
    <xf numFmtId="0" fontId="19" fillId="0" borderId="3" xfId="0" applyFont="1" applyFill="1" applyBorder="1" applyAlignment="1">
      <alignment horizontal="justify" vertical="center" wrapText="1"/>
    </xf>
    <xf numFmtId="0" fontId="19" fillId="0" borderId="2" xfId="0" applyFont="1" applyFill="1" applyBorder="1" applyAlignment="1">
      <alignment horizontal="justify" vertical="center" wrapText="1"/>
    </xf>
    <xf numFmtId="0" fontId="19" fillId="0" borderId="1" xfId="0" applyFont="1" applyFill="1" applyBorder="1" applyAlignment="1">
      <alignment horizontal="justify" vertical="center" wrapText="1"/>
    </xf>
    <xf numFmtId="49" fontId="15" fillId="0" borderId="44" xfId="0" applyNumberFormat="1" applyFont="1" applyBorder="1" applyAlignment="1">
      <alignment horizontal="center" vertical="center"/>
    </xf>
    <xf numFmtId="49" fontId="15" fillId="0" borderId="45" xfId="0" applyNumberFormat="1" applyFont="1" applyBorder="1" applyAlignment="1">
      <alignment horizontal="center" vertical="center"/>
    </xf>
    <xf numFmtId="49" fontId="15" fillId="0" borderId="51" xfId="0" applyNumberFormat="1" applyFont="1" applyBorder="1" applyAlignment="1">
      <alignment horizontal="center" vertical="center"/>
    </xf>
    <xf numFmtId="165" fontId="37" fillId="0" borderId="14" xfId="1" applyNumberFormat="1" applyFont="1" applyBorder="1" applyAlignment="1">
      <alignment horizontal="center" vertical="center"/>
    </xf>
    <xf numFmtId="165" fontId="37" fillId="0" borderId="40" xfId="1" applyNumberFormat="1" applyFont="1" applyBorder="1" applyAlignment="1">
      <alignment horizontal="center" vertical="center"/>
    </xf>
    <xf numFmtId="165" fontId="14" fillId="0" borderId="13" xfId="1" applyNumberFormat="1" applyFont="1" applyBorder="1" applyAlignment="1">
      <alignment horizontal="center" vertical="center"/>
    </xf>
    <xf numFmtId="0" fontId="8" fillId="0" borderId="9" xfId="0" applyFont="1" applyBorder="1" applyAlignment="1">
      <alignment horizontal="center" vertical="top" wrapText="1"/>
    </xf>
    <xf numFmtId="0" fontId="8" fillId="0" borderId="0" xfId="0" applyFont="1" applyBorder="1" applyAlignment="1">
      <alignment horizontal="center" vertical="top" wrapText="1"/>
    </xf>
    <xf numFmtId="0" fontId="8" fillId="0" borderId="2" xfId="0" applyFont="1" applyBorder="1" applyAlignment="1">
      <alignment horizontal="center" vertical="top" wrapText="1"/>
    </xf>
    <xf numFmtId="0" fontId="19" fillId="0" borderId="4" xfId="0" applyFont="1" applyBorder="1" applyAlignment="1">
      <alignment horizontal="center" vertical="center"/>
    </xf>
    <xf numFmtId="49" fontId="14" fillId="0" borderId="24" xfId="0" applyNumberFormat="1" applyFont="1" applyBorder="1" applyAlignment="1">
      <alignment horizontal="center" vertical="center"/>
    </xf>
    <xf numFmtId="49" fontId="14" fillId="0" borderId="33" xfId="0" applyNumberFormat="1" applyFont="1" applyBorder="1" applyAlignment="1">
      <alignment horizontal="center" vertical="center"/>
    </xf>
    <xf numFmtId="49" fontId="14" fillId="0" borderId="34" xfId="0" applyNumberFormat="1" applyFont="1" applyBorder="1" applyAlignment="1">
      <alignment horizontal="center" vertical="center"/>
    </xf>
    <xf numFmtId="165" fontId="29" fillId="0" borderId="11" xfId="1" applyNumberFormat="1" applyFont="1" applyBorder="1" applyAlignment="1">
      <alignment horizontal="center" vertical="center"/>
    </xf>
    <xf numFmtId="165" fontId="29" fillId="0" borderId="10" xfId="1" applyNumberFormat="1" applyFont="1" applyBorder="1" applyAlignment="1">
      <alignment horizontal="center" vertical="center"/>
    </xf>
    <xf numFmtId="0" fontId="8" fillId="0" borderId="6" xfId="0" applyFont="1" applyBorder="1" applyAlignment="1">
      <alignment horizontal="justify" vertical="justify" wrapText="1"/>
    </xf>
    <xf numFmtId="0" fontId="8" fillId="0" borderId="9" xfId="0" applyFont="1" applyBorder="1" applyAlignment="1">
      <alignment horizontal="justify" vertical="justify" wrapText="1"/>
    </xf>
    <xf numFmtId="0" fontId="8" fillId="0" borderId="5" xfId="0" applyFont="1" applyBorder="1" applyAlignment="1">
      <alignment horizontal="justify" vertical="justify" wrapText="1"/>
    </xf>
    <xf numFmtId="0" fontId="8" fillId="0" borderId="3" xfId="0" applyFont="1" applyBorder="1" applyAlignment="1">
      <alignment horizontal="justify" vertical="justify" wrapText="1"/>
    </xf>
    <xf numFmtId="0" fontId="8" fillId="0" borderId="2" xfId="0" applyFont="1" applyBorder="1" applyAlignment="1">
      <alignment horizontal="justify" vertical="justify" wrapText="1"/>
    </xf>
    <xf numFmtId="0" fontId="8" fillId="0" borderId="1" xfId="0" applyFont="1" applyBorder="1" applyAlignment="1">
      <alignment horizontal="justify" vertical="justify" wrapText="1"/>
    </xf>
    <xf numFmtId="0" fontId="15" fillId="0" borderId="24" xfId="0" applyFont="1" applyBorder="1" applyAlignment="1">
      <alignment horizontal="right" vertical="center" wrapText="1"/>
    </xf>
    <xf numFmtId="164" fontId="15" fillId="0" borderId="18" xfId="1" applyFont="1" applyBorder="1" applyAlignment="1">
      <alignment horizontal="center" vertical="center"/>
    </xf>
    <xf numFmtId="0" fontId="15" fillId="0" borderId="23" xfId="0" applyFont="1" applyBorder="1" applyAlignment="1">
      <alignment horizontal="right" vertical="center" wrapText="1"/>
    </xf>
    <xf numFmtId="164" fontId="15" fillId="0" borderId="32" xfId="1" applyFont="1" applyBorder="1" applyAlignment="1">
      <alignment horizontal="right" vertical="center"/>
    </xf>
    <xf numFmtId="164" fontId="15" fillId="0" borderId="60" xfId="1" applyFont="1" applyBorder="1" applyAlignment="1">
      <alignment horizontal="right" vertical="center"/>
    </xf>
    <xf numFmtId="49" fontId="23" fillId="0" borderId="4" xfId="0" applyNumberFormat="1" applyFont="1" applyBorder="1" applyAlignment="1">
      <alignment horizontal="center" vertical="center"/>
    </xf>
    <xf numFmtId="4" fontId="19" fillId="0" borderId="31" xfId="0" applyNumberFormat="1" applyFont="1" applyBorder="1" applyAlignment="1">
      <alignment horizontal="right" vertical="center"/>
    </xf>
    <xf numFmtId="4" fontId="19" fillId="0" borderId="54" xfId="0" applyNumberFormat="1" applyFont="1" applyBorder="1" applyAlignment="1">
      <alignment horizontal="right" vertical="center"/>
    </xf>
    <xf numFmtId="166" fontId="13" fillId="0" borderId="12" xfId="1" applyNumberFormat="1" applyFont="1" applyBorder="1" applyAlignment="1">
      <alignment horizontal="right" vertical="center"/>
    </xf>
    <xf numFmtId="166" fontId="13" fillId="0" borderId="10" xfId="1" applyNumberFormat="1" applyFont="1" applyBorder="1" applyAlignment="1">
      <alignment horizontal="right" vertical="center"/>
    </xf>
    <xf numFmtId="4" fontId="19" fillId="0" borderId="32" xfId="0" applyNumberFormat="1" applyFont="1" applyBorder="1" applyAlignment="1">
      <alignment horizontal="right" vertical="center"/>
    </xf>
    <xf numFmtId="4" fontId="19" fillId="0" borderId="23" xfId="0" applyNumberFormat="1" applyFont="1" applyBorder="1" applyAlignment="1">
      <alignment horizontal="right" vertical="center"/>
    </xf>
    <xf numFmtId="4" fontId="15" fillId="0" borderId="44" xfId="0" applyNumberFormat="1" applyFont="1" applyBorder="1" applyAlignment="1">
      <alignment horizontal="right" vertical="center"/>
    </xf>
    <xf numFmtId="4" fontId="15" fillId="0" borderId="46" xfId="0" applyNumberFormat="1" applyFont="1" applyBorder="1" applyAlignment="1">
      <alignment horizontal="right" vertical="center"/>
    </xf>
    <xf numFmtId="165" fontId="23" fillId="0" borderId="24" xfId="1" applyNumberFormat="1" applyFont="1" applyBorder="1" applyAlignment="1">
      <alignment horizontal="center" vertical="center"/>
    </xf>
    <xf numFmtId="165" fontId="23" fillId="0" borderId="23" xfId="1" applyNumberFormat="1" applyFont="1" applyBorder="1" applyAlignment="1">
      <alignment horizontal="center" vertical="center"/>
    </xf>
    <xf numFmtId="49" fontId="4" fillId="0" borderId="44" xfId="0" applyNumberFormat="1" applyFont="1" applyBorder="1" applyAlignment="1">
      <alignment horizontal="center" vertical="center"/>
    </xf>
    <xf numFmtId="49" fontId="4" fillId="0" borderId="45" xfId="0" applyNumberFormat="1" applyFont="1" applyBorder="1" applyAlignment="1">
      <alignment horizontal="center" vertical="center"/>
    </xf>
    <xf numFmtId="49" fontId="4" fillId="0" borderId="51" xfId="0" applyNumberFormat="1" applyFont="1" applyBorder="1" applyAlignment="1">
      <alignment horizontal="center" vertical="center"/>
    </xf>
    <xf numFmtId="165" fontId="29" fillId="0" borderId="13" xfId="1" applyNumberFormat="1" applyFont="1" applyBorder="1" applyAlignment="1">
      <alignment horizontal="center" vertical="center"/>
    </xf>
    <xf numFmtId="164" fontId="17" fillId="0" borderId="12" xfId="1" applyFont="1" applyBorder="1" applyAlignment="1">
      <alignment horizontal="right" vertical="center"/>
    </xf>
    <xf numFmtId="164" fontId="17" fillId="0" borderId="10" xfId="1" applyFont="1" applyBorder="1" applyAlignment="1">
      <alignment horizontal="right" vertical="center"/>
    </xf>
    <xf numFmtId="166" fontId="26" fillId="0" borderId="12" xfId="1" applyNumberFormat="1" applyFont="1" applyBorder="1" applyAlignment="1">
      <alignment horizontal="right" vertical="center"/>
    </xf>
    <xf numFmtId="166" fontId="26" fillId="0" borderId="10" xfId="1" applyNumberFormat="1" applyFont="1" applyBorder="1" applyAlignment="1">
      <alignment horizontal="right" vertical="center"/>
    </xf>
    <xf numFmtId="0" fontId="7" fillId="0" borderId="6" xfId="0" applyFont="1" applyFill="1" applyBorder="1" applyAlignment="1">
      <alignment horizontal="center" wrapText="1"/>
    </xf>
    <xf numFmtId="0" fontId="7" fillId="0" borderId="5" xfId="0" applyFont="1" applyFill="1" applyBorder="1" applyAlignment="1">
      <alignment horizontal="center" wrapText="1"/>
    </xf>
    <xf numFmtId="0" fontId="7" fillId="0" borderId="8" xfId="0" applyFont="1" applyFill="1" applyBorder="1" applyAlignment="1">
      <alignment horizontal="center" wrapText="1"/>
    </xf>
    <xf numFmtId="0" fontId="7" fillId="0" borderId="7" xfId="0" applyFont="1" applyFill="1" applyBorder="1" applyAlignment="1">
      <alignment horizontal="center" wrapText="1"/>
    </xf>
    <xf numFmtId="0" fontId="7" fillId="0" borderId="3" xfId="0" applyFont="1" applyFill="1" applyBorder="1" applyAlignment="1">
      <alignment horizontal="center" wrapText="1"/>
    </xf>
    <xf numFmtId="0" fontId="7" fillId="0" borderId="1" xfId="0" applyFont="1" applyFill="1" applyBorder="1" applyAlignment="1">
      <alignment horizontal="center" wrapText="1"/>
    </xf>
    <xf numFmtId="2" fontId="15" fillId="0" borderId="44" xfId="0" applyNumberFormat="1" applyFont="1" applyBorder="1" applyAlignment="1">
      <alignment horizontal="right" vertical="center"/>
    </xf>
    <xf numFmtId="2" fontId="15" fillId="0" borderId="46" xfId="0" applyNumberFormat="1" applyFont="1" applyBorder="1" applyAlignment="1">
      <alignment horizontal="right" vertical="center"/>
    </xf>
    <xf numFmtId="2" fontId="15" fillId="0" borderId="21" xfId="1" applyNumberFormat="1" applyFont="1" applyBorder="1" applyAlignment="1">
      <alignment horizontal="right" vertical="center"/>
    </xf>
    <xf numFmtId="2" fontId="15" fillId="0" borderId="19" xfId="1" applyNumberFormat="1" applyFont="1" applyBorder="1" applyAlignment="1">
      <alignment horizontal="right" vertical="center"/>
    </xf>
    <xf numFmtId="2" fontId="15" fillId="0" borderId="18" xfId="1" applyNumberFormat="1" applyFont="1" applyBorder="1" applyAlignment="1">
      <alignment horizontal="right" vertical="center"/>
    </xf>
    <xf numFmtId="164" fontId="15" fillId="0" borderId="4" xfId="1" applyFont="1" applyBorder="1" applyAlignment="1">
      <alignment horizontal="center" vertical="justify" wrapText="1"/>
    </xf>
    <xf numFmtId="0" fontId="10" fillId="0" borderId="12" xfId="0" applyFont="1" applyBorder="1" applyAlignment="1">
      <alignment horizontal="center" vertical="center" wrapText="1"/>
    </xf>
    <xf numFmtId="0" fontId="10" fillId="0" borderId="11" xfId="0" applyFont="1" applyBorder="1" applyAlignment="1">
      <alignment horizontal="center" vertical="center" wrapText="1"/>
    </xf>
    <xf numFmtId="0" fontId="10" fillId="0" borderId="10" xfId="0" applyFont="1" applyBorder="1" applyAlignment="1">
      <alignment horizontal="center" vertical="center" wrapText="1"/>
    </xf>
    <xf numFmtId="164" fontId="13" fillId="0" borderId="12" xfId="1" applyFont="1" applyBorder="1" applyAlignment="1">
      <alignment horizontal="center" vertical="center"/>
    </xf>
    <xf numFmtId="164" fontId="13" fillId="0" borderId="10" xfId="1" applyFont="1" applyBorder="1" applyAlignment="1">
      <alignment horizontal="center" vertical="center"/>
    </xf>
    <xf numFmtId="0" fontId="12" fillId="5" borderId="12" xfId="0" applyFont="1" applyFill="1" applyBorder="1" applyAlignment="1">
      <alignment horizontal="center" vertical="center"/>
    </xf>
    <xf numFmtId="0" fontId="12" fillId="5" borderId="11" xfId="0" applyFont="1" applyFill="1" applyBorder="1" applyAlignment="1">
      <alignment horizontal="center" vertical="center"/>
    </xf>
    <xf numFmtId="0" fontId="12" fillId="5" borderId="10" xfId="0" applyFont="1" applyFill="1" applyBorder="1" applyAlignment="1">
      <alignment horizontal="center" vertical="center"/>
    </xf>
    <xf numFmtId="0" fontId="8" fillId="5" borderId="4" xfId="0" applyFont="1" applyFill="1" applyBorder="1" applyAlignment="1">
      <alignment horizontal="center" vertical="center"/>
    </xf>
    <xf numFmtId="0" fontId="16" fillId="5" borderId="12" xfId="0" applyFont="1" applyFill="1" applyBorder="1" applyAlignment="1">
      <alignment horizontal="center" vertical="center"/>
    </xf>
    <xf numFmtId="0" fontId="16" fillId="5" borderId="11" xfId="0" applyFont="1" applyFill="1" applyBorder="1" applyAlignment="1">
      <alignment horizontal="center" vertical="center"/>
    </xf>
    <xf numFmtId="0" fontId="16" fillId="5" borderId="10" xfId="0" applyFont="1" applyFill="1" applyBorder="1" applyAlignment="1">
      <alignment horizontal="center" vertical="center"/>
    </xf>
    <xf numFmtId="0" fontId="7" fillId="5" borderId="12" xfId="0" applyFont="1" applyFill="1" applyBorder="1" applyAlignment="1">
      <alignment horizontal="center" vertical="center"/>
    </xf>
    <xf numFmtId="0" fontId="7" fillId="5" borderId="10" xfId="0" applyFont="1" applyFill="1" applyBorder="1" applyAlignment="1">
      <alignment horizontal="center" vertical="center"/>
    </xf>
    <xf numFmtId="0" fontId="7" fillId="5" borderId="11" xfId="0" applyFont="1" applyFill="1" applyBorder="1" applyAlignment="1">
      <alignment horizontal="center" vertical="center"/>
    </xf>
    <xf numFmtId="0" fontId="8" fillId="5" borderId="12" xfId="0" applyFont="1" applyFill="1" applyBorder="1" applyAlignment="1">
      <alignment horizontal="center" vertical="center" wrapText="1"/>
    </xf>
    <xf numFmtId="0" fontId="8" fillId="5" borderId="10" xfId="0" applyFont="1" applyFill="1" applyBorder="1" applyAlignment="1">
      <alignment horizontal="center" vertical="center" wrapText="1"/>
    </xf>
    <xf numFmtId="0" fontId="27" fillId="0" borderId="12" xfId="0" applyFont="1" applyBorder="1" applyAlignment="1">
      <alignment vertical="center" wrapText="1"/>
    </xf>
    <xf numFmtId="0" fontId="27" fillId="0" borderId="10" xfId="0" applyFont="1" applyBorder="1" applyAlignment="1">
      <alignment vertical="center" wrapText="1"/>
    </xf>
    <xf numFmtId="0" fontId="6" fillId="0" borderId="12" xfId="0" applyFont="1" applyBorder="1" applyAlignment="1">
      <alignment horizontal="center" vertical="center" wrapText="1"/>
    </xf>
    <xf numFmtId="0" fontId="6" fillId="0" borderId="10" xfId="0" applyFont="1" applyBorder="1" applyAlignment="1">
      <alignment horizontal="center" vertical="center" wrapText="1"/>
    </xf>
    <xf numFmtId="165" fontId="15" fillId="0" borderId="61" xfId="1" applyNumberFormat="1" applyFont="1" applyBorder="1" applyAlignment="1">
      <alignment horizontal="center" vertical="center"/>
    </xf>
    <xf numFmtId="165" fontId="23" fillId="0" borderId="28" xfId="1" applyNumberFormat="1" applyFont="1" applyBorder="1" applyAlignment="1">
      <alignment horizontal="center" vertical="center"/>
    </xf>
    <xf numFmtId="165" fontId="23" fillId="0" borderId="39" xfId="1" applyNumberFormat="1" applyFont="1" applyBorder="1" applyAlignment="1">
      <alignment horizontal="center" vertical="center"/>
    </xf>
    <xf numFmtId="0" fontId="7" fillId="0" borderId="6" xfId="0" applyFont="1" applyBorder="1" applyAlignment="1">
      <alignment horizontal="center" wrapText="1"/>
    </xf>
    <xf numFmtId="0" fontId="7" fillId="0" borderId="8" xfId="0" applyFont="1" applyBorder="1" applyAlignment="1">
      <alignment horizontal="center" wrapText="1"/>
    </xf>
    <xf numFmtId="0" fontId="7" fillId="0" borderId="3" xfId="0" applyFont="1" applyBorder="1" applyAlignment="1">
      <alignment horizontal="center" wrapText="1"/>
    </xf>
    <xf numFmtId="49" fontId="15" fillId="0" borderId="26" xfId="0" applyNumberFormat="1" applyFont="1" applyBorder="1" applyAlignment="1">
      <alignment horizontal="center" vertical="center"/>
    </xf>
    <xf numFmtId="49" fontId="15" fillId="0" borderId="38" xfId="0" applyNumberFormat="1" applyFont="1" applyBorder="1" applyAlignment="1">
      <alignment horizontal="center" vertical="center"/>
    </xf>
    <xf numFmtId="49" fontId="15" fillId="0" borderId="62" xfId="0" applyNumberFormat="1" applyFont="1" applyBorder="1" applyAlignment="1">
      <alignment horizontal="center" vertical="center"/>
    </xf>
    <xf numFmtId="49" fontId="15" fillId="0" borderId="36" xfId="0" applyNumberFormat="1" applyFont="1" applyBorder="1" applyAlignment="1">
      <alignment horizontal="center" vertical="center"/>
    </xf>
    <xf numFmtId="49" fontId="15" fillId="0" borderId="63" xfId="0" applyNumberFormat="1" applyFont="1" applyBorder="1" applyAlignment="1">
      <alignment horizontal="center" vertical="center"/>
    </xf>
    <xf numFmtId="49" fontId="15" fillId="0" borderId="61" xfId="0" applyNumberFormat="1" applyFont="1" applyBorder="1" applyAlignment="1">
      <alignment horizontal="center" vertical="center"/>
    </xf>
    <xf numFmtId="164" fontId="13" fillId="0" borderId="12" xfId="1" applyFont="1" applyBorder="1" applyAlignment="1">
      <alignment horizontal="center" vertical="center" wrapText="1"/>
    </xf>
    <xf numFmtId="164" fontId="13" fillId="0" borderId="10" xfId="1" applyFont="1" applyBorder="1" applyAlignment="1">
      <alignment horizontal="center" vertical="center" wrapText="1"/>
    </xf>
    <xf numFmtId="164" fontId="30" fillId="0" borderId="4" xfId="1" applyFont="1" applyBorder="1" applyAlignment="1">
      <alignment horizontal="center" vertical="center"/>
    </xf>
    <xf numFmtId="164" fontId="15" fillId="0" borderId="44" xfId="1" applyFont="1" applyBorder="1" applyAlignment="1">
      <alignment horizontal="right" vertical="center"/>
    </xf>
    <xf numFmtId="164" fontId="15" fillId="0" borderId="46" xfId="1" applyFont="1" applyBorder="1" applyAlignment="1">
      <alignment horizontal="right" vertical="center"/>
    </xf>
    <xf numFmtId="164" fontId="15" fillId="0" borderId="64" xfId="1" applyFont="1" applyBorder="1" applyAlignment="1">
      <alignment horizontal="center" vertical="center"/>
    </xf>
    <xf numFmtId="164" fontId="15" fillId="0" borderId="52" xfId="1" applyFont="1" applyBorder="1" applyAlignment="1">
      <alignment horizontal="center" vertical="center"/>
    </xf>
    <xf numFmtId="164" fontId="15" fillId="0" borderId="21" xfId="1" applyFont="1" applyBorder="1" applyAlignment="1">
      <alignment horizontal="center" vertical="center"/>
    </xf>
    <xf numFmtId="164" fontId="15" fillId="0" borderId="19" xfId="1" applyFont="1" applyBorder="1" applyAlignment="1">
      <alignment horizontal="center" vertical="center"/>
    </xf>
    <xf numFmtId="164" fontId="18" fillId="0" borderId="44" xfId="1" applyFont="1" applyBorder="1" applyAlignment="1">
      <alignment horizontal="right" vertical="center"/>
    </xf>
    <xf numFmtId="164" fontId="18" fillId="0" borderId="46" xfId="1" applyFont="1" applyBorder="1" applyAlignment="1">
      <alignment horizontal="right" vertical="center"/>
    </xf>
    <xf numFmtId="164" fontId="19" fillId="0" borderId="34" xfId="1" applyFont="1" applyBorder="1" applyAlignment="1">
      <alignment horizontal="center" vertical="center"/>
    </xf>
    <xf numFmtId="4" fontId="19" fillId="0" borderId="44" xfId="0" applyNumberFormat="1" applyFont="1" applyBorder="1" applyAlignment="1">
      <alignment horizontal="right" vertical="center"/>
    </xf>
    <xf numFmtId="4" fontId="19" fillId="0" borderId="46" xfId="0" applyNumberFormat="1" applyFont="1" applyBorder="1" applyAlignment="1">
      <alignment horizontal="right" vertical="center"/>
    </xf>
    <xf numFmtId="0" fontId="13" fillId="0" borderId="55" xfId="0" applyFont="1" applyBorder="1" applyAlignment="1">
      <alignment horizontal="right" vertical="center" wrapText="1"/>
    </xf>
    <xf numFmtId="0" fontId="13" fillId="0" borderId="56" xfId="0" applyFont="1" applyBorder="1" applyAlignment="1">
      <alignment horizontal="right" vertical="center" wrapText="1"/>
    </xf>
    <xf numFmtId="0" fontId="13" fillId="0" borderId="57" xfId="0" applyFont="1" applyBorder="1" applyAlignment="1">
      <alignment horizontal="right" vertical="center" wrapText="1"/>
    </xf>
    <xf numFmtId="164" fontId="17" fillId="0" borderId="34" xfId="1" applyFont="1" applyBorder="1" applyAlignment="1">
      <alignment horizontal="center" vertical="center"/>
    </xf>
    <xf numFmtId="164" fontId="17" fillId="0" borderId="16" xfId="1" applyFont="1" applyBorder="1" applyAlignment="1">
      <alignment horizontal="center" vertical="center"/>
    </xf>
    <xf numFmtId="49" fontId="15" fillId="0" borderId="6" xfId="0" applyNumberFormat="1" applyFont="1" applyBorder="1" applyAlignment="1">
      <alignment horizontal="center" vertical="center" wrapText="1"/>
    </xf>
    <xf numFmtId="49" fontId="15" fillId="0" borderId="5" xfId="0" applyNumberFormat="1" applyFont="1" applyBorder="1" applyAlignment="1">
      <alignment horizontal="center" vertical="center" wrapText="1"/>
    </xf>
    <xf numFmtId="49" fontId="15" fillId="0" borderId="3" xfId="0" applyNumberFormat="1" applyFont="1" applyBorder="1" applyAlignment="1">
      <alignment horizontal="center" vertical="center" wrapText="1"/>
    </xf>
    <xf numFmtId="49" fontId="15" fillId="0" borderId="1" xfId="0" applyNumberFormat="1" applyFont="1" applyBorder="1" applyAlignment="1">
      <alignment horizontal="center" vertical="center" wrapText="1"/>
    </xf>
    <xf numFmtId="164" fontId="15" fillId="0" borderId="14" xfId="1" applyFont="1" applyBorder="1" applyAlignment="1">
      <alignment horizontal="center" vertical="center"/>
    </xf>
    <xf numFmtId="49" fontId="34" fillId="0" borderId="44" xfId="0" applyNumberFormat="1" applyFont="1" applyBorder="1" applyAlignment="1">
      <alignment horizontal="center" vertical="center"/>
    </xf>
    <xf numFmtId="49" fontId="34" fillId="0" borderId="45" xfId="0" applyNumberFormat="1" applyFont="1" applyBorder="1" applyAlignment="1">
      <alignment horizontal="center" vertical="center"/>
    </xf>
    <xf numFmtId="49" fontId="34" fillId="0" borderId="51" xfId="0" applyNumberFormat="1" applyFont="1" applyBorder="1" applyAlignment="1">
      <alignment horizontal="center" vertical="center"/>
    </xf>
  </cellXfs>
  <cellStyles count="2">
    <cellStyle name="Millares" xfId="1" builtinId="3"/>
    <cellStyle name="Normal" xfId="0" builtinId="0"/>
  </cellStyles>
  <dxfs count="0"/>
  <tableStyles count="0" defaultTableStyle="TableStyleMedium9" defaultPivotStyle="PivotStyleLight16"/>
  <colors>
    <mruColors>
      <color rgb="FF3333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433" Type="http://schemas.openxmlformats.org/officeDocument/2006/relationships/worksheet" Target="worksheets/sheet433.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402" Type="http://schemas.openxmlformats.org/officeDocument/2006/relationships/worksheet" Target="worksheets/sheet402.xml"/><Relationship Id="rId279" Type="http://schemas.openxmlformats.org/officeDocument/2006/relationships/worksheet" Target="worksheets/sheet279.xml"/><Relationship Id="rId444" Type="http://schemas.openxmlformats.org/officeDocument/2006/relationships/calcChain" Target="calcChain.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399" Type="http://schemas.openxmlformats.org/officeDocument/2006/relationships/worksheet" Target="worksheets/sheet399.xml"/><Relationship Id="rId259" Type="http://schemas.openxmlformats.org/officeDocument/2006/relationships/worksheet" Target="worksheets/sheet259.xml"/><Relationship Id="rId424" Type="http://schemas.openxmlformats.org/officeDocument/2006/relationships/worksheet" Target="worksheets/sheet424.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worksheet" Target="worksheets/sheet437.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417" Type="http://schemas.openxmlformats.org/officeDocument/2006/relationships/worksheet" Target="worksheets/sheet417.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430" Type="http://schemas.openxmlformats.org/officeDocument/2006/relationships/worksheet" Target="worksheets/sheet430.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worksheet" Target="worksheets/sheet395.xml"/><Relationship Id="rId409" Type="http://schemas.openxmlformats.org/officeDocument/2006/relationships/worksheet" Target="worksheets/sheet409.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420" Type="http://schemas.openxmlformats.org/officeDocument/2006/relationships/worksheet" Target="worksheets/sheet420.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41" Type="http://schemas.openxmlformats.org/officeDocument/2006/relationships/theme" Target="theme/theme1.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410" Type="http://schemas.openxmlformats.org/officeDocument/2006/relationships/worksheet" Target="worksheets/sheet410.xml"/><Relationship Id="rId431" Type="http://schemas.openxmlformats.org/officeDocument/2006/relationships/worksheet" Target="worksheets/sheet431.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worksheet" Target="worksheets/sheet396.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400" Type="http://schemas.openxmlformats.org/officeDocument/2006/relationships/worksheet" Target="worksheets/sheet400.xml"/><Relationship Id="rId421" Type="http://schemas.openxmlformats.org/officeDocument/2006/relationships/worksheet" Target="worksheets/sheet421.xml"/><Relationship Id="rId442" Type="http://schemas.openxmlformats.org/officeDocument/2006/relationships/styles" Target="styles.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411" Type="http://schemas.openxmlformats.org/officeDocument/2006/relationships/worksheet" Target="worksheets/sheet411.xml"/><Relationship Id="rId432" Type="http://schemas.openxmlformats.org/officeDocument/2006/relationships/worksheet" Target="worksheets/sheet432.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worksheet" Target="worksheets/sheet397.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01" Type="http://schemas.openxmlformats.org/officeDocument/2006/relationships/worksheet" Target="worksheets/sheet401.xml"/><Relationship Id="rId422" Type="http://schemas.openxmlformats.org/officeDocument/2006/relationships/worksheet" Target="worksheets/sheet422.xml"/><Relationship Id="rId443" Type="http://schemas.openxmlformats.org/officeDocument/2006/relationships/sharedStrings" Target="sharedStrings.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242" Type="http://schemas.openxmlformats.org/officeDocument/2006/relationships/worksheet" Target="worksheets/sheet242.xml"/><Relationship Id="rId284" Type="http://schemas.openxmlformats.org/officeDocument/2006/relationships/worksheet" Target="worksheets/sheet284.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externalLink" Target="externalLinks/externalLink1.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171451</xdr:colOff>
      <xdr:row>0</xdr:row>
      <xdr:rowOff>161924</xdr:rowOff>
    </xdr:from>
    <xdr:to>
      <xdr:col>1</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1"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464074</xdr:colOff>
      <xdr:row>7</xdr:row>
      <xdr:rowOff>140684</xdr:rowOff>
    </xdr:from>
    <xdr:ext cx="4567789" cy="814005"/>
    <xdr:sp macro="" textlink="">
      <xdr:nvSpPr>
        <xdr:cNvPr id="2" name="1 Rectángulo">
          <a:extLst>
            <a:ext uri="{FF2B5EF4-FFF2-40B4-BE49-F238E27FC236}">
              <a16:creationId xmlns:a16="http://schemas.microsoft.com/office/drawing/2014/main" id="{00000000-0008-0000-0100-000002000000}"/>
            </a:ext>
          </a:extLst>
        </xdr:cNvPr>
        <xdr:cNvSpPr/>
      </xdr:nvSpPr>
      <xdr:spPr>
        <a:xfrm rot="20945113">
          <a:off x="464074" y="1474184"/>
          <a:ext cx="4567789" cy="814005"/>
        </a:xfrm>
        <a:prstGeom prst="rect">
          <a:avLst/>
        </a:prstGeom>
        <a:noFill/>
      </xdr:spPr>
      <xdr:txBody>
        <a:bodyPr wrap="none" lIns="91440" tIns="45720" rIns="91440" bIns="45720">
          <a:spAutoFit/>
        </a:bodyPr>
        <a:lstStyle/>
        <a:p>
          <a:pPr algn="ctr"/>
          <a:r>
            <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Enero </a:t>
          </a:r>
          <a:r>
            <a:rPr lang="es-ES" sz="4800" b="1" cap="none" spc="0" baseline="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 de  2015</a:t>
          </a:r>
          <a:endPar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endParaRP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276225</xdr:colOff>
      <xdr:row>1</xdr:row>
      <xdr:rowOff>219076</xdr:rowOff>
    </xdr:from>
    <xdr:to>
      <xdr:col>2</xdr:col>
      <xdr:colOff>466725</xdr:colOff>
      <xdr:row>6</xdr:row>
      <xdr:rowOff>68181</xdr:rowOff>
    </xdr:to>
    <xdr:pic>
      <xdr:nvPicPr>
        <xdr:cNvPr id="2" name="Picture 3" descr="LOGO-NUEVO-IVIM-CON-LETRAS-FINAL">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 y="409576"/>
          <a:ext cx="952500" cy="982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171451</xdr:colOff>
      <xdr:row>0</xdr:row>
      <xdr:rowOff>161924</xdr:rowOff>
    </xdr:from>
    <xdr:to>
      <xdr:col>1</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1"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161924"/>
          <a:ext cx="1133474" cy="1104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276225</xdr:colOff>
      <xdr:row>1</xdr:row>
      <xdr:rowOff>219076</xdr:rowOff>
    </xdr:from>
    <xdr:to>
      <xdr:col>2</xdr:col>
      <xdr:colOff>466725</xdr:colOff>
      <xdr:row>6</xdr:row>
      <xdr:rowOff>68181</xdr:rowOff>
    </xdr:to>
    <xdr:pic>
      <xdr:nvPicPr>
        <xdr:cNvPr id="2" name="Picture 3" descr="LOGO-NUEVO-IVIM-CON-LETRAS-FINAL">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 y="333376"/>
          <a:ext cx="952500" cy="982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171451</xdr:colOff>
      <xdr:row>0</xdr:row>
      <xdr:rowOff>161924</xdr:rowOff>
    </xdr:from>
    <xdr:to>
      <xdr:col>1</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1"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209551</xdr:colOff>
      <xdr:row>1</xdr:row>
      <xdr:rowOff>200024</xdr:rowOff>
    </xdr:from>
    <xdr:to>
      <xdr:col>2</xdr:col>
      <xdr:colOff>352425</xdr:colOff>
      <xdr:row>6</xdr:row>
      <xdr:rowOff>38100</xdr:rowOff>
    </xdr:to>
    <xdr:pic>
      <xdr:nvPicPr>
        <xdr:cNvPr id="2" name="Picture 3" descr="LOGO-NUEVO-IVIM-CON-LETRAS-FINAL">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304799"/>
          <a:ext cx="904874" cy="971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0</xdr:col>
      <xdr:colOff>170564</xdr:colOff>
      <xdr:row>7</xdr:row>
      <xdr:rowOff>140684</xdr:rowOff>
    </xdr:from>
    <xdr:ext cx="5154809" cy="814005"/>
    <xdr:sp macro="" textlink="">
      <xdr:nvSpPr>
        <xdr:cNvPr id="2" name="1 Rectángulo">
          <a:extLst>
            <a:ext uri="{FF2B5EF4-FFF2-40B4-BE49-F238E27FC236}">
              <a16:creationId xmlns:a16="http://schemas.microsoft.com/office/drawing/2014/main" id="{00000000-0008-0000-1300-000002000000}"/>
            </a:ext>
          </a:extLst>
        </xdr:cNvPr>
        <xdr:cNvSpPr/>
      </xdr:nvSpPr>
      <xdr:spPr>
        <a:xfrm rot="20945113">
          <a:off x="170564" y="1474184"/>
          <a:ext cx="5154809" cy="814005"/>
        </a:xfrm>
        <a:prstGeom prst="rect">
          <a:avLst/>
        </a:prstGeom>
        <a:noFill/>
      </xdr:spPr>
      <xdr:txBody>
        <a:bodyPr wrap="none" lIns="91440" tIns="45720" rIns="91440" bIns="45720">
          <a:spAutoFit/>
        </a:bodyPr>
        <a:lstStyle/>
        <a:p>
          <a:pPr algn="ctr"/>
          <a:r>
            <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Febrero </a:t>
          </a:r>
          <a:r>
            <a:rPr lang="es-ES" sz="4800" b="1" cap="none" spc="0" baseline="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 de  2015</a:t>
          </a:r>
          <a:endPar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endParaRPr>
        </a:p>
      </xdr:txBody>
    </xdr:sp>
    <xdr:clientData/>
  </xdr:oneCellAnchor>
</xdr:wsDr>
</file>

<file path=xl/drawings/drawing2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171451</xdr:colOff>
      <xdr:row>0</xdr:row>
      <xdr:rowOff>161924</xdr:rowOff>
    </xdr:from>
    <xdr:to>
      <xdr:col>1</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1"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104776</xdr:colOff>
      <xdr:row>1</xdr:row>
      <xdr:rowOff>114300</xdr:rowOff>
    </xdr:from>
    <xdr:to>
      <xdr:col>2</xdr:col>
      <xdr:colOff>247650</xdr:colOff>
      <xdr:row>5</xdr:row>
      <xdr:rowOff>75867</xdr:rowOff>
    </xdr:to>
    <xdr:pic>
      <xdr:nvPicPr>
        <xdr:cNvPr id="2" name="Picture 3" descr="LOGO-NUEVO-IVIM-CON-LETRAS-FINAL">
          <a:extLst>
            <a:ext uri="{FF2B5EF4-FFF2-40B4-BE49-F238E27FC236}">
              <a16:creationId xmlns:a16="http://schemas.microsoft.com/office/drawing/2014/main" id="{00000000-0008-0000-1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6" y="304800"/>
          <a:ext cx="904874" cy="866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1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1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1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276225</xdr:colOff>
      <xdr:row>1</xdr:row>
      <xdr:rowOff>219076</xdr:rowOff>
    </xdr:from>
    <xdr:to>
      <xdr:col>2</xdr:col>
      <xdr:colOff>466725</xdr:colOff>
      <xdr:row>6</xdr:row>
      <xdr:rowOff>68181</xdr:rowOff>
    </xdr:to>
    <xdr:pic>
      <xdr:nvPicPr>
        <xdr:cNvPr id="2" name="Picture 3" descr="LOGO-NUEVO-IVIM-CON-LETRAS-FINAL">
          <a:extLst>
            <a:ext uri="{FF2B5EF4-FFF2-40B4-BE49-F238E27FC236}">
              <a16:creationId xmlns:a16="http://schemas.microsoft.com/office/drawing/2014/main" id="{00000000-0008-0000-2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 y="409576"/>
          <a:ext cx="952500" cy="982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2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2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2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3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3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3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4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4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161924"/>
          <a:ext cx="1133474" cy="1104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1</xdr:col>
      <xdr:colOff>276225</xdr:colOff>
      <xdr:row>1</xdr:row>
      <xdr:rowOff>219076</xdr:rowOff>
    </xdr:from>
    <xdr:to>
      <xdr:col>2</xdr:col>
      <xdr:colOff>466725</xdr:colOff>
      <xdr:row>6</xdr:row>
      <xdr:rowOff>68181</xdr:rowOff>
    </xdr:to>
    <xdr:pic>
      <xdr:nvPicPr>
        <xdr:cNvPr id="2" name="Picture 3" descr="LOGO-NUEVO-IVIM-CON-LETRAS-FINAL">
          <a:extLst>
            <a:ext uri="{FF2B5EF4-FFF2-40B4-BE49-F238E27FC236}">
              <a16:creationId xmlns:a16="http://schemas.microsoft.com/office/drawing/2014/main" id="{00000000-0008-0000-5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 y="333376"/>
          <a:ext cx="952500" cy="982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0</xdr:col>
      <xdr:colOff>171451</xdr:colOff>
      <xdr:row>0</xdr:row>
      <xdr:rowOff>161924</xdr:rowOff>
    </xdr:from>
    <xdr:to>
      <xdr:col>1</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5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1"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1</xdr:col>
      <xdr:colOff>209551</xdr:colOff>
      <xdr:row>1</xdr:row>
      <xdr:rowOff>200024</xdr:rowOff>
    </xdr:from>
    <xdr:to>
      <xdr:col>2</xdr:col>
      <xdr:colOff>352425</xdr:colOff>
      <xdr:row>6</xdr:row>
      <xdr:rowOff>38100</xdr:rowOff>
    </xdr:to>
    <xdr:pic>
      <xdr:nvPicPr>
        <xdr:cNvPr id="2" name="Picture 3" descr="LOGO-NUEVO-IVIM-CON-LETRAS-FINAL">
          <a:extLst>
            <a:ext uri="{FF2B5EF4-FFF2-40B4-BE49-F238E27FC236}">
              <a16:creationId xmlns:a16="http://schemas.microsoft.com/office/drawing/2014/main" id="{00000000-0008-0000-5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304799"/>
          <a:ext cx="904874" cy="971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5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5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5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5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5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5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5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3876"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6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171451</xdr:colOff>
      <xdr:row>0</xdr:row>
      <xdr:rowOff>161924</xdr:rowOff>
    </xdr:from>
    <xdr:to>
      <xdr:col>1</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6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451"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6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7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2762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9</xdr:row>
      <xdr:rowOff>0</xdr:rowOff>
    </xdr:from>
    <xdr:ext cx="2082750" cy="762388"/>
    <xdr:sp macro="" textlink="">
      <xdr:nvSpPr>
        <xdr:cNvPr id="3" name="2 Rectángulo">
          <a:extLst>
            <a:ext uri="{FF2B5EF4-FFF2-40B4-BE49-F238E27FC236}">
              <a16:creationId xmlns:a16="http://schemas.microsoft.com/office/drawing/2014/main" id="{00000000-0008-0000-8100-000003000000}"/>
            </a:ext>
          </a:extLst>
        </xdr:cNvPr>
        <xdr:cNvSpPr/>
      </xdr:nvSpPr>
      <xdr:spPr>
        <a:xfrm rot="20773865">
          <a:off x="2762250" y="1781175"/>
          <a:ext cx="2082750" cy="762388"/>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s-ES" sz="4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latin typeface="Bernard MT Condensed" pitchFamily="18" charset="0"/>
            </a:rPr>
            <a:t>ANULADA</a:t>
          </a:r>
        </a:p>
      </xdr:txBody>
    </xdr:sp>
    <xdr:clientData/>
  </xdr:oneCellAnchor>
</xdr:wsDr>
</file>

<file path=xl/drawings/drawing13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228600</xdr:colOff>
      <xdr:row>14</xdr:row>
      <xdr:rowOff>95250</xdr:rowOff>
    </xdr:from>
    <xdr:ext cx="2082750" cy="762388"/>
    <xdr:sp macro="" textlink="">
      <xdr:nvSpPr>
        <xdr:cNvPr id="3" name="2 Rectángulo">
          <a:extLst>
            <a:ext uri="{FF2B5EF4-FFF2-40B4-BE49-F238E27FC236}">
              <a16:creationId xmlns:a16="http://schemas.microsoft.com/office/drawing/2014/main" id="{00000000-0008-0000-8200-000003000000}"/>
            </a:ext>
          </a:extLst>
        </xdr:cNvPr>
        <xdr:cNvSpPr/>
      </xdr:nvSpPr>
      <xdr:spPr>
        <a:xfrm rot="20773865">
          <a:off x="2990850" y="2847975"/>
          <a:ext cx="2082750" cy="762388"/>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s-ES" sz="4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latin typeface="Bernard MT Condensed" pitchFamily="18" charset="0"/>
            </a:rPr>
            <a:t>ANULADA</a:t>
          </a:r>
        </a:p>
      </xdr:txBody>
    </xdr:sp>
    <xdr:clientData/>
  </xdr:oneCellAnchor>
</xdr:wsDr>
</file>

<file path=xl/drawings/drawing13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14</xdr:row>
      <xdr:rowOff>0</xdr:rowOff>
    </xdr:from>
    <xdr:ext cx="2082750" cy="762388"/>
    <xdr:sp macro="" textlink="">
      <xdr:nvSpPr>
        <xdr:cNvPr id="3" name="2 Rectángulo">
          <a:extLst>
            <a:ext uri="{FF2B5EF4-FFF2-40B4-BE49-F238E27FC236}">
              <a16:creationId xmlns:a16="http://schemas.microsoft.com/office/drawing/2014/main" id="{00000000-0008-0000-8300-000003000000}"/>
            </a:ext>
          </a:extLst>
        </xdr:cNvPr>
        <xdr:cNvSpPr/>
      </xdr:nvSpPr>
      <xdr:spPr>
        <a:xfrm rot="20773865">
          <a:off x="3524250" y="2752725"/>
          <a:ext cx="2082750" cy="762388"/>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s-ES" sz="4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latin typeface="Bernard MT Condensed" pitchFamily="18" charset="0"/>
            </a:rPr>
            <a:t>ANULADA</a:t>
          </a:r>
        </a:p>
      </xdr:txBody>
    </xdr:sp>
    <xdr:clientData/>
  </xdr:oneCellAnchor>
</xdr:wsDr>
</file>

<file path=xl/drawings/drawing13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8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8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8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8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8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7</xdr:row>
      <xdr:rowOff>18717</xdr:rowOff>
    </xdr:to>
    <xdr:pic>
      <xdr:nvPicPr>
        <xdr:cNvPr id="2" name="Picture 3" descr="LOGO-NUEVO-IVIM-CON-LETRAS-FINAL">
          <a:extLst>
            <a:ext uri="{FF2B5EF4-FFF2-40B4-BE49-F238E27FC236}">
              <a16:creationId xmlns:a16="http://schemas.microsoft.com/office/drawing/2014/main" id="{00000000-0008-0000-8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52424"/>
          <a:ext cx="9048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171451</xdr:colOff>
      <xdr:row>1</xdr:row>
      <xdr:rowOff>161924</xdr:rowOff>
    </xdr:from>
    <xdr:to>
      <xdr:col>2</xdr:col>
      <xdr:colOff>314325</xdr:colOff>
      <xdr:row>7</xdr:row>
      <xdr:rowOff>18717</xdr:rowOff>
    </xdr:to>
    <xdr:pic>
      <xdr:nvPicPr>
        <xdr:cNvPr id="3" name="Picture 3" descr="LOGO-NUEVO-IVIM-CON-LETRAS-FINAL">
          <a:extLst>
            <a:ext uri="{FF2B5EF4-FFF2-40B4-BE49-F238E27FC236}">
              <a16:creationId xmlns:a16="http://schemas.microsoft.com/office/drawing/2014/main" id="{00000000-0008-0000-8C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52424"/>
          <a:ext cx="9048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171451</xdr:colOff>
      <xdr:row>1</xdr:row>
      <xdr:rowOff>190499</xdr:rowOff>
    </xdr:from>
    <xdr:to>
      <xdr:col>2</xdr:col>
      <xdr:colOff>314325</xdr:colOff>
      <xdr:row>6</xdr:row>
      <xdr:rowOff>9525</xdr:rowOff>
    </xdr:to>
    <xdr:pic>
      <xdr:nvPicPr>
        <xdr:cNvPr id="4" name="Picture 3" descr="LOGO-NUEVO-IVIM-CON-LETRAS-FINAL">
          <a:extLst>
            <a:ext uri="{FF2B5EF4-FFF2-40B4-BE49-F238E27FC236}">
              <a16:creationId xmlns:a16="http://schemas.microsoft.com/office/drawing/2014/main" id="{00000000-0008-0000-8C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80999"/>
          <a:ext cx="904874" cy="952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7</xdr:row>
      <xdr:rowOff>18717</xdr:rowOff>
    </xdr:to>
    <xdr:pic>
      <xdr:nvPicPr>
        <xdr:cNvPr id="2" name="Picture 3" descr="LOGO-NUEVO-IVIM-CON-LETRAS-FINAL">
          <a:extLst>
            <a:ext uri="{FF2B5EF4-FFF2-40B4-BE49-F238E27FC236}">
              <a16:creationId xmlns:a16="http://schemas.microsoft.com/office/drawing/2014/main" id="{00000000-0008-0000-8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52424"/>
          <a:ext cx="9048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171451</xdr:colOff>
      <xdr:row>1</xdr:row>
      <xdr:rowOff>161924</xdr:rowOff>
    </xdr:from>
    <xdr:to>
      <xdr:col>2</xdr:col>
      <xdr:colOff>314325</xdr:colOff>
      <xdr:row>7</xdr:row>
      <xdr:rowOff>18717</xdr:rowOff>
    </xdr:to>
    <xdr:pic>
      <xdr:nvPicPr>
        <xdr:cNvPr id="3" name="Picture 3" descr="LOGO-NUEVO-IVIM-CON-LETRAS-FINAL">
          <a:extLst>
            <a:ext uri="{FF2B5EF4-FFF2-40B4-BE49-F238E27FC236}">
              <a16:creationId xmlns:a16="http://schemas.microsoft.com/office/drawing/2014/main" id="{00000000-0008-0000-8D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52424"/>
          <a:ext cx="9048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171451</xdr:colOff>
      <xdr:row>1</xdr:row>
      <xdr:rowOff>190499</xdr:rowOff>
    </xdr:from>
    <xdr:to>
      <xdr:col>2</xdr:col>
      <xdr:colOff>314325</xdr:colOff>
      <xdr:row>6</xdr:row>
      <xdr:rowOff>9525</xdr:rowOff>
    </xdr:to>
    <xdr:pic>
      <xdr:nvPicPr>
        <xdr:cNvPr id="4" name="Picture 3" descr="LOGO-NUEVO-IVIM-CON-LETRAS-FINAL">
          <a:extLst>
            <a:ext uri="{FF2B5EF4-FFF2-40B4-BE49-F238E27FC236}">
              <a16:creationId xmlns:a16="http://schemas.microsoft.com/office/drawing/2014/main" id="{00000000-0008-0000-8D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80999"/>
          <a:ext cx="904874" cy="952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7</xdr:row>
      <xdr:rowOff>18717</xdr:rowOff>
    </xdr:to>
    <xdr:pic>
      <xdr:nvPicPr>
        <xdr:cNvPr id="2" name="Picture 3" descr="LOGO-NUEVO-IVIM-CON-LETRAS-FINAL">
          <a:extLst>
            <a:ext uri="{FF2B5EF4-FFF2-40B4-BE49-F238E27FC236}">
              <a16:creationId xmlns:a16="http://schemas.microsoft.com/office/drawing/2014/main" id="{00000000-0008-0000-8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52424"/>
          <a:ext cx="9048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171451</xdr:colOff>
      <xdr:row>1</xdr:row>
      <xdr:rowOff>161924</xdr:rowOff>
    </xdr:from>
    <xdr:to>
      <xdr:col>2</xdr:col>
      <xdr:colOff>314325</xdr:colOff>
      <xdr:row>7</xdr:row>
      <xdr:rowOff>18717</xdr:rowOff>
    </xdr:to>
    <xdr:pic>
      <xdr:nvPicPr>
        <xdr:cNvPr id="3" name="Picture 3" descr="LOGO-NUEVO-IVIM-CON-LETRAS-FINAL">
          <a:extLst>
            <a:ext uri="{FF2B5EF4-FFF2-40B4-BE49-F238E27FC236}">
              <a16:creationId xmlns:a16="http://schemas.microsoft.com/office/drawing/2014/main" id="{00000000-0008-0000-8E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52424"/>
          <a:ext cx="9048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171451</xdr:colOff>
      <xdr:row>1</xdr:row>
      <xdr:rowOff>190499</xdr:rowOff>
    </xdr:from>
    <xdr:to>
      <xdr:col>2</xdr:col>
      <xdr:colOff>314325</xdr:colOff>
      <xdr:row>6</xdr:row>
      <xdr:rowOff>9525</xdr:rowOff>
    </xdr:to>
    <xdr:pic>
      <xdr:nvPicPr>
        <xdr:cNvPr id="4" name="Picture 3" descr="LOGO-NUEVO-IVIM-CON-LETRAS-FINAL">
          <a:extLst>
            <a:ext uri="{FF2B5EF4-FFF2-40B4-BE49-F238E27FC236}">
              <a16:creationId xmlns:a16="http://schemas.microsoft.com/office/drawing/2014/main" id="{00000000-0008-0000-8E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380999"/>
          <a:ext cx="904874" cy="952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8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4.xml><?xml version="1.0" encoding="utf-8"?>
<xdr:wsDr xmlns:xdr="http://schemas.openxmlformats.org/drawingml/2006/spreadsheetDrawing" xmlns:a="http://schemas.openxmlformats.org/drawingml/2006/main">
  <xdr:oneCellAnchor>
    <xdr:from>
      <xdr:col>0</xdr:col>
      <xdr:colOff>418387</xdr:colOff>
      <xdr:row>7</xdr:row>
      <xdr:rowOff>140684</xdr:rowOff>
    </xdr:from>
    <xdr:ext cx="4659161" cy="814005"/>
    <xdr:sp macro="" textlink="">
      <xdr:nvSpPr>
        <xdr:cNvPr id="2" name="1 Rectángulo">
          <a:extLst>
            <a:ext uri="{FF2B5EF4-FFF2-40B4-BE49-F238E27FC236}">
              <a16:creationId xmlns:a16="http://schemas.microsoft.com/office/drawing/2014/main" id="{00000000-0008-0000-9000-000002000000}"/>
            </a:ext>
          </a:extLst>
        </xdr:cNvPr>
        <xdr:cNvSpPr/>
      </xdr:nvSpPr>
      <xdr:spPr>
        <a:xfrm rot="20945113">
          <a:off x="418387" y="1474184"/>
          <a:ext cx="4659161" cy="814005"/>
        </a:xfrm>
        <a:prstGeom prst="rect">
          <a:avLst/>
        </a:prstGeom>
        <a:noFill/>
      </xdr:spPr>
      <xdr:txBody>
        <a:bodyPr wrap="none" lIns="91440" tIns="45720" rIns="91440" bIns="45720">
          <a:spAutoFit/>
        </a:bodyPr>
        <a:lstStyle/>
        <a:p>
          <a:pPr algn="ctr"/>
          <a:r>
            <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Marzo </a:t>
          </a:r>
          <a:r>
            <a:rPr lang="es-ES" sz="4800" b="1" cap="none" spc="0" baseline="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 de  2015</a:t>
          </a:r>
          <a:endPar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endParaRPr>
        </a:p>
      </xdr:txBody>
    </xdr:sp>
    <xdr:clientData/>
  </xdr:oneCellAnchor>
</xdr:wsDr>
</file>

<file path=xl/drawings/drawing14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7.xml><?xml version="1.0" encoding="utf-8"?>
<xdr:wsDr xmlns:xdr="http://schemas.openxmlformats.org/drawingml/2006/spreadsheetDrawing" xmlns:a="http://schemas.openxmlformats.org/drawingml/2006/main">
  <xdr:twoCellAnchor>
    <xdr:from>
      <xdr:col>1</xdr:col>
      <xdr:colOff>276225</xdr:colOff>
      <xdr:row>1</xdr:row>
      <xdr:rowOff>219076</xdr:rowOff>
    </xdr:from>
    <xdr:to>
      <xdr:col>2</xdr:col>
      <xdr:colOff>466725</xdr:colOff>
      <xdr:row>6</xdr:row>
      <xdr:rowOff>68181</xdr:rowOff>
    </xdr:to>
    <xdr:pic>
      <xdr:nvPicPr>
        <xdr:cNvPr id="2" name="Picture 3" descr="LOGO-NUEVO-IVIM-CON-LETRAS-FINAL">
          <a:extLst>
            <a:ext uri="{FF2B5EF4-FFF2-40B4-BE49-F238E27FC236}">
              <a16:creationId xmlns:a16="http://schemas.microsoft.com/office/drawing/2014/main" id="{00000000-0008-0000-9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0" y="409576"/>
          <a:ext cx="952500" cy="9825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9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9.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9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9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9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9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9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3.xml><?xml version="1.0" encoding="utf-8"?>
<xdr:wsDr xmlns:xdr="http://schemas.openxmlformats.org/drawingml/2006/spreadsheetDrawing" xmlns:a="http://schemas.openxmlformats.org/drawingml/2006/main">
  <xdr:twoCellAnchor>
    <xdr:from>
      <xdr:col>1</xdr:col>
      <xdr:colOff>95251</xdr:colOff>
      <xdr:row>1</xdr:row>
      <xdr:rowOff>142874</xdr:rowOff>
    </xdr:from>
    <xdr:to>
      <xdr:col>2</xdr:col>
      <xdr:colOff>238125</xdr:colOff>
      <xdr:row>6</xdr:row>
      <xdr:rowOff>256842</xdr:rowOff>
    </xdr:to>
    <xdr:pic>
      <xdr:nvPicPr>
        <xdr:cNvPr id="2" name="Picture 3" descr="LOGO-NUEVO-IVIM-CON-LETRAS-FINAL">
          <a:extLst>
            <a:ext uri="{FF2B5EF4-FFF2-40B4-BE49-F238E27FC236}">
              <a16:creationId xmlns:a16="http://schemas.microsoft.com/office/drawing/2014/main" id="{00000000-0008-0000-A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400049"/>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7.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A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A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A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0.xml><?xml version="1.0" encoding="utf-8"?>
<xdr:wsDr xmlns:xdr="http://schemas.openxmlformats.org/drawingml/2006/spreadsheetDrawing" xmlns:a="http://schemas.openxmlformats.org/drawingml/2006/main">
  <xdr:twoCellAnchor>
    <xdr:from>
      <xdr:col>1</xdr:col>
      <xdr:colOff>209551</xdr:colOff>
      <xdr:row>1</xdr:row>
      <xdr:rowOff>200024</xdr:rowOff>
    </xdr:from>
    <xdr:to>
      <xdr:col>2</xdr:col>
      <xdr:colOff>352425</xdr:colOff>
      <xdr:row>6</xdr:row>
      <xdr:rowOff>38100</xdr:rowOff>
    </xdr:to>
    <xdr:pic>
      <xdr:nvPicPr>
        <xdr:cNvPr id="2" name="Picture 3" descr="LOGO-NUEVO-IVIM-CON-LETRAS-FINAL">
          <a:extLst>
            <a:ext uri="{FF2B5EF4-FFF2-40B4-BE49-F238E27FC236}">
              <a16:creationId xmlns:a16="http://schemas.microsoft.com/office/drawing/2014/main" id="{00000000-0008-0000-A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304799"/>
          <a:ext cx="904874" cy="971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161924"/>
          <a:ext cx="1133474" cy="1104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A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5.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A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B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B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B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9.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B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B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B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C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C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C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C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C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2762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C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C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C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C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C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C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C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4.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C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6</xdr:row>
      <xdr:rowOff>0</xdr:rowOff>
    </xdr:from>
    <xdr:ext cx="2082750" cy="762388"/>
    <xdr:sp macro="" textlink="">
      <xdr:nvSpPr>
        <xdr:cNvPr id="3" name="2 Rectángulo">
          <a:extLst>
            <a:ext uri="{FF2B5EF4-FFF2-40B4-BE49-F238E27FC236}">
              <a16:creationId xmlns:a16="http://schemas.microsoft.com/office/drawing/2014/main" id="{00000000-0008-0000-CD00-000003000000}"/>
            </a:ext>
          </a:extLst>
        </xdr:cNvPr>
        <xdr:cNvSpPr/>
      </xdr:nvSpPr>
      <xdr:spPr>
        <a:xfrm rot="20773865">
          <a:off x="3190875" y="1362075"/>
          <a:ext cx="2082750" cy="762388"/>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s-ES" sz="4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latin typeface="Bernard MT Condensed" pitchFamily="18" charset="0"/>
            </a:rPr>
            <a:t>ANULADA</a:t>
          </a:r>
        </a:p>
      </xdr:txBody>
    </xdr:sp>
    <xdr:clientData/>
  </xdr:oneCellAnchor>
</xdr:wsDr>
</file>

<file path=xl/drawings/drawing205.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C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6.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C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7.xml><?xml version="1.0" encoding="utf-8"?>
<xdr:wsDr xmlns:xdr="http://schemas.openxmlformats.org/drawingml/2006/spreadsheetDrawing" xmlns:a="http://schemas.openxmlformats.org/drawingml/2006/main">
  <xdr:twoCellAnchor>
    <xdr:from>
      <xdr:col>1</xdr:col>
      <xdr:colOff>104776</xdr:colOff>
      <xdr:row>1</xdr:row>
      <xdr:rowOff>114300</xdr:rowOff>
    </xdr:from>
    <xdr:to>
      <xdr:col>2</xdr:col>
      <xdr:colOff>247650</xdr:colOff>
      <xdr:row>5</xdr:row>
      <xdr:rowOff>75867</xdr:rowOff>
    </xdr:to>
    <xdr:pic>
      <xdr:nvPicPr>
        <xdr:cNvPr id="2" name="Picture 3" descr="LOGO-NUEVO-IVIM-CON-LETRAS-FINAL">
          <a:extLst>
            <a:ext uri="{FF2B5EF4-FFF2-40B4-BE49-F238E27FC236}">
              <a16:creationId xmlns:a16="http://schemas.microsoft.com/office/drawing/2014/main" id="{00000000-0008-0000-D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6" y="304800"/>
          <a:ext cx="904874" cy="866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8.xml><?xml version="1.0" encoding="utf-8"?>
<xdr:wsDr xmlns:xdr="http://schemas.openxmlformats.org/drawingml/2006/spreadsheetDrawing" xmlns:a="http://schemas.openxmlformats.org/drawingml/2006/main">
  <xdr:twoCellAnchor>
    <xdr:from>
      <xdr:col>1</xdr:col>
      <xdr:colOff>104776</xdr:colOff>
      <xdr:row>1</xdr:row>
      <xdr:rowOff>114300</xdr:rowOff>
    </xdr:from>
    <xdr:to>
      <xdr:col>2</xdr:col>
      <xdr:colOff>247650</xdr:colOff>
      <xdr:row>5</xdr:row>
      <xdr:rowOff>75867</xdr:rowOff>
    </xdr:to>
    <xdr:pic>
      <xdr:nvPicPr>
        <xdr:cNvPr id="2" name="Picture 3" descr="LOGO-NUEVO-IVIM-CON-LETRAS-FINAL">
          <a:extLst>
            <a:ext uri="{FF2B5EF4-FFF2-40B4-BE49-F238E27FC236}">
              <a16:creationId xmlns:a16="http://schemas.microsoft.com/office/drawing/2014/main" id="{00000000-0008-0000-D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6" y="304800"/>
          <a:ext cx="904874" cy="866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D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D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D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D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D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D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5.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D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6.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D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D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D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D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D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D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D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663606</xdr:colOff>
      <xdr:row>6</xdr:row>
      <xdr:rowOff>28575</xdr:rowOff>
    </xdr:from>
    <xdr:ext cx="3527394" cy="937629"/>
    <xdr:sp macro="" textlink="">
      <xdr:nvSpPr>
        <xdr:cNvPr id="3" name="2 Rectángulo">
          <a:extLst>
            <a:ext uri="{FF2B5EF4-FFF2-40B4-BE49-F238E27FC236}">
              <a16:creationId xmlns:a16="http://schemas.microsoft.com/office/drawing/2014/main" id="{00000000-0008-0000-DF00-000003000000}"/>
            </a:ext>
          </a:extLst>
        </xdr:cNvPr>
        <xdr:cNvSpPr/>
      </xdr:nvSpPr>
      <xdr:spPr>
        <a:xfrm>
          <a:off x="1768506" y="1314450"/>
          <a:ext cx="3527394" cy="937629"/>
        </a:xfrm>
        <a:prstGeom prst="rect">
          <a:avLst/>
        </a:prstGeom>
        <a:noFill/>
      </xdr:spPr>
      <xdr:txBody>
        <a:bodyPr wrap="square" lIns="91440" tIns="45720" rIns="91440" bIns="45720">
          <a:spAutoFit/>
        </a:bodyPr>
        <a:lstStyle/>
        <a:p>
          <a:pPr algn="ctr"/>
          <a:r>
            <a:rPr lang="es-ES" sz="54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rPr>
            <a:t>ANULADA</a:t>
          </a:r>
        </a:p>
      </xdr:txBody>
    </xdr:sp>
    <xdr:clientData/>
  </xdr:oneCellAnchor>
</xdr:wsDr>
</file>

<file path=xl/drawings/drawing223.xml><?xml version="1.0" encoding="utf-8"?>
<xdr:wsDr xmlns:xdr="http://schemas.openxmlformats.org/drawingml/2006/spreadsheetDrawing" xmlns:a="http://schemas.openxmlformats.org/drawingml/2006/main">
  <xdr:twoCellAnchor>
    <xdr:from>
      <xdr:col>1</xdr:col>
      <xdr:colOff>171451</xdr:colOff>
      <xdr:row>3</xdr:row>
      <xdr:rowOff>47624</xdr:rowOff>
    </xdr:from>
    <xdr:to>
      <xdr:col>2</xdr:col>
      <xdr:colOff>314325</xdr:colOff>
      <xdr:row>7</xdr:row>
      <xdr:rowOff>133350</xdr:rowOff>
    </xdr:to>
    <xdr:pic>
      <xdr:nvPicPr>
        <xdr:cNvPr id="2" name="Picture 3" descr="LOGO-NUEVO-IVIM-CON-LETRAS-FINAL">
          <a:extLst>
            <a:ext uri="{FF2B5EF4-FFF2-40B4-BE49-F238E27FC236}">
              <a16:creationId xmlns:a16="http://schemas.microsoft.com/office/drawing/2014/main" id="{00000000-0008-0000-E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4667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5.xml><?xml version="1.0" encoding="utf-8"?>
<xdr:wsDr xmlns:xdr="http://schemas.openxmlformats.org/drawingml/2006/spreadsheetDrawing" xmlns:a="http://schemas.openxmlformats.org/drawingml/2006/main">
  <xdr:twoCellAnchor>
    <xdr:from>
      <xdr:col>1</xdr:col>
      <xdr:colOff>95251</xdr:colOff>
      <xdr:row>1</xdr:row>
      <xdr:rowOff>142874</xdr:rowOff>
    </xdr:from>
    <xdr:to>
      <xdr:col>2</xdr:col>
      <xdr:colOff>238125</xdr:colOff>
      <xdr:row>6</xdr:row>
      <xdr:rowOff>256842</xdr:rowOff>
    </xdr:to>
    <xdr:pic>
      <xdr:nvPicPr>
        <xdr:cNvPr id="2" name="Picture 3" descr="LOGO-NUEVO-IVIM-CON-LETRAS-FINAL">
          <a:extLst>
            <a:ext uri="{FF2B5EF4-FFF2-40B4-BE49-F238E27FC236}">
              <a16:creationId xmlns:a16="http://schemas.microsoft.com/office/drawing/2014/main" id="{00000000-0008-0000-E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400049"/>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E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161924"/>
          <a:ext cx="1133474" cy="1104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F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F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F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F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F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4.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F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5.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F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6.xml><?xml version="1.0" encoding="utf-8"?>
<xdr:wsDr xmlns:xdr="http://schemas.openxmlformats.org/drawingml/2006/spreadsheetDrawing" xmlns:a="http://schemas.openxmlformats.org/drawingml/2006/main">
  <xdr:twoCellAnchor>
    <xdr:from>
      <xdr:col>0</xdr:col>
      <xdr:colOff>123826</xdr:colOff>
      <xdr:row>2</xdr:row>
      <xdr:rowOff>123826</xdr:rowOff>
    </xdr:from>
    <xdr:to>
      <xdr:col>1</xdr:col>
      <xdr:colOff>171450</xdr:colOff>
      <xdr:row>6</xdr:row>
      <xdr:rowOff>66676</xdr:rowOff>
    </xdr:to>
    <xdr:pic>
      <xdr:nvPicPr>
        <xdr:cNvPr id="2" name="Picture 3" descr="LOGO-NUEVO-IVIM-CON-LETRAS-FINAL">
          <a:extLst>
            <a:ext uri="{FF2B5EF4-FFF2-40B4-BE49-F238E27FC236}">
              <a16:creationId xmlns:a16="http://schemas.microsoft.com/office/drawing/2014/main" id="{00000000-0008-0000-F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6" y="295276"/>
          <a:ext cx="1085849"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F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F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9.xml><?xml version="1.0" encoding="utf-8"?>
<xdr:wsDr xmlns:xdr="http://schemas.openxmlformats.org/drawingml/2006/spreadsheetDrawing" xmlns:a="http://schemas.openxmlformats.org/drawingml/2006/main">
  <xdr:twoCellAnchor>
    <xdr:from>
      <xdr:col>1</xdr:col>
      <xdr:colOff>209551</xdr:colOff>
      <xdr:row>1</xdr:row>
      <xdr:rowOff>200024</xdr:rowOff>
    </xdr:from>
    <xdr:to>
      <xdr:col>2</xdr:col>
      <xdr:colOff>352425</xdr:colOff>
      <xdr:row>6</xdr:row>
      <xdr:rowOff>38100</xdr:rowOff>
    </xdr:to>
    <xdr:pic>
      <xdr:nvPicPr>
        <xdr:cNvPr id="2" name="Picture 3" descr="LOGO-NUEVO-IVIM-CON-LETRAS-FINAL">
          <a:extLst>
            <a:ext uri="{FF2B5EF4-FFF2-40B4-BE49-F238E27FC236}">
              <a16:creationId xmlns:a16="http://schemas.microsoft.com/office/drawing/2014/main" id="{00000000-0008-0000-F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304799"/>
          <a:ext cx="904874" cy="971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0.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F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1.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F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2.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F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3.xml><?xml version="1.0" encoding="utf-8"?>
<xdr:wsDr xmlns:xdr="http://schemas.openxmlformats.org/drawingml/2006/spreadsheetDrawing" xmlns:a="http://schemas.openxmlformats.org/drawingml/2006/main">
  <xdr:twoCellAnchor>
    <xdr:from>
      <xdr:col>1</xdr:col>
      <xdr:colOff>104776</xdr:colOff>
      <xdr:row>1</xdr:row>
      <xdr:rowOff>114300</xdr:rowOff>
    </xdr:from>
    <xdr:to>
      <xdr:col>2</xdr:col>
      <xdr:colOff>247650</xdr:colOff>
      <xdr:row>5</xdr:row>
      <xdr:rowOff>75867</xdr:rowOff>
    </xdr:to>
    <xdr:pic>
      <xdr:nvPicPr>
        <xdr:cNvPr id="2" name="Picture 3" descr="LOGO-NUEVO-IVIM-CON-LETRAS-FINAL">
          <a:extLst>
            <a:ext uri="{FF2B5EF4-FFF2-40B4-BE49-F238E27FC236}">
              <a16:creationId xmlns:a16="http://schemas.microsoft.com/office/drawing/2014/main" id="{00000000-0008-0000-F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6" y="304800"/>
          <a:ext cx="904874" cy="866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F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0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2762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0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0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0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0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1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1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1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1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1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2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2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9.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2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2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3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161924"/>
          <a:ext cx="1133474" cy="1104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3.xml><?xml version="1.0" encoding="utf-8"?>
<xdr:wsDr xmlns:xdr="http://schemas.openxmlformats.org/drawingml/2006/spreadsheetDrawing" xmlns:a="http://schemas.openxmlformats.org/drawingml/2006/main">
  <xdr:twoCellAnchor>
    <xdr:from>
      <xdr:col>1</xdr:col>
      <xdr:colOff>209551</xdr:colOff>
      <xdr:row>1</xdr:row>
      <xdr:rowOff>200024</xdr:rowOff>
    </xdr:from>
    <xdr:to>
      <xdr:col>2</xdr:col>
      <xdr:colOff>352425</xdr:colOff>
      <xdr:row>6</xdr:row>
      <xdr:rowOff>38100</xdr:rowOff>
    </xdr:to>
    <xdr:pic>
      <xdr:nvPicPr>
        <xdr:cNvPr id="2" name="Picture 3" descr="LOGO-NUEVO-IVIM-CON-LETRAS-FINAL">
          <a:extLst>
            <a:ext uri="{FF2B5EF4-FFF2-40B4-BE49-F238E27FC236}">
              <a16:creationId xmlns:a16="http://schemas.microsoft.com/office/drawing/2014/main" id="{00000000-0008-0000-3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304799"/>
          <a:ext cx="904874" cy="971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3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0.xml><?xml version="1.0" encoding="utf-8"?>
<xdr:wsDr xmlns:xdr="http://schemas.openxmlformats.org/drawingml/2006/spreadsheetDrawing" xmlns:a="http://schemas.openxmlformats.org/drawingml/2006/main">
  <xdr:twoCellAnchor>
    <xdr:from>
      <xdr:col>1</xdr:col>
      <xdr:colOff>95251</xdr:colOff>
      <xdr:row>1</xdr:row>
      <xdr:rowOff>142874</xdr:rowOff>
    </xdr:from>
    <xdr:to>
      <xdr:col>2</xdr:col>
      <xdr:colOff>238125</xdr:colOff>
      <xdr:row>6</xdr:row>
      <xdr:rowOff>256842</xdr:rowOff>
    </xdr:to>
    <xdr:pic>
      <xdr:nvPicPr>
        <xdr:cNvPr id="2" name="Picture 3" descr="LOGO-NUEVO-IVIM-CON-LETRAS-FINAL">
          <a:extLst>
            <a:ext uri="{FF2B5EF4-FFF2-40B4-BE49-F238E27FC236}">
              <a16:creationId xmlns:a16="http://schemas.microsoft.com/office/drawing/2014/main" id="{00000000-0008-0000-4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400049"/>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05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6.xml><?xml version="1.0" encoding="utf-8"?>
<xdr:wsDr xmlns:xdr="http://schemas.openxmlformats.org/drawingml/2006/spreadsheetDrawing" xmlns:a="http://schemas.openxmlformats.org/drawingml/2006/main">
  <xdr:oneCellAnchor>
    <xdr:from>
      <xdr:col>0</xdr:col>
      <xdr:colOff>561729</xdr:colOff>
      <xdr:row>7</xdr:row>
      <xdr:rowOff>140684</xdr:rowOff>
    </xdr:from>
    <xdr:ext cx="4372480" cy="814005"/>
    <xdr:sp macro="" textlink="">
      <xdr:nvSpPr>
        <xdr:cNvPr id="2" name="1 Rectángulo">
          <a:extLst>
            <a:ext uri="{FF2B5EF4-FFF2-40B4-BE49-F238E27FC236}">
              <a16:creationId xmlns:a16="http://schemas.microsoft.com/office/drawing/2014/main" id="{00000000-0008-0000-4701-000002000000}"/>
            </a:ext>
          </a:extLst>
        </xdr:cNvPr>
        <xdr:cNvSpPr/>
      </xdr:nvSpPr>
      <xdr:spPr>
        <a:xfrm rot="20945113">
          <a:off x="561729" y="1474184"/>
          <a:ext cx="4372480" cy="814005"/>
        </a:xfrm>
        <a:prstGeom prst="rect">
          <a:avLst/>
        </a:prstGeom>
        <a:noFill/>
      </xdr:spPr>
      <xdr:txBody>
        <a:bodyPr wrap="none" lIns="91440" tIns="45720" rIns="91440" bIns="45720">
          <a:spAutoFit/>
        </a:bodyPr>
        <a:lstStyle/>
        <a:p>
          <a:pPr algn="ctr"/>
          <a:r>
            <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Junio </a:t>
          </a:r>
          <a:r>
            <a:rPr lang="es-ES" sz="4800" b="1" cap="none" spc="0" baseline="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rPr>
            <a:t> de  2015</a:t>
          </a:r>
          <a:endParaRPr lang="es-ES" sz="4800" b="1" cap="none" spc="0">
            <a:ln w="1905"/>
            <a:gradFill>
              <a:gsLst>
                <a:gs pos="0">
                  <a:schemeClr val="accent6">
                    <a:shade val="20000"/>
                    <a:satMod val="200000"/>
                  </a:schemeClr>
                </a:gs>
                <a:gs pos="78000">
                  <a:schemeClr val="accent6">
                    <a:tint val="90000"/>
                    <a:shade val="89000"/>
                    <a:satMod val="220000"/>
                  </a:schemeClr>
                </a:gs>
                <a:gs pos="100000">
                  <a:schemeClr val="accent6">
                    <a:tint val="12000"/>
                    <a:satMod val="255000"/>
                  </a:schemeClr>
                </a:gs>
              </a:gsLst>
              <a:lin ang="5400000"/>
            </a:gradFill>
            <a:effectLst>
              <a:innerShdw blurRad="69850" dist="43180" dir="5400000">
                <a:srgbClr val="000000">
                  <a:alpha val="65000"/>
                </a:srgbClr>
              </a:innerShdw>
            </a:effectLst>
            <a:latin typeface="+mj-lt"/>
          </a:endParaRPr>
        </a:p>
      </xdr:txBody>
    </xdr:sp>
    <xdr:clientData/>
  </xdr:oneCellAnchor>
</xdr:wsDr>
</file>

<file path=xl/drawings/drawing32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4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4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4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2762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4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4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3</xdr:col>
      <xdr:colOff>564965</xdr:colOff>
      <xdr:row>7</xdr:row>
      <xdr:rowOff>129127</xdr:rowOff>
    </xdr:from>
    <xdr:ext cx="3125984" cy="937629"/>
    <xdr:sp macro="" textlink="">
      <xdr:nvSpPr>
        <xdr:cNvPr id="3" name="2 Rectángulo">
          <a:extLst>
            <a:ext uri="{FF2B5EF4-FFF2-40B4-BE49-F238E27FC236}">
              <a16:creationId xmlns:a16="http://schemas.microsoft.com/office/drawing/2014/main" id="{00000000-0008-0000-4C01-000003000000}"/>
            </a:ext>
          </a:extLst>
        </xdr:cNvPr>
        <xdr:cNvSpPr/>
      </xdr:nvSpPr>
      <xdr:spPr>
        <a:xfrm rot="20354254">
          <a:off x="2260415" y="1576927"/>
          <a:ext cx="3125984"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r>
            <a:rPr lang="es-E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rPr>
            <a:t>ANULADA</a:t>
          </a:r>
        </a:p>
      </xdr:txBody>
    </xdr:sp>
    <xdr:clientData/>
  </xdr:oneCellAnchor>
</xdr:wsDr>
</file>

<file path=xl/drawings/drawing33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4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4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4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5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5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9.xml><?xml version="1.0" encoding="utf-8"?>
<xdr:wsDr xmlns:xdr="http://schemas.openxmlformats.org/drawingml/2006/spreadsheetDrawing" xmlns:a="http://schemas.openxmlformats.org/drawingml/2006/main">
  <xdr:twoCellAnchor>
    <xdr:from>
      <xdr:col>1</xdr:col>
      <xdr:colOff>209551</xdr:colOff>
      <xdr:row>0</xdr:row>
      <xdr:rowOff>95250</xdr:rowOff>
    </xdr:from>
    <xdr:to>
      <xdr:col>2</xdr:col>
      <xdr:colOff>352425</xdr:colOff>
      <xdr:row>4</xdr:row>
      <xdr:rowOff>133351</xdr:rowOff>
    </xdr:to>
    <xdr:pic>
      <xdr:nvPicPr>
        <xdr:cNvPr id="2" name="Picture 3" descr="LOGO-NUEVO-IVIM-CON-LETRAS-FINAL">
          <a:extLst>
            <a:ext uri="{FF2B5EF4-FFF2-40B4-BE49-F238E27FC236}">
              <a16:creationId xmlns:a16="http://schemas.microsoft.com/office/drawing/2014/main" id="{00000000-0008-0000-5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2426" y="95250"/>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5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6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6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6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7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7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7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7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7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161924"/>
          <a:ext cx="1133474" cy="11045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2.xml><?xml version="1.0" encoding="utf-8"?>
<xdr:wsDr xmlns:xdr="http://schemas.openxmlformats.org/drawingml/2006/spreadsheetDrawing" xmlns:a="http://schemas.openxmlformats.org/drawingml/2006/main">
  <xdr:twoCellAnchor>
    <xdr:from>
      <xdr:col>1</xdr:col>
      <xdr:colOff>209551</xdr:colOff>
      <xdr:row>1</xdr:row>
      <xdr:rowOff>200024</xdr:rowOff>
    </xdr:from>
    <xdr:to>
      <xdr:col>2</xdr:col>
      <xdr:colOff>352425</xdr:colOff>
      <xdr:row>6</xdr:row>
      <xdr:rowOff>38100</xdr:rowOff>
    </xdr:to>
    <xdr:pic>
      <xdr:nvPicPr>
        <xdr:cNvPr id="2" name="Picture 3" descr="LOGO-NUEVO-IVIM-CON-LETRAS-FINAL">
          <a:extLst>
            <a:ext uri="{FF2B5EF4-FFF2-40B4-BE49-F238E27FC236}">
              <a16:creationId xmlns:a16="http://schemas.microsoft.com/office/drawing/2014/main" id="{00000000-0008-0000-7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1" y="304799"/>
          <a:ext cx="904874" cy="9715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8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8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8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8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2762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6</xdr:row>
      <xdr:rowOff>9525</xdr:rowOff>
    </xdr:to>
    <xdr:pic>
      <xdr:nvPicPr>
        <xdr:cNvPr id="2" name="Picture 3" descr="LOGO-NUEVO-IVIM-CON-LETRAS-FINAL">
          <a:extLst>
            <a:ext uri="{FF2B5EF4-FFF2-40B4-BE49-F238E27FC236}">
              <a16:creationId xmlns:a16="http://schemas.microsoft.com/office/drawing/2014/main" id="{00000000-0008-0000-8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352424"/>
          <a:ext cx="904874" cy="981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8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8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8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8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8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1"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8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9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4.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5.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6.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7.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8.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9.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0.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1.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9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2.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200025</xdr:rowOff>
    </xdr:to>
    <xdr:pic>
      <xdr:nvPicPr>
        <xdr:cNvPr id="2" name="Picture 3" descr="LOGO-NUEVO-IVIM-CON-LETRAS-FINAL">
          <a:extLst>
            <a:ext uri="{FF2B5EF4-FFF2-40B4-BE49-F238E27FC236}">
              <a16:creationId xmlns:a16="http://schemas.microsoft.com/office/drawing/2014/main" id="{00000000-0008-0000-9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352424"/>
          <a:ext cx="904874" cy="9429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9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5</xdr:row>
      <xdr:rowOff>57150</xdr:rowOff>
    </xdr:to>
    <xdr:pic>
      <xdr:nvPicPr>
        <xdr:cNvPr id="2" name="Picture 3" descr="LOGO-NUEVO-IVIM-CON-LETRAS-FINAL">
          <a:extLst>
            <a:ext uri="{FF2B5EF4-FFF2-40B4-BE49-F238E27FC236}">
              <a16:creationId xmlns:a16="http://schemas.microsoft.com/office/drawing/2014/main" id="{00000000-0008-0000-A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161924"/>
          <a:ext cx="904874" cy="1028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7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8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1426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3.xml><?xml version="1.0" encoding="utf-8"?>
<xdr:wsDr xmlns:xdr="http://schemas.openxmlformats.org/drawingml/2006/spreadsheetDrawing" xmlns:a="http://schemas.openxmlformats.org/drawingml/2006/main">
  <xdr:twoCellAnchor>
    <xdr:from>
      <xdr:col>1</xdr:col>
      <xdr:colOff>171451</xdr:colOff>
      <xdr:row>1</xdr:row>
      <xdr:rowOff>161924</xdr:rowOff>
    </xdr:from>
    <xdr:to>
      <xdr:col>2</xdr:col>
      <xdr:colOff>314325</xdr:colOff>
      <xdr:row>5</xdr:row>
      <xdr:rowOff>190500</xdr:rowOff>
    </xdr:to>
    <xdr:pic>
      <xdr:nvPicPr>
        <xdr:cNvPr id="2" name="Picture 3" descr="LOGO-NUEVO-IVIM-CON-LETRAS-FINAL">
          <a:extLst>
            <a:ext uri="{FF2B5EF4-FFF2-40B4-BE49-F238E27FC236}">
              <a16:creationId xmlns:a16="http://schemas.microsoft.com/office/drawing/2014/main" id="{00000000-0008-0000-A9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2901" y="247649"/>
          <a:ext cx="904874" cy="933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A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B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C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7.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D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8.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E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9.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AF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28626" y="161924"/>
          <a:ext cx="1133474" cy="12188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0.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0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1.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1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2.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2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3.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3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4.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4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5.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5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6.xml><?xml version="1.0" encoding="utf-8"?>
<xdr:wsDr xmlns:xdr="http://schemas.openxmlformats.org/drawingml/2006/spreadsheetDrawing" xmlns:a="http://schemas.openxmlformats.org/drawingml/2006/main">
  <xdr:twoCellAnchor>
    <xdr:from>
      <xdr:col>1</xdr:col>
      <xdr:colOff>171451</xdr:colOff>
      <xdr:row>0</xdr:row>
      <xdr:rowOff>161924</xdr:rowOff>
    </xdr:from>
    <xdr:to>
      <xdr:col>2</xdr:col>
      <xdr:colOff>314325</xdr:colOff>
      <xdr:row>6</xdr:row>
      <xdr:rowOff>18717</xdr:rowOff>
    </xdr:to>
    <xdr:pic>
      <xdr:nvPicPr>
        <xdr:cNvPr id="2" name="Picture 3" descr="LOGO-NUEVO-IVIM-CON-LETRAS-FINAL">
          <a:extLst>
            <a:ext uri="{FF2B5EF4-FFF2-40B4-BE49-F238E27FC236}">
              <a16:creationId xmlns:a16="http://schemas.microsoft.com/office/drawing/2014/main" id="{00000000-0008-0000-B601-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451" y="161924"/>
          <a:ext cx="904874" cy="999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casaneiro\Mis%20documentos\I.V.I.M\ORDEN%20DE%20COMPRA%20-%20CONTROL%202015%20emergenc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 Serv Feb 2015"/>
      <sheetName val="JOEL ANTONIO MEDINA  - 001"/>
      <sheetName val="maribith viajes  - 002"/>
      <sheetName val="maribith fletes  - 003"/>
      <sheetName val="Fran Jr Palma - 004"/>
      <sheetName val="carmona transporte  - 005"/>
      <sheetName val="carmona transporte  - 006"/>
      <sheetName val="Recarga - 0001"/>
      <sheetName val="EMERGENCIA"/>
      <sheetName val="INV GREG - 041"/>
      <sheetName val="INV GREG - 042"/>
      <sheetName val="INV GREG - 04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39">
          <cell r="J39">
            <v>270717.59999999998</v>
          </cell>
        </row>
        <row r="40">
          <cell r="J40">
            <v>32486.111999999997</v>
          </cell>
        </row>
      </sheetData>
      <sheetData sheetId="10">
        <row r="33">
          <cell r="J33">
            <v>15924.15</v>
          </cell>
        </row>
        <row r="34">
          <cell r="J34">
            <v>1910.8979999999999</v>
          </cell>
        </row>
      </sheetData>
      <sheetData sheetId="11">
        <row r="33">
          <cell r="J33">
            <v>739500</v>
          </cell>
        </row>
        <row r="34">
          <cell r="J34">
            <v>88740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6.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8.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9.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1.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2.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6.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143.bin"/></Relationships>
</file>

<file path=xl/worksheets/_rels/sheet147.xml.rels><?xml version="1.0" encoding="UTF-8" standalone="yes"?>
<Relationships xmlns="http://schemas.openxmlformats.org/package/2006/relationships"><Relationship Id="rId2" Type="http://schemas.openxmlformats.org/officeDocument/2006/relationships/drawing" Target="../drawings/drawing146.xml"/><Relationship Id="rId1" Type="http://schemas.openxmlformats.org/officeDocument/2006/relationships/printerSettings" Target="../printerSettings/printerSettings144.bin"/></Relationships>
</file>

<file path=xl/worksheets/_rels/sheet148.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145.bin"/></Relationships>
</file>

<file path=xl/worksheets/_rels/sheet149.xml.rels><?xml version="1.0" encoding="UTF-8" standalone="yes"?>
<Relationships xmlns="http://schemas.openxmlformats.org/package/2006/relationships"><Relationship Id="rId2" Type="http://schemas.openxmlformats.org/officeDocument/2006/relationships/drawing" Target="../drawings/drawing148.xml"/><Relationship Id="rId1" Type="http://schemas.openxmlformats.org/officeDocument/2006/relationships/printerSettings" Target="../printerSettings/printerSettings146.bin"/></Relationships>
</file>

<file path=xl/worksheets/_rels/sheet150.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147.bin"/></Relationships>
</file>

<file path=xl/worksheets/_rels/sheet151.xml.rels><?xml version="1.0" encoding="UTF-8" standalone="yes"?>
<Relationships xmlns="http://schemas.openxmlformats.org/package/2006/relationships"><Relationship Id="rId2" Type="http://schemas.openxmlformats.org/officeDocument/2006/relationships/drawing" Target="../drawings/drawing150.xml"/><Relationship Id="rId1" Type="http://schemas.openxmlformats.org/officeDocument/2006/relationships/printerSettings" Target="../printerSettings/printerSettings148.bin"/></Relationships>
</file>

<file path=xl/worksheets/_rels/sheet152.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149.bin"/></Relationships>
</file>

<file path=xl/worksheets/_rels/sheet153.xml.rels><?xml version="1.0" encoding="UTF-8" standalone="yes"?>
<Relationships xmlns="http://schemas.openxmlformats.org/package/2006/relationships"><Relationship Id="rId2" Type="http://schemas.openxmlformats.org/officeDocument/2006/relationships/drawing" Target="../drawings/drawing152.xml"/><Relationship Id="rId1" Type="http://schemas.openxmlformats.org/officeDocument/2006/relationships/printerSettings" Target="../printerSettings/printerSettings150.bin"/></Relationships>
</file>

<file path=xl/worksheets/_rels/sheet154.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151.bin"/></Relationships>
</file>

<file path=xl/worksheets/_rels/sheet155.xml.rels><?xml version="1.0" encoding="UTF-8" standalone="yes"?>
<Relationships xmlns="http://schemas.openxmlformats.org/package/2006/relationships"><Relationship Id="rId2" Type="http://schemas.openxmlformats.org/officeDocument/2006/relationships/drawing" Target="../drawings/drawing154.xml"/><Relationship Id="rId1" Type="http://schemas.openxmlformats.org/officeDocument/2006/relationships/printerSettings" Target="../printerSettings/printerSettings152.bin"/></Relationships>
</file>

<file path=xl/worksheets/_rels/sheet156.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153.bin"/></Relationships>
</file>

<file path=xl/worksheets/_rels/sheet157.xml.rels><?xml version="1.0" encoding="UTF-8" standalone="yes"?>
<Relationships xmlns="http://schemas.openxmlformats.org/package/2006/relationships"><Relationship Id="rId2" Type="http://schemas.openxmlformats.org/officeDocument/2006/relationships/drawing" Target="../drawings/drawing156.xml"/><Relationship Id="rId1" Type="http://schemas.openxmlformats.org/officeDocument/2006/relationships/printerSettings" Target="../printerSettings/printerSettings154.bin"/></Relationships>
</file>

<file path=xl/worksheets/_rels/sheet158.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155.bin"/></Relationships>
</file>

<file path=xl/worksheets/_rels/sheet159.xml.rels><?xml version="1.0" encoding="UTF-8" standalone="yes"?>
<Relationships xmlns="http://schemas.openxmlformats.org/package/2006/relationships"><Relationship Id="rId2" Type="http://schemas.openxmlformats.org/officeDocument/2006/relationships/drawing" Target="../drawings/drawing158.xml"/><Relationship Id="rId1" Type="http://schemas.openxmlformats.org/officeDocument/2006/relationships/printerSettings" Target="../printerSettings/printerSettings156.bin"/></Relationships>
</file>

<file path=xl/worksheets/_rels/sheet16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157.bin"/></Relationships>
</file>

<file path=xl/worksheets/_rels/sheet161.xml.rels><?xml version="1.0" encoding="UTF-8" standalone="yes"?>
<Relationships xmlns="http://schemas.openxmlformats.org/package/2006/relationships"><Relationship Id="rId2" Type="http://schemas.openxmlformats.org/officeDocument/2006/relationships/drawing" Target="../drawings/drawing160.xml"/><Relationship Id="rId1" Type="http://schemas.openxmlformats.org/officeDocument/2006/relationships/printerSettings" Target="../printerSettings/printerSettings158.bin"/></Relationships>
</file>

<file path=xl/worksheets/_rels/sheet162.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159.bin"/></Relationships>
</file>

<file path=xl/worksheets/_rels/sheet163.xml.rels><?xml version="1.0" encoding="UTF-8" standalone="yes"?>
<Relationships xmlns="http://schemas.openxmlformats.org/package/2006/relationships"><Relationship Id="rId2" Type="http://schemas.openxmlformats.org/officeDocument/2006/relationships/drawing" Target="../drawings/drawing162.xml"/><Relationship Id="rId1" Type="http://schemas.openxmlformats.org/officeDocument/2006/relationships/printerSettings" Target="../printerSettings/printerSettings160.bin"/></Relationships>
</file>

<file path=xl/worksheets/_rels/sheet164.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161.bin"/></Relationships>
</file>

<file path=xl/worksheets/_rels/sheet165.xml.rels><?xml version="1.0" encoding="UTF-8" standalone="yes"?>
<Relationships xmlns="http://schemas.openxmlformats.org/package/2006/relationships"><Relationship Id="rId2" Type="http://schemas.openxmlformats.org/officeDocument/2006/relationships/drawing" Target="../drawings/drawing164.xml"/><Relationship Id="rId1" Type="http://schemas.openxmlformats.org/officeDocument/2006/relationships/printerSettings" Target="../printerSettings/printerSettings162.bin"/></Relationships>
</file>

<file path=xl/worksheets/_rels/sheet166.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63.bin"/></Relationships>
</file>

<file path=xl/worksheets/_rels/sheet167.xml.rels><?xml version="1.0" encoding="UTF-8" standalone="yes"?>
<Relationships xmlns="http://schemas.openxmlformats.org/package/2006/relationships"><Relationship Id="rId2" Type="http://schemas.openxmlformats.org/officeDocument/2006/relationships/drawing" Target="../drawings/drawing166.xml"/><Relationship Id="rId1" Type="http://schemas.openxmlformats.org/officeDocument/2006/relationships/printerSettings" Target="../printerSettings/printerSettings164.bin"/></Relationships>
</file>

<file path=xl/worksheets/_rels/sheet168.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65.bin"/></Relationships>
</file>

<file path=xl/worksheets/_rels/sheet169.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66.bin"/></Relationships>
</file>

<file path=xl/worksheets/_rels/sheet170.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67.bin"/></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70.xml"/><Relationship Id="rId1" Type="http://schemas.openxmlformats.org/officeDocument/2006/relationships/printerSettings" Target="../printerSettings/printerSettings168.bin"/></Relationships>
</file>

<file path=xl/worksheets/_rels/sheet172.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69.bin"/></Relationships>
</file>

<file path=xl/worksheets/_rels/sheet173.xml.rels><?xml version="1.0" encoding="UTF-8" standalone="yes"?>
<Relationships xmlns="http://schemas.openxmlformats.org/package/2006/relationships"><Relationship Id="rId2" Type="http://schemas.openxmlformats.org/officeDocument/2006/relationships/drawing" Target="../drawings/drawing172.xml"/><Relationship Id="rId1" Type="http://schemas.openxmlformats.org/officeDocument/2006/relationships/printerSettings" Target="../printerSettings/printerSettings170.bin"/></Relationships>
</file>

<file path=xl/worksheets/_rels/sheet174.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71.bin"/></Relationships>
</file>

<file path=xl/worksheets/_rels/sheet175.xml.rels><?xml version="1.0" encoding="UTF-8" standalone="yes"?>
<Relationships xmlns="http://schemas.openxmlformats.org/package/2006/relationships"><Relationship Id="rId2" Type="http://schemas.openxmlformats.org/officeDocument/2006/relationships/drawing" Target="../drawings/drawing174.xml"/><Relationship Id="rId1" Type="http://schemas.openxmlformats.org/officeDocument/2006/relationships/printerSettings" Target="../printerSettings/printerSettings172.bin"/></Relationships>
</file>

<file path=xl/worksheets/_rels/sheet176.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73.bin"/></Relationships>
</file>

<file path=xl/worksheets/_rels/sheet177.xml.rels><?xml version="1.0" encoding="UTF-8" standalone="yes"?>
<Relationships xmlns="http://schemas.openxmlformats.org/package/2006/relationships"><Relationship Id="rId2" Type="http://schemas.openxmlformats.org/officeDocument/2006/relationships/drawing" Target="../drawings/drawing176.xml"/><Relationship Id="rId1" Type="http://schemas.openxmlformats.org/officeDocument/2006/relationships/printerSettings" Target="../printerSettings/printerSettings174.bin"/></Relationships>
</file>

<file path=xl/worksheets/_rels/sheet178.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75.bin"/></Relationships>
</file>

<file path=xl/worksheets/_rels/sheet179.xml.rels><?xml version="1.0" encoding="UTF-8" standalone="yes"?>
<Relationships xmlns="http://schemas.openxmlformats.org/package/2006/relationships"><Relationship Id="rId2" Type="http://schemas.openxmlformats.org/officeDocument/2006/relationships/drawing" Target="../drawings/drawing178.xml"/><Relationship Id="rId1" Type="http://schemas.openxmlformats.org/officeDocument/2006/relationships/printerSettings" Target="../printerSettings/printerSettings176.bin"/></Relationships>
</file>

<file path=xl/worksheets/_rels/sheet18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77.bin"/></Relationships>
</file>

<file path=xl/worksheets/_rels/sheet181.xml.rels><?xml version="1.0" encoding="UTF-8" standalone="yes"?>
<Relationships xmlns="http://schemas.openxmlformats.org/package/2006/relationships"><Relationship Id="rId2" Type="http://schemas.openxmlformats.org/officeDocument/2006/relationships/drawing" Target="../drawings/drawing180.xml"/><Relationship Id="rId1" Type="http://schemas.openxmlformats.org/officeDocument/2006/relationships/printerSettings" Target="../printerSettings/printerSettings178.bin"/></Relationships>
</file>

<file path=xl/worksheets/_rels/sheet182.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79.bin"/></Relationships>
</file>

<file path=xl/worksheets/_rels/sheet183.xml.rels><?xml version="1.0" encoding="UTF-8" standalone="yes"?>
<Relationships xmlns="http://schemas.openxmlformats.org/package/2006/relationships"><Relationship Id="rId2" Type="http://schemas.openxmlformats.org/officeDocument/2006/relationships/drawing" Target="../drawings/drawing182.xml"/><Relationship Id="rId1" Type="http://schemas.openxmlformats.org/officeDocument/2006/relationships/printerSettings" Target="../printerSettings/printerSettings180.bin"/></Relationships>
</file>

<file path=xl/worksheets/_rels/sheet184.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81.bin"/></Relationships>
</file>

<file path=xl/worksheets/_rels/sheet185.xml.rels><?xml version="1.0" encoding="UTF-8" standalone="yes"?>
<Relationships xmlns="http://schemas.openxmlformats.org/package/2006/relationships"><Relationship Id="rId2" Type="http://schemas.openxmlformats.org/officeDocument/2006/relationships/drawing" Target="../drawings/drawing184.xml"/><Relationship Id="rId1" Type="http://schemas.openxmlformats.org/officeDocument/2006/relationships/printerSettings" Target="../printerSettings/printerSettings182.bin"/></Relationships>
</file>

<file path=xl/worksheets/_rels/sheet186.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83.bin"/></Relationships>
</file>

<file path=xl/worksheets/_rels/sheet187.xml.rels><?xml version="1.0" encoding="UTF-8" standalone="yes"?>
<Relationships xmlns="http://schemas.openxmlformats.org/package/2006/relationships"><Relationship Id="rId2" Type="http://schemas.openxmlformats.org/officeDocument/2006/relationships/drawing" Target="../drawings/drawing186.xml"/><Relationship Id="rId1" Type="http://schemas.openxmlformats.org/officeDocument/2006/relationships/printerSettings" Target="../printerSettings/printerSettings184.bin"/></Relationships>
</file>

<file path=xl/worksheets/_rels/sheet188.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85.bin"/></Relationships>
</file>

<file path=xl/worksheets/_rels/sheet189.xml.rels><?xml version="1.0" encoding="UTF-8" standalone="yes"?>
<Relationships xmlns="http://schemas.openxmlformats.org/package/2006/relationships"><Relationship Id="rId2" Type="http://schemas.openxmlformats.org/officeDocument/2006/relationships/drawing" Target="../drawings/drawing188.xml"/><Relationship Id="rId1" Type="http://schemas.openxmlformats.org/officeDocument/2006/relationships/printerSettings" Target="../printerSettings/printerSettings186.bin"/></Relationships>
</file>

<file path=xl/worksheets/_rels/sheet190.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87.bin"/></Relationships>
</file>

<file path=xl/worksheets/_rels/sheet191.xml.rels><?xml version="1.0" encoding="UTF-8" standalone="yes"?>
<Relationships xmlns="http://schemas.openxmlformats.org/package/2006/relationships"><Relationship Id="rId2" Type="http://schemas.openxmlformats.org/officeDocument/2006/relationships/drawing" Target="../drawings/drawing190.xml"/><Relationship Id="rId1" Type="http://schemas.openxmlformats.org/officeDocument/2006/relationships/printerSettings" Target="../printerSettings/printerSettings188.bin"/></Relationships>
</file>

<file path=xl/worksheets/_rels/sheet192.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89.bin"/></Relationships>
</file>

<file path=xl/worksheets/_rels/sheet193.xml.rels><?xml version="1.0" encoding="UTF-8" standalone="yes"?>
<Relationships xmlns="http://schemas.openxmlformats.org/package/2006/relationships"><Relationship Id="rId2" Type="http://schemas.openxmlformats.org/officeDocument/2006/relationships/drawing" Target="../drawings/drawing192.xml"/><Relationship Id="rId1" Type="http://schemas.openxmlformats.org/officeDocument/2006/relationships/printerSettings" Target="../printerSettings/printerSettings190.bin"/></Relationships>
</file>

<file path=xl/worksheets/_rels/sheet194.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91.bin"/></Relationships>
</file>

<file path=xl/worksheets/_rels/sheet195.xml.rels><?xml version="1.0" encoding="UTF-8" standalone="yes"?>
<Relationships xmlns="http://schemas.openxmlformats.org/package/2006/relationships"><Relationship Id="rId2" Type="http://schemas.openxmlformats.org/officeDocument/2006/relationships/drawing" Target="../drawings/drawing194.xml"/><Relationship Id="rId1" Type="http://schemas.openxmlformats.org/officeDocument/2006/relationships/printerSettings" Target="../printerSettings/printerSettings192.bin"/></Relationships>
</file>

<file path=xl/worksheets/_rels/sheet196.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93.bin"/></Relationships>
</file>

<file path=xl/worksheets/_rels/sheet197.xml.rels><?xml version="1.0" encoding="UTF-8" standalone="yes"?>
<Relationships xmlns="http://schemas.openxmlformats.org/package/2006/relationships"><Relationship Id="rId2" Type="http://schemas.openxmlformats.org/officeDocument/2006/relationships/drawing" Target="../drawings/drawing196.xml"/><Relationship Id="rId1" Type="http://schemas.openxmlformats.org/officeDocument/2006/relationships/printerSettings" Target="../printerSettings/printerSettings194.bin"/></Relationships>
</file>

<file path=xl/worksheets/_rels/sheet198.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95.bin"/></Relationships>
</file>

<file path=xl/worksheets/_rels/sheet199.xml.rels><?xml version="1.0" encoding="UTF-8" standalone="yes"?>
<Relationships xmlns="http://schemas.openxmlformats.org/package/2006/relationships"><Relationship Id="rId2" Type="http://schemas.openxmlformats.org/officeDocument/2006/relationships/drawing" Target="../drawings/drawing198.xml"/><Relationship Id="rId1" Type="http://schemas.openxmlformats.org/officeDocument/2006/relationships/printerSettings" Target="../printerSettings/printerSettings196.bin"/></Relationships>
</file>

<file path=xl/worksheets/_rels/sheet2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97.bin"/></Relationships>
</file>

<file path=xl/worksheets/_rels/sheet201.xml.rels><?xml version="1.0" encoding="UTF-8" standalone="yes"?>
<Relationships xmlns="http://schemas.openxmlformats.org/package/2006/relationships"><Relationship Id="rId2" Type="http://schemas.openxmlformats.org/officeDocument/2006/relationships/drawing" Target="../drawings/drawing200.xml"/><Relationship Id="rId1" Type="http://schemas.openxmlformats.org/officeDocument/2006/relationships/printerSettings" Target="../printerSettings/printerSettings198.bin"/></Relationships>
</file>

<file path=xl/worksheets/_rels/sheet202.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99.bin"/></Relationships>
</file>

<file path=xl/worksheets/_rels/sheet203.xml.rels><?xml version="1.0" encoding="UTF-8" standalone="yes"?>
<Relationships xmlns="http://schemas.openxmlformats.org/package/2006/relationships"><Relationship Id="rId2" Type="http://schemas.openxmlformats.org/officeDocument/2006/relationships/drawing" Target="../drawings/drawing202.xml"/><Relationship Id="rId1" Type="http://schemas.openxmlformats.org/officeDocument/2006/relationships/printerSettings" Target="../printerSettings/printerSettings200.bin"/></Relationships>
</file>

<file path=xl/worksheets/_rels/sheet205.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201.bin"/></Relationships>
</file>

<file path=xl/worksheets/_rels/sheet206.xml.rels><?xml version="1.0" encoding="UTF-8" standalone="yes"?>
<Relationships xmlns="http://schemas.openxmlformats.org/package/2006/relationships"><Relationship Id="rId2" Type="http://schemas.openxmlformats.org/officeDocument/2006/relationships/drawing" Target="../drawings/drawing204.xml"/><Relationship Id="rId1" Type="http://schemas.openxmlformats.org/officeDocument/2006/relationships/printerSettings" Target="../printerSettings/printerSettings202.bin"/></Relationships>
</file>

<file path=xl/worksheets/_rels/sheet207.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203.bin"/></Relationships>
</file>

<file path=xl/worksheets/_rels/sheet208.xml.rels><?xml version="1.0" encoding="UTF-8" standalone="yes"?>
<Relationships xmlns="http://schemas.openxmlformats.org/package/2006/relationships"><Relationship Id="rId2" Type="http://schemas.openxmlformats.org/officeDocument/2006/relationships/drawing" Target="../drawings/drawing206.xml"/><Relationship Id="rId1" Type="http://schemas.openxmlformats.org/officeDocument/2006/relationships/printerSettings" Target="../printerSettings/printerSettings204.bin"/></Relationships>
</file>

<file path=xl/worksheets/_rels/sheet209.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205.bin"/></Relationships>
</file>

<file path=xl/worksheets/_rels/sheet210.xml.rels><?xml version="1.0" encoding="UTF-8" standalone="yes"?>
<Relationships xmlns="http://schemas.openxmlformats.org/package/2006/relationships"><Relationship Id="rId2" Type="http://schemas.openxmlformats.org/officeDocument/2006/relationships/drawing" Target="../drawings/drawing208.xml"/><Relationship Id="rId1" Type="http://schemas.openxmlformats.org/officeDocument/2006/relationships/printerSettings" Target="../printerSettings/printerSettings206.bin"/></Relationships>
</file>

<file path=xl/worksheets/_rels/sheet211.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207.bin"/></Relationships>
</file>

<file path=xl/worksheets/_rels/sheet212.xml.rels><?xml version="1.0" encoding="UTF-8" standalone="yes"?>
<Relationships xmlns="http://schemas.openxmlformats.org/package/2006/relationships"><Relationship Id="rId2" Type="http://schemas.openxmlformats.org/officeDocument/2006/relationships/drawing" Target="../drawings/drawing210.xml"/><Relationship Id="rId1" Type="http://schemas.openxmlformats.org/officeDocument/2006/relationships/printerSettings" Target="../printerSettings/printerSettings208.bin"/></Relationships>
</file>

<file path=xl/worksheets/_rels/sheet213.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209.bin"/></Relationships>
</file>

<file path=xl/worksheets/_rels/sheet214.xml.rels><?xml version="1.0" encoding="UTF-8" standalone="yes"?>
<Relationships xmlns="http://schemas.openxmlformats.org/package/2006/relationships"><Relationship Id="rId2" Type="http://schemas.openxmlformats.org/officeDocument/2006/relationships/drawing" Target="../drawings/drawing212.xml"/><Relationship Id="rId1" Type="http://schemas.openxmlformats.org/officeDocument/2006/relationships/printerSettings" Target="../printerSettings/printerSettings210.bin"/></Relationships>
</file>

<file path=xl/worksheets/_rels/sheet215.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211.bin"/></Relationships>
</file>

<file path=xl/worksheets/_rels/sheet216.xml.rels><?xml version="1.0" encoding="UTF-8" standalone="yes"?>
<Relationships xmlns="http://schemas.openxmlformats.org/package/2006/relationships"><Relationship Id="rId2" Type="http://schemas.openxmlformats.org/officeDocument/2006/relationships/drawing" Target="../drawings/drawing214.xml"/><Relationship Id="rId1" Type="http://schemas.openxmlformats.org/officeDocument/2006/relationships/printerSettings" Target="../printerSettings/printerSettings212.bin"/></Relationships>
</file>

<file path=xl/worksheets/_rels/sheet217.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213.bin"/></Relationships>
</file>

<file path=xl/worksheets/_rels/sheet218.xml.rels><?xml version="1.0" encoding="UTF-8" standalone="yes"?>
<Relationships xmlns="http://schemas.openxmlformats.org/package/2006/relationships"><Relationship Id="rId2" Type="http://schemas.openxmlformats.org/officeDocument/2006/relationships/drawing" Target="../drawings/drawing216.xml"/><Relationship Id="rId1" Type="http://schemas.openxmlformats.org/officeDocument/2006/relationships/printerSettings" Target="../printerSettings/printerSettings214.bin"/></Relationships>
</file>

<file path=xl/worksheets/_rels/sheet21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215.bin"/></Relationships>
</file>

<file path=xl/worksheets/_rels/sheet220.xml.rels><?xml version="1.0" encoding="UTF-8" standalone="yes"?>
<Relationships xmlns="http://schemas.openxmlformats.org/package/2006/relationships"><Relationship Id="rId2" Type="http://schemas.openxmlformats.org/officeDocument/2006/relationships/drawing" Target="../drawings/drawing218.xml"/><Relationship Id="rId1" Type="http://schemas.openxmlformats.org/officeDocument/2006/relationships/printerSettings" Target="../printerSettings/printerSettings216.bin"/></Relationships>
</file>

<file path=xl/worksheets/_rels/sheet221.xml.rels><?xml version="1.0" encoding="UTF-8" standalone="yes"?>
<Relationships xmlns="http://schemas.openxmlformats.org/package/2006/relationships"><Relationship Id="rId2" Type="http://schemas.openxmlformats.org/officeDocument/2006/relationships/drawing" Target="../drawings/drawing219.xml"/><Relationship Id="rId1" Type="http://schemas.openxmlformats.org/officeDocument/2006/relationships/printerSettings" Target="../printerSettings/printerSettings217.bin"/></Relationships>
</file>

<file path=xl/worksheets/_rels/sheet222.xml.rels><?xml version="1.0" encoding="UTF-8" standalone="yes"?>
<Relationships xmlns="http://schemas.openxmlformats.org/package/2006/relationships"><Relationship Id="rId2" Type="http://schemas.openxmlformats.org/officeDocument/2006/relationships/drawing" Target="../drawings/drawing220.xml"/><Relationship Id="rId1" Type="http://schemas.openxmlformats.org/officeDocument/2006/relationships/printerSettings" Target="../printerSettings/printerSettings218.bin"/></Relationships>
</file>

<file path=xl/worksheets/_rels/sheet223.xml.rels><?xml version="1.0" encoding="UTF-8" standalone="yes"?>
<Relationships xmlns="http://schemas.openxmlformats.org/package/2006/relationships"><Relationship Id="rId2" Type="http://schemas.openxmlformats.org/officeDocument/2006/relationships/drawing" Target="../drawings/drawing221.xml"/><Relationship Id="rId1" Type="http://schemas.openxmlformats.org/officeDocument/2006/relationships/printerSettings" Target="../printerSettings/printerSettings219.bin"/></Relationships>
</file>

<file path=xl/worksheets/_rels/sheet224.xml.rels><?xml version="1.0" encoding="UTF-8" standalone="yes"?>
<Relationships xmlns="http://schemas.openxmlformats.org/package/2006/relationships"><Relationship Id="rId2" Type="http://schemas.openxmlformats.org/officeDocument/2006/relationships/drawing" Target="../drawings/drawing222.xml"/><Relationship Id="rId1" Type="http://schemas.openxmlformats.org/officeDocument/2006/relationships/printerSettings" Target="../printerSettings/printerSettings220.bin"/></Relationships>
</file>

<file path=xl/worksheets/_rels/sheet225.xml.rels><?xml version="1.0" encoding="UTF-8" standalone="yes"?>
<Relationships xmlns="http://schemas.openxmlformats.org/package/2006/relationships"><Relationship Id="rId2" Type="http://schemas.openxmlformats.org/officeDocument/2006/relationships/drawing" Target="../drawings/drawing223.xml"/><Relationship Id="rId1" Type="http://schemas.openxmlformats.org/officeDocument/2006/relationships/printerSettings" Target="../printerSettings/printerSettings221.bin"/></Relationships>
</file>

<file path=xl/worksheets/_rels/sheet226.xml.rels><?xml version="1.0" encoding="UTF-8" standalone="yes"?>
<Relationships xmlns="http://schemas.openxmlformats.org/package/2006/relationships"><Relationship Id="rId2" Type="http://schemas.openxmlformats.org/officeDocument/2006/relationships/drawing" Target="../drawings/drawing224.xml"/><Relationship Id="rId1" Type="http://schemas.openxmlformats.org/officeDocument/2006/relationships/printerSettings" Target="../printerSettings/printerSettings222.bin"/></Relationships>
</file>

<file path=xl/worksheets/_rels/sheet227.xml.rels><?xml version="1.0" encoding="UTF-8" standalone="yes"?>
<Relationships xmlns="http://schemas.openxmlformats.org/package/2006/relationships"><Relationship Id="rId2" Type="http://schemas.openxmlformats.org/officeDocument/2006/relationships/drawing" Target="../drawings/drawing225.xml"/><Relationship Id="rId1" Type="http://schemas.openxmlformats.org/officeDocument/2006/relationships/printerSettings" Target="../printerSettings/printerSettings223.bin"/></Relationships>
</file>

<file path=xl/worksheets/_rels/sheet228.xml.rels><?xml version="1.0" encoding="UTF-8" standalone="yes"?>
<Relationships xmlns="http://schemas.openxmlformats.org/package/2006/relationships"><Relationship Id="rId2" Type="http://schemas.openxmlformats.org/officeDocument/2006/relationships/drawing" Target="../drawings/drawing226.xml"/><Relationship Id="rId1" Type="http://schemas.openxmlformats.org/officeDocument/2006/relationships/printerSettings" Target="../printerSettings/printerSettings224.bin"/></Relationships>
</file>

<file path=xl/worksheets/_rels/sheet229.xml.rels><?xml version="1.0" encoding="UTF-8" standalone="yes"?>
<Relationships xmlns="http://schemas.openxmlformats.org/package/2006/relationships"><Relationship Id="rId2" Type="http://schemas.openxmlformats.org/officeDocument/2006/relationships/drawing" Target="../drawings/drawing227.xml"/><Relationship Id="rId1" Type="http://schemas.openxmlformats.org/officeDocument/2006/relationships/printerSettings" Target="../printerSettings/printerSettings225.bin"/></Relationships>
</file>

<file path=xl/worksheets/_rels/sheet230.xml.rels><?xml version="1.0" encoding="UTF-8" standalone="yes"?>
<Relationships xmlns="http://schemas.openxmlformats.org/package/2006/relationships"><Relationship Id="rId2" Type="http://schemas.openxmlformats.org/officeDocument/2006/relationships/drawing" Target="../drawings/drawing228.xml"/><Relationship Id="rId1" Type="http://schemas.openxmlformats.org/officeDocument/2006/relationships/printerSettings" Target="../printerSettings/printerSettings226.bin"/></Relationships>
</file>

<file path=xl/worksheets/_rels/sheet231.xml.rels><?xml version="1.0" encoding="UTF-8" standalone="yes"?>
<Relationships xmlns="http://schemas.openxmlformats.org/package/2006/relationships"><Relationship Id="rId2" Type="http://schemas.openxmlformats.org/officeDocument/2006/relationships/drawing" Target="../drawings/drawing229.xml"/><Relationship Id="rId1" Type="http://schemas.openxmlformats.org/officeDocument/2006/relationships/printerSettings" Target="../printerSettings/printerSettings227.bin"/></Relationships>
</file>

<file path=xl/worksheets/_rels/sheet232.xml.rels><?xml version="1.0" encoding="UTF-8" standalone="yes"?>
<Relationships xmlns="http://schemas.openxmlformats.org/package/2006/relationships"><Relationship Id="rId2" Type="http://schemas.openxmlformats.org/officeDocument/2006/relationships/drawing" Target="../drawings/drawing230.xml"/><Relationship Id="rId1" Type="http://schemas.openxmlformats.org/officeDocument/2006/relationships/printerSettings" Target="../printerSettings/printerSettings228.bin"/></Relationships>
</file>

<file path=xl/worksheets/_rels/sheet233.xml.rels><?xml version="1.0" encoding="UTF-8" standalone="yes"?>
<Relationships xmlns="http://schemas.openxmlformats.org/package/2006/relationships"><Relationship Id="rId2" Type="http://schemas.openxmlformats.org/officeDocument/2006/relationships/drawing" Target="../drawings/drawing231.xml"/><Relationship Id="rId1" Type="http://schemas.openxmlformats.org/officeDocument/2006/relationships/printerSettings" Target="../printerSettings/printerSettings229.bin"/></Relationships>
</file>

<file path=xl/worksheets/_rels/sheet234.xml.rels><?xml version="1.0" encoding="UTF-8" standalone="yes"?>
<Relationships xmlns="http://schemas.openxmlformats.org/package/2006/relationships"><Relationship Id="rId2" Type="http://schemas.openxmlformats.org/officeDocument/2006/relationships/drawing" Target="../drawings/drawing232.xml"/><Relationship Id="rId1" Type="http://schemas.openxmlformats.org/officeDocument/2006/relationships/printerSettings" Target="../printerSettings/printerSettings230.bin"/></Relationships>
</file>

<file path=xl/worksheets/_rels/sheet235.xml.rels><?xml version="1.0" encoding="UTF-8" standalone="yes"?>
<Relationships xmlns="http://schemas.openxmlformats.org/package/2006/relationships"><Relationship Id="rId2" Type="http://schemas.openxmlformats.org/officeDocument/2006/relationships/drawing" Target="../drawings/drawing233.xml"/><Relationship Id="rId1" Type="http://schemas.openxmlformats.org/officeDocument/2006/relationships/printerSettings" Target="../printerSettings/printerSettings231.bin"/></Relationships>
</file>

<file path=xl/worksheets/_rels/sheet236.xml.rels><?xml version="1.0" encoding="UTF-8" standalone="yes"?>
<Relationships xmlns="http://schemas.openxmlformats.org/package/2006/relationships"><Relationship Id="rId2" Type="http://schemas.openxmlformats.org/officeDocument/2006/relationships/drawing" Target="../drawings/drawing234.xml"/><Relationship Id="rId1" Type="http://schemas.openxmlformats.org/officeDocument/2006/relationships/printerSettings" Target="../printerSettings/printerSettings232.bin"/></Relationships>
</file>

<file path=xl/worksheets/_rels/sheet237.xml.rels><?xml version="1.0" encoding="UTF-8" standalone="yes"?>
<Relationships xmlns="http://schemas.openxmlformats.org/package/2006/relationships"><Relationship Id="rId2" Type="http://schemas.openxmlformats.org/officeDocument/2006/relationships/drawing" Target="../drawings/drawing235.xml"/><Relationship Id="rId1" Type="http://schemas.openxmlformats.org/officeDocument/2006/relationships/printerSettings" Target="../printerSettings/printerSettings233.bin"/></Relationships>
</file>

<file path=xl/worksheets/_rels/sheet238.xml.rels><?xml version="1.0" encoding="UTF-8" standalone="yes"?>
<Relationships xmlns="http://schemas.openxmlformats.org/package/2006/relationships"><Relationship Id="rId2" Type="http://schemas.openxmlformats.org/officeDocument/2006/relationships/drawing" Target="../drawings/drawing236.xml"/><Relationship Id="rId1" Type="http://schemas.openxmlformats.org/officeDocument/2006/relationships/printerSettings" Target="../printerSettings/printerSettings234.bin"/></Relationships>
</file>

<file path=xl/worksheets/_rels/sheet239.xml.rels><?xml version="1.0" encoding="UTF-8" standalone="yes"?>
<Relationships xmlns="http://schemas.openxmlformats.org/package/2006/relationships"><Relationship Id="rId2" Type="http://schemas.openxmlformats.org/officeDocument/2006/relationships/drawing" Target="../drawings/drawing237.xml"/><Relationship Id="rId1" Type="http://schemas.openxmlformats.org/officeDocument/2006/relationships/printerSettings" Target="../printerSettings/printerSettings235.bin"/></Relationships>
</file>

<file path=xl/worksheets/_rels/sheet240.xml.rels><?xml version="1.0" encoding="UTF-8" standalone="yes"?>
<Relationships xmlns="http://schemas.openxmlformats.org/package/2006/relationships"><Relationship Id="rId2" Type="http://schemas.openxmlformats.org/officeDocument/2006/relationships/drawing" Target="../drawings/drawing238.xml"/><Relationship Id="rId1" Type="http://schemas.openxmlformats.org/officeDocument/2006/relationships/printerSettings" Target="../printerSettings/printerSettings236.bin"/></Relationships>
</file>

<file path=xl/worksheets/_rels/sheet241.xml.rels><?xml version="1.0" encoding="UTF-8" standalone="yes"?>
<Relationships xmlns="http://schemas.openxmlformats.org/package/2006/relationships"><Relationship Id="rId2" Type="http://schemas.openxmlformats.org/officeDocument/2006/relationships/drawing" Target="../drawings/drawing239.xml"/><Relationship Id="rId1" Type="http://schemas.openxmlformats.org/officeDocument/2006/relationships/printerSettings" Target="../printerSettings/printerSettings237.bin"/></Relationships>
</file>

<file path=xl/worksheets/_rels/sheet242.xml.rels><?xml version="1.0" encoding="UTF-8" standalone="yes"?>
<Relationships xmlns="http://schemas.openxmlformats.org/package/2006/relationships"><Relationship Id="rId2" Type="http://schemas.openxmlformats.org/officeDocument/2006/relationships/drawing" Target="../drawings/drawing240.xml"/><Relationship Id="rId1" Type="http://schemas.openxmlformats.org/officeDocument/2006/relationships/printerSettings" Target="../printerSettings/printerSettings238.bin"/></Relationships>
</file>

<file path=xl/worksheets/_rels/sheet243.xml.rels><?xml version="1.0" encoding="UTF-8" standalone="yes"?>
<Relationships xmlns="http://schemas.openxmlformats.org/package/2006/relationships"><Relationship Id="rId2" Type="http://schemas.openxmlformats.org/officeDocument/2006/relationships/drawing" Target="../drawings/drawing241.xml"/><Relationship Id="rId1" Type="http://schemas.openxmlformats.org/officeDocument/2006/relationships/printerSettings" Target="../printerSettings/printerSettings239.bin"/></Relationships>
</file>

<file path=xl/worksheets/_rels/sheet244.xml.rels><?xml version="1.0" encoding="UTF-8" standalone="yes"?>
<Relationships xmlns="http://schemas.openxmlformats.org/package/2006/relationships"><Relationship Id="rId2" Type="http://schemas.openxmlformats.org/officeDocument/2006/relationships/drawing" Target="../drawings/drawing242.xml"/><Relationship Id="rId1" Type="http://schemas.openxmlformats.org/officeDocument/2006/relationships/printerSettings" Target="../printerSettings/printerSettings240.bin"/></Relationships>
</file>

<file path=xl/worksheets/_rels/sheet245.xml.rels><?xml version="1.0" encoding="UTF-8" standalone="yes"?>
<Relationships xmlns="http://schemas.openxmlformats.org/package/2006/relationships"><Relationship Id="rId2" Type="http://schemas.openxmlformats.org/officeDocument/2006/relationships/drawing" Target="../drawings/drawing243.xml"/><Relationship Id="rId1" Type="http://schemas.openxmlformats.org/officeDocument/2006/relationships/printerSettings" Target="../printerSettings/printerSettings241.bin"/></Relationships>
</file>

<file path=xl/worksheets/_rels/sheet246.xml.rels><?xml version="1.0" encoding="UTF-8" standalone="yes"?>
<Relationships xmlns="http://schemas.openxmlformats.org/package/2006/relationships"><Relationship Id="rId2" Type="http://schemas.openxmlformats.org/officeDocument/2006/relationships/drawing" Target="../drawings/drawing244.xml"/><Relationship Id="rId1" Type="http://schemas.openxmlformats.org/officeDocument/2006/relationships/printerSettings" Target="../printerSettings/printerSettings242.bin"/></Relationships>
</file>

<file path=xl/worksheets/_rels/sheet247.xml.rels><?xml version="1.0" encoding="UTF-8" standalone="yes"?>
<Relationships xmlns="http://schemas.openxmlformats.org/package/2006/relationships"><Relationship Id="rId2" Type="http://schemas.openxmlformats.org/officeDocument/2006/relationships/drawing" Target="../drawings/drawing245.xml"/><Relationship Id="rId1" Type="http://schemas.openxmlformats.org/officeDocument/2006/relationships/printerSettings" Target="../printerSettings/printerSettings243.bin"/></Relationships>
</file>

<file path=xl/worksheets/_rels/sheet248.xml.rels><?xml version="1.0" encoding="UTF-8" standalone="yes"?>
<Relationships xmlns="http://schemas.openxmlformats.org/package/2006/relationships"><Relationship Id="rId2" Type="http://schemas.openxmlformats.org/officeDocument/2006/relationships/drawing" Target="../drawings/drawing246.xml"/><Relationship Id="rId1" Type="http://schemas.openxmlformats.org/officeDocument/2006/relationships/printerSettings" Target="../printerSettings/printerSettings244.bin"/></Relationships>
</file>

<file path=xl/worksheets/_rels/sheet249.xml.rels><?xml version="1.0" encoding="UTF-8" standalone="yes"?>
<Relationships xmlns="http://schemas.openxmlformats.org/package/2006/relationships"><Relationship Id="rId2" Type="http://schemas.openxmlformats.org/officeDocument/2006/relationships/drawing" Target="../drawings/drawing247.xml"/><Relationship Id="rId1" Type="http://schemas.openxmlformats.org/officeDocument/2006/relationships/printerSettings" Target="../printerSettings/printerSettings245.bin"/></Relationships>
</file>

<file path=xl/worksheets/_rels/sheet250.xml.rels><?xml version="1.0" encoding="UTF-8" standalone="yes"?>
<Relationships xmlns="http://schemas.openxmlformats.org/package/2006/relationships"><Relationship Id="rId2" Type="http://schemas.openxmlformats.org/officeDocument/2006/relationships/drawing" Target="../drawings/drawing248.xml"/><Relationship Id="rId1" Type="http://schemas.openxmlformats.org/officeDocument/2006/relationships/printerSettings" Target="../printerSettings/printerSettings246.bin"/></Relationships>
</file>

<file path=xl/worksheets/_rels/sheet251.xml.rels><?xml version="1.0" encoding="UTF-8" standalone="yes"?>
<Relationships xmlns="http://schemas.openxmlformats.org/package/2006/relationships"><Relationship Id="rId2" Type="http://schemas.openxmlformats.org/officeDocument/2006/relationships/drawing" Target="../drawings/drawing249.xml"/><Relationship Id="rId1" Type="http://schemas.openxmlformats.org/officeDocument/2006/relationships/printerSettings" Target="../printerSettings/printerSettings247.bin"/></Relationships>
</file>

<file path=xl/worksheets/_rels/sheet252.xml.rels><?xml version="1.0" encoding="UTF-8" standalone="yes"?>
<Relationships xmlns="http://schemas.openxmlformats.org/package/2006/relationships"><Relationship Id="rId2" Type="http://schemas.openxmlformats.org/officeDocument/2006/relationships/drawing" Target="../drawings/drawing250.xml"/><Relationship Id="rId1" Type="http://schemas.openxmlformats.org/officeDocument/2006/relationships/printerSettings" Target="../printerSettings/printerSettings248.bin"/></Relationships>
</file>

<file path=xl/worksheets/_rels/sheet253.xml.rels><?xml version="1.0" encoding="UTF-8" standalone="yes"?>
<Relationships xmlns="http://schemas.openxmlformats.org/package/2006/relationships"><Relationship Id="rId2" Type="http://schemas.openxmlformats.org/officeDocument/2006/relationships/drawing" Target="../drawings/drawing251.xml"/><Relationship Id="rId1" Type="http://schemas.openxmlformats.org/officeDocument/2006/relationships/printerSettings" Target="../printerSettings/printerSettings249.bin"/></Relationships>
</file>

<file path=xl/worksheets/_rels/sheet254.xml.rels><?xml version="1.0" encoding="UTF-8" standalone="yes"?>
<Relationships xmlns="http://schemas.openxmlformats.org/package/2006/relationships"><Relationship Id="rId2" Type="http://schemas.openxmlformats.org/officeDocument/2006/relationships/drawing" Target="../drawings/drawing252.xml"/><Relationship Id="rId1" Type="http://schemas.openxmlformats.org/officeDocument/2006/relationships/printerSettings" Target="../printerSettings/printerSettings250.bin"/></Relationships>
</file>

<file path=xl/worksheets/_rels/sheet255.xml.rels><?xml version="1.0" encoding="UTF-8" standalone="yes"?>
<Relationships xmlns="http://schemas.openxmlformats.org/package/2006/relationships"><Relationship Id="rId2" Type="http://schemas.openxmlformats.org/officeDocument/2006/relationships/drawing" Target="../drawings/drawing253.xml"/><Relationship Id="rId1" Type="http://schemas.openxmlformats.org/officeDocument/2006/relationships/printerSettings" Target="../printerSettings/printerSettings251.bin"/></Relationships>
</file>

<file path=xl/worksheets/_rels/sheet256.xml.rels><?xml version="1.0" encoding="UTF-8" standalone="yes"?>
<Relationships xmlns="http://schemas.openxmlformats.org/package/2006/relationships"><Relationship Id="rId2" Type="http://schemas.openxmlformats.org/officeDocument/2006/relationships/drawing" Target="../drawings/drawing254.xml"/><Relationship Id="rId1" Type="http://schemas.openxmlformats.org/officeDocument/2006/relationships/printerSettings" Target="../printerSettings/printerSettings252.bin"/></Relationships>
</file>

<file path=xl/worksheets/_rels/sheet257.xml.rels><?xml version="1.0" encoding="UTF-8" standalone="yes"?>
<Relationships xmlns="http://schemas.openxmlformats.org/package/2006/relationships"><Relationship Id="rId2" Type="http://schemas.openxmlformats.org/officeDocument/2006/relationships/drawing" Target="../drawings/drawing255.xml"/><Relationship Id="rId1" Type="http://schemas.openxmlformats.org/officeDocument/2006/relationships/printerSettings" Target="../printerSettings/printerSettings253.bin"/></Relationships>
</file>

<file path=xl/worksheets/_rels/sheet258.xml.rels><?xml version="1.0" encoding="UTF-8" standalone="yes"?>
<Relationships xmlns="http://schemas.openxmlformats.org/package/2006/relationships"><Relationship Id="rId2" Type="http://schemas.openxmlformats.org/officeDocument/2006/relationships/drawing" Target="../drawings/drawing256.xml"/><Relationship Id="rId1" Type="http://schemas.openxmlformats.org/officeDocument/2006/relationships/printerSettings" Target="../printerSettings/printerSettings254.bin"/></Relationships>
</file>

<file path=xl/worksheets/_rels/sheet259.xml.rels><?xml version="1.0" encoding="UTF-8" standalone="yes"?>
<Relationships xmlns="http://schemas.openxmlformats.org/package/2006/relationships"><Relationship Id="rId2" Type="http://schemas.openxmlformats.org/officeDocument/2006/relationships/drawing" Target="../drawings/drawing257.xml"/><Relationship Id="rId1" Type="http://schemas.openxmlformats.org/officeDocument/2006/relationships/printerSettings" Target="../printerSettings/printerSettings255.bin"/></Relationships>
</file>

<file path=xl/worksheets/_rels/sheet260.xml.rels><?xml version="1.0" encoding="UTF-8" standalone="yes"?>
<Relationships xmlns="http://schemas.openxmlformats.org/package/2006/relationships"><Relationship Id="rId2" Type="http://schemas.openxmlformats.org/officeDocument/2006/relationships/drawing" Target="../drawings/drawing258.xml"/><Relationship Id="rId1" Type="http://schemas.openxmlformats.org/officeDocument/2006/relationships/printerSettings" Target="../printerSettings/printerSettings256.bin"/></Relationships>
</file>

<file path=xl/worksheets/_rels/sheet261.xml.rels><?xml version="1.0" encoding="UTF-8" standalone="yes"?>
<Relationships xmlns="http://schemas.openxmlformats.org/package/2006/relationships"><Relationship Id="rId2" Type="http://schemas.openxmlformats.org/officeDocument/2006/relationships/drawing" Target="../drawings/drawing259.xml"/><Relationship Id="rId1" Type="http://schemas.openxmlformats.org/officeDocument/2006/relationships/printerSettings" Target="../printerSettings/printerSettings257.bin"/></Relationships>
</file>

<file path=xl/worksheets/_rels/sheet262.xml.rels><?xml version="1.0" encoding="UTF-8" standalone="yes"?>
<Relationships xmlns="http://schemas.openxmlformats.org/package/2006/relationships"><Relationship Id="rId2" Type="http://schemas.openxmlformats.org/officeDocument/2006/relationships/drawing" Target="../drawings/drawing260.xml"/><Relationship Id="rId1" Type="http://schemas.openxmlformats.org/officeDocument/2006/relationships/printerSettings" Target="../printerSettings/printerSettings258.bin"/></Relationships>
</file>

<file path=xl/worksheets/_rels/sheet263.xml.rels><?xml version="1.0" encoding="UTF-8" standalone="yes"?>
<Relationships xmlns="http://schemas.openxmlformats.org/package/2006/relationships"><Relationship Id="rId2" Type="http://schemas.openxmlformats.org/officeDocument/2006/relationships/drawing" Target="../drawings/drawing261.xml"/><Relationship Id="rId1" Type="http://schemas.openxmlformats.org/officeDocument/2006/relationships/printerSettings" Target="../printerSettings/printerSettings259.bin"/></Relationships>
</file>

<file path=xl/worksheets/_rels/sheet264.xml.rels><?xml version="1.0" encoding="UTF-8" standalone="yes"?>
<Relationships xmlns="http://schemas.openxmlformats.org/package/2006/relationships"><Relationship Id="rId2" Type="http://schemas.openxmlformats.org/officeDocument/2006/relationships/drawing" Target="../drawings/drawing262.xml"/><Relationship Id="rId1" Type="http://schemas.openxmlformats.org/officeDocument/2006/relationships/printerSettings" Target="../printerSettings/printerSettings260.bin"/></Relationships>
</file>

<file path=xl/worksheets/_rels/sheet265.xml.rels><?xml version="1.0" encoding="UTF-8" standalone="yes"?>
<Relationships xmlns="http://schemas.openxmlformats.org/package/2006/relationships"><Relationship Id="rId2" Type="http://schemas.openxmlformats.org/officeDocument/2006/relationships/drawing" Target="../drawings/drawing263.xml"/><Relationship Id="rId1" Type="http://schemas.openxmlformats.org/officeDocument/2006/relationships/printerSettings" Target="../printerSettings/printerSettings261.bin"/></Relationships>
</file>

<file path=xl/worksheets/_rels/sheet266.xml.rels><?xml version="1.0" encoding="UTF-8" standalone="yes"?>
<Relationships xmlns="http://schemas.openxmlformats.org/package/2006/relationships"><Relationship Id="rId2" Type="http://schemas.openxmlformats.org/officeDocument/2006/relationships/drawing" Target="../drawings/drawing264.xml"/><Relationship Id="rId1" Type="http://schemas.openxmlformats.org/officeDocument/2006/relationships/printerSettings" Target="../printerSettings/printerSettings262.bin"/></Relationships>
</file>

<file path=xl/worksheets/_rels/sheet267.xml.rels><?xml version="1.0" encoding="UTF-8" standalone="yes"?>
<Relationships xmlns="http://schemas.openxmlformats.org/package/2006/relationships"><Relationship Id="rId2" Type="http://schemas.openxmlformats.org/officeDocument/2006/relationships/drawing" Target="../drawings/drawing265.xml"/><Relationship Id="rId1" Type="http://schemas.openxmlformats.org/officeDocument/2006/relationships/printerSettings" Target="../printerSettings/printerSettings263.bin"/></Relationships>
</file>

<file path=xl/worksheets/_rels/sheet268.xml.rels><?xml version="1.0" encoding="UTF-8" standalone="yes"?>
<Relationships xmlns="http://schemas.openxmlformats.org/package/2006/relationships"><Relationship Id="rId2" Type="http://schemas.openxmlformats.org/officeDocument/2006/relationships/drawing" Target="../drawings/drawing266.xml"/><Relationship Id="rId1" Type="http://schemas.openxmlformats.org/officeDocument/2006/relationships/printerSettings" Target="../printerSettings/printerSettings264.bin"/></Relationships>
</file>

<file path=xl/worksheets/_rels/sheet269.xml.rels><?xml version="1.0" encoding="UTF-8" standalone="yes"?>
<Relationships xmlns="http://schemas.openxmlformats.org/package/2006/relationships"><Relationship Id="rId2" Type="http://schemas.openxmlformats.org/officeDocument/2006/relationships/drawing" Target="../drawings/drawing267.xml"/><Relationship Id="rId1" Type="http://schemas.openxmlformats.org/officeDocument/2006/relationships/printerSettings" Target="../printerSettings/printerSettings265.bin"/></Relationships>
</file>

<file path=xl/worksheets/_rels/sheet270.xml.rels><?xml version="1.0" encoding="UTF-8" standalone="yes"?>
<Relationships xmlns="http://schemas.openxmlformats.org/package/2006/relationships"><Relationship Id="rId2" Type="http://schemas.openxmlformats.org/officeDocument/2006/relationships/drawing" Target="../drawings/drawing268.xml"/><Relationship Id="rId1" Type="http://schemas.openxmlformats.org/officeDocument/2006/relationships/printerSettings" Target="../printerSettings/printerSettings266.bin"/></Relationships>
</file>

<file path=xl/worksheets/_rels/sheet271.xml.rels><?xml version="1.0" encoding="UTF-8" standalone="yes"?>
<Relationships xmlns="http://schemas.openxmlformats.org/package/2006/relationships"><Relationship Id="rId2" Type="http://schemas.openxmlformats.org/officeDocument/2006/relationships/drawing" Target="../drawings/drawing269.xml"/><Relationship Id="rId1" Type="http://schemas.openxmlformats.org/officeDocument/2006/relationships/printerSettings" Target="../printerSettings/printerSettings267.bin"/></Relationships>
</file>

<file path=xl/worksheets/_rels/sheet272.xml.rels><?xml version="1.0" encoding="UTF-8" standalone="yes"?>
<Relationships xmlns="http://schemas.openxmlformats.org/package/2006/relationships"><Relationship Id="rId2" Type="http://schemas.openxmlformats.org/officeDocument/2006/relationships/drawing" Target="../drawings/drawing270.xml"/><Relationship Id="rId1" Type="http://schemas.openxmlformats.org/officeDocument/2006/relationships/printerSettings" Target="../printerSettings/printerSettings268.bin"/></Relationships>
</file>

<file path=xl/worksheets/_rels/sheet273.xml.rels><?xml version="1.0" encoding="UTF-8" standalone="yes"?>
<Relationships xmlns="http://schemas.openxmlformats.org/package/2006/relationships"><Relationship Id="rId2" Type="http://schemas.openxmlformats.org/officeDocument/2006/relationships/drawing" Target="../drawings/drawing271.xml"/><Relationship Id="rId1" Type="http://schemas.openxmlformats.org/officeDocument/2006/relationships/printerSettings" Target="../printerSettings/printerSettings269.bin"/></Relationships>
</file>

<file path=xl/worksheets/_rels/sheet274.xml.rels><?xml version="1.0" encoding="UTF-8" standalone="yes"?>
<Relationships xmlns="http://schemas.openxmlformats.org/package/2006/relationships"><Relationship Id="rId2" Type="http://schemas.openxmlformats.org/officeDocument/2006/relationships/drawing" Target="../drawings/drawing272.xml"/><Relationship Id="rId1" Type="http://schemas.openxmlformats.org/officeDocument/2006/relationships/printerSettings" Target="../printerSettings/printerSettings270.bin"/></Relationships>
</file>

<file path=xl/worksheets/_rels/sheet275.xml.rels><?xml version="1.0" encoding="UTF-8" standalone="yes"?>
<Relationships xmlns="http://schemas.openxmlformats.org/package/2006/relationships"><Relationship Id="rId2" Type="http://schemas.openxmlformats.org/officeDocument/2006/relationships/drawing" Target="../drawings/drawing273.xml"/><Relationship Id="rId1" Type="http://schemas.openxmlformats.org/officeDocument/2006/relationships/printerSettings" Target="../printerSettings/printerSettings271.bin"/></Relationships>
</file>

<file path=xl/worksheets/_rels/sheet276.xml.rels><?xml version="1.0" encoding="UTF-8" standalone="yes"?>
<Relationships xmlns="http://schemas.openxmlformats.org/package/2006/relationships"><Relationship Id="rId2" Type="http://schemas.openxmlformats.org/officeDocument/2006/relationships/drawing" Target="../drawings/drawing274.xml"/><Relationship Id="rId1" Type="http://schemas.openxmlformats.org/officeDocument/2006/relationships/printerSettings" Target="../printerSettings/printerSettings272.bin"/></Relationships>
</file>

<file path=xl/worksheets/_rels/sheet277.xml.rels><?xml version="1.0" encoding="UTF-8" standalone="yes"?>
<Relationships xmlns="http://schemas.openxmlformats.org/package/2006/relationships"><Relationship Id="rId2" Type="http://schemas.openxmlformats.org/officeDocument/2006/relationships/drawing" Target="../drawings/drawing275.xml"/><Relationship Id="rId1" Type="http://schemas.openxmlformats.org/officeDocument/2006/relationships/printerSettings" Target="../printerSettings/printerSettings273.bin"/></Relationships>
</file>

<file path=xl/worksheets/_rels/sheet278.xml.rels><?xml version="1.0" encoding="UTF-8" standalone="yes"?>
<Relationships xmlns="http://schemas.openxmlformats.org/package/2006/relationships"><Relationship Id="rId2" Type="http://schemas.openxmlformats.org/officeDocument/2006/relationships/drawing" Target="../drawings/drawing276.xml"/><Relationship Id="rId1" Type="http://schemas.openxmlformats.org/officeDocument/2006/relationships/printerSettings" Target="../printerSettings/printerSettings274.bin"/></Relationships>
</file>

<file path=xl/worksheets/_rels/sheet279.xml.rels><?xml version="1.0" encoding="UTF-8" standalone="yes"?>
<Relationships xmlns="http://schemas.openxmlformats.org/package/2006/relationships"><Relationship Id="rId2" Type="http://schemas.openxmlformats.org/officeDocument/2006/relationships/drawing" Target="../drawings/drawing277.xml"/><Relationship Id="rId1" Type="http://schemas.openxmlformats.org/officeDocument/2006/relationships/printerSettings" Target="../printerSettings/printerSettings275.bin"/></Relationships>
</file>

<file path=xl/worksheets/_rels/sheet280.xml.rels><?xml version="1.0" encoding="UTF-8" standalone="yes"?>
<Relationships xmlns="http://schemas.openxmlformats.org/package/2006/relationships"><Relationship Id="rId2" Type="http://schemas.openxmlformats.org/officeDocument/2006/relationships/drawing" Target="../drawings/drawing278.xml"/><Relationship Id="rId1" Type="http://schemas.openxmlformats.org/officeDocument/2006/relationships/printerSettings" Target="../printerSettings/printerSettings276.bin"/></Relationships>
</file>

<file path=xl/worksheets/_rels/sheet281.xml.rels><?xml version="1.0" encoding="UTF-8" standalone="yes"?>
<Relationships xmlns="http://schemas.openxmlformats.org/package/2006/relationships"><Relationship Id="rId2" Type="http://schemas.openxmlformats.org/officeDocument/2006/relationships/drawing" Target="../drawings/drawing279.xml"/><Relationship Id="rId1" Type="http://schemas.openxmlformats.org/officeDocument/2006/relationships/printerSettings" Target="../printerSettings/printerSettings277.bin"/></Relationships>
</file>

<file path=xl/worksheets/_rels/sheet282.xml.rels><?xml version="1.0" encoding="UTF-8" standalone="yes"?>
<Relationships xmlns="http://schemas.openxmlformats.org/package/2006/relationships"><Relationship Id="rId2" Type="http://schemas.openxmlformats.org/officeDocument/2006/relationships/drawing" Target="../drawings/drawing280.xml"/><Relationship Id="rId1" Type="http://schemas.openxmlformats.org/officeDocument/2006/relationships/printerSettings" Target="../printerSettings/printerSettings278.bin"/></Relationships>
</file>

<file path=xl/worksheets/_rels/sheet283.xml.rels><?xml version="1.0" encoding="UTF-8" standalone="yes"?>
<Relationships xmlns="http://schemas.openxmlformats.org/package/2006/relationships"><Relationship Id="rId2" Type="http://schemas.openxmlformats.org/officeDocument/2006/relationships/drawing" Target="../drawings/drawing281.xml"/><Relationship Id="rId1" Type="http://schemas.openxmlformats.org/officeDocument/2006/relationships/printerSettings" Target="../printerSettings/printerSettings279.bin"/></Relationships>
</file>

<file path=xl/worksheets/_rels/sheet284.xml.rels><?xml version="1.0" encoding="UTF-8" standalone="yes"?>
<Relationships xmlns="http://schemas.openxmlformats.org/package/2006/relationships"><Relationship Id="rId2" Type="http://schemas.openxmlformats.org/officeDocument/2006/relationships/drawing" Target="../drawings/drawing282.xml"/><Relationship Id="rId1" Type="http://schemas.openxmlformats.org/officeDocument/2006/relationships/printerSettings" Target="../printerSettings/printerSettings280.bin"/></Relationships>
</file>

<file path=xl/worksheets/_rels/sheet285.xml.rels><?xml version="1.0" encoding="UTF-8" standalone="yes"?>
<Relationships xmlns="http://schemas.openxmlformats.org/package/2006/relationships"><Relationship Id="rId2" Type="http://schemas.openxmlformats.org/officeDocument/2006/relationships/drawing" Target="../drawings/drawing283.xml"/><Relationship Id="rId1" Type="http://schemas.openxmlformats.org/officeDocument/2006/relationships/printerSettings" Target="../printerSettings/printerSettings281.bin"/></Relationships>
</file>

<file path=xl/worksheets/_rels/sheet286.xml.rels><?xml version="1.0" encoding="UTF-8" standalone="yes"?>
<Relationships xmlns="http://schemas.openxmlformats.org/package/2006/relationships"><Relationship Id="rId2" Type="http://schemas.openxmlformats.org/officeDocument/2006/relationships/drawing" Target="../drawings/drawing284.xml"/><Relationship Id="rId1" Type="http://schemas.openxmlformats.org/officeDocument/2006/relationships/printerSettings" Target="../printerSettings/printerSettings282.bin"/></Relationships>
</file>

<file path=xl/worksheets/_rels/sheet287.xml.rels><?xml version="1.0" encoding="UTF-8" standalone="yes"?>
<Relationships xmlns="http://schemas.openxmlformats.org/package/2006/relationships"><Relationship Id="rId2" Type="http://schemas.openxmlformats.org/officeDocument/2006/relationships/drawing" Target="../drawings/drawing285.xml"/><Relationship Id="rId1" Type="http://schemas.openxmlformats.org/officeDocument/2006/relationships/printerSettings" Target="../printerSettings/printerSettings283.bin"/></Relationships>
</file>

<file path=xl/worksheets/_rels/sheet288.xml.rels><?xml version="1.0" encoding="UTF-8" standalone="yes"?>
<Relationships xmlns="http://schemas.openxmlformats.org/package/2006/relationships"><Relationship Id="rId2" Type="http://schemas.openxmlformats.org/officeDocument/2006/relationships/drawing" Target="../drawings/drawing286.xml"/><Relationship Id="rId1" Type="http://schemas.openxmlformats.org/officeDocument/2006/relationships/printerSettings" Target="../printerSettings/printerSettings284.bin"/></Relationships>
</file>

<file path=xl/worksheets/_rels/sheet289.xml.rels><?xml version="1.0" encoding="UTF-8" standalone="yes"?>
<Relationships xmlns="http://schemas.openxmlformats.org/package/2006/relationships"><Relationship Id="rId2" Type="http://schemas.openxmlformats.org/officeDocument/2006/relationships/drawing" Target="../drawings/drawing287.xml"/><Relationship Id="rId1" Type="http://schemas.openxmlformats.org/officeDocument/2006/relationships/printerSettings" Target="../printerSettings/printerSettings285.bin"/></Relationships>
</file>

<file path=xl/worksheets/_rels/sheet290.xml.rels><?xml version="1.0" encoding="UTF-8" standalone="yes"?>
<Relationships xmlns="http://schemas.openxmlformats.org/package/2006/relationships"><Relationship Id="rId2" Type="http://schemas.openxmlformats.org/officeDocument/2006/relationships/drawing" Target="../drawings/drawing288.xml"/><Relationship Id="rId1" Type="http://schemas.openxmlformats.org/officeDocument/2006/relationships/printerSettings" Target="../printerSettings/printerSettings286.bin"/></Relationships>
</file>

<file path=xl/worksheets/_rels/sheet291.xml.rels><?xml version="1.0" encoding="UTF-8" standalone="yes"?>
<Relationships xmlns="http://schemas.openxmlformats.org/package/2006/relationships"><Relationship Id="rId2" Type="http://schemas.openxmlformats.org/officeDocument/2006/relationships/drawing" Target="../drawings/drawing289.xml"/><Relationship Id="rId1" Type="http://schemas.openxmlformats.org/officeDocument/2006/relationships/printerSettings" Target="../printerSettings/printerSettings287.bin"/></Relationships>
</file>

<file path=xl/worksheets/_rels/sheet292.xml.rels><?xml version="1.0" encoding="UTF-8" standalone="yes"?>
<Relationships xmlns="http://schemas.openxmlformats.org/package/2006/relationships"><Relationship Id="rId2" Type="http://schemas.openxmlformats.org/officeDocument/2006/relationships/drawing" Target="../drawings/drawing290.xml"/><Relationship Id="rId1" Type="http://schemas.openxmlformats.org/officeDocument/2006/relationships/printerSettings" Target="../printerSettings/printerSettings288.bin"/></Relationships>
</file>

<file path=xl/worksheets/_rels/sheet293.xml.rels><?xml version="1.0" encoding="UTF-8" standalone="yes"?>
<Relationships xmlns="http://schemas.openxmlformats.org/package/2006/relationships"><Relationship Id="rId2" Type="http://schemas.openxmlformats.org/officeDocument/2006/relationships/drawing" Target="../drawings/drawing291.xml"/><Relationship Id="rId1" Type="http://schemas.openxmlformats.org/officeDocument/2006/relationships/printerSettings" Target="../printerSettings/printerSettings289.bin"/></Relationships>
</file>

<file path=xl/worksheets/_rels/sheet294.xml.rels><?xml version="1.0" encoding="UTF-8" standalone="yes"?>
<Relationships xmlns="http://schemas.openxmlformats.org/package/2006/relationships"><Relationship Id="rId2" Type="http://schemas.openxmlformats.org/officeDocument/2006/relationships/drawing" Target="../drawings/drawing292.xml"/><Relationship Id="rId1" Type="http://schemas.openxmlformats.org/officeDocument/2006/relationships/printerSettings" Target="../printerSettings/printerSettings290.bin"/></Relationships>
</file>

<file path=xl/worksheets/_rels/sheet295.xml.rels><?xml version="1.0" encoding="UTF-8" standalone="yes"?>
<Relationships xmlns="http://schemas.openxmlformats.org/package/2006/relationships"><Relationship Id="rId2" Type="http://schemas.openxmlformats.org/officeDocument/2006/relationships/drawing" Target="../drawings/drawing293.xml"/><Relationship Id="rId1" Type="http://schemas.openxmlformats.org/officeDocument/2006/relationships/printerSettings" Target="../printerSettings/printerSettings291.bin"/></Relationships>
</file>

<file path=xl/worksheets/_rels/sheet296.xml.rels><?xml version="1.0" encoding="UTF-8" standalone="yes"?>
<Relationships xmlns="http://schemas.openxmlformats.org/package/2006/relationships"><Relationship Id="rId2" Type="http://schemas.openxmlformats.org/officeDocument/2006/relationships/drawing" Target="../drawings/drawing294.xml"/><Relationship Id="rId1" Type="http://schemas.openxmlformats.org/officeDocument/2006/relationships/printerSettings" Target="../printerSettings/printerSettings292.bin"/></Relationships>
</file>

<file path=xl/worksheets/_rels/sheet297.xml.rels><?xml version="1.0" encoding="UTF-8" standalone="yes"?>
<Relationships xmlns="http://schemas.openxmlformats.org/package/2006/relationships"><Relationship Id="rId2" Type="http://schemas.openxmlformats.org/officeDocument/2006/relationships/drawing" Target="../drawings/drawing295.xml"/><Relationship Id="rId1" Type="http://schemas.openxmlformats.org/officeDocument/2006/relationships/printerSettings" Target="../printerSettings/printerSettings293.bin"/></Relationships>
</file>

<file path=xl/worksheets/_rels/sheet298.xml.rels><?xml version="1.0" encoding="UTF-8" standalone="yes"?>
<Relationships xmlns="http://schemas.openxmlformats.org/package/2006/relationships"><Relationship Id="rId2" Type="http://schemas.openxmlformats.org/officeDocument/2006/relationships/drawing" Target="../drawings/drawing296.xml"/><Relationship Id="rId1" Type="http://schemas.openxmlformats.org/officeDocument/2006/relationships/printerSettings" Target="../printerSettings/printerSettings294.bin"/></Relationships>
</file>

<file path=xl/worksheets/_rels/sheet299.xml.rels><?xml version="1.0" encoding="UTF-8" standalone="yes"?>
<Relationships xmlns="http://schemas.openxmlformats.org/package/2006/relationships"><Relationship Id="rId2" Type="http://schemas.openxmlformats.org/officeDocument/2006/relationships/drawing" Target="../drawings/drawing297.xml"/><Relationship Id="rId1" Type="http://schemas.openxmlformats.org/officeDocument/2006/relationships/printerSettings" Target="../printerSettings/printerSettings295.bin"/></Relationships>
</file>

<file path=xl/worksheets/_rels/sheet300.xml.rels><?xml version="1.0" encoding="UTF-8" standalone="yes"?>
<Relationships xmlns="http://schemas.openxmlformats.org/package/2006/relationships"><Relationship Id="rId2" Type="http://schemas.openxmlformats.org/officeDocument/2006/relationships/drawing" Target="../drawings/drawing298.xml"/><Relationship Id="rId1" Type="http://schemas.openxmlformats.org/officeDocument/2006/relationships/printerSettings" Target="../printerSettings/printerSettings296.bin"/></Relationships>
</file>

<file path=xl/worksheets/_rels/sheet301.xml.rels><?xml version="1.0" encoding="UTF-8" standalone="yes"?>
<Relationships xmlns="http://schemas.openxmlformats.org/package/2006/relationships"><Relationship Id="rId2" Type="http://schemas.openxmlformats.org/officeDocument/2006/relationships/drawing" Target="../drawings/drawing299.xml"/><Relationship Id="rId1" Type="http://schemas.openxmlformats.org/officeDocument/2006/relationships/printerSettings" Target="../printerSettings/printerSettings297.bin"/></Relationships>
</file>

<file path=xl/worksheets/_rels/sheet302.xml.rels><?xml version="1.0" encoding="UTF-8" standalone="yes"?>
<Relationships xmlns="http://schemas.openxmlformats.org/package/2006/relationships"><Relationship Id="rId2" Type="http://schemas.openxmlformats.org/officeDocument/2006/relationships/drawing" Target="../drawings/drawing300.xml"/><Relationship Id="rId1" Type="http://schemas.openxmlformats.org/officeDocument/2006/relationships/printerSettings" Target="../printerSettings/printerSettings298.bin"/></Relationships>
</file>

<file path=xl/worksheets/_rels/sheet303.xml.rels><?xml version="1.0" encoding="UTF-8" standalone="yes"?>
<Relationships xmlns="http://schemas.openxmlformats.org/package/2006/relationships"><Relationship Id="rId2" Type="http://schemas.openxmlformats.org/officeDocument/2006/relationships/drawing" Target="../drawings/drawing301.xml"/><Relationship Id="rId1" Type="http://schemas.openxmlformats.org/officeDocument/2006/relationships/printerSettings" Target="../printerSettings/printerSettings299.bin"/></Relationships>
</file>

<file path=xl/worksheets/_rels/sheet304.xml.rels><?xml version="1.0" encoding="UTF-8" standalone="yes"?>
<Relationships xmlns="http://schemas.openxmlformats.org/package/2006/relationships"><Relationship Id="rId2" Type="http://schemas.openxmlformats.org/officeDocument/2006/relationships/drawing" Target="../drawings/drawing302.xml"/><Relationship Id="rId1" Type="http://schemas.openxmlformats.org/officeDocument/2006/relationships/printerSettings" Target="../printerSettings/printerSettings300.bin"/></Relationships>
</file>

<file path=xl/worksheets/_rels/sheet305.xml.rels><?xml version="1.0" encoding="UTF-8" standalone="yes"?>
<Relationships xmlns="http://schemas.openxmlformats.org/package/2006/relationships"><Relationship Id="rId2" Type="http://schemas.openxmlformats.org/officeDocument/2006/relationships/drawing" Target="../drawings/drawing303.xml"/><Relationship Id="rId1" Type="http://schemas.openxmlformats.org/officeDocument/2006/relationships/printerSettings" Target="../printerSettings/printerSettings301.bin"/></Relationships>
</file>

<file path=xl/worksheets/_rels/sheet306.xml.rels><?xml version="1.0" encoding="UTF-8" standalone="yes"?>
<Relationships xmlns="http://schemas.openxmlformats.org/package/2006/relationships"><Relationship Id="rId2" Type="http://schemas.openxmlformats.org/officeDocument/2006/relationships/drawing" Target="../drawings/drawing304.xml"/><Relationship Id="rId1" Type="http://schemas.openxmlformats.org/officeDocument/2006/relationships/printerSettings" Target="../printerSettings/printerSettings302.bin"/></Relationships>
</file>

<file path=xl/worksheets/_rels/sheet307.xml.rels><?xml version="1.0" encoding="UTF-8" standalone="yes"?>
<Relationships xmlns="http://schemas.openxmlformats.org/package/2006/relationships"><Relationship Id="rId2" Type="http://schemas.openxmlformats.org/officeDocument/2006/relationships/drawing" Target="../drawings/drawing305.xml"/><Relationship Id="rId1" Type="http://schemas.openxmlformats.org/officeDocument/2006/relationships/printerSettings" Target="../printerSettings/printerSettings303.bin"/></Relationships>
</file>

<file path=xl/worksheets/_rels/sheet308.xml.rels><?xml version="1.0" encoding="UTF-8" standalone="yes"?>
<Relationships xmlns="http://schemas.openxmlformats.org/package/2006/relationships"><Relationship Id="rId2" Type="http://schemas.openxmlformats.org/officeDocument/2006/relationships/drawing" Target="../drawings/drawing306.xml"/><Relationship Id="rId1" Type="http://schemas.openxmlformats.org/officeDocument/2006/relationships/printerSettings" Target="../printerSettings/printerSettings304.bin"/></Relationships>
</file>

<file path=xl/worksheets/_rels/sheet309.xml.rels><?xml version="1.0" encoding="UTF-8" standalone="yes"?>
<Relationships xmlns="http://schemas.openxmlformats.org/package/2006/relationships"><Relationship Id="rId2" Type="http://schemas.openxmlformats.org/officeDocument/2006/relationships/drawing" Target="../drawings/drawing307.xml"/><Relationship Id="rId1" Type="http://schemas.openxmlformats.org/officeDocument/2006/relationships/printerSettings" Target="../printerSettings/printerSettings305.bin"/></Relationships>
</file>

<file path=xl/worksheets/_rels/sheet310.xml.rels><?xml version="1.0" encoding="UTF-8" standalone="yes"?>
<Relationships xmlns="http://schemas.openxmlformats.org/package/2006/relationships"><Relationship Id="rId2" Type="http://schemas.openxmlformats.org/officeDocument/2006/relationships/drawing" Target="../drawings/drawing308.xml"/><Relationship Id="rId1" Type="http://schemas.openxmlformats.org/officeDocument/2006/relationships/printerSettings" Target="../printerSettings/printerSettings306.bin"/></Relationships>
</file>

<file path=xl/worksheets/_rels/sheet311.xml.rels><?xml version="1.0" encoding="UTF-8" standalone="yes"?>
<Relationships xmlns="http://schemas.openxmlformats.org/package/2006/relationships"><Relationship Id="rId2" Type="http://schemas.openxmlformats.org/officeDocument/2006/relationships/drawing" Target="../drawings/drawing309.xml"/><Relationship Id="rId1" Type="http://schemas.openxmlformats.org/officeDocument/2006/relationships/printerSettings" Target="../printerSettings/printerSettings307.bin"/></Relationships>
</file>

<file path=xl/worksheets/_rels/sheet312.xml.rels><?xml version="1.0" encoding="UTF-8" standalone="yes"?>
<Relationships xmlns="http://schemas.openxmlformats.org/package/2006/relationships"><Relationship Id="rId2" Type="http://schemas.openxmlformats.org/officeDocument/2006/relationships/drawing" Target="../drawings/drawing310.xml"/><Relationship Id="rId1" Type="http://schemas.openxmlformats.org/officeDocument/2006/relationships/printerSettings" Target="../printerSettings/printerSettings308.bin"/></Relationships>
</file>

<file path=xl/worksheets/_rels/sheet313.xml.rels><?xml version="1.0" encoding="UTF-8" standalone="yes"?>
<Relationships xmlns="http://schemas.openxmlformats.org/package/2006/relationships"><Relationship Id="rId2" Type="http://schemas.openxmlformats.org/officeDocument/2006/relationships/drawing" Target="../drawings/drawing311.xml"/><Relationship Id="rId1" Type="http://schemas.openxmlformats.org/officeDocument/2006/relationships/printerSettings" Target="../printerSettings/printerSettings309.bin"/></Relationships>
</file>

<file path=xl/worksheets/_rels/sheet314.xml.rels><?xml version="1.0" encoding="UTF-8" standalone="yes"?>
<Relationships xmlns="http://schemas.openxmlformats.org/package/2006/relationships"><Relationship Id="rId2" Type="http://schemas.openxmlformats.org/officeDocument/2006/relationships/drawing" Target="../drawings/drawing312.xml"/><Relationship Id="rId1" Type="http://schemas.openxmlformats.org/officeDocument/2006/relationships/printerSettings" Target="../printerSettings/printerSettings310.bin"/></Relationships>
</file>

<file path=xl/worksheets/_rels/sheet315.xml.rels><?xml version="1.0" encoding="UTF-8" standalone="yes"?>
<Relationships xmlns="http://schemas.openxmlformats.org/package/2006/relationships"><Relationship Id="rId2" Type="http://schemas.openxmlformats.org/officeDocument/2006/relationships/drawing" Target="../drawings/drawing313.xml"/><Relationship Id="rId1" Type="http://schemas.openxmlformats.org/officeDocument/2006/relationships/printerSettings" Target="../printerSettings/printerSettings311.bin"/></Relationships>
</file>

<file path=xl/worksheets/_rels/sheet316.xml.rels><?xml version="1.0" encoding="UTF-8" standalone="yes"?>
<Relationships xmlns="http://schemas.openxmlformats.org/package/2006/relationships"><Relationship Id="rId2" Type="http://schemas.openxmlformats.org/officeDocument/2006/relationships/drawing" Target="../drawings/drawing314.xml"/><Relationship Id="rId1" Type="http://schemas.openxmlformats.org/officeDocument/2006/relationships/printerSettings" Target="../printerSettings/printerSettings312.bin"/></Relationships>
</file>

<file path=xl/worksheets/_rels/sheet317.xml.rels><?xml version="1.0" encoding="UTF-8" standalone="yes"?>
<Relationships xmlns="http://schemas.openxmlformats.org/package/2006/relationships"><Relationship Id="rId2" Type="http://schemas.openxmlformats.org/officeDocument/2006/relationships/drawing" Target="../drawings/drawing315.xml"/><Relationship Id="rId1" Type="http://schemas.openxmlformats.org/officeDocument/2006/relationships/printerSettings" Target="../printerSettings/printerSettings313.bin"/></Relationships>
</file>

<file path=xl/worksheets/_rels/sheet318.xml.rels><?xml version="1.0" encoding="UTF-8" standalone="yes"?>
<Relationships xmlns="http://schemas.openxmlformats.org/package/2006/relationships"><Relationship Id="rId2" Type="http://schemas.openxmlformats.org/officeDocument/2006/relationships/drawing" Target="../drawings/drawing316.xml"/><Relationship Id="rId1" Type="http://schemas.openxmlformats.org/officeDocument/2006/relationships/printerSettings" Target="../printerSettings/printerSettings314.bin"/></Relationships>
</file>

<file path=xl/worksheets/_rels/sheet319.xml.rels><?xml version="1.0" encoding="UTF-8" standalone="yes"?>
<Relationships xmlns="http://schemas.openxmlformats.org/package/2006/relationships"><Relationship Id="rId2" Type="http://schemas.openxmlformats.org/officeDocument/2006/relationships/drawing" Target="../drawings/drawing317.xml"/><Relationship Id="rId1" Type="http://schemas.openxmlformats.org/officeDocument/2006/relationships/printerSettings" Target="../printerSettings/printerSettings315.bin"/></Relationships>
</file>

<file path=xl/worksheets/_rels/sheet320.xml.rels><?xml version="1.0" encoding="UTF-8" standalone="yes"?>
<Relationships xmlns="http://schemas.openxmlformats.org/package/2006/relationships"><Relationship Id="rId2" Type="http://schemas.openxmlformats.org/officeDocument/2006/relationships/drawing" Target="../drawings/drawing318.xml"/><Relationship Id="rId1" Type="http://schemas.openxmlformats.org/officeDocument/2006/relationships/printerSettings" Target="../printerSettings/printerSettings316.bin"/></Relationships>
</file>

<file path=xl/worksheets/_rels/sheet321.xml.rels><?xml version="1.0" encoding="UTF-8" standalone="yes"?>
<Relationships xmlns="http://schemas.openxmlformats.org/package/2006/relationships"><Relationship Id="rId2" Type="http://schemas.openxmlformats.org/officeDocument/2006/relationships/drawing" Target="../drawings/drawing319.xml"/><Relationship Id="rId1" Type="http://schemas.openxmlformats.org/officeDocument/2006/relationships/printerSettings" Target="../printerSettings/printerSettings317.bin"/></Relationships>
</file>

<file path=xl/worksheets/_rels/sheet322.xml.rels><?xml version="1.0" encoding="UTF-8" standalone="yes"?>
<Relationships xmlns="http://schemas.openxmlformats.org/package/2006/relationships"><Relationship Id="rId2" Type="http://schemas.openxmlformats.org/officeDocument/2006/relationships/drawing" Target="../drawings/drawing320.xml"/><Relationship Id="rId1" Type="http://schemas.openxmlformats.org/officeDocument/2006/relationships/printerSettings" Target="../printerSettings/printerSettings318.bin"/></Relationships>
</file>

<file path=xl/worksheets/_rels/sheet323.xml.rels><?xml version="1.0" encoding="UTF-8" standalone="yes"?>
<Relationships xmlns="http://schemas.openxmlformats.org/package/2006/relationships"><Relationship Id="rId2" Type="http://schemas.openxmlformats.org/officeDocument/2006/relationships/drawing" Target="../drawings/drawing321.xml"/><Relationship Id="rId1" Type="http://schemas.openxmlformats.org/officeDocument/2006/relationships/printerSettings" Target="../printerSettings/printerSettings319.bin"/></Relationships>
</file>

<file path=xl/worksheets/_rels/sheet324.xml.rels><?xml version="1.0" encoding="UTF-8" standalone="yes"?>
<Relationships xmlns="http://schemas.openxmlformats.org/package/2006/relationships"><Relationship Id="rId2" Type="http://schemas.openxmlformats.org/officeDocument/2006/relationships/drawing" Target="../drawings/drawing322.xml"/><Relationship Id="rId1" Type="http://schemas.openxmlformats.org/officeDocument/2006/relationships/printerSettings" Target="../printerSettings/printerSettings320.bin"/></Relationships>
</file>

<file path=xl/worksheets/_rels/sheet325.xml.rels><?xml version="1.0" encoding="UTF-8" standalone="yes"?>
<Relationships xmlns="http://schemas.openxmlformats.org/package/2006/relationships"><Relationship Id="rId2" Type="http://schemas.openxmlformats.org/officeDocument/2006/relationships/drawing" Target="../drawings/drawing323.xml"/><Relationship Id="rId1" Type="http://schemas.openxmlformats.org/officeDocument/2006/relationships/printerSettings" Target="../printerSettings/printerSettings321.bin"/></Relationships>
</file>

<file path=xl/worksheets/_rels/sheet326.xml.rels><?xml version="1.0" encoding="UTF-8" standalone="yes"?>
<Relationships xmlns="http://schemas.openxmlformats.org/package/2006/relationships"><Relationship Id="rId2" Type="http://schemas.openxmlformats.org/officeDocument/2006/relationships/drawing" Target="../drawings/drawing324.xml"/><Relationship Id="rId1" Type="http://schemas.openxmlformats.org/officeDocument/2006/relationships/printerSettings" Target="../printerSettings/printerSettings322.bin"/></Relationships>
</file>

<file path=xl/worksheets/_rels/sheet327.xml.rels><?xml version="1.0" encoding="UTF-8" standalone="yes"?>
<Relationships xmlns="http://schemas.openxmlformats.org/package/2006/relationships"><Relationship Id="rId2" Type="http://schemas.openxmlformats.org/officeDocument/2006/relationships/drawing" Target="../drawings/drawing325.xml"/><Relationship Id="rId1" Type="http://schemas.openxmlformats.org/officeDocument/2006/relationships/printerSettings" Target="../printerSettings/printerSettings323.bin"/></Relationships>
</file>

<file path=xl/worksheets/_rels/sheet328.xml.rels><?xml version="1.0" encoding="UTF-8" standalone="yes"?>
<Relationships xmlns="http://schemas.openxmlformats.org/package/2006/relationships"><Relationship Id="rId1" Type="http://schemas.openxmlformats.org/officeDocument/2006/relationships/drawing" Target="../drawings/drawing326.xml"/></Relationships>
</file>

<file path=xl/worksheets/_rels/sheet329.xml.rels><?xml version="1.0" encoding="UTF-8" standalone="yes"?>
<Relationships xmlns="http://schemas.openxmlformats.org/package/2006/relationships"><Relationship Id="rId2" Type="http://schemas.openxmlformats.org/officeDocument/2006/relationships/drawing" Target="../drawings/drawing327.xml"/><Relationship Id="rId1" Type="http://schemas.openxmlformats.org/officeDocument/2006/relationships/printerSettings" Target="../printerSettings/printerSettings324.bin"/></Relationships>
</file>

<file path=xl/worksheets/_rels/sheet330.xml.rels><?xml version="1.0" encoding="UTF-8" standalone="yes"?>
<Relationships xmlns="http://schemas.openxmlformats.org/package/2006/relationships"><Relationship Id="rId2" Type="http://schemas.openxmlformats.org/officeDocument/2006/relationships/drawing" Target="../drawings/drawing328.xml"/><Relationship Id="rId1" Type="http://schemas.openxmlformats.org/officeDocument/2006/relationships/printerSettings" Target="../printerSettings/printerSettings325.bin"/></Relationships>
</file>

<file path=xl/worksheets/_rels/sheet331.xml.rels><?xml version="1.0" encoding="UTF-8" standalone="yes"?>
<Relationships xmlns="http://schemas.openxmlformats.org/package/2006/relationships"><Relationship Id="rId2" Type="http://schemas.openxmlformats.org/officeDocument/2006/relationships/drawing" Target="../drawings/drawing329.xml"/><Relationship Id="rId1" Type="http://schemas.openxmlformats.org/officeDocument/2006/relationships/printerSettings" Target="../printerSettings/printerSettings326.bin"/></Relationships>
</file>

<file path=xl/worksheets/_rels/sheet332.xml.rels><?xml version="1.0" encoding="UTF-8" standalone="yes"?>
<Relationships xmlns="http://schemas.openxmlformats.org/package/2006/relationships"><Relationship Id="rId2" Type="http://schemas.openxmlformats.org/officeDocument/2006/relationships/drawing" Target="../drawings/drawing330.xml"/><Relationship Id="rId1" Type="http://schemas.openxmlformats.org/officeDocument/2006/relationships/printerSettings" Target="../printerSettings/printerSettings327.bin"/></Relationships>
</file>

<file path=xl/worksheets/_rels/sheet333.xml.rels><?xml version="1.0" encoding="UTF-8" standalone="yes"?>
<Relationships xmlns="http://schemas.openxmlformats.org/package/2006/relationships"><Relationship Id="rId2" Type="http://schemas.openxmlformats.org/officeDocument/2006/relationships/drawing" Target="../drawings/drawing331.xml"/><Relationship Id="rId1" Type="http://schemas.openxmlformats.org/officeDocument/2006/relationships/printerSettings" Target="../printerSettings/printerSettings328.bin"/></Relationships>
</file>

<file path=xl/worksheets/_rels/sheet334.xml.rels><?xml version="1.0" encoding="UTF-8" standalone="yes"?>
<Relationships xmlns="http://schemas.openxmlformats.org/package/2006/relationships"><Relationship Id="rId2" Type="http://schemas.openxmlformats.org/officeDocument/2006/relationships/drawing" Target="../drawings/drawing332.xml"/><Relationship Id="rId1" Type="http://schemas.openxmlformats.org/officeDocument/2006/relationships/printerSettings" Target="../printerSettings/printerSettings329.bin"/></Relationships>
</file>

<file path=xl/worksheets/_rels/sheet335.xml.rels><?xml version="1.0" encoding="UTF-8" standalone="yes"?>
<Relationships xmlns="http://schemas.openxmlformats.org/package/2006/relationships"><Relationship Id="rId2" Type="http://schemas.openxmlformats.org/officeDocument/2006/relationships/drawing" Target="../drawings/drawing333.xml"/><Relationship Id="rId1" Type="http://schemas.openxmlformats.org/officeDocument/2006/relationships/printerSettings" Target="../printerSettings/printerSettings330.bin"/></Relationships>
</file>

<file path=xl/worksheets/_rels/sheet336.xml.rels><?xml version="1.0" encoding="UTF-8" standalone="yes"?>
<Relationships xmlns="http://schemas.openxmlformats.org/package/2006/relationships"><Relationship Id="rId2" Type="http://schemas.openxmlformats.org/officeDocument/2006/relationships/drawing" Target="../drawings/drawing334.xml"/><Relationship Id="rId1" Type="http://schemas.openxmlformats.org/officeDocument/2006/relationships/printerSettings" Target="../printerSettings/printerSettings331.bin"/></Relationships>
</file>

<file path=xl/worksheets/_rels/sheet337.xml.rels><?xml version="1.0" encoding="UTF-8" standalone="yes"?>
<Relationships xmlns="http://schemas.openxmlformats.org/package/2006/relationships"><Relationship Id="rId2" Type="http://schemas.openxmlformats.org/officeDocument/2006/relationships/drawing" Target="../drawings/drawing335.xml"/><Relationship Id="rId1" Type="http://schemas.openxmlformats.org/officeDocument/2006/relationships/printerSettings" Target="../printerSettings/printerSettings332.bin"/></Relationships>
</file>

<file path=xl/worksheets/_rels/sheet338.xml.rels><?xml version="1.0" encoding="UTF-8" standalone="yes"?>
<Relationships xmlns="http://schemas.openxmlformats.org/package/2006/relationships"><Relationship Id="rId2" Type="http://schemas.openxmlformats.org/officeDocument/2006/relationships/drawing" Target="../drawings/drawing336.xml"/><Relationship Id="rId1" Type="http://schemas.openxmlformats.org/officeDocument/2006/relationships/printerSettings" Target="../printerSettings/printerSettings333.bin"/></Relationships>
</file>

<file path=xl/worksheets/_rels/sheet339.xml.rels><?xml version="1.0" encoding="UTF-8" standalone="yes"?>
<Relationships xmlns="http://schemas.openxmlformats.org/package/2006/relationships"><Relationship Id="rId2" Type="http://schemas.openxmlformats.org/officeDocument/2006/relationships/drawing" Target="../drawings/drawing337.xml"/><Relationship Id="rId1" Type="http://schemas.openxmlformats.org/officeDocument/2006/relationships/printerSettings" Target="../printerSettings/printerSettings334.bin"/></Relationships>
</file>

<file path=xl/worksheets/_rels/sheet340.xml.rels><?xml version="1.0" encoding="UTF-8" standalone="yes"?>
<Relationships xmlns="http://schemas.openxmlformats.org/package/2006/relationships"><Relationship Id="rId2" Type="http://schemas.openxmlformats.org/officeDocument/2006/relationships/drawing" Target="../drawings/drawing338.xml"/><Relationship Id="rId1" Type="http://schemas.openxmlformats.org/officeDocument/2006/relationships/printerSettings" Target="../printerSettings/printerSettings335.bin"/></Relationships>
</file>

<file path=xl/worksheets/_rels/sheet341.xml.rels><?xml version="1.0" encoding="UTF-8" standalone="yes"?>
<Relationships xmlns="http://schemas.openxmlformats.org/package/2006/relationships"><Relationship Id="rId2" Type="http://schemas.openxmlformats.org/officeDocument/2006/relationships/drawing" Target="../drawings/drawing339.xml"/><Relationship Id="rId1" Type="http://schemas.openxmlformats.org/officeDocument/2006/relationships/printerSettings" Target="../printerSettings/printerSettings336.bin"/></Relationships>
</file>

<file path=xl/worksheets/_rels/sheet342.xml.rels><?xml version="1.0" encoding="UTF-8" standalone="yes"?>
<Relationships xmlns="http://schemas.openxmlformats.org/package/2006/relationships"><Relationship Id="rId2" Type="http://schemas.openxmlformats.org/officeDocument/2006/relationships/drawing" Target="../drawings/drawing340.xml"/><Relationship Id="rId1" Type="http://schemas.openxmlformats.org/officeDocument/2006/relationships/printerSettings" Target="../printerSettings/printerSettings337.bin"/></Relationships>
</file>

<file path=xl/worksheets/_rels/sheet343.xml.rels><?xml version="1.0" encoding="UTF-8" standalone="yes"?>
<Relationships xmlns="http://schemas.openxmlformats.org/package/2006/relationships"><Relationship Id="rId2" Type="http://schemas.openxmlformats.org/officeDocument/2006/relationships/drawing" Target="../drawings/drawing341.xml"/><Relationship Id="rId1" Type="http://schemas.openxmlformats.org/officeDocument/2006/relationships/printerSettings" Target="../printerSettings/printerSettings338.bin"/></Relationships>
</file>

<file path=xl/worksheets/_rels/sheet344.xml.rels><?xml version="1.0" encoding="UTF-8" standalone="yes"?>
<Relationships xmlns="http://schemas.openxmlformats.org/package/2006/relationships"><Relationship Id="rId2" Type="http://schemas.openxmlformats.org/officeDocument/2006/relationships/drawing" Target="../drawings/drawing342.xml"/><Relationship Id="rId1" Type="http://schemas.openxmlformats.org/officeDocument/2006/relationships/printerSettings" Target="../printerSettings/printerSettings339.bin"/></Relationships>
</file>

<file path=xl/worksheets/_rels/sheet345.xml.rels><?xml version="1.0" encoding="UTF-8" standalone="yes"?>
<Relationships xmlns="http://schemas.openxmlformats.org/package/2006/relationships"><Relationship Id="rId2" Type="http://schemas.openxmlformats.org/officeDocument/2006/relationships/drawing" Target="../drawings/drawing343.xml"/><Relationship Id="rId1" Type="http://schemas.openxmlformats.org/officeDocument/2006/relationships/printerSettings" Target="../printerSettings/printerSettings340.bin"/></Relationships>
</file>

<file path=xl/worksheets/_rels/sheet346.xml.rels><?xml version="1.0" encoding="UTF-8" standalone="yes"?>
<Relationships xmlns="http://schemas.openxmlformats.org/package/2006/relationships"><Relationship Id="rId2" Type="http://schemas.openxmlformats.org/officeDocument/2006/relationships/drawing" Target="../drawings/drawing344.xml"/><Relationship Id="rId1" Type="http://schemas.openxmlformats.org/officeDocument/2006/relationships/printerSettings" Target="../printerSettings/printerSettings341.bin"/></Relationships>
</file>

<file path=xl/worksheets/_rels/sheet347.xml.rels><?xml version="1.0" encoding="UTF-8" standalone="yes"?>
<Relationships xmlns="http://schemas.openxmlformats.org/package/2006/relationships"><Relationship Id="rId2" Type="http://schemas.openxmlformats.org/officeDocument/2006/relationships/drawing" Target="../drawings/drawing345.xml"/><Relationship Id="rId1" Type="http://schemas.openxmlformats.org/officeDocument/2006/relationships/printerSettings" Target="../printerSettings/printerSettings342.bin"/></Relationships>
</file>

<file path=xl/worksheets/_rels/sheet348.xml.rels><?xml version="1.0" encoding="UTF-8" standalone="yes"?>
<Relationships xmlns="http://schemas.openxmlformats.org/package/2006/relationships"><Relationship Id="rId2" Type="http://schemas.openxmlformats.org/officeDocument/2006/relationships/drawing" Target="../drawings/drawing346.xml"/><Relationship Id="rId1" Type="http://schemas.openxmlformats.org/officeDocument/2006/relationships/printerSettings" Target="../printerSettings/printerSettings343.bin"/></Relationships>
</file>

<file path=xl/worksheets/_rels/sheet349.xml.rels><?xml version="1.0" encoding="UTF-8" standalone="yes"?>
<Relationships xmlns="http://schemas.openxmlformats.org/package/2006/relationships"><Relationship Id="rId2" Type="http://schemas.openxmlformats.org/officeDocument/2006/relationships/drawing" Target="../drawings/drawing347.xml"/><Relationship Id="rId1" Type="http://schemas.openxmlformats.org/officeDocument/2006/relationships/printerSettings" Target="../printerSettings/printerSettings344.bin"/></Relationships>
</file>

<file path=xl/worksheets/_rels/sheet350.xml.rels><?xml version="1.0" encoding="UTF-8" standalone="yes"?>
<Relationships xmlns="http://schemas.openxmlformats.org/package/2006/relationships"><Relationship Id="rId2" Type="http://schemas.openxmlformats.org/officeDocument/2006/relationships/drawing" Target="../drawings/drawing348.xml"/><Relationship Id="rId1" Type="http://schemas.openxmlformats.org/officeDocument/2006/relationships/printerSettings" Target="../printerSettings/printerSettings345.bin"/></Relationships>
</file>

<file path=xl/worksheets/_rels/sheet351.xml.rels><?xml version="1.0" encoding="UTF-8" standalone="yes"?>
<Relationships xmlns="http://schemas.openxmlformats.org/package/2006/relationships"><Relationship Id="rId2" Type="http://schemas.openxmlformats.org/officeDocument/2006/relationships/drawing" Target="../drawings/drawing349.xml"/><Relationship Id="rId1" Type="http://schemas.openxmlformats.org/officeDocument/2006/relationships/printerSettings" Target="../printerSettings/printerSettings346.bin"/></Relationships>
</file>

<file path=xl/worksheets/_rels/sheet352.xml.rels><?xml version="1.0" encoding="UTF-8" standalone="yes"?>
<Relationships xmlns="http://schemas.openxmlformats.org/package/2006/relationships"><Relationship Id="rId2" Type="http://schemas.openxmlformats.org/officeDocument/2006/relationships/drawing" Target="../drawings/drawing350.xml"/><Relationship Id="rId1" Type="http://schemas.openxmlformats.org/officeDocument/2006/relationships/printerSettings" Target="../printerSettings/printerSettings347.bin"/></Relationships>
</file>

<file path=xl/worksheets/_rels/sheet353.xml.rels><?xml version="1.0" encoding="UTF-8" standalone="yes"?>
<Relationships xmlns="http://schemas.openxmlformats.org/package/2006/relationships"><Relationship Id="rId2" Type="http://schemas.openxmlformats.org/officeDocument/2006/relationships/drawing" Target="../drawings/drawing351.xml"/><Relationship Id="rId1" Type="http://schemas.openxmlformats.org/officeDocument/2006/relationships/printerSettings" Target="../printerSettings/printerSettings348.bin"/></Relationships>
</file>

<file path=xl/worksheets/_rels/sheet354.xml.rels><?xml version="1.0" encoding="UTF-8" standalone="yes"?>
<Relationships xmlns="http://schemas.openxmlformats.org/package/2006/relationships"><Relationship Id="rId2" Type="http://schemas.openxmlformats.org/officeDocument/2006/relationships/drawing" Target="../drawings/drawing352.xml"/><Relationship Id="rId1" Type="http://schemas.openxmlformats.org/officeDocument/2006/relationships/printerSettings" Target="../printerSettings/printerSettings349.bin"/></Relationships>
</file>

<file path=xl/worksheets/_rels/sheet355.xml.rels><?xml version="1.0" encoding="UTF-8" standalone="yes"?>
<Relationships xmlns="http://schemas.openxmlformats.org/package/2006/relationships"><Relationship Id="rId2" Type="http://schemas.openxmlformats.org/officeDocument/2006/relationships/drawing" Target="../drawings/drawing353.xml"/><Relationship Id="rId1" Type="http://schemas.openxmlformats.org/officeDocument/2006/relationships/printerSettings" Target="../printerSettings/printerSettings350.bin"/></Relationships>
</file>

<file path=xl/worksheets/_rels/sheet356.xml.rels><?xml version="1.0" encoding="UTF-8" standalone="yes"?>
<Relationships xmlns="http://schemas.openxmlformats.org/package/2006/relationships"><Relationship Id="rId2" Type="http://schemas.openxmlformats.org/officeDocument/2006/relationships/drawing" Target="../drawings/drawing354.xml"/><Relationship Id="rId1" Type="http://schemas.openxmlformats.org/officeDocument/2006/relationships/printerSettings" Target="../printerSettings/printerSettings351.bin"/></Relationships>
</file>

<file path=xl/worksheets/_rels/sheet357.xml.rels><?xml version="1.0" encoding="UTF-8" standalone="yes"?>
<Relationships xmlns="http://schemas.openxmlformats.org/package/2006/relationships"><Relationship Id="rId2" Type="http://schemas.openxmlformats.org/officeDocument/2006/relationships/drawing" Target="../drawings/drawing355.xml"/><Relationship Id="rId1" Type="http://schemas.openxmlformats.org/officeDocument/2006/relationships/printerSettings" Target="../printerSettings/printerSettings352.bin"/></Relationships>
</file>

<file path=xl/worksheets/_rels/sheet358.xml.rels><?xml version="1.0" encoding="UTF-8" standalone="yes"?>
<Relationships xmlns="http://schemas.openxmlformats.org/package/2006/relationships"><Relationship Id="rId2" Type="http://schemas.openxmlformats.org/officeDocument/2006/relationships/drawing" Target="../drawings/drawing356.xml"/><Relationship Id="rId1" Type="http://schemas.openxmlformats.org/officeDocument/2006/relationships/printerSettings" Target="../printerSettings/printerSettings353.bin"/></Relationships>
</file>

<file path=xl/worksheets/_rels/sheet359.xml.rels><?xml version="1.0" encoding="UTF-8" standalone="yes"?>
<Relationships xmlns="http://schemas.openxmlformats.org/package/2006/relationships"><Relationship Id="rId2" Type="http://schemas.openxmlformats.org/officeDocument/2006/relationships/drawing" Target="../drawings/drawing357.xml"/><Relationship Id="rId1" Type="http://schemas.openxmlformats.org/officeDocument/2006/relationships/printerSettings" Target="../printerSettings/printerSettings354.bin"/></Relationships>
</file>

<file path=xl/worksheets/_rels/sheet360.xml.rels><?xml version="1.0" encoding="UTF-8" standalone="yes"?>
<Relationships xmlns="http://schemas.openxmlformats.org/package/2006/relationships"><Relationship Id="rId2" Type="http://schemas.openxmlformats.org/officeDocument/2006/relationships/drawing" Target="../drawings/drawing358.xml"/><Relationship Id="rId1" Type="http://schemas.openxmlformats.org/officeDocument/2006/relationships/printerSettings" Target="../printerSettings/printerSettings355.bin"/></Relationships>
</file>

<file path=xl/worksheets/_rels/sheet361.xml.rels><?xml version="1.0" encoding="UTF-8" standalone="yes"?>
<Relationships xmlns="http://schemas.openxmlformats.org/package/2006/relationships"><Relationship Id="rId2" Type="http://schemas.openxmlformats.org/officeDocument/2006/relationships/drawing" Target="../drawings/drawing359.xml"/><Relationship Id="rId1" Type="http://schemas.openxmlformats.org/officeDocument/2006/relationships/printerSettings" Target="../printerSettings/printerSettings356.bin"/></Relationships>
</file>

<file path=xl/worksheets/_rels/sheet362.xml.rels><?xml version="1.0" encoding="UTF-8" standalone="yes"?>
<Relationships xmlns="http://schemas.openxmlformats.org/package/2006/relationships"><Relationship Id="rId2" Type="http://schemas.openxmlformats.org/officeDocument/2006/relationships/drawing" Target="../drawings/drawing360.xml"/><Relationship Id="rId1" Type="http://schemas.openxmlformats.org/officeDocument/2006/relationships/printerSettings" Target="../printerSettings/printerSettings357.bin"/></Relationships>
</file>

<file path=xl/worksheets/_rels/sheet363.xml.rels><?xml version="1.0" encoding="UTF-8" standalone="yes"?>
<Relationships xmlns="http://schemas.openxmlformats.org/package/2006/relationships"><Relationship Id="rId2" Type="http://schemas.openxmlformats.org/officeDocument/2006/relationships/drawing" Target="../drawings/drawing361.xml"/><Relationship Id="rId1" Type="http://schemas.openxmlformats.org/officeDocument/2006/relationships/printerSettings" Target="../printerSettings/printerSettings358.bin"/></Relationships>
</file>

<file path=xl/worksheets/_rels/sheet364.xml.rels><?xml version="1.0" encoding="UTF-8" standalone="yes"?>
<Relationships xmlns="http://schemas.openxmlformats.org/package/2006/relationships"><Relationship Id="rId2" Type="http://schemas.openxmlformats.org/officeDocument/2006/relationships/drawing" Target="../drawings/drawing362.xml"/><Relationship Id="rId1" Type="http://schemas.openxmlformats.org/officeDocument/2006/relationships/printerSettings" Target="../printerSettings/printerSettings359.bin"/></Relationships>
</file>

<file path=xl/worksheets/_rels/sheet365.xml.rels><?xml version="1.0" encoding="UTF-8" standalone="yes"?>
<Relationships xmlns="http://schemas.openxmlformats.org/package/2006/relationships"><Relationship Id="rId2" Type="http://schemas.openxmlformats.org/officeDocument/2006/relationships/drawing" Target="../drawings/drawing363.xml"/><Relationship Id="rId1" Type="http://schemas.openxmlformats.org/officeDocument/2006/relationships/printerSettings" Target="../printerSettings/printerSettings360.bin"/></Relationships>
</file>

<file path=xl/worksheets/_rels/sheet366.xml.rels><?xml version="1.0" encoding="UTF-8" standalone="yes"?>
<Relationships xmlns="http://schemas.openxmlformats.org/package/2006/relationships"><Relationship Id="rId2" Type="http://schemas.openxmlformats.org/officeDocument/2006/relationships/drawing" Target="../drawings/drawing364.xml"/><Relationship Id="rId1" Type="http://schemas.openxmlformats.org/officeDocument/2006/relationships/printerSettings" Target="../printerSettings/printerSettings361.bin"/></Relationships>
</file>

<file path=xl/worksheets/_rels/sheet367.xml.rels><?xml version="1.0" encoding="UTF-8" standalone="yes"?>
<Relationships xmlns="http://schemas.openxmlformats.org/package/2006/relationships"><Relationship Id="rId2" Type="http://schemas.openxmlformats.org/officeDocument/2006/relationships/drawing" Target="../drawings/drawing365.xml"/><Relationship Id="rId1" Type="http://schemas.openxmlformats.org/officeDocument/2006/relationships/printerSettings" Target="../printerSettings/printerSettings362.bin"/></Relationships>
</file>

<file path=xl/worksheets/_rels/sheet368.xml.rels><?xml version="1.0" encoding="UTF-8" standalone="yes"?>
<Relationships xmlns="http://schemas.openxmlformats.org/package/2006/relationships"><Relationship Id="rId2" Type="http://schemas.openxmlformats.org/officeDocument/2006/relationships/drawing" Target="../drawings/drawing366.xml"/><Relationship Id="rId1" Type="http://schemas.openxmlformats.org/officeDocument/2006/relationships/printerSettings" Target="../printerSettings/printerSettings363.bin"/></Relationships>
</file>

<file path=xl/worksheets/_rels/sheet369.xml.rels><?xml version="1.0" encoding="UTF-8" standalone="yes"?>
<Relationships xmlns="http://schemas.openxmlformats.org/package/2006/relationships"><Relationship Id="rId2" Type="http://schemas.openxmlformats.org/officeDocument/2006/relationships/drawing" Target="../drawings/drawing367.xml"/><Relationship Id="rId1" Type="http://schemas.openxmlformats.org/officeDocument/2006/relationships/printerSettings" Target="../printerSettings/printerSettings364.bin"/></Relationships>
</file>

<file path=xl/worksheets/_rels/sheet370.xml.rels><?xml version="1.0" encoding="UTF-8" standalone="yes"?>
<Relationships xmlns="http://schemas.openxmlformats.org/package/2006/relationships"><Relationship Id="rId2" Type="http://schemas.openxmlformats.org/officeDocument/2006/relationships/drawing" Target="../drawings/drawing368.xml"/><Relationship Id="rId1" Type="http://schemas.openxmlformats.org/officeDocument/2006/relationships/printerSettings" Target="../printerSettings/printerSettings365.bin"/></Relationships>
</file>

<file path=xl/worksheets/_rels/sheet371.xml.rels><?xml version="1.0" encoding="UTF-8" standalone="yes"?>
<Relationships xmlns="http://schemas.openxmlformats.org/package/2006/relationships"><Relationship Id="rId2" Type="http://schemas.openxmlformats.org/officeDocument/2006/relationships/drawing" Target="../drawings/drawing369.xml"/><Relationship Id="rId1" Type="http://schemas.openxmlformats.org/officeDocument/2006/relationships/printerSettings" Target="../printerSettings/printerSettings366.bin"/></Relationships>
</file>

<file path=xl/worksheets/_rels/sheet372.xml.rels><?xml version="1.0" encoding="UTF-8" standalone="yes"?>
<Relationships xmlns="http://schemas.openxmlformats.org/package/2006/relationships"><Relationship Id="rId2" Type="http://schemas.openxmlformats.org/officeDocument/2006/relationships/drawing" Target="../drawings/drawing370.xml"/><Relationship Id="rId1" Type="http://schemas.openxmlformats.org/officeDocument/2006/relationships/printerSettings" Target="../printerSettings/printerSettings367.bin"/></Relationships>
</file>

<file path=xl/worksheets/_rels/sheet373.xml.rels><?xml version="1.0" encoding="UTF-8" standalone="yes"?>
<Relationships xmlns="http://schemas.openxmlformats.org/package/2006/relationships"><Relationship Id="rId2" Type="http://schemas.openxmlformats.org/officeDocument/2006/relationships/drawing" Target="../drawings/drawing371.xml"/><Relationship Id="rId1" Type="http://schemas.openxmlformats.org/officeDocument/2006/relationships/printerSettings" Target="../printerSettings/printerSettings368.bin"/></Relationships>
</file>

<file path=xl/worksheets/_rels/sheet374.xml.rels><?xml version="1.0" encoding="UTF-8" standalone="yes"?>
<Relationships xmlns="http://schemas.openxmlformats.org/package/2006/relationships"><Relationship Id="rId2" Type="http://schemas.openxmlformats.org/officeDocument/2006/relationships/drawing" Target="../drawings/drawing372.xml"/><Relationship Id="rId1" Type="http://schemas.openxmlformats.org/officeDocument/2006/relationships/printerSettings" Target="../printerSettings/printerSettings369.bin"/></Relationships>
</file>

<file path=xl/worksheets/_rels/sheet375.xml.rels><?xml version="1.0" encoding="UTF-8" standalone="yes"?>
<Relationships xmlns="http://schemas.openxmlformats.org/package/2006/relationships"><Relationship Id="rId2" Type="http://schemas.openxmlformats.org/officeDocument/2006/relationships/drawing" Target="../drawings/drawing373.xml"/><Relationship Id="rId1" Type="http://schemas.openxmlformats.org/officeDocument/2006/relationships/printerSettings" Target="../printerSettings/printerSettings370.bin"/></Relationships>
</file>

<file path=xl/worksheets/_rels/sheet376.xml.rels><?xml version="1.0" encoding="UTF-8" standalone="yes"?>
<Relationships xmlns="http://schemas.openxmlformats.org/package/2006/relationships"><Relationship Id="rId2" Type="http://schemas.openxmlformats.org/officeDocument/2006/relationships/drawing" Target="../drawings/drawing374.xml"/><Relationship Id="rId1" Type="http://schemas.openxmlformats.org/officeDocument/2006/relationships/printerSettings" Target="../printerSettings/printerSettings371.bin"/></Relationships>
</file>

<file path=xl/worksheets/_rels/sheet377.xml.rels><?xml version="1.0" encoding="UTF-8" standalone="yes"?>
<Relationships xmlns="http://schemas.openxmlformats.org/package/2006/relationships"><Relationship Id="rId2" Type="http://schemas.openxmlformats.org/officeDocument/2006/relationships/drawing" Target="../drawings/drawing375.xml"/><Relationship Id="rId1" Type="http://schemas.openxmlformats.org/officeDocument/2006/relationships/printerSettings" Target="../printerSettings/printerSettings372.bin"/></Relationships>
</file>

<file path=xl/worksheets/_rels/sheet378.xml.rels><?xml version="1.0" encoding="UTF-8" standalone="yes"?>
<Relationships xmlns="http://schemas.openxmlformats.org/package/2006/relationships"><Relationship Id="rId2" Type="http://schemas.openxmlformats.org/officeDocument/2006/relationships/drawing" Target="../drawings/drawing376.xml"/><Relationship Id="rId1" Type="http://schemas.openxmlformats.org/officeDocument/2006/relationships/printerSettings" Target="../printerSettings/printerSettings373.bin"/></Relationships>
</file>

<file path=xl/worksheets/_rels/sheet379.xml.rels><?xml version="1.0" encoding="UTF-8" standalone="yes"?>
<Relationships xmlns="http://schemas.openxmlformats.org/package/2006/relationships"><Relationship Id="rId2" Type="http://schemas.openxmlformats.org/officeDocument/2006/relationships/drawing" Target="../drawings/drawing377.xml"/><Relationship Id="rId1" Type="http://schemas.openxmlformats.org/officeDocument/2006/relationships/printerSettings" Target="../printerSettings/printerSettings374.bin"/></Relationships>
</file>

<file path=xl/worksheets/_rels/sheet380.xml.rels><?xml version="1.0" encoding="UTF-8" standalone="yes"?>
<Relationships xmlns="http://schemas.openxmlformats.org/package/2006/relationships"><Relationship Id="rId2" Type="http://schemas.openxmlformats.org/officeDocument/2006/relationships/drawing" Target="../drawings/drawing378.xml"/><Relationship Id="rId1" Type="http://schemas.openxmlformats.org/officeDocument/2006/relationships/printerSettings" Target="../printerSettings/printerSettings375.bin"/></Relationships>
</file>

<file path=xl/worksheets/_rels/sheet381.xml.rels><?xml version="1.0" encoding="UTF-8" standalone="yes"?>
<Relationships xmlns="http://schemas.openxmlformats.org/package/2006/relationships"><Relationship Id="rId2" Type="http://schemas.openxmlformats.org/officeDocument/2006/relationships/drawing" Target="../drawings/drawing379.xml"/><Relationship Id="rId1" Type="http://schemas.openxmlformats.org/officeDocument/2006/relationships/printerSettings" Target="../printerSettings/printerSettings376.bin"/></Relationships>
</file>

<file path=xl/worksheets/_rels/sheet382.xml.rels><?xml version="1.0" encoding="UTF-8" standalone="yes"?>
<Relationships xmlns="http://schemas.openxmlformats.org/package/2006/relationships"><Relationship Id="rId2" Type="http://schemas.openxmlformats.org/officeDocument/2006/relationships/drawing" Target="../drawings/drawing380.xml"/><Relationship Id="rId1" Type="http://schemas.openxmlformats.org/officeDocument/2006/relationships/printerSettings" Target="../printerSettings/printerSettings377.bin"/></Relationships>
</file>

<file path=xl/worksheets/_rels/sheet383.xml.rels><?xml version="1.0" encoding="UTF-8" standalone="yes"?>
<Relationships xmlns="http://schemas.openxmlformats.org/package/2006/relationships"><Relationship Id="rId2" Type="http://schemas.openxmlformats.org/officeDocument/2006/relationships/drawing" Target="../drawings/drawing381.xml"/><Relationship Id="rId1" Type="http://schemas.openxmlformats.org/officeDocument/2006/relationships/printerSettings" Target="../printerSettings/printerSettings378.bin"/></Relationships>
</file>

<file path=xl/worksheets/_rels/sheet384.xml.rels><?xml version="1.0" encoding="UTF-8" standalone="yes"?>
<Relationships xmlns="http://schemas.openxmlformats.org/package/2006/relationships"><Relationship Id="rId2" Type="http://schemas.openxmlformats.org/officeDocument/2006/relationships/drawing" Target="../drawings/drawing382.xml"/><Relationship Id="rId1" Type="http://schemas.openxmlformats.org/officeDocument/2006/relationships/printerSettings" Target="../printerSettings/printerSettings379.bin"/></Relationships>
</file>

<file path=xl/worksheets/_rels/sheet385.xml.rels><?xml version="1.0" encoding="UTF-8" standalone="yes"?>
<Relationships xmlns="http://schemas.openxmlformats.org/package/2006/relationships"><Relationship Id="rId2" Type="http://schemas.openxmlformats.org/officeDocument/2006/relationships/drawing" Target="../drawings/drawing383.xml"/><Relationship Id="rId1" Type="http://schemas.openxmlformats.org/officeDocument/2006/relationships/printerSettings" Target="../printerSettings/printerSettings380.bin"/></Relationships>
</file>

<file path=xl/worksheets/_rels/sheet386.xml.rels><?xml version="1.0" encoding="UTF-8" standalone="yes"?>
<Relationships xmlns="http://schemas.openxmlformats.org/package/2006/relationships"><Relationship Id="rId2" Type="http://schemas.openxmlformats.org/officeDocument/2006/relationships/drawing" Target="../drawings/drawing384.xml"/><Relationship Id="rId1" Type="http://schemas.openxmlformats.org/officeDocument/2006/relationships/printerSettings" Target="../printerSettings/printerSettings381.bin"/></Relationships>
</file>

<file path=xl/worksheets/_rels/sheet387.xml.rels><?xml version="1.0" encoding="UTF-8" standalone="yes"?>
<Relationships xmlns="http://schemas.openxmlformats.org/package/2006/relationships"><Relationship Id="rId2" Type="http://schemas.openxmlformats.org/officeDocument/2006/relationships/drawing" Target="../drawings/drawing385.xml"/><Relationship Id="rId1" Type="http://schemas.openxmlformats.org/officeDocument/2006/relationships/printerSettings" Target="../printerSettings/printerSettings382.bin"/></Relationships>
</file>

<file path=xl/worksheets/_rels/sheet388.xml.rels><?xml version="1.0" encoding="UTF-8" standalone="yes"?>
<Relationships xmlns="http://schemas.openxmlformats.org/package/2006/relationships"><Relationship Id="rId2" Type="http://schemas.openxmlformats.org/officeDocument/2006/relationships/drawing" Target="../drawings/drawing386.xml"/><Relationship Id="rId1" Type="http://schemas.openxmlformats.org/officeDocument/2006/relationships/printerSettings" Target="../printerSettings/printerSettings383.bin"/></Relationships>
</file>

<file path=xl/worksheets/_rels/sheet389.xml.rels><?xml version="1.0" encoding="UTF-8" standalone="yes"?>
<Relationships xmlns="http://schemas.openxmlformats.org/package/2006/relationships"><Relationship Id="rId2" Type="http://schemas.openxmlformats.org/officeDocument/2006/relationships/drawing" Target="../drawings/drawing387.xml"/><Relationship Id="rId1" Type="http://schemas.openxmlformats.org/officeDocument/2006/relationships/printerSettings" Target="../printerSettings/printerSettings384.bin"/></Relationships>
</file>

<file path=xl/worksheets/_rels/sheet391.xml.rels><?xml version="1.0" encoding="UTF-8" standalone="yes"?>
<Relationships xmlns="http://schemas.openxmlformats.org/package/2006/relationships"><Relationship Id="rId2" Type="http://schemas.openxmlformats.org/officeDocument/2006/relationships/drawing" Target="../drawings/drawing388.xml"/><Relationship Id="rId1" Type="http://schemas.openxmlformats.org/officeDocument/2006/relationships/printerSettings" Target="../printerSettings/printerSettings385.bin"/></Relationships>
</file>

<file path=xl/worksheets/_rels/sheet392.xml.rels><?xml version="1.0" encoding="UTF-8" standalone="yes"?>
<Relationships xmlns="http://schemas.openxmlformats.org/package/2006/relationships"><Relationship Id="rId2" Type="http://schemas.openxmlformats.org/officeDocument/2006/relationships/drawing" Target="../drawings/drawing389.xml"/><Relationship Id="rId1" Type="http://schemas.openxmlformats.org/officeDocument/2006/relationships/printerSettings" Target="../printerSettings/printerSettings386.bin"/></Relationships>
</file>

<file path=xl/worksheets/_rels/sheet393.xml.rels><?xml version="1.0" encoding="UTF-8" standalone="yes"?>
<Relationships xmlns="http://schemas.openxmlformats.org/package/2006/relationships"><Relationship Id="rId2" Type="http://schemas.openxmlformats.org/officeDocument/2006/relationships/drawing" Target="../drawings/drawing390.xml"/><Relationship Id="rId1" Type="http://schemas.openxmlformats.org/officeDocument/2006/relationships/printerSettings" Target="../printerSettings/printerSettings387.bin"/></Relationships>
</file>

<file path=xl/worksheets/_rels/sheet394.xml.rels><?xml version="1.0" encoding="UTF-8" standalone="yes"?>
<Relationships xmlns="http://schemas.openxmlformats.org/package/2006/relationships"><Relationship Id="rId2" Type="http://schemas.openxmlformats.org/officeDocument/2006/relationships/drawing" Target="../drawings/drawing391.xml"/><Relationship Id="rId1" Type="http://schemas.openxmlformats.org/officeDocument/2006/relationships/printerSettings" Target="../printerSettings/printerSettings388.bin"/></Relationships>
</file>

<file path=xl/worksheets/_rels/sheet395.xml.rels><?xml version="1.0" encoding="UTF-8" standalone="yes"?>
<Relationships xmlns="http://schemas.openxmlformats.org/package/2006/relationships"><Relationship Id="rId2" Type="http://schemas.openxmlformats.org/officeDocument/2006/relationships/drawing" Target="../drawings/drawing392.xml"/><Relationship Id="rId1" Type="http://schemas.openxmlformats.org/officeDocument/2006/relationships/printerSettings" Target="../printerSettings/printerSettings389.bin"/></Relationships>
</file>

<file path=xl/worksheets/_rels/sheet396.xml.rels><?xml version="1.0" encoding="UTF-8" standalone="yes"?>
<Relationships xmlns="http://schemas.openxmlformats.org/package/2006/relationships"><Relationship Id="rId2" Type="http://schemas.openxmlformats.org/officeDocument/2006/relationships/drawing" Target="../drawings/drawing393.xml"/><Relationship Id="rId1" Type="http://schemas.openxmlformats.org/officeDocument/2006/relationships/printerSettings" Target="../printerSettings/printerSettings390.bin"/></Relationships>
</file>

<file path=xl/worksheets/_rels/sheet397.xml.rels><?xml version="1.0" encoding="UTF-8" standalone="yes"?>
<Relationships xmlns="http://schemas.openxmlformats.org/package/2006/relationships"><Relationship Id="rId2" Type="http://schemas.openxmlformats.org/officeDocument/2006/relationships/drawing" Target="../drawings/drawing394.xml"/><Relationship Id="rId1" Type="http://schemas.openxmlformats.org/officeDocument/2006/relationships/printerSettings" Target="../printerSettings/printerSettings391.bin"/></Relationships>
</file>

<file path=xl/worksheets/_rels/sheet398.xml.rels><?xml version="1.0" encoding="UTF-8" standalone="yes"?>
<Relationships xmlns="http://schemas.openxmlformats.org/package/2006/relationships"><Relationship Id="rId2" Type="http://schemas.openxmlformats.org/officeDocument/2006/relationships/drawing" Target="../drawings/drawing395.xml"/><Relationship Id="rId1" Type="http://schemas.openxmlformats.org/officeDocument/2006/relationships/printerSettings" Target="../printerSettings/printerSettings392.bin"/></Relationships>
</file>

<file path=xl/worksheets/_rels/sheet399.xml.rels><?xml version="1.0" encoding="UTF-8" standalone="yes"?>
<Relationships xmlns="http://schemas.openxmlformats.org/package/2006/relationships"><Relationship Id="rId2" Type="http://schemas.openxmlformats.org/officeDocument/2006/relationships/drawing" Target="../drawings/drawing396.xml"/><Relationship Id="rId1" Type="http://schemas.openxmlformats.org/officeDocument/2006/relationships/printerSettings" Target="../printerSettings/printerSettings393.bin"/></Relationships>
</file>

<file path=xl/worksheets/_rels/sheet400.xml.rels><?xml version="1.0" encoding="UTF-8" standalone="yes"?>
<Relationships xmlns="http://schemas.openxmlformats.org/package/2006/relationships"><Relationship Id="rId2" Type="http://schemas.openxmlformats.org/officeDocument/2006/relationships/drawing" Target="../drawings/drawing397.xml"/><Relationship Id="rId1" Type="http://schemas.openxmlformats.org/officeDocument/2006/relationships/printerSettings" Target="../printerSettings/printerSettings394.bin"/></Relationships>
</file>

<file path=xl/worksheets/_rels/sheet401.xml.rels><?xml version="1.0" encoding="UTF-8" standalone="yes"?>
<Relationships xmlns="http://schemas.openxmlformats.org/package/2006/relationships"><Relationship Id="rId2" Type="http://schemas.openxmlformats.org/officeDocument/2006/relationships/drawing" Target="../drawings/drawing398.xml"/><Relationship Id="rId1" Type="http://schemas.openxmlformats.org/officeDocument/2006/relationships/printerSettings" Target="../printerSettings/printerSettings395.bin"/></Relationships>
</file>

<file path=xl/worksheets/_rels/sheet402.xml.rels><?xml version="1.0" encoding="UTF-8" standalone="yes"?>
<Relationships xmlns="http://schemas.openxmlformats.org/package/2006/relationships"><Relationship Id="rId2" Type="http://schemas.openxmlformats.org/officeDocument/2006/relationships/drawing" Target="../drawings/drawing399.xml"/><Relationship Id="rId1" Type="http://schemas.openxmlformats.org/officeDocument/2006/relationships/printerSettings" Target="../printerSettings/printerSettings396.bin"/></Relationships>
</file>

<file path=xl/worksheets/_rels/sheet403.xml.rels><?xml version="1.0" encoding="UTF-8" standalone="yes"?>
<Relationships xmlns="http://schemas.openxmlformats.org/package/2006/relationships"><Relationship Id="rId2" Type="http://schemas.openxmlformats.org/officeDocument/2006/relationships/drawing" Target="../drawings/drawing400.xml"/><Relationship Id="rId1" Type="http://schemas.openxmlformats.org/officeDocument/2006/relationships/printerSettings" Target="../printerSettings/printerSettings397.bin"/></Relationships>
</file>

<file path=xl/worksheets/_rels/sheet404.xml.rels><?xml version="1.0" encoding="UTF-8" standalone="yes"?>
<Relationships xmlns="http://schemas.openxmlformats.org/package/2006/relationships"><Relationship Id="rId2" Type="http://schemas.openxmlformats.org/officeDocument/2006/relationships/drawing" Target="../drawings/drawing401.xml"/><Relationship Id="rId1" Type="http://schemas.openxmlformats.org/officeDocument/2006/relationships/printerSettings" Target="../printerSettings/printerSettings398.bin"/></Relationships>
</file>

<file path=xl/worksheets/_rels/sheet405.xml.rels><?xml version="1.0" encoding="UTF-8" standalone="yes"?>
<Relationships xmlns="http://schemas.openxmlformats.org/package/2006/relationships"><Relationship Id="rId2" Type="http://schemas.openxmlformats.org/officeDocument/2006/relationships/drawing" Target="../drawings/drawing402.xml"/><Relationship Id="rId1" Type="http://schemas.openxmlformats.org/officeDocument/2006/relationships/printerSettings" Target="../printerSettings/printerSettings399.bin"/></Relationships>
</file>

<file path=xl/worksheets/_rels/sheet406.xml.rels><?xml version="1.0" encoding="UTF-8" standalone="yes"?>
<Relationships xmlns="http://schemas.openxmlformats.org/package/2006/relationships"><Relationship Id="rId2" Type="http://schemas.openxmlformats.org/officeDocument/2006/relationships/drawing" Target="../drawings/drawing403.xml"/><Relationship Id="rId1" Type="http://schemas.openxmlformats.org/officeDocument/2006/relationships/printerSettings" Target="../printerSettings/printerSettings400.bin"/></Relationships>
</file>

<file path=xl/worksheets/_rels/sheet407.xml.rels><?xml version="1.0" encoding="UTF-8" standalone="yes"?>
<Relationships xmlns="http://schemas.openxmlformats.org/package/2006/relationships"><Relationship Id="rId2" Type="http://schemas.openxmlformats.org/officeDocument/2006/relationships/drawing" Target="../drawings/drawing404.xml"/><Relationship Id="rId1" Type="http://schemas.openxmlformats.org/officeDocument/2006/relationships/printerSettings" Target="../printerSettings/printerSettings401.bin"/></Relationships>
</file>

<file path=xl/worksheets/_rels/sheet408.xml.rels><?xml version="1.0" encoding="UTF-8" standalone="yes"?>
<Relationships xmlns="http://schemas.openxmlformats.org/package/2006/relationships"><Relationship Id="rId2" Type="http://schemas.openxmlformats.org/officeDocument/2006/relationships/drawing" Target="../drawings/drawing405.xml"/><Relationship Id="rId1" Type="http://schemas.openxmlformats.org/officeDocument/2006/relationships/printerSettings" Target="../printerSettings/printerSettings402.bin"/></Relationships>
</file>

<file path=xl/worksheets/_rels/sheet409.xml.rels><?xml version="1.0" encoding="UTF-8" standalone="yes"?>
<Relationships xmlns="http://schemas.openxmlformats.org/package/2006/relationships"><Relationship Id="rId2" Type="http://schemas.openxmlformats.org/officeDocument/2006/relationships/drawing" Target="../drawings/drawing406.xml"/><Relationship Id="rId1" Type="http://schemas.openxmlformats.org/officeDocument/2006/relationships/printerSettings" Target="../printerSettings/printerSettings403.bin"/></Relationships>
</file>

<file path=xl/worksheets/_rels/sheet410.xml.rels><?xml version="1.0" encoding="UTF-8" standalone="yes"?>
<Relationships xmlns="http://schemas.openxmlformats.org/package/2006/relationships"><Relationship Id="rId2" Type="http://schemas.openxmlformats.org/officeDocument/2006/relationships/drawing" Target="../drawings/drawing407.xml"/><Relationship Id="rId1" Type="http://schemas.openxmlformats.org/officeDocument/2006/relationships/printerSettings" Target="../printerSettings/printerSettings404.bin"/></Relationships>
</file>

<file path=xl/worksheets/_rels/sheet411.xml.rels><?xml version="1.0" encoding="UTF-8" standalone="yes"?>
<Relationships xmlns="http://schemas.openxmlformats.org/package/2006/relationships"><Relationship Id="rId2" Type="http://schemas.openxmlformats.org/officeDocument/2006/relationships/drawing" Target="../drawings/drawing408.xml"/><Relationship Id="rId1" Type="http://schemas.openxmlformats.org/officeDocument/2006/relationships/printerSettings" Target="../printerSettings/printerSettings405.bin"/></Relationships>
</file>

<file path=xl/worksheets/_rels/sheet412.xml.rels><?xml version="1.0" encoding="UTF-8" standalone="yes"?>
<Relationships xmlns="http://schemas.openxmlformats.org/package/2006/relationships"><Relationship Id="rId2" Type="http://schemas.openxmlformats.org/officeDocument/2006/relationships/drawing" Target="../drawings/drawing409.xml"/><Relationship Id="rId1" Type="http://schemas.openxmlformats.org/officeDocument/2006/relationships/printerSettings" Target="../printerSettings/printerSettings406.bin"/></Relationships>
</file>

<file path=xl/worksheets/_rels/sheet413.xml.rels><?xml version="1.0" encoding="UTF-8" standalone="yes"?>
<Relationships xmlns="http://schemas.openxmlformats.org/package/2006/relationships"><Relationship Id="rId2" Type="http://schemas.openxmlformats.org/officeDocument/2006/relationships/drawing" Target="../drawings/drawing410.xml"/><Relationship Id="rId1" Type="http://schemas.openxmlformats.org/officeDocument/2006/relationships/printerSettings" Target="../printerSettings/printerSettings407.bin"/></Relationships>
</file>

<file path=xl/worksheets/_rels/sheet414.xml.rels><?xml version="1.0" encoding="UTF-8" standalone="yes"?>
<Relationships xmlns="http://schemas.openxmlformats.org/package/2006/relationships"><Relationship Id="rId2" Type="http://schemas.openxmlformats.org/officeDocument/2006/relationships/drawing" Target="../drawings/drawing411.xml"/><Relationship Id="rId1" Type="http://schemas.openxmlformats.org/officeDocument/2006/relationships/printerSettings" Target="../printerSettings/printerSettings408.bin"/></Relationships>
</file>

<file path=xl/worksheets/_rels/sheet415.xml.rels><?xml version="1.0" encoding="UTF-8" standalone="yes"?>
<Relationships xmlns="http://schemas.openxmlformats.org/package/2006/relationships"><Relationship Id="rId2" Type="http://schemas.openxmlformats.org/officeDocument/2006/relationships/drawing" Target="../drawings/drawing412.xml"/><Relationship Id="rId1" Type="http://schemas.openxmlformats.org/officeDocument/2006/relationships/printerSettings" Target="../printerSettings/printerSettings409.bin"/></Relationships>
</file>

<file path=xl/worksheets/_rels/sheet416.xml.rels><?xml version="1.0" encoding="UTF-8" standalone="yes"?>
<Relationships xmlns="http://schemas.openxmlformats.org/package/2006/relationships"><Relationship Id="rId2" Type="http://schemas.openxmlformats.org/officeDocument/2006/relationships/drawing" Target="../drawings/drawing413.xml"/><Relationship Id="rId1" Type="http://schemas.openxmlformats.org/officeDocument/2006/relationships/printerSettings" Target="../printerSettings/printerSettings410.bin"/></Relationships>
</file>

<file path=xl/worksheets/_rels/sheet417.xml.rels><?xml version="1.0" encoding="UTF-8" standalone="yes"?>
<Relationships xmlns="http://schemas.openxmlformats.org/package/2006/relationships"><Relationship Id="rId2" Type="http://schemas.openxmlformats.org/officeDocument/2006/relationships/drawing" Target="../drawings/drawing414.xml"/><Relationship Id="rId1" Type="http://schemas.openxmlformats.org/officeDocument/2006/relationships/printerSettings" Target="../printerSettings/printerSettings411.bin"/></Relationships>
</file>

<file path=xl/worksheets/_rels/sheet418.xml.rels><?xml version="1.0" encoding="UTF-8" standalone="yes"?>
<Relationships xmlns="http://schemas.openxmlformats.org/package/2006/relationships"><Relationship Id="rId2" Type="http://schemas.openxmlformats.org/officeDocument/2006/relationships/drawing" Target="../drawings/drawing415.xml"/><Relationship Id="rId1" Type="http://schemas.openxmlformats.org/officeDocument/2006/relationships/printerSettings" Target="../printerSettings/printerSettings412.bin"/></Relationships>
</file>

<file path=xl/worksheets/_rels/sheet419.xml.rels><?xml version="1.0" encoding="UTF-8" standalone="yes"?>
<Relationships xmlns="http://schemas.openxmlformats.org/package/2006/relationships"><Relationship Id="rId2" Type="http://schemas.openxmlformats.org/officeDocument/2006/relationships/drawing" Target="../drawings/drawing416.xml"/><Relationship Id="rId1" Type="http://schemas.openxmlformats.org/officeDocument/2006/relationships/printerSettings" Target="../printerSettings/printerSettings413.bin"/></Relationships>
</file>

<file path=xl/worksheets/_rels/sheet420.xml.rels><?xml version="1.0" encoding="UTF-8" standalone="yes"?>
<Relationships xmlns="http://schemas.openxmlformats.org/package/2006/relationships"><Relationship Id="rId2" Type="http://schemas.openxmlformats.org/officeDocument/2006/relationships/drawing" Target="../drawings/drawing417.xml"/><Relationship Id="rId1" Type="http://schemas.openxmlformats.org/officeDocument/2006/relationships/printerSettings" Target="../printerSettings/printerSettings414.bin"/></Relationships>
</file>

<file path=xl/worksheets/_rels/sheet421.xml.rels><?xml version="1.0" encoding="UTF-8" standalone="yes"?>
<Relationships xmlns="http://schemas.openxmlformats.org/package/2006/relationships"><Relationship Id="rId2" Type="http://schemas.openxmlformats.org/officeDocument/2006/relationships/drawing" Target="../drawings/drawing418.xml"/><Relationship Id="rId1" Type="http://schemas.openxmlformats.org/officeDocument/2006/relationships/printerSettings" Target="../printerSettings/printerSettings415.bin"/></Relationships>
</file>

<file path=xl/worksheets/_rels/sheet422.xml.rels><?xml version="1.0" encoding="UTF-8" standalone="yes"?>
<Relationships xmlns="http://schemas.openxmlformats.org/package/2006/relationships"><Relationship Id="rId2" Type="http://schemas.openxmlformats.org/officeDocument/2006/relationships/drawing" Target="../drawings/drawing419.xml"/><Relationship Id="rId1" Type="http://schemas.openxmlformats.org/officeDocument/2006/relationships/printerSettings" Target="../printerSettings/printerSettings416.bin"/></Relationships>
</file>

<file path=xl/worksheets/_rels/sheet423.xml.rels><?xml version="1.0" encoding="UTF-8" standalone="yes"?>
<Relationships xmlns="http://schemas.openxmlformats.org/package/2006/relationships"><Relationship Id="rId2" Type="http://schemas.openxmlformats.org/officeDocument/2006/relationships/drawing" Target="../drawings/drawing420.xml"/><Relationship Id="rId1" Type="http://schemas.openxmlformats.org/officeDocument/2006/relationships/printerSettings" Target="../printerSettings/printerSettings417.bin"/></Relationships>
</file>

<file path=xl/worksheets/_rels/sheet424.xml.rels><?xml version="1.0" encoding="UTF-8" standalone="yes"?>
<Relationships xmlns="http://schemas.openxmlformats.org/package/2006/relationships"><Relationship Id="rId2" Type="http://schemas.openxmlformats.org/officeDocument/2006/relationships/drawing" Target="../drawings/drawing421.xml"/><Relationship Id="rId1" Type="http://schemas.openxmlformats.org/officeDocument/2006/relationships/printerSettings" Target="../printerSettings/printerSettings418.bin"/></Relationships>
</file>

<file path=xl/worksheets/_rels/sheet425.xml.rels><?xml version="1.0" encoding="UTF-8" standalone="yes"?>
<Relationships xmlns="http://schemas.openxmlformats.org/package/2006/relationships"><Relationship Id="rId2" Type="http://schemas.openxmlformats.org/officeDocument/2006/relationships/drawing" Target="../drawings/drawing422.xml"/><Relationship Id="rId1" Type="http://schemas.openxmlformats.org/officeDocument/2006/relationships/printerSettings" Target="../printerSettings/printerSettings419.bin"/></Relationships>
</file>

<file path=xl/worksheets/_rels/sheet426.xml.rels><?xml version="1.0" encoding="UTF-8" standalone="yes"?>
<Relationships xmlns="http://schemas.openxmlformats.org/package/2006/relationships"><Relationship Id="rId2" Type="http://schemas.openxmlformats.org/officeDocument/2006/relationships/drawing" Target="../drawings/drawing423.xml"/><Relationship Id="rId1" Type="http://schemas.openxmlformats.org/officeDocument/2006/relationships/printerSettings" Target="../printerSettings/printerSettings420.bin"/></Relationships>
</file>

<file path=xl/worksheets/_rels/sheet427.xml.rels><?xml version="1.0" encoding="UTF-8" standalone="yes"?>
<Relationships xmlns="http://schemas.openxmlformats.org/package/2006/relationships"><Relationship Id="rId2" Type="http://schemas.openxmlformats.org/officeDocument/2006/relationships/drawing" Target="../drawings/drawing424.xml"/><Relationship Id="rId1" Type="http://schemas.openxmlformats.org/officeDocument/2006/relationships/printerSettings" Target="../printerSettings/printerSettings421.bin"/></Relationships>
</file>

<file path=xl/worksheets/_rels/sheet428.xml.rels><?xml version="1.0" encoding="UTF-8" standalone="yes"?>
<Relationships xmlns="http://schemas.openxmlformats.org/package/2006/relationships"><Relationship Id="rId2" Type="http://schemas.openxmlformats.org/officeDocument/2006/relationships/drawing" Target="../drawings/drawing425.xml"/><Relationship Id="rId1" Type="http://schemas.openxmlformats.org/officeDocument/2006/relationships/printerSettings" Target="../printerSettings/printerSettings422.bin"/></Relationships>
</file>

<file path=xl/worksheets/_rels/sheet429.xml.rels><?xml version="1.0" encoding="UTF-8" standalone="yes"?>
<Relationships xmlns="http://schemas.openxmlformats.org/package/2006/relationships"><Relationship Id="rId2" Type="http://schemas.openxmlformats.org/officeDocument/2006/relationships/drawing" Target="../drawings/drawing426.xml"/><Relationship Id="rId1" Type="http://schemas.openxmlformats.org/officeDocument/2006/relationships/printerSettings" Target="../printerSettings/printerSettings423.bin"/></Relationships>
</file>

<file path=xl/worksheets/_rels/sheet430.xml.rels><?xml version="1.0" encoding="UTF-8" standalone="yes"?>
<Relationships xmlns="http://schemas.openxmlformats.org/package/2006/relationships"><Relationship Id="rId2" Type="http://schemas.openxmlformats.org/officeDocument/2006/relationships/drawing" Target="../drawings/drawing427.xml"/><Relationship Id="rId1" Type="http://schemas.openxmlformats.org/officeDocument/2006/relationships/printerSettings" Target="../printerSettings/printerSettings424.bin"/></Relationships>
</file>

<file path=xl/worksheets/_rels/sheet431.xml.rels><?xml version="1.0" encoding="UTF-8" standalone="yes"?>
<Relationships xmlns="http://schemas.openxmlformats.org/package/2006/relationships"><Relationship Id="rId2" Type="http://schemas.openxmlformats.org/officeDocument/2006/relationships/drawing" Target="../drawings/drawing428.xml"/><Relationship Id="rId1" Type="http://schemas.openxmlformats.org/officeDocument/2006/relationships/printerSettings" Target="../printerSettings/printerSettings425.bin"/></Relationships>
</file>

<file path=xl/worksheets/_rels/sheet432.xml.rels><?xml version="1.0" encoding="UTF-8" standalone="yes"?>
<Relationships xmlns="http://schemas.openxmlformats.org/package/2006/relationships"><Relationship Id="rId2" Type="http://schemas.openxmlformats.org/officeDocument/2006/relationships/drawing" Target="../drawings/drawing429.xml"/><Relationship Id="rId1" Type="http://schemas.openxmlformats.org/officeDocument/2006/relationships/printerSettings" Target="../printerSettings/printerSettings426.bin"/></Relationships>
</file>

<file path=xl/worksheets/_rels/sheet433.xml.rels><?xml version="1.0" encoding="UTF-8" standalone="yes"?>
<Relationships xmlns="http://schemas.openxmlformats.org/package/2006/relationships"><Relationship Id="rId2" Type="http://schemas.openxmlformats.org/officeDocument/2006/relationships/drawing" Target="../drawings/drawing430.xml"/><Relationship Id="rId1" Type="http://schemas.openxmlformats.org/officeDocument/2006/relationships/printerSettings" Target="../printerSettings/printerSettings427.bin"/></Relationships>
</file>

<file path=xl/worksheets/_rels/sheet434.xml.rels><?xml version="1.0" encoding="UTF-8" standalone="yes"?>
<Relationships xmlns="http://schemas.openxmlformats.org/package/2006/relationships"><Relationship Id="rId2" Type="http://schemas.openxmlformats.org/officeDocument/2006/relationships/drawing" Target="../drawings/drawing431.xml"/><Relationship Id="rId1" Type="http://schemas.openxmlformats.org/officeDocument/2006/relationships/printerSettings" Target="../printerSettings/printerSettings428.bin"/></Relationships>
</file>

<file path=xl/worksheets/_rels/sheet435.xml.rels><?xml version="1.0" encoding="UTF-8" standalone="yes"?>
<Relationships xmlns="http://schemas.openxmlformats.org/package/2006/relationships"><Relationship Id="rId2" Type="http://schemas.openxmlformats.org/officeDocument/2006/relationships/drawing" Target="../drawings/drawing432.xml"/><Relationship Id="rId1" Type="http://schemas.openxmlformats.org/officeDocument/2006/relationships/printerSettings" Target="../printerSettings/printerSettings429.bin"/></Relationships>
</file>

<file path=xl/worksheets/_rels/sheet436.xml.rels><?xml version="1.0" encoding="UTF-8" standalone="yes"?>
<Relationships xmlns="http://schemas.openxmlformats.org/package/2006/relationships"><Relationship Id="rId2" Type="http://schemas.openxmlformats.org/officeDocument/2006/relationships/drawing" Target="../drawings/drawing433.xml"/><Relationship Id="rId1" Type="http://schemas.openxmlformats.org/officeDocument/2006/relationships/printerSettings" Target="../printerSettings/printerSettings430.bin"/></Relationships>
</file>

<file path=xl/worksheets/_rels/sheet437.xml.rels><?xml version="1.0" encoding="UTF-8" standalone="yes"?>
<Relationships xmlns="http://schemas.openxmlformats.org/package/2006/relationships"><Relationship Id="rId2" Type="http://schemas.openxmlformats.org/officeDocument/2006/relationships/drawing" Target="../drawings/drawing434.xml"/><Relationship Id="rId1" Type="http://schemas.openxmlformats.org/officeDocument/2006/relationships/printerSettings" Target="../printerSettings/printerSettings431.bin"/></Relationships>
</file>

<file path=xl/worksheets/_rels/sheet438.xml.rels><?xml version="1.0" encoding="UTF-8" standalone="yes"?>
<Relationships xmlns="http://schemas.openxmlformats.org/package/2006/relationships"><Relationship Id="rId2" Type="http://schemas.openxmlformats.org/officeDocument/2006/relationships/drawing" Target="../drawings/drawing435.xml"/><Relationship Id="rId1" Type="http://schemas.openxmlformats.org/officeDocument/2006/relationships/printerSettings" Target="../printerSettings/printerSettings432.bin"/></Relationships>
</file>

<file path=xl/worksheets/_rels/sheet439.xml.rels><?xml version="1.0" encoding="UTF-8" standalone="yes"?>
<Relationships xmlns="http://schemas.openxmlformats.org/package/2006/relationships"><Relationship Id="rId2" Type="http://schemas.openxmlformats.org/officeDocument/2006/relationships/drawing" Target="../drawings/drawing436.xml"/><Relationship Id="rId1" Type="http://schemas.openxmlformats.org/officeDocument/2006/relationships/printerSettings" Target="../printerSettings/printerSettings4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FF0000"/>
  </sheetPr>
  <dimension ref="A1:K55"/>
  <sheetViews>
    <sheetView topLeftCell="A5" workbookViewId="0">
      <selection activeCell="A23" sqref="A23:I25"/>
    </sheetView>
  </sheetViews>
  <sheetFormatPr baseColWidth="10" defaultRowHeight="15" x14ac:dyDescent="0.25"/>
  <cols>
    <col min="3" max="3" width="15.140625" customWidth="1"/>
    <col min="4" max="4" width="10" customWidth="1"/>
    <col min="7" max="7" width="4" customWidth="1"/>
    <col min="9" max="9" width="32.140625" customWidth="1"/>
  </cols>
  <sheetData>
    <row r="1" spans="1:9" ht="20.25" x14ac:dyDescent="0.25">
      <c r="A1" s="26"/>
      <c r="B1" s="25"/>
      <c r="C1" s="25"/>
      <c r="D1" s="25"/>
      <c r="E1" s="25"/>
      <c r="F1" s="25"/>
      <c r="G1" s="24"/>
      <c r="H1" s="24"/>
      <c r="I1" s="23"/>
    </row>
    <row r="2" spans="1:9" ht="16.5" x14ac:dyDescent="0.25">
      <c r="A2" s="17"/>
      <c r="B2" s="16"/>
      <c r="C2" s="16"/>
      <c r="D2" s="16"/>
      <c r="E2" s="16"/>
      <c r="F2" s="16"/>
      <c r="G2" s="16"/>
      <c r="H2" s="16"/>
      <c r="I2" s="15"/>
    </row>
    <row r="3" spans="1:9" ht="16.5" x14ac:dyDescent="0.25">
      <c r="A3" s="17"/>
      <c r="B3" s="16"/>
      <c r="C3" s="16"/>
      <c r="D3" s="16"/>
      <c r="E3" s="16"/>
      <c r="F3" s="16"/>
      <c r="G3" s="16"/>
      <c r="H3" s="16"/>
      <c r="I3" s="15"/>
    </row>
    <row r="4" spans="1:9" ht="18" x14ac:dyDescent="0.25">
      <c r="A4" s="489" t="s">
        <v>62</v>
      </c>
      <c r="B4" s="490"/>
      <c r="C4" s="490"/>
      <c r="D4" s="490"/>
      <c r="E4" s="490"/>
      <c r="F4" s="490"/>
      <c r="G4" s="490"/>
      <c r="H4" s="490"/>
      <c r="I4" s="491"/>
    </row>
    <row r="5" spans="1:9" ht="18" x14ac:dyDescent="0.25">
      <c r="A5" s="489" t="s">
        <v>61</v>
      </c>
      <c r="B5" s="490"/>
      <c r="C5" s="490"/>
      <c r="D5" s="490"/>
      <c r="E5" s="490"/>
      <c r="F5" s="490"/>
      <c r="G5" s="490"/>
      <c r="H5" s="490"/>
      <c r="I5" s="491"/>
    </row>
    <row r="6" spans="1:9" ht="18" x14ac:dyDescent="0.25">
      <c r="A6" s="489" t="s">
        <v>60</v>
      </c>
      <c r="B6" s="490"/>
      <c r="C6" s="490"/>
      <c r="D6" s="490"/>
      <c r="E6" s="490"/>
      <c r="F6" s="490"/>
      <c r="G6" s="490"/>
      <c r="H6" s="490"/>
      <c r="I6" s="491"/>
    </row>
    <row r="7" spans="1:9" ht="20.25" x14ac:dyDescent="0.25">
      <c r="A7" s="17"/>
      <c r="B7" s="16"/>
      <c r="C7" s="22"/>
      <c r="D7" s="16"/>
      <c r="E7" s="1"/>
      <c r="F7" s="19"/>
      <c r="G7" s="19"/>
      <c r="H7" s="21" t="s">
        <v>1675</v>
      </c>
      <c r="I7" s="15"/>
    </row>
    <row r="8" spans="1:9" ht="8.25" customHeight="1" x14ac:dyDescent="0.25">
      <c r="A8" s="17"/>
      <c r="B8" s="16"/>
      <c r="C8" s="19"/>
      <c r="D8" s="16"/>
      <c r="E8" s="19"/>
      <c r="F8" s="16"/>
      <c r="G8" s="16"/>
      <c r="H8" s="16"/>
      <c r="I8" s="15"/>
    </row>
    <row r="9" spans="1:9" ht="20.25" x14ac:dyDescent="0.25">
      <c r="A9" s="17"/>
      <c r="B9" s="16"/>
      <c r="C9" s="16"/>
      <c r="D9" s="16"/>
      <c r="E9" s="20"/>
      <c r="F9" s="19"/>
      <c r="G9" s="19"/>
      <c r="H9" s="18" t="s">
        <v>1660</v>
      </c>
      <c r="I9" s="15"/>
    </row>
    <row r="10" spans="1:9" ht="12.75" customHeight="1" x14ac:dyDescent="0.25">
      <c r="A10" s="17"/>
      <c r="B10" s="16"/>
      <c r="C10" s="16"/>
      <c r="D10" s="16"/>
      <c r="E10" s="20"/>
      <c r="F10" s="16"/>
      <c r="G10" s="16"/>
      <c r="H10" s="16"/>
      <c r="I10" s="15"/>
    </row>
    <row r="11" spans="1:9" ht="40.5" customHeight="1" x14ac:dyDescent="0.25">
      <c r="A11" s="492" t="s">
        <v>59</v>
      </c>
      <c r="B11" s="493"/>
      <c r="C11" s="493"/>
      <c r="D11" s="493"/>
      <c r="E11" s="493"/>
      <c r="F11" s="493"/>
      <c r="G11" s="493"/>
      <c r="H11" s="493"/>
      <c r="I11" s="494"/>
    </row>
    <row r="12" spans="1:9" x14ac:dyDescent="0.25">
      <c r="A12" s="495" t="s">
        <v>58</v>
      </c>
      <c r="B12" s="496"/>
      <c r="C12" s="501" t="s">
        <v>57</v>
      </c>
      <c r="D12" s="502"/>
      <c r="E12" s="501" t="s">
        <v>56</v>
      </c>
      <c r="F12" s="502"/>
      <c r="G12" s="501" t="s">
        <v>55</v>
      </c>
      <c r="H12" s="503"/>
      <c r="I12" s="14" t="s">
        <v>54</v>
      </c>
    </row>
    <row r="13" spans="1:9" x14ac:dyDescent="0.25">
      <c r="A13" s="497"/>
      <c r="B13" s="498"/>
      <c r="C13" s="504" t="s">
        <v>1668</v>
      </c>
      <c r="D13" s="504"/>
      <c r="E13" s="505"/>
      <c r="F13" s="506"/>
      <c r="G13" s="509" t="s">
        <v>1669</v>
      </c>
      <c r="H13" s="510"/>
      <c r="I13" s="504" t="s">
        <v>52</v>
      </c>
    </row>
    <row r="14" spans="1:9" x14ac:dyDescent="0.25">
      <c r="A14" s="497"/>
      <c r="B14" s="498"/>
      <c r="C14" s="504"/>
      <c r="D14" s="504"/>
      <c r="E14" s="507"/>
      <c r="F14" s="508"/>
      <c r="G14" s="510"/>
      <c r="H14" s="510"/>
      <c r="I14" s="504"/>
    </row>
    <row r="15" spans="1:9" ht="29.25" customHeight="1" x14ac:dyDescent="0.25">
      <c r="A15" s="497"/>
      <c r="B15" s="498"/>
      <c r="C15" s="390" t="s">
        <v>51</v>
      </c>
      <c r="D15" s="390"/>
      <c r="E15" s="390"/>
      <c r="F15" s="390"/>
      <c r="G15" s="390"/>
      <c r="H15" s="511" t="s">
        <v>50</v>
      </c>
      <c r="I15" s="512"/>
    </row>
    <row r="16" spans="1:9" ht="30.75" customHeight="1" x14ac:dyDescent="0.25">
      <c r="A16" s="499"/>
      <c r="B16" s="500"/>
      <c r="C16" s="504" t="s">
        <v>49</v>
      </c>
      <c r="D16" s="504"/>
      <c r="E16" s="504"/>
      <c r="F16" s="504"/>
      <c r="G16" s="504"/>
      <c r="H16" s="513" t="s">
        <v>136</v>
      </c>
      <c r="I16" s="514"/>
    </row>
    <row r="17" spans="1:11" ht="18" x14ac:dyDescent="0.25">
      <c r="A17" s="387" t="s">
        <v>47</v>
      </c>
      <c r="B17" s="388"/>
      <c r="C17" s="388"/>
      <c r="D17" s="388"/>
      <c r="E17" s="388"/>
      <c r="F17" s="388"/>
      <c r="G17" s="388"/>
      <c r="H17" s="388"/>
      <c r="I17" s="389"/>
    </row>
    <row r="18" spans="1:11" x14ac:dyDescent="0.25">
      <c r="A18" s="459" t="s">
        <v>46</v>
      </c>
      <c r="B18" s="460"/>
      <c r="C18" s="463" t="s">
        <v>1670</v>
      </c>
      <c r="D18" s="464"/>
      <c r="E18" s="464"/>
      <c r="F18" s="464"/>
      <c r="G18" s="464"/>
      <c r="H18" s="464"/>
      <c r="I18" s="465"/>
    </row>
    <row r="19" spans="1:11" ht="9" customHeight="1" x14ac:dyDescent="0.25">
      <c r="A19" s="461"/>
      <c r="B19" s="462"/>
      <c r="C19" s="466"/>
      <c r="D19" s="467"/>
      <c r="E19" s="467"/>
      <c r="F19" s="467"/>
      <c r="G19" s="467"/>
      <c r="H19" s="467"/>
      <c r="I19" s="468"/>
    </row>
    <row r="20" spans="1:11" x14ac:dyDescent="0.25">
      <c r="A20" s="469" t="s">
        <v>1671</v>
      </c>
      <c r="B20" s="469"/>
      <c r="C20" s="469"/>
      <c r="D20" s="469"/>
      <c r="E20" s="470" t="s">
        <v>44</v>
      </c>
      <c r="F20" s="471"/>
      <c r="G20" s="471"/>
      <c r="H20" s="471"/>
      <c r="I20" s="472"/>
    </row>
    <row r="21" spans="1:11" ht="10.5" customHeight="1" x14ac:dyDescent="0.25">
      <c r="A21" s="469"/>
      <c r="B21" s="469"/>
      <c r="C21" s="469"/>
      <c r="D21" s="469"/>
      <c r="E21" s="473"/>
      <c r="F21" s="474"/>
      <c r="G21" s="474"/>
      <c r="H21" s="474"/>
      <c r="I21" s="475"/>
    </row>
    <row r="22" spans="1:11" ht="18" x14ac:dyDescent="0.25">
      <c r="A22" s="387" t="s">
        <v>43</v>
      </c>
      <c r="B22" s="388"/>
      <c r="C22" s="388"/>
      <c r="D22" s="388"/>
      <c r="E22" s="388"/>
      <c r="F22" s="388"/>
      <c r="G22" s="388"/>
      <c r="H22" s="388"/>
      <c r="I22" s="389"/>
    </row>
    <row r="23" spans="1:11" ht="26.25" customHeight="1" x14ac:dyDescent="0.25">
      <c r="A23" s="476" t="s">
        <v>1672</v>
      </c>
      <c r="B23" s="477"/>
      <c r="C23" s="477"/>
      <c r="D23" s="477"/>
      <c r="E23" s="477"/>
      <c r="F23" s="477"/>
      <c r="G23" s="477"/>
      <c r="H23" s="477"/>
      <c r="I23" s="478"/>
    </row>
    <row r="24" spans="1:11" ht="50.25" customHeight="1" x14ac:dyDescent="0.25">
      <c r="A24" s="479"/>
      <c r="B24" s="480"/>
      <c r="C24" s="480"/>
      <c r="D24" s="480"/>
      <c r="E24" s="480"/>
      <c r="F24" s="480"/>
      <c r="G24" s="480"/>
      <c r="H24" s="480"/>
      <c r="I24" s="481"/>
    </row>
    <row r="25" spans="1:11" ht="47.25" customHeight="1" x14ac:dyDescent="0.25">
      <c r="A25" s="482"/>
      <c r="B25" s="483"/>
      <c r="C25" s="483"/>
      <c r="D25" s="483"/>
      <c r="E25" s="483"/>
      <c r="F25" s="483"/>
      <c r="G25" s="483"/>
      <c r="H25" s="483"/>
      <c r="I25" s="484"/>
    </row>
    <row r="26" spans="1:11" ht="21.75" hidden="1" customHeight="1" x14ac:dyDescent="0.25">
      <c r="A26" s="455" t="s">
        <v>110</v>
      </c>
      <c r="B26" s="455"/>
      <c r="C26" s="455"/>
      <c r="D26" s="455"/>
      <c r="E26" s="455"/>
      <c r="F26" s="455"/>
      <c r="G26" s="455"/>
      <c r="H26" s="485">
        <v>8678.58</v>
      </c>
      <c r="I26" s="486"/>
      <c r="K26" s="35"/>
    </row>
    <row r="27" spans="1:11" ht="21.75" hidden="1" customHeight="1" x14ac:dyDescent="0.25">
      <c r="A27" s="487"/>
      <c r="B27" s="488"/>
      <c r="C27" s="488"/>
      <c r="D27" s="488"/>
      <c r="E27" s="488"/>
      <c r="F27" s="488"/>
      <c r="G27" s="488"/>
      <c r="H27" s="485"/>
      <c r="I27" s="486"/>
    </row>
    <row r="28" spans="1:11" ht="18" customHeight="1" x14ac:dyDescent="0.25">
      <c r="A28" s="455" t="s">
        <v>42</v>
      </c>
      <c r="B28" s="455"/>
      <c r="C28" s="455"/>
      <c r="D28" s="455"/>
      <c r="E28" s="455"/>
      <c r="F28" s="455"/>
      <c r="G28" s="456"/>
      <c r="H28" s="457">
        <v>3592.58</v>
      </c>
      <c r="I28" s="458"/>
    </row>
    <row r="29" spans="1:11" ht="18" x14ac:dyDescent="0.25">
      <c r="A29" s="387" t="s">
        <v>40</v>
      </c>
      <c r="B29" s="388"/>
      <c r="C29" s="388"/>
      <c r="D29" s="388"/>
      <c r="E29" s="388"/>
      <c r="F29" s="388"/>
      <c r="G29" s="388"/>
      <c r="H29" s="388"/>
      <c r="I29" s="389"/>
    </row>
    <row r="30" spans="1:11" ht="15.75" x14ac:dyDescent="0.25">
      <c r="A30" s="434" t="s">
        <v>39</v>
      </c>
      <c r="B30" s="435"/>
      <c r="C30" s="435"/>
      <c r="D30" s="435"/>
      <c r="E30" s="435"/>
      <c r="F30" s="435"/>
      <c r="G30" s="436"/>
      <c r="H30" s="437" t="s">
        <v>38</v>
      </c>
      <c r="I30" s="437"/>
    </row>
    <row r="31" spans="1:11" ht="15.75" x14ac:dyDescent="0.25">
      <c r="A31" s="438"/>
      <c r="B31" s="439"/>
      <c r="C31" s="439"/>
      <c r="D31" s="439"/>
      <c r="E31" s="439"/>
      <c r="F31" s="439"/>
      <c r="G31" s="440"/>
      <c r="H31" s="441">
        <v>0</v>
      </c>
      <c r="I31" s="442"/>
    </row>
    <row r="32" spans="1:11" ht="37.5" customHeight="1" x14ac:dyDescent="0.25">
      <c r="A32" s="443" t="s">
        <v>1673</v>
      </c>
      <c r="B32" s="444"/>
      <c r="C32" s="444"/>
      <c r="D32" s="445"/>
      <c r="E32" s="449" t="s">
        <v>34</v>
      </c>
      <c r="F32" s="450"/>
      <c r="G32" s="451"/>
      <c r="H32" s="452">
        <f>SUM(H31:I31)</f>
        <v>0</v>
      </c>
      <c r="I32" s="452"/>
    </row>
    <row r="33" spans="1:9" ht="36.75" customHeight="1" x14ac:dyDescent="0.25">
      <c r="A33" s="446"/>
      <c r="B33" s="447"/>
      <c r="C33" s="447"/>
      <c r="D33" s="448"/>
      <c r="E33" s="449" t="s">
        <v>33</v>
      </c>
      <c r="F33" s="450"/>
      <c r="G33" s="451"/>
      <c r="H33" s="453">
        <f>H28-H32</f>
        <v>3592.58</v>
      </c>
      <c r="I33" s="454"/>
    </row>
    <row r="34" spans="1:9" ht="16.5" x14ac:dyDescent="0.25">
      <c r="A34" s="417" t="s">
        <v>32</v>
      </c>
      <c r="B34" s="418"/>
      <c r="C34" s="418"/>
      <c r="D34" s="418"/>
      <c r="E34" s="418"/>
      <c r="F34" s="418"/>
      <c r="G34" s="419"/>
      <c r="H34" s="420" t="s">
        <v>31</v>
      </c>
      <c r="I34" s="421"/>
    </row>
    <row r="35" spans="1:9" ht="31.5" x14ac:dyDescent="0.25">
      <c r="A35" s="256" t="s">
        <v>30</v>
      </c>
      <c r="B35" s="256" t="s">
        <v>29</v>
      </c>
      <c r="C35" s="256" t="s">
        <v>28</v>
      </c>
      <c r="D35" s="256" t="s">
        <v>27</v>
      </c>
      <c r="E35" s="28" t="s">
        <v>26</v>
      </c>
      <c r="F35" s="424" t="s">
        <v>25</v>
      </c>
      <c r="G35" s="425"/>
      <c r="H35" s="422"/>
      <c r="I35" s="423"/>
    </row>
    <row r="36" spans="1:9" ht="21" customHeight="1" x14ac:dyDescent="0.25">
      <c r="A36" s="258" t="s">
        <v>15</v>
      </c>
      <c r="B36" s="30" t="s">
        <v>146</v>
      </c>
      <c r="C36" s="30" t="s">
        <v>121</v>
      </c>
      <c r="D36" s="30" t="s">
        <v>11</v>
      </c>
      <c r="E36" s="30" t="s">
        <v>10</v>
      </c>
      <c r="F36" s="426">
        <f>+H28</f>
        <v>3592.58</v>
      </c>
      <c r="G36" s="427"/>
      <c r="H36" s="428" t="s">
        <v>24</v>
      </c>
      <c r="I36" s="429"/>
    </row>
    <row r="37" spans="1:9" ht="27" customHeight="1" x14ac:dyDescent="0.25">
      <c r="A37" s="258"/>
      <c r="B37" s="30"/>
      <c r="C37" s="30"/>
      <c r="D37" s="30"/>
      <c r="E37" s="30"/>
      <c r="F37" s="426"/>
      <c r="G37" s="427"/>
      <c r="H37" s="430"/>
      <c r="I37" s="431"/>
    </row>
    <row r="38" spans="1:9" ht="15.75" x14ac:dyDescent="0.25">
      <c r="A38" s="9"/>
      <c r="B38" s="8"/>
      <c r="C38" s="8"/>
      <c r="D38" s="8"/>
      <c r="E38" s="8"/>
      <c r="F38" s="406"/>
      <c r="G38" s="407"/>
      <c r="H38" s="430"/>
      <c r="I38" s="431"/>
    </row>
    <row r="39" spans="1:9" ht="15.75" x14ac:dyDescent="0.25">
      <c r="A39" s="9"/>
      <c r="B39" s="8"/>
      <c r="C39" s="8"/>
      <c r="D39" s="8"/>
      <c r="E39" s="8"/>
      <c r="F39" s="406"/>
      <c r="G39" s="407"/>
      <c r="H39" s="432"/>
      <c r="I39" s="433"/>
    </row>
    <row r="40" spans="1:9" ht="15.75" x14ac:dyDescent="0.25">
      <c r="A40" s="9"/>
      <c r="B40" s="8"/>
      <c r="C40" s="8"/>
      <c r="D40" s="8"/>
      <c r="E40" s="8"/>
      <c r="F40" s="406"/>
      <c r="G40" s="407"/>
      <c r="H40" s="390" t="s">
        <v>19</v>
      </c>
      <c r="I40" s="390"/>
    </row>
    <row r="41" spans="1:9" ht="15.75" customHeight="1" x14ac:dyDescent="0.25">
      <c r="A41" s="9"/>
      <c r="B41" s="8"/>
      <c r="C41" s="8"/>
      <c r="D41" s="8"/>
      <c r="E41" s="8"/>
      <c r="F41" s="407"/>
      <c r="G41" s="408"/>
      <c r="H41" s="409" t="s">
        <v>1674</v>
      </c>
      <c r="I41" s="410"/>
    </row>
    <row r="42" spans="1:9" ht="15.75" x14ac:dyDescent="0.25">
      <c r="A42" s="9"/>
      <c r="B42" s="8"/>
      <c r="C42" s="8"/>
      <c r="D42" s="8"/>
      <c r="E42" s="8"/>
      <c r="F42" s="407"/>
      <c r="G42" s="408"/>
      <c r="H42" s="411"/>
      <c r="I42" s="412"/>
    </row>
    <row r="43" spans="1:9" ht="15.75" x14ac:dyDescent="0.25">
      <c r="A43" s="9"/>
      <c r="B43" s="8"/>
      <c r="C43" s="8"/>
      <c r="D43" s="8"/>
      <c r="E43" s="8"/>
      <c r="F43" s="407"/>
      <c r="G43" s="408"/>
      <c r="H43" s="411"/>
      <c r="I43" s="412"/>
    </row>
    <row r="44" spans="1:9" ht="15.75" x14ac:dyDescent="0.25">
      <c r="A44" s="9"/>
      <c r="B44" s="8"/>
      <c r="C44" s="8"/>
      <c r="D44" s="8"/>
      <c r="E44" s="8"/>
      <c r="F44" s="406"/>
      <c r="G44" s="407"/>
      <c r="H44" s="411"/>
      <c r="I44" s="412"/>
    </row>
    <row r="45" spans="1:9" ht="15.75" x14ac:dyDescent="0.25">
      <c r="A45" s="9"/>
      <c r="B45" s="8"/>
      <c r="C45" s="8"/>
      <c r="D45" s="8"/>
      <c r="E45" s="8"/>
      <c r="F45" s="406"/>
      <c r="G45" s="407"/>
      <c r="H45" s="411"/>
      <c r="I45" s="412"/>
    </row>
    <row r="46" spans="1:9" ht="15.75" x14ac:dyDescent="0.25">
      <c r="A46" s="257"/>
      <c r="B46" s="32"/>
      <c r="C46" s="32"/>
      <c r="D46" s="6"/>
      <c r="E46" s="6"/>
      <c r="F46" s="415"/>
      <c r="G46" s="416"/>
      <c r="H46" s="413"/>
      <c r="I46" s="414"/>
    </row>
    <row r="47" spans="1:9" ht="18" x14ac:dyDescent="0.25">
      <c r="A47" s="387" t="s">
        <v>8</v>
      </c>
      <c r="B47" s="388"/>
      <c r="C47" s="388"/>
      <c r="D47" s="388"/>
      <c r="E47" s="388"/>
      <c r="F47" s="388"/>
      <c r="G47" s="389"/>
      <c r="H47" s="390" t="s">
        <v>7</v>
      </c>
      <c r="I47" s="390"/>
    </row>
    <row r="48" spans="1:9" ht="15.75" x14ac:dyDescent="0.25">
      <c r="A48" s="390" t="s">
        <v>6</v>
      </c>
      <c r="B48" s="390"/>
      <c r="C48" s="390"/>
      <c r="D48" s="390" t="s">
        <v>5</v>
      </c>
      <c r="E48" s="390"/>
      <c r="F48" s="390"/>
      <c r="G48" s="390"/>
      <c r="H48" s="390"/>
      <c r="I48" s="390"/>
    </row>
    <row r="49" spans="1:9" ht="15" customHeight="1" x14ac:dyDescent="0.25">
      <c r="A49" s="391" t="s">
        <v>100</v>
      </c>
      <c r="B49" s="392"/>
      <c r="C49" s="392"/>
      <c r="D49" s="394" t="s">
        <v>112</v>
      </c>
      <c r="E49" s="394"/>
      <c r="F49" s="394"/>
      <c r="G49" s="395"/>
      <c r="H49" s="400" t="s">
        <v>86</v>
      </c>
      <c r="I49" s="401"/>
    </row>
    <row r="50" spans="1:9" x14ac:dyDescent="0.25">
      <c r="A50" s="393"/>
      <c r="B50" s="392"/>
      <c r="C50" s="392"/>
      <c r="D50" s="396"/>
      <c r="E50" s="396"/>
      <c r="F50" s="396"/>
      <c r="G50" s="397"/>
      <c r="H50" s="402"/>
      <c r="I50" s="403"/>
    </row>
    <row r="51" spans="1:9" x14ac:dyDescent="0.25">
      <c r="A51" s="393"/>
      <c r="B51" s="392"/>
      <c r="C51" s="392"/>
      <c r="D51" s="396"/>
      <c r="E51" s="396"/>
      <c r="F51" s="396"/>
      <c r="G51" s="397"/>
      <c r="H51" s="402"/>
      <c r="I51" s="403"/>
    </row>
    <row r="52" spans="1:9" x14ac:dyDescent="0.25">
      <c r="A52" s="393"/>
      <c r="B52" s="392"/>
      <c r="C52" s="392"/>
      <c r="D52" s="396"/>
      <c r="E52" s="396"/>
      <c r="F52" s="396"/>
      <c r="G52" s="396"/>
      <c r="H52" s="404"/>
      <c r="I52" s="405"/>
    </row>
    <row r="53" spans="1:9" x14ac:dyDescent="0.25">
      <c r="A53" s="393"/>
      <c r="B53" s="392"/>
      <c r="C53" s="392"/>
      <c r="D53" s="396"/>
      <c r="E53" s="396"/>
      <c r="F53" s="396"/>
      <c r="G53" s="396"/>
      <c r="H53" s="400" t="s">
        <v>1</v>
      </c>
      <c r="I53" s="401"/>
    </row>
    <row r="54" spans="1:9" ht="30" customHeight="1" x14ac:dyDescent="0.25">
      <c r="A54" s="393"/>
      <c r="B54" s="392"/>
      <c r="C54" s="392"/>
      <c r="D54" s="398"/>
      <c r="E54" s="398"/>
      <c r="F54" s="398"/>
      <c r="G54" s="399"/>
      <c r="H54" s="404"/>
      <c r="I54" s="405"/>
    </row>
    <row r="55" spans="1:9" ht="18.75" customHeight="1" x14ac:dyDescent="0.25">
      <c r="A55" s="384" t="s">
        <v>262</v>
      </c>
      <c r="B55" s="385"/>
      <c r="C55" s="385"/>
      <c r="D55" s="385"/>
      <c r="E55" s="385"/>
      <c r="F55" s="385"/>
      <c r="G55" s="385"/>
      <c r="H55" s="385"/>
      <c r="I55" s="386"/>
    </row>
  </sheetData>
  <mergeCells count="65">
    <mergeCell ref="A4:I4"/>
    <mergeCell ref="A5:I5"/>
    <mergeCell ref="A6:I6"/>
    <mergeCell ref="A11:I11"/>
    <mergeCell ref="A12:B16"/>
    <mergeCell ref="C12:D12"/>
    <mergeCell ref="E12:F12"/>
    <mergeCell ref="G12:H12"/>
    <mergeCell ref="C13:D14"/>
    <mergeCell ref="E13:F14"/>
    <mergeCell ref="G13:H14"/>
    <mergeCell ref="I13:I14"/>
    <mergeCell ref="C15:G15"/>
    <mergeCell ref="H15:I15"/>
    <mergeCell ref="C16:G16"/>
    <mergeCell ref="H16:I16"/>
    <mergeCell ref="A28:G28"/>
    <mergeCell ref="H28:I28"/>
    <mergeCell ref="A17:I17"/>
    <mergeCell ref="A18:B19"/>
    <mergeCell ref="C18:I19"/>
    <mergeCell ref="A20:D21"/>
    <mergeCell ref="E20:I21"/>
    <mergeCell ref="A22:I22"/>
    <mergeCell ref="A23:I25"/>
    <mergeCell ref="A26:G26"/>
    <mergeCell ref="H26:I26"/>
    <mergeCell ref="A27:G27"/>
    <mergeCell ref="H27:I27"/>
    <mergeCell ref="A32:D33"/>
    <mergeCell ref="E32:G32"/>
    <mergeCell ref="H32:I32"/>
    <mergeCell ref="E33:G33"/>
    <mergeCell ref="H33:I33"/>
    <mergeCell ref="A29:I29"/>
    <mergeCell ref="A30:G30"/>
    <mergeCell ref="H30:I30"/>
    <mergeCell ref="A31:G31"/>
    <mergeCell ref="H31:I31"/>
    <mergeCell ref="A34:G34"/>
    <mergeCell ref="H34:I35"/>
    <mergeCell ref="F35:G35"/>
    <mergeCell ref="F36:G36"/>
    <mergeCell ref="H36:I39"/>
    <mergeCell ref="F37:G37"/>
    <mergeCell ref="F38:G38"/>
    <mergeCell ref="F39:G39"/>
    <mergeCell ref="F40:G40"/>
    <mergeCell ref="H40:I40"/>
    <mergeCell ref="F41:G41"/>
    <mergeCell ref="H41:I46"/>
    <mergeCell ref="F42:G42"/>
    <mergeCell ref="F43:G43"/>
    <mergeCell ref="F44:G44"/>
    <mergeCell ref="F45:G45"/>
    <mergeCell ref="F46:G46"/>
    <mergeCell ref="A55:I55"/>
    <mergeCell ref="A47:G47"/>
    <mergeCell ref="H47:I48"/>
    <mergeCell ref="A48:C48"/>
    <mergeCell ref="D48:G48"/>
    <mergeCell ref="A49:C54"/>
    <mergeCell ref="D49:G54"/>
    <mergeCell ref="H49:I52"/>
    <mergeCell ref="H53:I54"/>
  </mergeCells>
  <printOptions horizontalCentered="1"/>
  <pageMargins left="0.31496062992125984" right="0.31496062992125984" top="0.15748031496062992" bottom="0.15748031496062992" header="0.31496062992125984" footer="0.31496062992125984"/>
  <pageSetup scale="7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FFC000"/>
  </sheetPr>
  <dimension ref="A1"/>
  <sheetViews>
    <sheetView workbookViewId="0">
      <selection sqref="A1:XFD1048576"/>
    </sheetView>
  </sheetViews>
  <sheetFormatPr baseColWidth="10"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theme="0"/>
  </sheetPr>
  <dimension ref="B1:K61"/>
  <sheetViews>
    <sheetView topLeftCell="A4"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64</v>
      </c>
      <c r="J9" s="15"/>
    </row>
    <row r="10" spans="2:10" ht="11.25" customHeight="1" x14ac:dyDescent="0.25">
      <c r="B10" s="17"/>
      <c r="C10" s="16"/>
      <c r="D10" s="16"/>
      <c r="E10" s="16"/>
      <c r="F10" s="16"/>
      <c r="G10" s="16"/>
      <c r="H10" s="16"/>
      <c r="I10" s="16"/>
      <c r="J10" s="15"/>
    </row>
    <row r="11" spans="2:10" ht="23.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65</v>
      </c>
      <c r="G13" s="518"/>
      <c r="H13" s="510" t="s">
        <v>66</v>
      </c>
      <c r="I13" s="510"/>
      <c r="J13" s="504" t="s">
        <v>52</v>
      </c>
    </row>
    <row r="14" spans="2:10" ht="28.5" customHeight="1" x14ac:dyDescent="0.25">
      <c r="B14" s="497"/>
      <c r="C14" s="498"/>
      <c r="D14" s="507"/>
      <c r="E14" s="508"/>
      <c r="F14" s="519"/>
      <c r="G14" s="520"/>
      <c r="H14" s="510"/>
      <c r="I14" s="51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68</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v>252752.9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x14ac:dyDescent="0.25">
      <c r="B32" s="542" t="s">
        <v>36</v>
      </c>
      <c r="C32" s="543"/>
      <c r="D32" s="543"/>
      <c r="E32" s="543"/>
      <c r="F32" s="543"/>
      <c r="G32" s="543"/>
      <c r="H32" s="543"/>
      <c r="I32" s="544">
        <v>19149.650000000001</v>
      </c>
      <c r="J32" s="545"/>
    </row>
    <row r="33" spans="2:10" x14ac:dyDescent="0.25">
      <c r="B33" s="542" t="s">
        <v>35</v>
      </c>
      <c r="C33" s="543"/>
      <c r="D33" s="543"/>
      <c r="E33" s="543"/>
      <c r="F33" s="543"/>
      <c r="G33" s="543"/>
      <c r="H33" s="543"/>
      <c r="I33" s="544">
        <v>120</v>
      </c>
      <c r="J33" s="545"/>
    </row>
    <row r="34" spans="2:10" hidden="1" x14ac:dyDescent="0.25">
      <c r="B34" s="546"/>
      <c r="C34" s="547"/>
      <c r="D34" s="547"/>
      <c r="E34" s="547"/>
      <c r="F34" s="547"/>
      <c r="G34" s="547"/>
      <c r="H34" s="547"/>
      <c r="I34" s="548"/>
      <c r="J34" s="549"/>
    </row>
    <row r="35" spans="2:10" ht="27.75" customHeight="1" x14ac:dyDescent="0.25">
      <c r="B35" s="443" t="s">
        <v>69</v>
      </c>
      <c r="C35" s="444"/>
      <c r="D35" s="444"/>
      <c r="E35" s="445"/>
      <c r="F35" s="550" t="s">
        <v>34</v>
      </c>
      <c r="G35" s="551"/>
      <c r="H35" s="552"/>
      <c r="I35" s="553">
        <f>SUM(I31:J34)</f>
        <v>19269.650000000001</v>
      </c>
      <c r="J35" s="553"/>
    </row>
    <row r="36" spans="2:10" ht="33" customHeight="1" x14ac:dyDescent="0.25">
      <c r="B36" s="446"/>
      <c r="C36" s="447"/>
      <c r="D36" s="447"/>
      <c r="E36" s="448"/>
      <c r="F36" s="550" t="s">
        <v>33</v>
      </c>
      <c r="G36" s="551"/>
      <c r="H36" s="552"/>
      <c r="I36" s="452">
        <f>++I27+I28-I35</f>
        <v>233483.25</v>
      </c>
      <c r="J36" s="452"/>
    </row>
    <row r="37" spans="2:10" ht="14.25" customHeight="1" x14ac:dyDescent="0.25">
      <c r="B37" s="417" t="s">
        <v>32</v>
      </c>
      <c r="C37" s="418"/>
      <c r="D37" s="418"/>
      <c r="E37" s="418"/>
      <c r="F37" s="418"/>
      <c r="G37" s="418"/>
      <c r="H37" s="419"/>
      <c r="I37" s="390" t="s">
        <v>31</v>
      </c>
      <c r="J37" s="390"/>
    </row>
    <row r="38" spans="2:10" ht="36.75" customHeight="1" x14ac:dyDescent="0.25">
      <c r="B38" s="13" t="s">
        <v>30</v>
      </c>
      <c r="C38" s="13" t="s">
        <v>29</v>
      </c>
      <c r="D38" s="13" t="s">
        <v>28</v>
      </c>
      <c r="E38" s="13" t="s">
        <v>27</v>
      </c>
      <c r="F38" s="12" t="s">
        <v>26</v>
      </c>
      <c r="G38" s="554" t="s">
        <v>25</v>
      </c>
      <c r="H38" s="555"/>
      <c r="I38" s="390"/>
      <c r="J38" s="390"/>
    </row>
    <row r="39" spans="2:10" ht="24" customHeight="1" x14ac:dyDescent="0.25">
      <c r="B39" s="11" t="s">
        <v>23</v>
      </c>
      <c r="C39" s="10" t="s">
        <v>12</v>
      </c>
      <c r="D39" s="10" t="s">
        <v>11</v>
      </c>
      <c r="E39" s="10" t="s">
        <v>11</v>
      </c>
      <c r="F39" s="10" t="s">
        <v>10</v>
      </c>
      <c r="G39" s="556">
        <v>11830.33</v>
      </c>
      <c r="H39" s="557"/>
      <c r="I39" s="558" t="s">
        <v>24</v>
      </c>
      <c r="J39" s="429"/>
    </row>
    <row r="40" spans="2:10" ht="23.25" customHeight="1" x14ac:dyDescent="0.25">
      <c r="B40" s="9" t="s">
        <v>23</v>
      </c>
      <c r="C40" s="8" t="s">
        <v>12</v>
      </c>
      <c r="D40" s="8" t="s">
        <v>11</v>
      </c>
      <c r="E40" s="8" t="s">
        <v>14</v>
      </c>
      <c r="F40" s="8" t="s">
        <v>10</v>
      </c>
      <c r="G40" s="406">
        <v>2444.5500000000002</v>
      </c>
      <c r="H40" s="561"/>
      <c r="I40" s="559"/>
      <c r="J40" s="431"/>
    </row>
    <row r="41" spans="2:10" ht="25.5" customHeight="1" x14ac:dyDescent="0.25">
      <c r="B41" s="9" t="s">
        <v>22</v>
      </c>
      <c r="C41" s="8" t="s">
        <v>12</v>
      </c>
      <c r="D41" s="8" t="s">
        <v>11</v>
      </c>
      <c r="E41" s="8" t="s">
        <v>11</v>
      </c>
      <c r="F41" s="8" t="s">
        <v>10</v>
      </c>
      <c r="G41" s="406">
        <v>52725.120000000003</v>
      </c>
      <c r="H41" s="561"/>
      <c r="I41" s="559"/>
      <c r="J41" s="431"/>
    </row>
    <row r="42" spans="2:10" ht="19.5" customHeight="1" x14ac:dyDescent="0.25">
      <c r="B42" s="9" t="s">
        <v>21</v>
      </c>
      <c r="C42" s="8" t="s">
        <v>12</v>
      </c>
      <c r="D42" s="8" t="s">
        <v>11</v>
      </c>
      <c r="E42" s="8" t="s">
        <v>11</v>
      </c>
      <c r="F42" s="8" t="s">
        <v>10</v>
      </c>
      <c r="G42" s="406">
        <v>20014.87</v>
      </c>
      <c r="H42" s="561"/>
      <c r="I42" s="560"/>
      <c r="J42" s="433"/>
    </row>
    <row r="43" spans="2:10" ht="21.75" customHeight="1" x14ac:dyDescent="0.25">
      <c r="B43" s="9" t="s">
        <v>20</v>
      </c>
      <c r="C43" s="8" t="s">
        <v>12</v>
      </c>
      <c r="D43" s="8" t="s">
        <v>11</v>
      </c>
      <c r="E43" s="8" t="s">
        <v>11</v>
      </c>
      <c r="F43" s="8" t="s">
        <v>10</v>
      </c>
      <c r="G43" s="406">
        <v>18966.189999999999</v>
      </c>
      <c r="H43" s="561"/>
      <c r="I43" s="562" t="s">
        <v>19</v>
      </c>
      <c r="J43" s="390"/>
    </row>
    <row r="44" spans="2:10" ht="21.75" customHeight="1" x14ac:dyDescent="0.25">
      <c r="B44" s="9" t="s">
        <v>18</v>
      </c>
      <c r="C44" s="8" t="s">
        <v>12</v>
      </c>
      <c r="D44" s="8" t="s">
        <v>11</v>
      </c>
      <c r="E44" s="8" t="s">
        <v>11</v>
      </c>
      <c r="F44" s="8" t="s">
        <v>10</v>
      </c>
      <c r="G44" s="406">
        <v>32051.86</v>
      </c>
      <c r="H44" s="561"/>
      <c r="I44" s="563" t="s">
        <v>17</v>
      </c>
      <c r="J44" s="412"/>
    </row>
    <row r="45" spans="2:10" ht="21.75" customHeight="1" x14ac:dyDescent="0.25">
      <c r="B45" s="9" t="s">
        <v>16</v>
      </c>
      <c r="C45" s="8" t="s">
        <v>12</v>
      </c>
      <c r="D45" s="8" t="s">
        <v>11</v>
      </c>
      <c r="E45" s="8" t="s">
        <v>11</v>
      </c>
      <c r="F45" s="8" t="s">
        <v>10</v>
      </c>
      <c r="G45" s="406">
        <v>34131.72</v>
      </c>
      <c r="H45" s="561"/>
      <c r="I45" s="563"/>
      <c r="J45" s="412"/>
    </row>
    <row r="46" spans="2:10" ht="21.75" customHeight="1" x14ac:dyDescent="0.25">
      <c r="B46" s="9" t="s">
        <v>15</v>
      </c>
      <c r="C46" s="8" t="s">
        <v>12</v>
      </c>
      <c r="D46" s="8" t="s">
        <v>11</v>
      </c>
      <c r="E46" s="8" t="s">
        <v>11</v>
      </c>
      <c r="F46" s="8" t="s">
        <v>10</v>
      </c>
      <c r="G46" s="406">
        <v>45606.46</v>
      </c>
      <c r="H46" s="561"/>
      <c r="I46" s="563"/>
      <c r="J46" s="412"/>
    </row>
    <row r="47" spans="2:10" ht="21.75" customHeight="1" x14ac:dyDescent="0.25">
      <c r="B47" s="9" t="s">
        <v>15</v>
      </c>
      <c r="C47" s="8" t="s">
        <v>12</v>
      </c>
      <c r="D47" s="8" t="s">
        <v>11</v>
      </c>
      <c r="E47" s="8" t="s">
        <v>14</v>
      </c>
      <c r="F47" s="8" t="s">
        <v>10</v>
      </c>
      <c r="G47" s="406">
        <v>31779.15</v>
      </c>
      <c r="H47" s="561"/>
      <c r="I47" s="563"/>
      <c r="J47" s="412"/>
    </row>
    <row r="48" spans="2:10" ht="21.75" customHeight="1" x14ac:dyDescent="0.25">
      <c r="B48" s="7" t="s">
        <v>13</v>
      </c>
      <c r="C48" s="6" t="s">
        <v>12</v>
      </c>
      <c r="D48" s="6" t="s">
        <v>11</v>
      </c>
      <c r="E48" s="6" t="s">
        <v>11</v>
      </c>
      <c r="F48" s="6" t="s">
        <v>10</v>
      </c>
      <c r="G48" s="415">
        <v>3202.65</v>
      </c>
      <c r="H48" s="565"/>
      <c r="I48" s="564"/>
      <c r="J48" s="414"/>
    </row>
    <row r="49" spans="2:11" ht="21.75" customHeight="1" x14ac:dyDescent="0.25">
      <c r="B49" s="566" t="s">
        <v>9</v>
      </c>
      <c r="C49" s="567"/>
      <c r="D49" s="567"/>
      <c r="E49" s="567"/>
      <c r="F49" s="567"/>
      <c r="G49" s="568">
        <f>SUM(G39:H48)</f>
        <v>252752.89999999997</v>
      </c>
      <c r="H49" s="569"/>
      <c r="I49" s="5"/>
      <c r="J49" s="4"/>
    </row>
    <row r="50" spans="2:11" ht="16.5" customHeight="1" x14ac:dyDescent="0.25">
      <c r="B50" s="570" t="s">
        <v>8</v>
      </c>
      <c r="C50" s="571"/>
      <c r="D50" s="571"/>
      <c r="E50" s="571"/>
      <c r="F50" s="571"/>
      <c r="G50" s="571"/>
      <c r="H50" s="572"/>
      <c r="I50" s="390" t="s">
        <v>7</v>
      </c>
      <c r="J50" s="390"/>
    </row>
    <row r="51" spans="2:11" ht="17.25" customHeight="1" x14ac:dyDescent="0.25">
      <c r="B51" s="390" t="s">
        <v>6</v>
      </c>
      <c r="C51" s="390"/>
      <c r="D51" s="390"/>
      <c r="E51" s="390" t="s">
        <v>5</v>
      </c>
      <c r="F51" s="390"/>
      <c r="G51" s="390"/>
      <c r="H51" s="390"/>
      <c r="I51" s="390"/>
      <c r="J51" s="390"/>
    </row>
    <row r="52" spans="2:11" ht="22.5" customHeight="1" x14ac:dyDescent="0.25">
      <c r="B52" s="573" t="s">
        <v>4</v>
      </c>
      <c r="C52" s="392"/>
      <c r="D52" s="392"/>
      <c r="E52" s="394" t="s">
        <v>3</v>
      </c>
      <c r="F52" s="394"/>
      <c r="G52" s="394"/>
      <c r="H52" s="395"/>
      <c r="I52" s="400" t="s">
        <v>2</v>
      </c>
      <c r="J52" s="401"/>
    </row>
    <row r="53" spans="2:11" ht="18" customHeight="1" x14ac:dyDescent="0.25">
      <c r="B53" s="392"/>
      <c r="C53" s="392"/>
      <c r="D53" s="392"/>
      <c r="E53" s="396"/>
      <c r="F53" s="396"/>
      <c r="G53" s="396"/>
      <c r="H53" s="397"/>
      <c r="I53" s="402"/>
      <c r="J53" s="403"/>
    </row>
    <row r="54" spans="2:11" x14ac:dyDescent="0.25">
      <c r="B54" s="392"/>
      <c r="C54" s="392"/>
      <c r="D54" s="392"/>
      <c r="E54" s="396"/>
      <c r="F54" s="396"/>
      <c r="G54" s="396"/>
      <c r="H54" s="397"/>
      <c r="I54" s="402"/>
      <c r="J54" s="403"/>
    </row>
    <row r="55" spans="2:11" ht="9" customHeight="1" x14ac:dyDescent="0.25">
      <c r="B55" s="392"/>
      <c r="C55" s="392"/>
      <c r="D55" s="392"/>
      <c r="E55" s="396"/>
      <c r="F55" s="396"/>
      <c r="G55" s="396"/>
      <c r="H55" s="396"/>
      <c r="I55" s="404"/>
      <c r="J55" s="405"/>
    </row>
    <row r="56" spans="2:11" ht="16.5" customHeight="1" x14ac:dyDescent="0.25">
      <c r="B56" s="392"/>
      <c r="C56" s="392"/>
      <c r="D56" s="392"/>
      <c r="E56" s="396"/>
      <c r="F56" s="396"/>
      <c r="G56" s="396"/>
      <c r="H56" s="396"/>
      <c r="I56" s="400" t="s">
        <v>1</v>
      </c>
      <c r="J56" s="401"/>
    </row>
    <row r="57" spans="2:11" ht="29.25" customHeight="1" x14ac:dyDescent="0.25">
      <c r="B57" s="392"/>
      <c r="C57" s="392"/>
      <c r="D57" s="392"/>
      <c r="E57" s="398"/>
      <c r="F57" s="398"/>
      <c r="G57" s="398"/>
      <c r="H57" s="399"/>
      <c r="I57" s="404"/>
      <c r="J57" s="405"/>
    </row>
    <row r="58" spans="2:11" x14ac:dyDescent="0.25">
      <c r="B58" s="384" t="s">
        <v>0</v>
      </c>
      <c r="C58" s="385"/>
      <c r="D58" s="385"/>
      <c r="E58" s="385"/>
      <c r="F58" s="385"/>
      <c r="G58" s="385"/>
      <c r="H58" s="385"/>
      <c r="I58" s="385"/>
      <c r="J58" s="386"/>
      <c r="K58" s="3"/>
    </row>
    <row r="61" spans="2:11" x14ac:dyDescent="0.25">
      <c r="G61" s="2"/>
    </row>
  </sheetData>
  <mergeCells count="70">
    <mergeCell ref="B52:D57"/>
    <mergeCell ref="E52:H57"/>
    <mergeCell ref="I52:J55"/>
    <mergeCell ref="I56:J57"/>
    <mergeCell ref="B58:J58"/>
    <mergeCell ref="E51:H51"/>
    <mergeCell ref="G43:H43"/>
    <mergeCell ref="I43:J43"/>
    <mergeCell ref="G44:H44"/>
    <mergeCell ref="I44:J48"/>
    <mergeCell ref="G45:H45"/>
    <mergeCell ref="G46:H46"/>
    <mergeCell ref="G47:H47"/>
    <mergeCell ref="G48:H48"/>
    <mergeCell ref="B49:F49"/>
    <mergeCell ref="G49:H49"/>
    <mergeCell ref="B50:H50"/>
    <mergeCell ref="I50:J51"/>
    <mergeCell ref="B51:D51"/>
    <mergeCell ref="B37:H37"/>
    <mergeCell ref="I37:J38"/>
    <mergeCell ref="G38:H38"/>
    <mergeCell ref="G39:H39"/>
    <mergeCell ref="I39:J42"/>
    <mergeCell ref="G40:H40"/>
    <mergeCell ref="G41:H41"/>
    <mergeCell ref="G42:H42"/>
    <mergeCell ref="B33:H33"/>
    <mergeCell ref="I33:J33"/>
    <mergeCell ref="B34:H34"/>
    <mergeCell ref="I34:J34"/>
    <mergeCell ref="B35:E36"/>
    <mergeCell ref="F35:H35"/>
    <mergeCell ref="I35:J35"/>
    <mergeCell ref="F36:H36"/>
    <mergeCell ref="I36:J36"/>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6:H16"/>
    <mergeCell ref="I16:J16"/>
    <mergeCell ref="D13:E14"/>
    <mergeCell ref="F13:G14"/>
    <mergeCell ref="H13:I14"/>
    <mergeCell ref="J13:J14"/>
    <mergeCell ref="D15:H15"/>
    <mergeCell ref="I15:J15"/>
  </mergeCells>
  <pageMargins left="0.31496062992125984" right="0.11811023622047245" top="0.15748031496062992" bottom="0.15748031496062992" header="0.31496062992125984" footer="0.31496062992125984"/>
  <pageSetup scale="73" fitToHeight="0"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0"/>
  </sheetPr>
  <dimension ref="B2:J62"/>
  <sheetViews>
    <sheetView topLeftCell="A13" workbookViewId="0">
      <selection activeCell="B25" sqref="B25:J27"/>
    </sheetView>
  </sheetViews>
  <sheetFormatPr baseColWidth="10" defaultRowHeight="15" x14ac:dyDescent="0.25"/>
  <cols>
    <col min="1" max="1" width="3" customWidth="1"/>
    <col min="4" max="4" width="14.5703125" customWidth="1"/>
    <col min="8" max="8" width="7" customWidth="1"/>
    <col min="9" max="9" width="12.85546875" customWidth="1"/>
    <col min="10" max="10" width="30.140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87</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c r="I10" s="18" t="s">
        <v>64</v>
      </c>
      <c r="J10" s="15"/>
    </row>
    <row r="11" spans="2:10" ht="16.5" x14ac:dyDescent="0.25">
      <c r="B11" s="17"/>
      <c r="C11" s="16"/>
      <c r="D11" s="16"/>
      <c r="E11" s="16"/>
      <c r="F11" s="16"/>
      <c r="G11" s="16"/>
      <c r="H11" s="16"/>
      <c r="I11" s="16"/>
      <c r="J11" s="15"/>
    </row>
    <row r="12" spans="2:10" ht="25.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605" t="s">
        <v>70</v>
      </c>
      <c r="E14" s="606"/>
      <c r="F14" s="517" t="s">
        <v>65</v>
      </c>
      <c r="G14" s="518"/>
      <c r="H14" s="510" t="s">
        <v>66</v>
      </c>
      <c r="I14" s="510"/>
      <c r="J14" s="504" t="s">
        <v>52</v>
      </c>
    </row>
    <row r="15" spans="2:10" ht="25.5" customHeight="1" x14ac:dyDescent="0.25">
      <c r="B15" s="497"/>
      <c r="C15" s="498"/>
      <c r="D15" s="607"/>
      <c r="E15" s="608"/>
      <c r="F15" s="519"/>
      <c r="G15" s="520"/>
      <c r="H15" s="510"/>
      <c r="I15" s="510"/>
      <c r="J15" s="504"/>
    </row>
    <row r="16" spans="2:10" ht="34.5" customHeight="1" x14ac:dyDescent="0.25">
      <c r="B16" s="497"/>
      <c r="C16" s="498"/>
      <c r="D16" s="390" t="s">
        <v>51</v>
      </c>
      <c r="E16" s="390"/>
      <c r="F16" s="390"/>
      <c r="G16" s="390"/>
      <c r="H16" s="390"/>
      <c r="I16" s="511" t="s">
        <v>50</v>
      </c>
      <c r="J16" s="512"/>
    </row>
    <row r="17" spans="2:10" ht="30.75" customHeight="1" x14ac:dyDescent="0.25">
      <c r="B17" s="499"/>
      <c r="C17" s="500"/>
      <c r="D17" s="504" t="s">
        <v>49</v>
      </c>
      <c r="E17" s="504"/>
      <c r="F17" s="504"/>
      <c r="G17" s="504"/>
      <c r="H17" s="504"/>
      <c r="I17" s="513" t="s">
        <v>71</v>
      </c>
      <c r="J17" s="514"/>
    </row>
    <row r="18" spans="2:10" ht="18" x14ac:dyDescent="0.25">
      <c r="B18" s="387" t="s">
        <v>47</v>
      </c>
      <c r="C18" s="388"/>
      <c r="D18" s="388"/>
      <c r="E18" s="388"/>
      <c r="F18" s="388"/>
      <c r="G18" s="388"/>
      <c r="H18" s="388"/>
      <c r="I18" s="388"/>
      <c r="J18" s="389"/>
    </row>
    <row r="19" spans="2:10" x14ac:dyDescent="0.25">
      <c r="B19" s="459" t="s">
        <v>46</v>
      </c>
      <c r="C19" s="460"/>
      <c r="D19" s="595" t="s">
        <v>72</v>
      </c>
      <c r="E19" s="596"/>
      <c r="F19" s="596"/>
      <c r="G19" s="596"/>
      <c r="H19" s="596"/>
      <c r="I19" s="596"/>
      <c r="J19" s="597"/>
    </row>
    <row r="20" spans="2:10" x14ac:dyDescent="0.25">
      <c r="B20" s="461"/>
      <c r="C20" s="462"/>
      <c r="D20" s="598"/>
      <c r="E20" s="599"/>
      <c r="F20" s="599"/>
      <c r="G20" s="599"/>
      <c r="H20" s="599"/>
      <c r="I20" s="599"/>
      <c r="J20" s="600"/>
    </row>
    <row r="21" spans="2:10" x14ac:dyDescent="0.25">
      <c r="B21" s="521" t="s">
        <v>73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5.2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103</v>
      </c>
      <c r="C25" s="529"/>
      <c r="D25" s="529"/>
      <c r="E25" s="529"/>
      <c r="F25" s="529"/>
      <c r="G25" s="529"/>
      <c r="H25" s="529"/>
      <c r="I25" s="529"/>
      <c r="J25" s="530"/>
    </row>
    <row r="26" spans="2:10" ht="7.5" customHeight="1" x14ac:dyDescent="0.25">
      <c r="B26" s="531"/>
      <c r="C26" s="532"/>
      <c r="D26" s="532"/>
      <c r="E26" s="532"/>
      <c r="F26" s="532"/>
      <c r="G26" s="532"/>
      <c r="H26" s="532"/>
      <c r="I26" s="532"/>
      <c r="J26" s="533"/>
    </row>
    <row r="27" spans="2:10" ht="43.5" customHeight="1" x14ac:dyDescent="0.25">
      <c r="B27" s="531"/>
      <c r="C27" s="532"/>
      <c r="D27" s="532"/>
      <c r="E27" s="532"/>
      <c r="F27" s="532"/>
      <c r="G27" s="532"/>
      <c r="H27" s="532"/>
      <c r="I27" s="532"/>
      <c r="J27" s="533"/>
    </row>
    <row r="28" spans="2:10" ht="21" customHeight="1" x14ac:dyDescent="0.25">
      <c r="B28" s="455" t="s">
        <v>42</v>
      </c>
      <c r="C28" s="455"/>
      <c r="D28" s="455"/>
      <c r="E28" s="455"/>
      <c r="F28" s="455"/>
      <c r="G28" s="455"/>
      <c r="H28" s="455"/>
      <c r="I28" s="601">
        <v>5184.3599999999997</v>
      </c>
      <c r="J28" s="601"/>
    </row>
    <row r="29" spans="2:10" ht="18.75" customHeight="1" x14ac:dyDescent="0.25">
      <c r="B29" s="487" t="s">
        <v>41</v>
      </c>
      <c r="C29" s="488"/>
      <c r="D29" s="488"/>
      <c r="E29" s="488"/>
      <c r="F29" s="488"/>
      <c r="G29" s="488"/>
      <c r="H29" s="539"/>
      <c r="I29" s="540"/>
      <c r="J29" s="541"/>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542" t="s">
        <v>74</v>
      </c>
      <c r="C32" s="543"/>
      <c r="D32" s="543"/>
      <c r="E32" s="543"/>
      <c r="F32" s="543"/>
      <c r="G32" s="543"/>
      <c r="H32" s="543"/>
      <c r="I32" s="544"/>
      <c r="J32" s="545"/>
    </row>
    <row r="33" spans="2:10" ht="15.75" x14ac:dyDescent="0.25">
      <c r="B33" s="577" t="s">
        <v>75</v>
      </c>
      <c r="C33" s="578"/>
      <c r="D33" s="578"/>
      <c r="E33" s="578"/>
      <c r="F33" s="578"/>
      <c r="G33" s="578"/>
      <c r="H33" s="579"/>
      <c r="I33" s="544"/>
      <c r="J33" s="545"/>
    </row>
    <row r="34" spans="2:10" ht="15.75" x14ac:dyDescent="0.25">
      <c r="B34" s="577" t="s">
        <v>76</v>
      </c>
      <c r="C34" s="578"/>
      <c r="D34" s="578"/>
      <c r="E34" s="578"/>
      <c r="F34" s="578"/>
      <c r="G34" s="578"/>
      <c r="H34" s="579"/>
      <c r="I34" s="591"/>
      <c r="J34" s="592"/>
    </row>
    <row r="35" spans="2:10" ht="15.75" x14ac:dyDescent="0.25">
      <c r="B35" s="577" t="s">
        <v>77</v>
      </c>
      <c r="C35" s="578"/>
      <c r="D35" s="578"/>
      <c r="E35" s="578"/>
      <c r="F35" s="578"/>
      <c r="G35" s="578"/>
      <c r="H35" s="579"/>
      <c r="I35" s="593"/>
      <c r="J35" s="594"/>
    </row>
    <row r="36" spans="2:10" ht="15.75" hidden="1" customHeight="1" x14ac:dyDescent="0.25">
      <c r="B36" s="577" t="s">
        <v>78</v>
      </c>
      <c r="C36" s="578"/>
      <c r="D36" s="578"/>
      <c r="E36" s="578"/>
      <c r="F36" s="578"/>
      <c r="G36" s="578"/>
      <c r="H36" s="579"/>
      <c r="I36" s="580"/>
      <c r="J36" s="581"/>
    </row>
    <row r="37" spans="2:10" ht="15.75" hidden="1" x14ac:dyDescent="0.25">
      <c r="B37" s="577" t="s">
        <v>79</v>
      </c>
      <c r="C37" s="578"/>
      <c r="D37" s="578"/>
      <c r="E37" s="578"/>
      <c r="F37" s="578"/>
      <c r="G37" s="578"/>
      <c r="H37" s="579"/>
      <c r="I37" s="580"/>
      <c r="J37" s="581"/>
    </row>
    <row r="38" spans="2:10" ht="15.75" hidden="1" x14ac:dyDescent="0.25">
      <c r="B38" s="577" t="s">
        <v>80</v>
      </c>
      <c r="C38" s="578"/>
      <c r="D38" s="578"/>
      <c r="E38" s="578"/>
      <c r="F38" s="578"/>
      <c r="G38" s="578"/>
      <c r="H38" s="579"/>
      <c r="I38" s="580"/>
      <c r="J38" s="581"/>
    </row>
    <row r="39" spans="2:10" ht="20.25" customHeight="1" x14ac:dyDescent="0.25">
      <c r="B39" s="582" t="s">
        <v>88</v>
      </c>
      <c r="C39" s="583"/>
      <c r="D39" s="583"/>
      <c r="E39" s="584"/>
      <c r="F39" s="588" t="s">
        <v>34</v>
      </c>
      <c r="G39" s="589"/>
      <c r="H39" s="590"/>
      <c r="I39" s="452">
        <f>SUM(I32:J38)</f>
        <v>0</v>
      </c>
      <c r="J39" s="452"/>
    </row>
    <row r="40" spans="2:10" ht="29.25" customHeight="1" x14ac:dyDescent="0.25">
      <c r="B40" s="585"/>
      <c r="C40" s="586"/>
      <c r="D40" s="586"/>
      <c r="E40" s="587"/>
      <c r="F40" s="588" t="s">
        <v>33</v>
      </c>
      <c r="G40" s="589"/>
      <c r="H40" s="590"/>
      <c r="I40" s="453">
        <f>I28-I39</f>
        <v>5184.3599999999997</v>
      </c>
      <c r="J40" s="454"/>
    </row>
    <row r="41" spans="2:10" ht="16.5" x14ac:dyDescent="0.25">
      <c r="B41" s="417" t="s">
        <v>32</v>
      </c>
      <c r="C41" s="418"/>
      <c r="D41" s="418"/>
      <c r="E41" s="418"/>
      <c r="F41" s="418"/>
      <c r="G41" s="418"/>
      <c r="H41" s="419"/>
      <c r="I41" s="420" t="s">
        <v>31</v>
      </c>
      <c r="J41" s="421"/>
    </row>
    <row r="42" spans="2:10" ht="31.5" x14ac:dyDescent="0.25">
      <c r="B42" s="27" t="s">
        <v>30</v>
      </c>
      <c r="C42" s="27" t="s">
        <v>29</v>
      </c>
      <c r="D42" s="27" t="s">
        <v>28</v>
      </c>
      <c r="E42" s="27" t="s">
        <v>27</v>
      </c>
      <c r="F42" s="28" t="s">
        <v>26</v>
      </c>
      <c r="G42" s="424" t="s">
        <v>25</v>
      </c>
      <c r="H42" s="425"/>
      <c r="I42" s="422"/>
      <c r="J42" s="423"/>
    </row>
    <row r="43" spans="2:10" ht="15.75" x14ac:dyDescent="0.25">
      <c r="B43" s="29" t="s">
        <v>15</v>
      </c>
      <c r="C43" s="30" t="s">
        <v>12</v>
      </c>
      <c r="D43" s="30" t="s">
        <v>81</v>
      </c>
      <c r="E43" s="30" t="s">
        <v>82</v>
      </c>
      <c r="F43" s="30" t="s">
        <v>10</v>
      </c>
      <c r="G43" s="426">
        <f>I28</f>
        <v>5184.3599999999997</v>
      </c>
      <c r="H43" s="427"/>
      <c r="I43" s="428" t="s">
        <v>24</v>
      </c>
      <c r="J43" s="429"/>
    </row>
    <row r="44" spans="2:10" ht="15.75" x14ac:dyDescent="0.25">
      <c r="B44" s="9"/>
      <c r="C44" s="8"/>
      <c r="D44" s="8"/>
      <c r="E44" s="8"/>
      <c r="F44" s="8"/>
      <c r="G44" s="406"/>
      <c r="H44" s="407"/>
      <c r="I44" s="430"/>
      <c r="J44" s="431"/>
    </row>
    <row r="45" spans="2:10" ht="20.25" customHeight="1" x14ac:dyDescent="0.25">
      <c r="B45" s="9"/>
      <c r="C45" s="8"/>
      <c r="D45" s="8"/>
      <c r="E45" s="8"/>
      <c r="F45" s="8"/>
      <c r="G45" s="406"/>
      <c r="H45" s="407"/>
      <c r="I45" s="430"/>
      <c r="J45" s="431"/>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11" t="s">
        <v>83</v>
      </c>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15.75"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15" customHeight="1" x14ac:dyDescent="0.25">
      <c r="B56" s="391" t="s">
        <v>84</v>
      </c>
      <c r="C56" s="392"/>
      <c r="D56" s="392"/>
      <c r="E56" s="394" t="s">
        <v>85</v>
      </c>
      <c r="F56" s="394"/>
      <c r="G56" s="394"/>
      <c r="H56" s="395"/>
      <c r="I56" s="400" t="s">
        <v>86</v>
      </c>
      <c r="J56" s="401"/>
    </row>
    <row r="57" spans="2:10" ht="35.25" customHeight="1"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7"/>
      <c r="I59" s="404"/>
      <c r="J59" s="405"/>
    </row>
    <row r="60" spans="2:10" x14ac:dyDescent="0.25">
      <c r="B60" s="393"/>
      <c r="C60" s="392"/>
      <c r="D60" s="392"/>
      <c r="E60" s="396"/>
      <c r="F60" s="396"/>
      <c r="G60" s="396"/>
      <c r="H60" s="397"/>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5">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0:J30"/>
    <mergeCell ref="B18:J18"/>
    <mergeCell ref="B19:C20"/>
    <mergeCell ref="D19:J20"/>
    <mergeCell ref="B21:E23"/>
    <mergeCell ref="F21:J23"/>
    <mergeCell ref="B24:J24"/>
    <mergeCell ref="B25:J27"/>
    <mergeCell ref="B28:H28"/>
    <mergeCell ref="I28:J28"/>
    <mergeCell ref="B29:H29"/>
    <mergeCell ref="I29:J29"/>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5"/>
    <mergeCell ref="G44:H44"/>
    <mergeCell ref="G45:H45"/>
    <mergeCell ref="G46:H46"/>
    <mergeCell ref="I46:J46"/>
    <mergeCell ref="G47:H47"/>
    <mergeCell ref="I47:J53"/>
    <mergeCell ref="G48:H48"/>
    <mergeCell ref="G49:H49"/>
    <mergeCell ref="G50:H50"/>
    <mergeCell ref="G51:H51"/>
    <mergeCell ref="G52:H52"/>
    <mergeCell ref="G53:H53"/>
    <mergeCell ref="B62:J62"/>
    <mergeCell ref="B54:H54"/>
    <mergeCell ref="I54:J55"/>
    <mergeCell ref="B55:D55"/>
    <mergeCell ref="E55:H55"/>
    <mergeCell ref="B56:D61"/>
    <mergeCell ref="E56:H61"/>
    <mergeCell ref="I56:J59"/>
    <mergeCell ref="I60:J61"/>
  </mergeCells>
  <pageMargins left="0.70866141732283472" right="0.31496062992125984" top="0.15748031496062992" bottom="0.15748031496062992" header="0.31496062992125984" footer="0.31496062992125984"/>
  <pageSetup scale="73"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theme="0"/>
  </sheetPr>
  <dimension ref="B1:K62"/>
  <sheetViews>
    <sheetView topLeftCell="A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102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64</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65</v>
      </c>
      <c r="G13" s="518"/>
      <c r="H13" s="510" t="s">
        <v>66</v>
      </c>
      <c r="I13" s="510"/>
      <c r="J13" s="504" t="s">
        <v>52</v>
      </c>
    </row>
    <row r="14" spans="2:10" ht="18.75" customHeight="1" x14ac:dyDescent="0.25">
      <c r="B14" s="497"/>
      <c r="C14" s="498"/>
      <c r="D14" s="507"/>
      <c r="E14" s="508"/>
      <c r="F14" s="519"/>
      <c r="G14" s="520"/>
      <c r="H14" s="510"/>
      <c r="I14" s="51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104</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5999.94</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105</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5999.94</v>
      </c>
      <c r="J41" s="452"/>
    </row>
    <row r="42" spans="2:10" ht="14.25" customHeight="1" x14ac:dyDescent="0.25">
      <c r="B42" s="417" t="s">
        <v>32</v>
      </c>
      <c r="C42" s="418"/>
      <c r="D42" s="418"/>
      <c r="E42" s="418"/>
      <c r="F42" s="418"/>
      <c r="G42" s="418"/>
      <c r="H42" s="419"/>
      <c r="I42" s="390" t="s">
        <v>31</v>
      </c>
      <c r="J42" s="390"/>
    </row>
    <row r="43" spans="2:10" ht="29.25" customHeight="1" x14ac:dyDescent="0.25">
      <c r="B43" s="33" t="s">
        <v>30</v>
      </c>
      <c r="C43" s="33" t="s">
        <v>29</v>
      </c>
      <c r="D43" s="33" t="s">
        <v>28</v>
      </c>
      <c r="E43" s="33" t="s">
        <v>27</v>
      </c>
      <c r="F43" s="34" t="s">
        <v>26</v>
      </c>
      <c r="G43" s="437" t="s">
        <v>25</v>
      </c>
      <c r="H43" s="434"/>
      <c r="I43" s="390"/>
      <c r="J43" s="390"/>
    </row>
    <row r="44" spans="2:10" ht="24" customHeight="1" x14ac:dyDescent="0.25">
      <c r="B44" s="29" t="s">
        <v>13</v>
      </c>
      <c r="C44" s="30" t="s">
        <v>12</v>
      </c>
      <c r="D44" s="30" t="s">
        <v>11</v>
      </c>
      <c r="E44" s="30" t="s">
        <v>11</v>
      </c>
      <c r="F44" s="30" t="s">
        <v>10</v>
      </c>
      <c r="G44" s="426">
        <f>I27</f>
        <v>5999.94</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theme="0"/>
  </sheetPr>
  <dimension ref="A1:K53"/>
  <sheetViews>
    <sheetView workbookViewId="0">
      <selection activeCell="E13" sqref="E13:F14"/>
    </sheetView>
  </sheetViews>
  <sheetFormatPr baseColWidth="10" defaultRowHeight="15" x14ac:dyDescent="0.25"/>
  <cols>
    <col min="3" max="3" width="15.140625" customWidth="1"/>
    <col min="4" max="4" width="10" customWidth="1"/>
    <col min="7" max="7" width="4" customWidth="1"/>
    <col min="8" max="8" width="14.42578125" customWidth="1"/>
    <col min="9" max="9" width="32.140625" customWidth="1"/>
  </cols>
  <sheetData>
    <row r="1" spans="1:11" ht="20.25" x14ac:dyDescent="0.25">
      <c r="A1" s="26"/>
      <c r="B1" s="25"/>
      <c r="C1" s="25"/>
      <c r="D1" s="25"/>
      <c r="E1" s="25"/>
      <c r="F1" s="25"/>
      <c r="G1" s="24"/>
      <c r="H1" s="24"/>
      <c r="I1" s="23"/>
    </row>
    <row r="2" spans="1:11" ht="16.5" x14ac:dyDescent="0.25">
      <c r="A2" s="17"/>
      <c r="B2" s="16"/>
      <c r="C2" s="16"/>
      <c r="D2" s="16"/>
      <c r="E2" s="16"/>
      <c r="F2" s="16"/>
      <c r="G2" s="16"/>
      <c r="H2" s="16"/>
      <c r="I2" s="15"/>
    </row>
    <row r="3" spans="1:11" ht="16.5" x14ac:dyDescent="0.25">
      <c r="A3" s="17"/>
      <c r="B3" s="16"/>
      <c r="C3" s="16"/>
      <c r="D3" s="16"/>
      <c r="E3" s="16"/>
      <c r="F3" s="16"/>
      <c r="G3" s="16"/>
      <c r="H3" s="16"/>
      <c r="I3" s="15"/>
    </row>
    <row r="4" spans="1:11" ht="18" x14ac:dyDescent="0.25">
      <c r="A4" s="489" t="s">
        <v>62</v>
      </c>
      <c r="B4" s="490"/>
      <c r="C4" s="490"/>
      <c r="D4" s="490"/>
      <c r="E4" s="490"/>
      <c r="F4" s="490"/>
      <c r="G4" s="490"/>
      <c r="H4" s="490"/>
      <c r="I4" s="491"/>
    </row>
    <row r="5" spans="1:11" ht="18" x14ac:dyDescent="0.25">
      <c r="A5" s="489" t="s">
        <v>61</v>
      </c>
      <c r="B5" s="490"/>
      <c r="C5" s="490"/>
      <c r="D5" s="490"/>
      <c r="E5" s="490"/>
      <c r="F5" s="490"/>
      <c r="G5" s="490"/>
      <c r="H5" s="490"/>
      <c r="I5" s="491"/>
    </row>
    <row r="6" spans="1:11" ht="18" x14ac:dyDescent="0.25">
      <c r="A6" s="489" t="s">
        <v>60</v>
      </c>
      <c r="B6" s="490"/>
      <c r="C6" s="490"/>
      <c r="D6" s="490"/>
      <c r="E6" s="490"/>
      <c r="F6" s="490"/>
      <c r="G6" s="490"/>
      <c r="H6" s="490"/>
      <c r="I6" s="491"/>
    </row>
    <row r="7" spans="1:11" ht="20.25" x14ac:dyDescent="0.25">
      <c r="A7" s="17"/>
      <c r="B7" s="16"/>
      <c r="C7" s="22"/>
      <c r="D7" s="16"/>
      <c r="E7" s="1"/>
      <c r="F7" s="19"/>
      <c r="G7" s="19"/>
      <c r="H7" s="21" t="s">
        <v>113</v>
      </c>
      <c r="I7" s="15"/>
    </row>
    <row r="8" spans="1:11" ht="16.5" x14ac:dyDescent="0.25">
      <c r="A8" s="17"/>
      <c r="B8" s="16"/>
      <c r="C8" s="19"/>
      <c r="D8" s="16"/>
      <c r="E8" s="19"/>
      <c r="F8" s="16"/>
      <c r="G8" s="16"/>
      <c r="H8" s="16"/>
      <c r="I8" s="15"/>
    </row>
    <row r="9" spans="1:11" ht="20.25" x14ac:dyDescent="0.25">
      <c r="A9" s="17"/>
      <c r="B9" s="16"/>
      <c r="C9" s="16"/>
      <c r="D9" s="16"/>
      <c r="E9" s="20"/>
      <c r="F9" s="19"/>
      <c r="G9" s="19"/>
      <c r="H9" s="18" t="s">
        <v>64</v>
      </c>
      <c r="I9" s="15"/>
    </row>
    <row r="10" spans="1:11" ht="12.75" customHeight="1" x14ac:dyDescent="0.25">
      <c r="A10" s="17"/>
      <c r="B10" s="16"/>
      <c r="C10" s="16"/>
      <c r="D10" s="16"/>
      <c r="E10" s="20"/>
      <c r="F10" s="16"/>
      <c r="G10" s="16"/>
      <c r="H10" s="16"/>
      <c r="I10" s="15"/>
    </row>
    <row r="11" spans="1:11" ht="27.75" customHeight="1" x14ac:dyDescent="0.25">
      <c r="A11" s="602" t="s">
        <v>59</v>
      </c>
      <c r="B11" s="603"/>
      <c r="C11" s="603"/>
      <c r="D11" s="603"/>
      <c r="E11" s="603"/>
      <c r="F11" s="603"/>
      <c r="G11" s="603"/>
      <c r="H11" s="603"/>
      <c r="I11" s="604"/>
    </row>
    <row r="12" spans="1:11" x14ac:dyDescent="0.25">
      <c r="A12" s="495" t="s">
        <v>58</v>
      </c>
      <c r="B12" s="496"/>
      <c r="C12" s="501" t="s">
        <v>57</v>
      </c>
      <c r="D12" s="502"/>
      <c r="E12" s="501" t="s">
        <v>56</v>
      </c>
      <c r="F12" s="502"/>
      <c r="G12" s="501" t="s">
        <v>55</v>
      </c>
      <c r="H12" s="503"/>
      <c r="I12" s="14" t="s">
        <v>54</v>
      </c>
    </row>
    <row r="13" spans="1:11" ht="20.25" customHeight="1" x14ac:dyDescent="0.25">
      <c r="A13" s="497"/>
      <c r="B13" s="498"/>
      <c r="C13" s="628" t="s">
        <v>106</v>
      </c>
      <c r="D13" s="629"/>
      <c r="E13" s="517" t="s">
        <v>65</v>
      </c>
      <c r="F13" s="518"/>
      <c r="G13" s="510" t="s">
        <v>66</v>
      </c>
      <c r="H13" s="510"/>
      <c r="I13" s="504" t="s">
        <v>52</v>
      </c>
      <c r="K13" s="35"/>
    </row>
    <row r="14" spans="1:11" ht="15" customHeight="1" x14ac:dyDescent="0.25">
      <c r="A14" s="497"/>
      <c r="B14" s="498"/>
      <c r="C14" s="630"/>
      <c r="D14" s="631"/>
      <c r="E14" s="519"/>
      <c r="F14" s="520"/>
      <c r="G14" s="510"/>
      <c r="H14" s="510"/>
      <c r="I14" s="504"/>
    </row>
    <row r="15" spans="1:11" ht="15.75" x14ac:dyDescent="0.25">
      <c r="A15" s="497"/>
      <c r="B15" s="498"/>
      <c r="C15" s="390" t="s">
        <v>51</v>
      </c>
      <c r="D15" s="390"/>
      <c r="E15" s="390"/>
      <c r="F15" s="390"/>
      <c r="G15" s="390"/>
      <c r="H15" s="511" t="s">
        <v>50</v>
      </c>
      <c r="I15" s="512"/>
    </row>
    <row r="16" spans="1:11" ht="30.75" customHeight="1" x14ac:dyDescent="0.25">
      <c r="A16" s="499"/>
      <c r="B16" s="500"/>
      <c r="C16" s="504" t="s">
        <v>49</v>
      </c>
      <c r="D16" s="504"/>
      <c r="E16" s="504"/>
      <c r="F16" s="504"/>
      <c r="G16" s="504"/>
      <c r="H16" s="513" t="s">
        <v>107</v>
      </c>
      <c r="I16" s="514"/>
    </row>
    <row r="17" spans="1:11" ht="18" x14ac:dyDescent="0.25">
      <c r="A17" s="387" t="s">
        <v>47</v>
      </c>
      <c r="B17" s="388"/>
      <c r="C17" s="388"/>
      <c r="D17" s="388"/>
      <c r="E17" s="388"/>
      <c r="F17" s="388"/>
      <c r="G17" s="388"/>
      <c r="H17" s="388"/>
      <c r="I17" s="389"/>
    </row>
    <row r="18" spans="1:11" x14ac:dyDescent="0.25">
      <c r="A18" s="459" t="s">
        <v>46</v>
      </c>
      <c r="B18" s="460"/>
      <c r="C18" s="463" t="s">
        <v>108</v>
      </c>
      <c r="D18" s="464"/>
      <c r="E18" s="464"/>
      <c r="F18" s="464"/>
      <c r="G18" s="464"/>
      <c r="H18" s="464"/>
      <c r="I18" s="465"/>
    </row>
    <row r="19" spans="1:11" ht="9" customHeight="1" x14ac:dyDescent="0.25">
      <c r="A19" s="461"/>
      <c r="B19" s="462"/>
      <c r="C19" s="466"/>
      <c r="D19" s="467"/>
      <c r="E19" s="467"/>
      <c r="F19" s="467"/>
      <c r="G19" s="467"/>
      <c r="H19" s="467"/>
      <c r="I19" s="468"/>
    </row>
    <row r="20" spans="1:11" x14ac:dyDescent="0.25">
      <c r="A20" s="469" t="s">
        <v>109</v>
      </c>
      <c r="B20" s="469"/>
      <c r="C20" s="469"/>
      <c r="D20" s="469"/>
      <c r="E20" s="470" t="s">
        <v>44</v>
      </c>
      <c r="F20" s="471"/>
      <c r="G20" s="471"/>
      <c r="H20" s="471"/>
      <c r="I20" s="472"/>
    </row>
    <row r="21" spans="1:11" ht="10.5" customHeight="1" x14ac:dyDescent="0.25">
      <c r="A21" s="469"/>
      <c r="B21" s="469"/>
      <c r="C21" s="469"/>
      <c r="D21" s="469"/>
      <c r="E21" s="473"/>
      <c r="F21" s="474"/>
      <c r="G21" s="474"/>
      <c r="H21" s="474"/>
      <c r="I21" s="475"/>
    </row>
    <row r="22" spans="1:11" ht="18" x14ac:dyDescent="0.25">
      <c r="A22" s="387" t="s">
        <v>43</v>
      </c>
      <c r="B22" s="388"/>
      <c r="C22" s="388"/>
      <c r="D22" s="388"/>
      <c r="E22" s="388"/>
      <c r="F22" s="388"/>
      <c r="G22" s="388"/>
      <c r="H22" s="388"/>
      <c r="I22" s="389"/>
    </row>
    <row r="23" spans="1:11" x14ac:dyDescent="0.25">
      <c r="A23" s="476" t="s">
        <v>114</v>
      </c>
      <c r="B23" s="477"/>
      <c r="C23" s="477"/>
      <c r="D23" s="477"/>
      <c r="E23" s="477"/>
      <c r="F23" s="477"/>
      <c r="G23" s="477"/>
      <c r="H23" s="477"/>
      <c r="I23" s="478"/>
    </row>
    <row r="24" spans="1:11" x14ac:dyDescent="0.25">
      <c r="A24" s="479"/>
      <c r="B24" s="480"/>
      <c r="C24" s="480"/>
      <c r="D24" s="480"/>
      <c r="E24" s="480"/>
      <c r="F24" s="480"/>
      <c r="G24" s="480"/>
      <c r="H24" s="480"/>
      <c r="I24" s="481"/>
    </row>
    <row r="25" spans="1:11" ht="39.75" customHeight="1" x14ac:dyDescent="0.25">
      <c r="A25" s="482"/>
      <c r="B25" s="483"/>
      <c r="C25" s="483"/>
      <c r="D25" s="483"/>
      <c r="E25" s="483"/>
      <c r="F25" s="483"/>
      <c r="G25" s="483"/>
      <c r="H25" s="483"/>
      <c r="I25" s="484"/>
    </row>
    <row r="26" spans="1:11" ht="21.75" customHeight="1" x14ac:dyDescent="0.25">
      <c r="A26" s="455" t="s">
        <v>110</v>
      </c>
      <c r="B26" s="455"/>
      <c r="C26" s="455"/>
      <c r="D26" s="455"/>
      <c r="E26" s="455"/>
      <c r="F26" s="455"/>
      <c r="G26" s="455"/>
      <c r="H26" s="626">
        <v>8625</v>
      </c>
      <c r="I26" s="627"/>
      <c r="K26" s="35"/>
    </row>
    <row r="27" spans="1:11" ht="18" x14ac:dyDescent="0.25">
      <c r="A27" s="387" t="s">
        <v>40</v>
      </c>
      <c r="B27" s="388"/>
      <c r="C27" s="388"/>
      <c r="D27" s="388"/>
      <c r="E27" s="388"/>
      <c r="F27" s="388"/>
      <c r="G27" s="388"/>
      <c r="H27" s="388"/>
      <c r="I27" s="389"/>
    </row>
    <row r="28" spans="1:11" ht="15.75" x14ac:dyDescent="0.25">
      <c r="A28" s="434" t="s">
        <v>39</v>
      </c>
      <c r="B28" s="435"/>
      <c r="C28" s="435"/>
      <c r="D28" s="435"/>
      <c r="E28" s="435"/>
      <c r="F28" s="435"/>
      <c r="G28" s="436"/>
      <c r="H28" s="437" t="s">
        <v>38</v>
      </c>
      <c r="I28" s="437"/>
    </row>
    <row r="29" spans="1:11" ht="15.75" x14ac:dyDescent="0.25">
      <c r="A29" s="438"/>
      <c r="B29" s="439"/>
      <c r="C29" s="439"/>
      <c r="D29" s="439"/>
      <c r="E29" s="439"/>
      <c r="F29" s="439"/>
      <c r="G29" s="440"/>
      <c r="H29" s="441">
        <v>0</v>
      </c>
      <c r="I29" s="442"/>
    </row>
    <row r="30" spans="1:11" ht="23.25" customHeight="1" x14ac:dyDescent="0.25">
      <c r="A30" s="443" t="s">
        <v>115</v>
      </c>
      <c r="B30" s="621"/>
      <c r="C30" s="621"/>
      <c r="D30" s="622"/>
      <c r="E30" s="588" t="s">
        <v>34</v>
      </c>
      <c r="F30" s="589"/>
      <c r="G30" s="590"/>
      <c r="H30" s="452">
        <f>SUM(H29:I29)</f>
        <v>0</v>
      </c>
      <c r="I30" s="452"/>
    </row>
    <row r="31" spans="1:11" ht="31.5" customHeight="1" x14ac:dyDescent="0.25">
      <c r="A31" s="623"/>
      <c r="B31" s="624"/>
      <c r="C31" s="624"/>
      <c r="D31" s="625"/>
      <c r="E31" s="588" t="s">
        <v>33</v>
      </c>
      <c r="F31" s="589"/>
      <c r="G31" s="590"/>
      <c r="H31" s="453">
        <f>+H26-H30</f>
        <v>8625</v>
      </c>
      <c r="I31" s="454"/>
    </row>
    <row r="32" spans="1:11" ht="16.5" x14ac:dyDescent="0.25">
      <c r="A32" s="417" t="s">
        <v>32</v>
      </c>
      <c r="B32" s="418"/>
      <c r="C32" s="418"/>
      <c r="D32" s="418"/>
      <c r="E32" s="418"/>
      <c r="F32" s="418"/>
      <c r="G32" s="419"/>
      <c r="H32" s="420" t="s">
        <v>31</v>
      </c>
      <c r="I32" s="421"/>
    </row>
    <row r="33" spans="1:9" ht="31.5" x14ac:dyDescent="0.25">
      <c r="A33" s="27" t="s">
        <v>30</v>
      </c>
      <c r="B33" s="27" t="s">
        <v>29</v>
      </c>
      <c r="C33" s="27" t="s">
        <v>28</v>
      </c>
      <c r="D33" s="27" t="s">
        <v>27</v>
      </c>
      <c r="E33" s="28" t="s">
        <v>26</v>
      </c>
      <c r="F33" s="424" t="s">
        <v>25</v>
      </c>
      <c r="G33" s="425"/>
      <c r="H33" s="422"/>
      <c r="I33" s="423"/>
    </row>
    <row r="34" spans="1:9" ht="21" customHeight="1" x14ac:dyDescent="0.25">
      <c r="A34" s="29" t="s">
        <v>15</v>
      </c>
      <c r="B34" s="30" t="s">
        <v>12</v>
      </c>
      <c r="C34" s="30" t="s">
        <v>81</v>
      </c>
      <c r="D34" s="30" t="s">
        <v>82</v>
      </c>
      <c r="E34" s="30" t="s">
        <v>10</v>
      </c>
      <c r="F34" s="426">
        <f>+H26</f>
        <v>8625</v>
      </c>
      <c r="G34" s="427"/>
      <c r="H34" s="609" t="s">
        <v>24</v>
      </c>
      <c r="I34" s="610"/>
    </row>
    <row r="35" spans="1:9" ht="27" customHeight="1" x14ac:dyDescent="0.25">
      <c r="A35" s="29"/>
      <c r="B35" s="30"/>
      <c r="C35" s="30"/>
      <c r="D35" s="30"/>
      <c r="E35" s="30"/>
      <c r="F35" s="426"/>
      <c r="G35" s="427"/>
      <c r="H35" s="611"/>
      <c r="I35" s="612"/>
    </row>
    <row r="36" spans="1:9" ht="15.75" x14ac:dyDescent="0.25">
      <c r="A36" s="9"/>
      <c r="B36" s="8"/>
      <c r="C36" s="8"/>
      <c r="D36" s="8"/>
      <c r="E36" s="8"/>
      <c r="F36" s="406"/>
      <c r="G36" s="407"/>
      <c r="H36" s="611"/>
      <c r="I36" s="612"/>
    </row>
    <row r="37" spans="1:9" ht="15.75" x14ac:dyDescent="0.25">
      <c r="A37" s="9"/>
      <c r="B37" s="8"/>
      <c r="C37" s="8"/>
      <c r="D37" s="8"/>
      <c r="E37" s="8"/>
      <c r="F37" s="406"/>
      <c r="G37" s="407"/>
      <c r="H37" s="613"/>
      <c r="I37" s="614"/>
    </row>
    <row r="38" spans="1:9" ht="15.75" x14ac:dyDescent="0.25">
      <c r="A38" s="9"/>
      <c r="B38" s="8"/>
      <c r="C38" s="8"/>
      <c r="D38" s="8"/>
      <c r="E38" s="8"/>
      <c r="F38" s="406"/>
      <c r="G38" s="407"/>
      <c r="H38" s="390" t="s">
        <v>19</v>
      </c>
      <c r="I38" s="390"/>
    </row>
    <row r="39" spans="1:9" ht="15.75" customHeight="1" x14ac:dyDescent="0.25">
      <c r="A39" s="9"/>
      <c r="B39" s="8"/>
      <c r="C39" s="8"/>
      <c r="D39" s="8"/>
      <c r="E39" s="8"/>
      <c r="F39" s="407"/>
      <c r="G39" s="408"/>
      <c r="H39" s="409" t="s">
        <v>111</v>
      </c>
      <c r="I39" s="410"/>
    </row>
    <row r="40" spans="1:9" ht="15.75" x14ac:dyDescent="0.25">
      <c r="A40" s="9"/>
      <c r="B40" s="8"/>
      <c r="C40" s="8"/>
      <c r="D40" s="8"/>
      <c r="E40" s="8"/>
      <c r="F40" s="407"/>
      <c r="G40" s="408"/>
      <c r="H40" s="411"/>
      <c r="I40" s="412"/>
    </row>
    <row r="41" spans="1:9" ht="15.75" x14ac:dyDescent="0.25">
      <c r="A41" s="9"/>
      <c r="B41" s="8"/>
      <c r="C41" s="8"/>
      <c r="D41" s="8"/>
      <c r="E41" s="8"/>
      <c r="F41" s="407"/>
      <c r="G41" s="408"/>
      <c r="H41" s="411"/>
      <c r="I41" s="412"/>
    </row>
    <row r="42" spans="1:9" ht="15.75" x14ac:dyDescent="0.25">
      <c r="A42" s="9"/>
      <c r="B42" s="8"/>
      <c r="C42" s="8"/>
      <c r="D42" s="8"/>
      <c r="E42" s="8"/>
      <c r="F42" s="406"/>
      <c r="G42" s="407"/>
      <c r="H42" s="411"/>
      <c r="I42" s="412"/>
    </row>
    <row r="43" spans="1:9" ht="15.75" x14ac:dyDescent="0.25">
      <c r="A43" s="9"/>
      <c r="B43" s="8"/>
      <c r="C43" s="8"/>
      <c r="D43" s="8"/>
      <c r="E43" s="8"/>
      <c r="F43" s="406"/>
      <c r="G43" s="407"/>
      <c r="H43" s="411"/>
      <c r="I43" s="412"/>
    </row>
    <row r="44" spans="1:9" ht="15.75" x14ac:dyDescent="0.25">
      <c r="A44" s="31"/>
      <c r="B44" s="32"/>
      <c r="C44" s="32"/>
      <c r="D44" s="6"/>
      <c r="E44" s="6"/>
      <c r="F44" s="415"/>
      <c r="G44" s="416"/>
      <c r="H44" s="413"/>
      <c r="I44" s="414"/>
    </row>
    <row r="45" spans="1:9" ht="18" x14ac:dyDescent="0.25">
      <c r="A45" s="387" t="s">
        <v>8</v>
      </c>
      <c r="B45" s="388"/>
      <c r="C45" s="388"/>
      <c r="D45" s="388"/>
      <c r="E45" s="388"/>
      <c r="F45" s="388"/>
      <c r="G45" s="389"/>
      <c r="H45" s="390" t="s">
        <v>7</v>
      </c>
      <c r="I45" s="390"/>
    </row>
    <row r="46" spans="1:9" ht="15.75" x14ac:dyDescent="0.25">
      <c r="A46" s="390" t="s">
        <v>6</v>
      </c>
      <c r="B46" s="390"/>
      <c r="C46" s="390"/>
      <c r="D46" s="390" t="s">
        <v>5</v>
      </c>
      <c r="E46" s="390"/>
      <c r="F46" s="390"/>
      <c r="G46" s="390"/>
      <c r="H46" s="390"/>
      <c r="I46" s="390"/>
    </row>
    <row r="47" spans="1:9" ht="15" customHeight="1" x14ac:dyDescent="0.25">
      <c r="A47" s="391" t="s">
        <v>100</v>
      </c>
      <c r="B47" s="392"/>
      <c r="C47" s="392"/>
      <c r="D47" s="394" t="s">
        <v>112</v>
      </c>
      <c r="E47" s="394"/>
      <c r="F47" s="394"/>
      <c r="G47" s="395"/>
      <c r="H47" s="400" t="s">
        <v>86</v>
      </c>
      <c r="I47" s="401"/>
    </row>
    <row r="48" spans="1:9" ht="18.75" customHeight="1" x14ac:dyDescent="0.25">
      <c r="A48" s="393"/>
      <c r="B48" s="392"/>
      <c r="C48" s="392"/>
      <c r="D48" s="396"/>
      <c r="E48" s="396"/>
      <c r="F48" s="396"/>
      <c r="G48" s="397"/>
      <c r="H48" s="402"/>
      <c r="I48" s="403"/>
    </row>
    <row r="49" spans="1:9" x14ac:dyDescent="0.25">
      <c r="A49" s="393"/>
      <c r="B49" s="392"/>
      <c r="C49" s="392"/>
      <c r="D49" s="396"/>
      <c r="E49" s="396"/>
      <c r="F49" s="396"/>
      <c r="G49" s="397"/>
      <c r="H49" s="402"/>
      <c r="I49" s="403"/>
    </row>
    <row r="50" spans="1:9" x14ac:dyDescent="0.25">
      <c r="A50" s="393"/>
      <c r="B50" s="392"/>
      <c r="C50" s="392"/>
      <c r="D50" s="396"/>
      <c r="E50" s="396"/>
      <c r="F50" s="396"/>
      <c r="G50" s="396"/>
      <c r="H50" s="404"/>
      <c r="I50" s="405"/>
    </row>
    <row r="51" spans="1:9" x14ac:dyDescent="0.25">
      <c r="A51" s="393"/>
      <c r="B51" s="392"/>
      <c r="C51" s="392"/>
      <c r="D51" s="396"/>
      <c r="E51" s="396"/>
      <c r="F51" s="396"/>
      <c r="G51" s="396"/>
      <c r="H51" s="400" t="s">
        <v>1</v>
      </c>
      <c r="I51" s="401"/>
    </row>
    <row r="52" spans="1:9" ht="30" customHeight="1" x14ac:dyDescent="0.25">
      <c r="A52" s="393"/>
      <c r="B52" s="392"/>
      <c r="C52" s="392"/>
      <c r="D52" s="398"/>
      <c r="E52" s="398"/>
      <c r="F52" s="398"/>
      <c r="G52" s="399"/>
      <c r="H52" s="404"/>
      <c r="I52" s="405"/>
    </row>
    <row r="53" spans="1:9" ht="18.75" customHeight="1" x14ac:dyDescent="0.25">
      <c r="A53" s="574" t="s">
        <v>0</v>
      </c>
      <c r="B53" s="575"/>
      <c r="C53" s="575"/>
      <c r="D53" s="575"/>
      <c r="E53" s="575"/>
      <c r="F53" s="575"/>
      <c r="G53" s="575"/>
      <c r="H53" s="575"/>
      <c r="I53" s="576"/>
    </row>
  </sheetData>
  <mergeCells count="61">
    <mergeCell ref="A4:I4"/>
    <mergeCell ref="A5:I5"/>
    <mergeCell ref="A6:I6"/>
    <mergeCell ref="A11:I11"/>
    <mergeCell ref="A12:B16"/>
    <mergeCell ref="C12:D12"/>
    <mergeCell ref="E12:F12"/>
    <mergeCell ref="G12:H12"/>
    <mergeCell ref="C13:D14"/>
    <mergeCell ref="E13:F14"/>
    <mergeCell ref="A22:I22"/>
    <mergeCell ref="G13:H14"/>
    <mergeCell ref="I13:I14"/>
    <mergeCell ref="C15:G15"/>
    <mergeCell ref="H15:I15"/>
    <mergeCell ref="C16:G16"/>
    <mergeCell ref="H16:I16"/>
    <mergeCell ref="A17:I17"/>
    <mergeCell ref="A18:B19"/>
    <mergeCell ref="C18:I19"/>
    <mergeCell ref="A20:D21"/>
    <mergeCell ref="E20:I21"/>
    <mergeCell ref="A23:I25"/>
    <mergeCell ref="A26:G26"/>
    <mergeCell ref="H26:I26"/>
    <mergeCell ref="A27:I27"/>
    <mergeCell ref="A28:G28"/>
    <mergeCell ref="H28:I28"/>
    <mergeCell ref="A29:G29"/>
    <mergeCell ref="H29:I29"/>
    <mergeCell ref="A30:D31"/>
    <mergeCell ref="E30:G30"/>
    <mergeCell ref="H30:I30"/>
    <mergeCell ref="E31:G31"/>
    <mergeCell ref="H31:I31"/>
    <mergeCell ref="A32:G32"/>
    <mergeCell ref="H32:I33"/>
    <mergeCell ref="F33:G33"/>
    <mergeCell ref="F34:G34"/>
    <mergeCell ref="H34:I37"/>
    <mergeCell ref="F35:G35"/>
    <mergeCell ref="F36:G36"/>
    <mergeCell ref="F37:G37"/>
    <mergeCell ref="F38:G38"/>
    <mergeCell ref="H38:I38"/>
    <mergeCell ref="F39:G39"/>
    <mergeCell ref="H39:I44"/>
    <mergeCell ref="F40:G40"/>
    <mergeCell ref="F41:G41"/>
    <mergeCell ref="F42:G42"/>
    <mergeCell ref="F43:G43"/>
    <mergeCell ref="F44:G44"/>
    <mergeCell ref="A53:I53"/>
    <mergeCell ref="A45:G45"/>
    <mergeCell ref="H45:I46"/>
    <mergeCell ref="A46:C46"/>
    <mergeCell ref="D46:G46"/>
    <mergeCell ref="A47:C52"/>
    <mergeCell ref="D47:G52"/>
    <mergeCell ref="H47:I50"/>
    <mergeCell ref="H51:I52"/>
  </mergeCells>
  <pageMargins left="0.70866141732283472" right="0.11811023622047245" top="0.15748031496062992" bottom="0.15748031496062992" header="0.31496062992125984" footer="0.31496062992125984"/>
  <pageSetup scale="7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0"/>
  </sheetPr>
  <dimension ref="B1:L83"/>
  <sheetViews>
    <sheetView topLeftCell="A15" workbookViewId="0">
      <selection activeCell="B24" sqref="B24:J26"/>
    </sheetView>
  </sheetViews>
  <sheetFormatPr baseColWidth="10" defaultRowHeight="16.5" x14ac:dyDescent="0.25"/>
  <cols>
    <col min="1" max="1" width="3.140625" style="1" customWidth="1"/>
    <col min="2" max="2" width="14.85546875" style="1" customWidth="1"/>
    <col min="3" max="3" width="14.42578125" style="1" customWidth="1"/>
    <col min="4" max="4" width="14.7109375" style="1" customWidth="1"/>
    <col min="5" max="5" width="10.7109375" style="1" customWidth="1"/>
    <col min="6" max="6" width="13.42578125" style="1" customWidth="1"/>
    <col min="7" max="7" width="14.42578125" style="1" customWidth="1"/>
    <col min="8" max="8" width="4.7109375" style="1" customWidth="1"/>
    <col min="9" max="9" width="14.28515625" style="1" customWidth="1"/>
    <col min="10" max="10" width="29.7109375" style="1" customWidth="1"/>
    <col min="11" max="11" width="11.42578125" style="1"/>
    <col min="12" max="12" width="13.42578125" style="1" customWidth="1"/>
    <col min="13"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5" customHeight="1" x14ac:dyDescent="0.25">
      <c r="B6" s="489" t="s">
        <v>60</v>
      </c>
      <c r="C6" s="490"/>
      <c r="D6" s="490"/>
      <c r="E6" s="490"/>
      <c r="F6" s="490"/>
      <c r="G6" s="490"/>
      <c r="H6" s="490"/>
      <c r="I6" s="490"/>
      <c r="J6" s="491"/>
    </row>
    <row r="7" spans="2:10" ht="20.25" x14ac:dyDescent="0.25">
      <c r="B7" s="17"/>
      <c r="C7" s="16"/>
      <c r="D7" s="22"/>
      <c r="E7" s="16"/>
      <c r="F7" s="19"/>
      <c r="G7" s="19"/>
      <c r="H7" s="19"/>
      <c r="I7" s="21" t="s">
        <v>125</v>
      </c>
      <c r="J7" s="15"/>
    </row>
    <row r="8" spans="2:10" ht="9.75" customHeight="1" x14ac:dyDescent="0.25">
      <c r="B8" s="17"/>
      <c r="C8" s="16"/>
      <c r="D8" s="19"/>
      <c r="E8" s="16"/>
      <c r="F8" s="20"/>
      <c r="G8" s="16"/>
      <c r="H8" s="16"/>
      <c r="I8" s="16"/>
      <c r="J8" s="15"/>
    </row>
    <row r="9" spans="2:10" ht="17.25" customHeight="1" x14ac:dyDescent="0.25">
      <c r="B9" s="17"/>
      <c r="C9" s="16"/>
      <c r="D9" s="16"/>
      <c r="E9" s="16"/>
      <c r="F9" s="20"/>
      <c r="G9" s="19"/>
      <c r="H9" s="19"/>
      <c r="I9" s="18" t="s">
        <v>126</v>
      </c>
      <c r="J9" s="15"/>
    </row>
    <row r="10" spans="2:10" ht="10.5" customHeight="1" x14ac:dyDescent="0.25">
      <c r="B10" s="17"/>
      <c r="C10" s="16"/>
      <c r="D10" s="16"/>
      <c r="E10" s="16"/>
      <c r="F10" s="16"/>
      <c r="G10" s="16"/>
      <c r="H10" s="16"/>
      <c r="I10" s="16"/>
      <c r="J10" s="15"/>
    </row>
    <row r="11" spans="2:10" ht="18"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9.5" customHeight="1" x14ac:dyDescent="0.25">
      <c r="B13" s="497"/>
      <c r="C13" s="498"/>
      <c r="D13" s="505" t="s">
        <v>53</v>
      </c>
      <c r="E13" s="506"/>
      <c r="F13" s="505" t="s">
        <v>127</v>
      </c>
      <c r="G13" s="506"/>
      <c r="H13" s="510" t="s">
        <v>66</v>
      </c>
      <c r="I13" s="510"/>
      <c r="J13" s="504" t="s">
        <v>52</v>
      </c>
    </row>
    <row r="14" spans="2:10" ht="13.5" customHeight="1" x14ac:dyDescent="0.25">
      <c r="B14" s="497"/>
      <c r="C14" s="498"/>
      <c r="D14" s="507"/>
      <c r="E14" s="508"/>
      <c r="F14" s="507"/>
      <c r="G14" s="508"/>
      <c r="H14" s="510"/>
      <c r="I14" s="510"/>
      <c r="J14" s="504"/>
    </row>
    <row r="15" spans="2:10" ht="31.5" customHeight="1" x14ac:dyDescent="0.25">
      <c r="B15" s="497"/>
      <c r="C15" s="498"/>
      <c r="D15" s="390" t="s">
        <v>51</v>
      </c>
      <c r="E15" s="390"/>
      <c r="F15" s="390"/>
      <c r="G15" s="390"/>
      <c r="H15" s="390"/>
      <c r="I15" s="511" t="s">
        <v>50</v>
      </c>
      <c r="J15" s="512"/>
    </row>
    <row r="16" spans="2:10" ht="29.25" customHeight="1" x14ac:dyDescent="0.25">
      <c r="B16" s="499"/>
      <c r="C16" s="500"/>
      <c r="D16" s="504" t="s">
        <v>49</v>
      </c>
      <c r="E16" s="504"/>
      <c r="F16" s="504"/>
      <c r="G16" s="504"/>
      <c r="H16" s="504"/>
      <c r="I16" s="513" t="s">
        <v>71</v>
      </c>
      <c r="J16" s="514"/>
    </row>
    <row r="17" spans="2:10" ht="15.75" customHeight="1" x14ac:dyDescent="0.25">
      <c r="B17" s="387" t="s">
        <v>47</v>
      </c>
      <c r="C17" s="388"/>
      <c r="D17" s="388"/>
      <c r="E17" s="388"/>
      <c r="F17" s="388"/>
      <c r="G17" s="388"/>
      <c r="H17" s="388"/>
      <c r="I17" s="388"/>
      <c r="J17" s="389"/>
    </row>
    <row r="18" spans="2:10" ht="22.5" customHeight="1" x14ac:dyDescent="0.25">
      <c r="B18" s="459" t="s">
        <v>46</v>
      </c>
      <c r="C18" s="460"/>
      <c r="D18" s="463" t="s">
        <v>45</v>
      </c>
      <c r="E18" s="464"/>
      <c r="F18" s="464"/>
      <c r="G18" s="464"/>
      <c r="H18" s="464"/>
      <c r="I18" s="464"/>
      <c r="J18" s="465"/>
    </row>
    <row r="19" spans="2:10" ht="4.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0.75" customHeight="1" x14ac:dyDescent="0.25">
      <c r="B21" s="521"/>
      <c r="C21" s="521"/>
      <c r="D21" s="521"/>
      <c r="E21" s="521"/>
      <c r="F21" s="473"/>
      <c r="G21" s="474"/>
      <c r="H21" s="474"/>
      <c r="I21" s="474"/>
      <c r="J21" s="475"/>
    </row>
    <row r="22" spans="2:10" ht="9.75" customHeight="1" x14ac:dyDescent="0.25">
      <c r="B22" s="521"/>
      <c r="C22" s="521"/>
      <c r="D22" s="521"/>
      <c r="E22" s="521"/>
      <c r="F22" s="522"/>
      <c r="G22" s="523"/>
      <c r="H22" s="523"/>
      <c r="I22" s="523"/>
      <c r="J22" s="524"/>
    </row>
    <row r="23" spans="2:10" ht="15" customHeight="1" x14ac:dyDescent="0.25">
      <c r="B23" s="387" t="s">
        <v>43</v>
      </c>
      <c r="C23" s="388"/>
      <c r="D23" s="388"/>
      <c r="E23" s="388"/>
      <c r="F23" s="388"/>
      <c r="G23" s="388"/>
      <c r="H23" s="388"/>
      <c r="I23" s="388"/>
      <c r="J23" s="389"/>
    </row>
    <row r="24" spans="2:10" x14ac:dyDescent="0.25">
      <c r="B24" s="528" t="s">
        <v>128</v>
      </c>
      <c r="C24" s="529"/>
      <c r="D24" s="529"/>
      <c r="E24" s="529"/>
      <c r="F24" s="529"/>
      <c r="G24" s="529"/>
      <c r="H24" s="529"/>
      <c r="I24" s="529"/>
      <c r="J24" s="530"/>
    </row>
    <row r="25" spans="2:10" ht="9.75" customHeight="1"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299847.42</v>
      </c>
      <c r="J27" s="538"/>
    </row>
    <row r="28" spans="2:10" hidden="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6" t="s">
        <v>93</v>
      </c>
      <c r="C31" s="547"/>
      <c r="D31" s="547"/>
      <c r="E31" s="547"/>
      <c r="F31" s="547"/>
      <c r="G31" s="547"/>
      <c r="H31" s="547"/>
      <c r="I31" s="591"/>
      <c r="J31" s="592"/>
    </row>
    <row r="32" spans="2:10" x14ac:dyDescent="0.25">
      <c r="B32" s="662" t="s">
        <v>94</v>
      </c>
      <c r="C32" s="663"/>
      <c r="D32" s="663"/>
      <c r="E32" s="663"/>
      <c r="F32" s="663"/>
      <c r="G32" s="663"/>
      <c r="H32" s="664"/>
      <c r="I32" s="655">
        <v>9929.32</v>
      </c>
      <c r="J32" s="592"/>
    </row>
    <row r="33" spans="2:12" x14ac:dyDescent="0.25">
      <c r="B33" s="546" t="s">
        <v>95</v>
      </c>
      <c r="C33" s="547"/>
      <c r="D33" s="547"/>
      <c r="E33" s="547"/>
      <c r="F33" s="547"/>
      <c r="G33" s="547"/>
      <c r="H33" s="661"/>
      <c r="I33" s="655">
        <v>5469.13</v>
      </c>
      <c r="J33" s="592"/>
    </row>
    <row r="34" spans="2:12" x14ac:dyDescent="0.25">
      <c r="B34" s="546" t="s">
        <v>116</v>
      </c>
      <c r="C34" s="547"/>
      <c r="D34" s="547"/>
      <c r="E34" s="547"/>
      <c r="F34" s="547"/>
      <c r="G34" s="547"/>
      <c r="H34" s="661"/>
      <c r="I34" s="655">
        <v>16577.98</v>
      </c>
      <c r="J34" s="592"/>
    </row>
    <row r="35" spans="2:12" x14ac:dyDescent="0.25">
      <c r="B35" s="546" t="s">
        <v>117</v>
      </c>
      <c r="C35" s="547"/>
      <c r="D35" s="547"/>
      <c r="E35" s="547"/>
      <c r="F35" s="547"/>
      <c r="G35" s="547"/>
      <c r="H35" s="661"/>
      <c r="I35" s="655">
        <v>2482.34</v>
      </c>
      <c r="J35" s="592"/>
    </row>
    <row r="36" spans="2:12" x14ac:dyDescent="0.25">
      <c r="B36" s="542" t="s">
        <v>98</v>
      </c>
      <c r="C36" s="543"/>
      <c r="D36" s="543"/>
      <c r="E36" s="543"/>
      <c r="F36" s="543"/>
      <c r="G36" s="543"/>
      <c r="H36" s="654"/>
      <c r="I36" s="655">
        <v>46842.36</v>
      </c>
      <c r="J36" s="592"/>
    </row>
    <row r="37" spans="2:12" x14ac:dyDescent="0.25">
      <c r="B37" s="542" t="s">
        <v>36</v>
      </c>
      <c r="C37" s="543"/>
      <c r="D37" s="543"/>
      <c r="E37" s="543"/>
      <c r="F37" s="543"/>
      <c r="G37" s="543"/>
      <c r="H37" s="654"/>
      <c r="I37" s="656">
        <v>18113.3</v>
      </c>
      <c r="J37" s="545"/>
    </row>
    <row r="38" spans="2:12" x14ac:dyDescent="0.25">
      <c r="B38" s="657" t="s">
        <v>35</v>
      </c>
      <c r="C38" s="658"/>
      <c r="D38" s="658"/>
      <c r="E38" s="658"/>
      <c r="F38" s="658"/>
      <c r="G38" s="658"/>
      <c r="H38" s="659"/>
      <c r="I38" s="655">
        <v>5476</v>
      </c>
      <c r="J38" s="592"/>
    </row>
    <row r="39" spans="2:12" ht="27" customHeight="1" x14ac:dyDescent="0.25">
      <c r="B39" s="443" t="s">
        <v>162</v>
      </c>
      <c r="C39" s="444"/>
      <c r="D39" s="444"/>
      <c r="E39" s="445"/>
      <c r="F39" s="550" t="s">
        <v>34</v>
      </c>
      <c r="G39" s="551"/>
      <c r="H39" s="552"/>
      <c r="I39" s="660">
        <f>SUM(I31:J38)</f>
        <v>104890.43000000001</v>
      </c>
      <c r="J39" s="660"/>
    </row>
    <row r="40" spans="2:12" ht="25.5" customHeight="1" x14ac:dyDescent="0.25">
      <c r="B40" s="446"/>
      <c r="C40" s="447"/>
      <c r="D40" s="447"/>
      <c r="E40" s="448"/>
      <c r="F40" s="550" t="s">
        <v>33</v>
      </c>
      <c r="G40" s="551"/>
      <c r="H40" s="552"/>
      <c r="I40" s="452">
        <f>++I27+I28-I39</f>
        <v>194956.99</v>
      </c>
      <c r="J40" s="452"/>
    </row>
    <row r="41" spans="2:12" ht="14.25" customHeight="1" x14ac:dyDescent="0.25">
      <c r="B41" s="417" t="s">
        <v>32</v>
      </c>
      <c r="C41" s="418"/>
      <c r="D41" s="418"/>
      <c r="E41" s="418"/>
      <c r="F41" s="418"/>
      <c r="G41" s="418"/>
      <c r="H41" s="419"/>
      <c r="I41" s="390" t="s">
        <v>31</v>
      </c>
      <c r="J41" s="390"/>
    </row>
    <row r="42" spans="2:12" ht="33.75" customHeight="1" x14ac:dyDescent="0.25">
      <c r="B42" s="37" t="s">
        <v>30</v>
      </c>
      <c r="C42" s="37" t="s">
        <v>29</v>
      </c>
      <c r="D42" s="37" t="s">
        <v>28</v>
      </c>
      <c r="E42" s="37" t="s">
        <v>27</v>
      </c>
      <c r="F42" s="28" t="s">
        <v>26</v>
      </c>
      <c r="G42" s="424" t="s">
        <v>25</v>
      </c>
      <c r="H42" s="425"/>
      <c r="I42" s="390"/>
      <c r="J42" s="390"/>
    </row>
    <row r="43" spans="2:12" ht="24" customHeight="1" x14ac:dyDescent="0.25">
      <c r="B43" s="29" t="s">
        <v>23</v>
      </c>
      <c r="C43" s="30" t="s">
        <v>12</v>
      </c>
      <c r="D43" s="30" t="s">
        <v>11</v>
      </c>
      <c r="E43" s="30" t="s">
        <v>11</v>
      </c>
      <c r="F43" s="30" t="s">
        <v>10</v>
      </c>
      <c r="G43" s="646">
        <v>11830.33</v>
      </c>
      <c r="H43" s="647"/>
      <c r="I43" s="648" t="s">
        <v>118</v>
      </c>
      <c r="J43" s="649"/>
    </row>
    <row r="44" spans="2:12" ht="23.25" customHeight="1" x14ac:dyDescent="0.25">
      <c r="B44" s="9" t="s">
        <v>23</v>
      </c>
      <c r="C44" s="8" t="s">
        <v>12</v>
      </c>
      <c r="D44" s="8" t="s">
        <v>11</v>
      </c>
      <c r="E44" s="8" t="s">
        <v>14</v>
      </c>
      <c r="F44" s="8" t="s">
        <v>10</v>
      </c>
      <c r="G44" s="640">
        <v>2444.5500000000002</v>
      </c>
      <c r="H44" s="641"/>
      <c r="I44" s="650"/>
      <c r="J44" s="651"/>
    </row>
    <row r="45" spans="2:12" ht="18.75" customHeight="1" x14ac:dyDescent="0.25">
      <c r="B45" s="9" t="s">
        <v>23</v>
      </c>
      <c r="C45" s="8" t="s">
        <v>12</v>
      </c>
      <c r="D45" s="8" t="s">
        <v>119</v>
      </c>
      <c r="E45" s="8" t="s">
        <v>120</v>
      </c>
      <c r="F45" s="8" t="s">
        <v>10</v>
      </c>
      <c r="G45" s="640">
        <v>1183.03</v>
      </c>
      <c r="H45" s="641"/>
      <c r="I45" s="650"/>
      <c r="J45" s="651"/>
      <c r="L45" s="40"/>
    </row>
    <row r="46" spans="2:12" ht="19.5" customHeight="1" x14ac:dyDescent="0.25">
      <c r="B46" s="9" t="s">
        <v>23</v>
      </c>
      <c r="C46" s="8" t="s">
        <v>12</v>
      </c>
      <c r="D46" s="8" t="s">
        <v>119</v>
      </c>
      <c r="E46" s="8" t="s">
        <v>121</v>
      </c>
      <c r="F46" s="8" t="s">
        <v>10</v>
      </c>
      <c r="G46" s="640">
        <v>450</v>
      </c>
      <c r="H46" s="641"/>
      <c r="I46" s="650"/>
      <c r="J46" s="651"/>
    </row>
    <row r="47" spans="2:12" ht="21.75" customHeight="1" x14ac:dyDescent="0.25">
      <c r="B47" s="9" t="s">
        <v>23</v>
      </c>
      <c r="C47" s="8" t="s">
        <v>12</v>
      </c>
      <c r="D47" s="8" t="s">
        <v>119</v>
      </c>
      <c r="E47" s="8" t="s">
        <v>122</v>
      </c>
      <c r="F47" s="8" t="s">
        <v>10</v>
      </c>
      <c r="G47" s="640">
        <v>150</v>
      </c>
      <c r="H47" s="641"/>
      <c r="I47" s="650"/>
      <c r="J47" s="651"/>
    </row>
    <row r="48" spans="2:12" ht="21.75" customHeight="1" x14ac:dyDescent="0.25">
      <c r="B48" s="9" t="s">
        <v>22</v>
      </c>
      <c r="C48" s="8" t="s">
        <v>12</v>
      </c>
      <c r="D48" s="8" t="s">
        <v>11</v>
      </c>
      <c r="E48" s="8" t="s">
        <v>11</v>
      </c>
      <c r="F48" s="8" t="s">
        <v>10</v>
      </c>
      <c r="G48" s="640">
        <v>52725.120000000003</v>
      </c>
      <c r="H48" s="641"/>
      <c r="I48" s="650"/>
      <c r="J48" s="651"/>
      <c r="L48" s="41"/>
    </row>
    <row r="49" spans="2:12" ht="21.75" customHeight="1" x14ac:dyDescent="0.25">
      <c r="B49" s="9" t="s">
        <v>22</v>
      </c>
      <c r="C49" s="8" t="s">
        <v>12</v>
      </c>
      <c r="D49" s="8" t="s">
        <v>119</v>
      </c>
      <c r="E49" s="8" t="s">
        <v>120</v>
      </c>
      <c r="F49" s="8" t="s">
        <v>10</v>
      </c>
      <c r="G49" s="640">
        <v>3976.69</v>
      </c>
      <c r="H49" s="641"/>
      <c r="I49" s="650"/>
      <c r="J49" s="651"/>
    </row>
    <row r="50" spans="2:12" ht="21.75" customHeight="1" x14ac:dyDescent="0.25">
      <c r="B50" s="9" t="s">
        <v>22</v>
      </c>
      <c r="C50" s="8" t="s">
        <v>12</v>
      </c>
      <c r="D50" s="8" t="s">
        <v>119</v>
      </c>
      <c r="E50" s="8" t="s">
        <v>121</v>
      </c>
      <c r="F50" s="8" t="s">
        <v>10</v>
      </c>
      <c r="G50" s="640">
        <v>4350</v>
      </c>
      <c r="H50" s="641"/>
      <c r="I50" s="650"/>
      <c r="J50" s="651"/>
    </row>
    <row r="51" spans="2:12" ht="18" customHeight="1" x14ac:dyDescent="0.25">
      <c r="B51" s="9" t="s">
        <v>21</v>
      </c>
      <c r="C51" s="8" t="s">
        <v>12</v>
      </c>
      <c r="D51" s="8" t="s">
        <v>11</v>
      </c>
      <c r="E51" s="8" t="s">
        <v>11</v>
      </c>
      <c r="F51" s="8" t="s">
        <v>10</v>
      </c>
      <c r="G51" s="640">
        <v>20014.87</v>
      </c>
      <c r="H51" s="641"/>
      <c r="I51" s="652"/>
      <c r="J51" s="653"/>
    </row>
    <row r="52" spans="2:12" ht="16.5" customHeight="1" x14ac:dyDescent="0.25">
      <c r="B52" s="9" t="s">
        <v>21</v>
      </c>
      <c r="C52" s="8" t="s">
        <v>12</v>
      </c>
      <c r="D52" s="8" t="s">
        <v>119</v>
      </c>
      <c r="E52" s="8" t="s">
        <v>120</v>
      </c>
      <c r="F52" s="8" t="s">
        <v>10</v>
      </c>
      <c r="G52" s="640">
        <v>1887.47</v>
      </c>
      <c r="H52" s="641"/>
      <c r="I52" s="420" t="s">
        <v>19</v>
      </c>
      <c r="J52" s="421"/>
    </row>
    <row r="53" spans="2:12" ht="17.25" customHeight="1" x14ac:dyDescent="0.25">
      <c r="B53" s="9" t="s">
        <v>21</v>
      </c>
      <c r="C53" s="8" t="s">
        <v>12</v>
      </c>
      <c r="D53" s="8" t="s">
        <v>119</v>
      </c>
      <c r="E53" s="8" t="s">
        <v>121</v>
      </c>
      <c r="F53" s="8" t="s">
        <v>10</v>
      </c>
      <c r="G53" s="640">
        <v>1350</v>
      </c>
      <c r="H53" s="641"/>
      <c r="I53" s="422"/>
      <c r="J53" s="423"/>
      <c r="L53" s="40"/>
    </row>
    <row r="54" spans="2:12" ht="19.5" customHeight="1" x14ac:dyDescent="0.25">
      <c r="B54" s="9" t="s">
        <v>20</v>
      </c>
      <c r="C54" s="8" t="s">
        <v>12</v>
      </c>
      <c r="D54" s="8" t="s">
        <v>11</v>
      </c>
      <c r="E54" s="8" t="s">
        <v>11</v>
      </c>
      <c r="F54" s="8" t="s">
        <v>10</v>
      </c>
      <c r="G54" s="640">
        <v>18966.189999999999</v>
      </c>
      <c r="H54" s="641"/>
      <c r="I54" s="638"/>
      <c r="J54" s="639"/>
      <c r="L54" s="40"/>
    </row>
    <row r="55" spans="2:12" ht="16.5" customHeight="1" x14ac:dyDescent="0.25">
      <c r="B55" s="9" t="s">
        <v>20</v>
      </c>
      <c r="C55" s="8" t="s">
        <v>12</v>
      </c>
      <c r="D55" s="8" t="s">
        <v>119</v>
      </c>
      <c r="E55" s="8" t="s">
        <v>120</v>
      </c>
      <c r="F55" s="8" t="s">
        <v>10</v>
      </c>
      <c r="G55" s="640">
        <v>1896.63</v>
      </c>
      <c r="H55" s="641"/>
      <c r="I55" s="409" t="s">
        <v>123</v>
      </c>
      <c r="J55" s="410"/>
      <c r="L55" s="40"/>
    </row>
    <row r="56" spans="2:12" ht="16.5" customHeight="1" x14ac:dyDescent="0.25">
      <c r="B56" s="9" t="s">
        <v>20</v>
      </c>
      <c r="C56" s="8" t="s">
        <v>12</v>
      </c>
      <c r="D56" s="8" t="s">
        <v>119</v>
      </c>
      <c r="E56" s="8" t="s">
        <v>121</v>
      </c>
      <c r="F56" s="8" t="s">
        <v>10</v>
      </c>
      <c r="G56" s="640">
        <v>750</v>
      </c>
      <c r="H56" s="641"/>
      <c r="I56" s="411"/>
      <c r="J56" s="412"/>
      <c r="L56" s="40"/>
    </row>
    <row r="57" spans="2:12" ht="16.5" customHeight="1" x14ac:dyDescent="0.25">
      <c r="B57" s="9" t="s">
        <v>18</v>
      </c>
      <c r="C57" s="8" t="s">
        <v>12</v>
      </c>
      <c r="D57" s="8" t="s">
        <v>11</v>
      </c>
      <c r="E57" s="8" t="s">
        <v>11</v>
      </c>
      <c r="F57" s="8" t="s">
        <v>10</v>
      </c>
      <c r="G57" s="640">
        <v>32051.86</v>
      </c>
      <c r="H57" s="641"/>
      <c r="I57" s="411"/>
      <c r="J57" s="412"/>
      <c r="L57" s="40"/>
    </row>
    <row r="58" spans="2:12" ht="16.5" customHeight="1" x14ac:dyDescent="0.25">
      <c r="B58" s="9" t="s">
        <v>18</v>
      </c>
      <c r="C58" s="8" t="s">
        <v>12</v>
      </c>
      <c r="D58" s="8" t="s">
        <v>119</v>
      </c>
      <c r="E58" s="8" t="s">
        <v>120</v>
      </c>
      <c r="F58" s="8" t="s">
        <v>10</v>
      </c>
      <c r="G58" s="640">
        <v>2487.2600000000002</v>
      </c>
      <c r="H58" s="641"/>
      <c r="I58" s="411"/>
      <c r="J58" s="412"/>
      <c r="L58" s="40"/>
    </row>
    <row r="59" spans="2:12" ht="16.5" customHeight="1" x14ac:dyDescent="0.25">
      <c r="B59" s="9" t="s">
        <v>18</v>
      </c>
      <c r="C59" s="8" t="s">
        <v>12</v>
      </c>
      <c r="D59" s="8" t="s">
        <v>119</v>
      </c>
      <c r="E59" s="8" t="s">
        <v>121</v>
      </c>
      <c r="F59" s="8" t="s">
        <v>10</v>
      </c>
      <c r="G59" s="640">
        <v>1750</v>
      </c>
      <c r="H59" s="641"/>
      <c r="I59" s="411"/>
      <c r="J59" s="412"/>
      <c r="L59" s="40"/>
    </row>
    <row r="60" spans="2:12" ht="16.5" customHeight="1" x14ac:dyDescent="0.25">
      <c r="B60" s="9" t="s">
        <v>16</v>
      </c>
      <c r="C60" s="8" t="s">
        <v>12</v>
      </c>
      <c r="D60" s="8" t="s">
        <v>11</v>
      </c>
      <c r="E60" s="8" t="s">
        <v>11</v>
      </c>
      <c r="F60" s="8" t="s">
        <v>10</v>
      </c>
      <c r="G60" s="640">
        <v>34131.72</v>
      </c>
      <c r="H60" s="641"/>
      <c r="I60" s="411"/>
      <c r="J60" s="412"/>
      <c r="L60" s="40"/>
    </row>
    <row r="61" spans="2:12" ht="16.5" customHeight="1" x14ac:dyDescent="0.25">
      <c r="B61" s="9" t="s">
        <v>16</v>
      </c>
      <c r="C61" s="8" t="s">
        <v>12</v>
      </c>
      <c r="D61" s="8" t="s">
        <v>119</v>
      </c>
      <c r="E61" s="8" t="s">
        <v>120</v>
      </c>
      <c r="F61" s="8" t="s">
        <v>10</v>
      </c>
      <c r="G61" s="640">
        <v>1424.26</v>
      </c>
      <c r="H61" s="641"/>
      <c r="I61" s="411"/>
      <c r="J61" s="412"/>
      <c r="L61" s="40"/>
    </row>
    <row r="62" spans="2:12" ht="16.5" customHeight="1" x14ac:dyDescent="0.25">
      <c r="B62" s="9" t="s">
        <v>16</v>
      </c>
      <c r="C62" s="8" t="s">
        <v>12</v>
      </c>
      <c r="D62" s="8" t="s">
        <v>119</v>
      </c>
      <c r="E62" s="8" t="s">
        <v>121</v>
      </c>
      <c r="F62" s="8" t="s">
        <v>10</v>
      </c>
      <c r="G62" s="640">
        <v>3450</v>
      </c>
      <c r="H62" s="641"/>
      <c r="I62" s="411"/>
      <c r="J62" s="412"/>
      <c r="L62" s="40"/>
    </row>
    <row r="63" spans="2:12" ht="16.5" customHeight="1" x14ac:dyDescent="0.25">
      <c r="B63" s="9" t="s">
        <v>15</v>
      </c>
      <c r="C63" s="8" t="s">
        <v>12</v>
      </c>
      <c r="D63" s="8" t="s">
        <v>11</v>
      </c>
      <c r="E63" s="8" t="s">
        <v>11</v>
      </c>
      <c r="F63" s="8" t="s">
        <v>10</v>
      </c>
      <c r="G63" s="640">
        <v>45606.46</v>
      </c>
      <c r="H63" s="641"/>
      <c r="I63" s="411"/>
      <c r="J63" s="412"/>
      <c r="L63" s="40"/>
    </row>
    <row r="64" spans="2:12" ht="16.5" customHeight="1" x14ac:dyDescent="0.25">
      <c r="B64" s="31" t="s">
        <v>15</v>
      </c>
      <c r="C64" s="32" t="s">
        <v>12</v>
      </c>
      <c r="D64" s="32" t="s">
        <v>11</v>
      </c>
      <c r="E64" s="8" t="s">
        <v>14</v>
      </c>
      <c r="F64" s="8" t="s">
        <v>10</v>
      </c>
      <c r="G64" s="640">
        <v>31779.15</v>
      </c>
      <c r="H64" s="641"/>
      <c r="I64" s="413"/>
      <c r="J64" s="414"/>
      <c r="L64" s="40">
        <f>G46+G47+G50+G53+G56+G59+G62+G66+G67</f>
        <v>20350</v>
      </c>
    </row>
    <row r="65" spans="2:12" ht="16.5" customHeight="1" x14ac:dyDescent="0.25">
      <c r="B65" s="9" t="s">
        <v>15</v>
      </c>
      <c r="C65" s="8" t="s">
        <v>12</v>
      </c>
      <c r="D65" s="8" t="s">
        <v>119</v>
      </c>
      <c r="E65" s="8" t="s">
        <v>120</v>
      </c>
      <c r="F65" s="8" t="s">
        <v>10</v>
      </c>
      <c r="G65" s="640">
        <v>4348.51</v>
      </c>
      <c r="H65" s="641"/>
      <c r="I65" s="642" t="s">
        <v>7</v>
      </c>
      <c r="J65" s="562"/>
      <c r="L65" s="40"/>
    </row>
    <row r="66" spans="2:12" ht="16.5" customHeight="1" x14ac:dyDescent="0.25">
      <c r="B66" s="9" t="s">
        <v>15</v>
      </c>
      <c r="C66" s="8" t="s">
        <v>12</v>
      </c>
      <c r="D66" s="8" t="s">
        <v>119</v>
      </c>
      <c r="E66" s="8" t="s">
        <v>121</v>
      </c>
      <c r="F66" s="8" t="s">
        <v>10</v>
      </c>
      <c r="G66" s="640">
        <v>3500</v>
      </c>
      <c r="H66" s="641"/>
      <c r="I66" s="632" t="s">
        <v>86</v>
      </c>
      <c r="J66" s="633"/>
      <c r="L66" s="40">
        <f>G45+G49+G52+G55+G58+G61+G65+G70</f>
        <v>17524.109999999997</v>
      </c>
    </row>
    <row r="67" spans="2:12" ht="16.5" customHeight="1" x14ac:dyDescent="0.25">
      <c r="B67" s="9" t="s">
        <v>15</v>
      </c>
      <c r="C67" s="8" t="s">
        <v>12</v>
      </c>
      <c r="D67" s="8" t="s">
        <v>119</v>
      </c>
      <c r="E67" s="8" t="s">
        <v>122</v>
      </c>
      <c r="F67" s="8" t="s">
        <v>10</v>
      </c>
      <c r="G67" s="640">
        <v>4600</v>
      </c>
      <c r="H67" s="641"/>
      <c r="I67" s="634"/>
      <c r="J67" s="635"/>
      <c r="L67" s="40"/>
    </row>
    <row r="68" spans="2:12" ht="16.5" customHeight="1" x14ac:dyDescent="0.25">
      <c r="B68" s="9" t="s">
        <v>15</v>
      </c>
      <c r="C68" s="8" t="s">
        <v>12</v>
      </c>
      <c r="D68" s="8" t="s">
        <v>81</v>
      </c>
      <c r="E68" s="8" t="s">
        <v>82</v>
      </c>
      <c r="F68" s="8" t="s">
        <v>10</v>
      </c>
      <c r="G68" s="640">
        <v>9070.41</v>
      </c>
      <c r="H68" s="641"/>
      <c r="I68" s="634"/>
      <c r="J68" s="635"/>
      <c r="L68" s="40">
        <f>G43+G44+G48+G51+G54+G57+G60+G63+G64+G69</f>
        <v>252752.89999999997</v>
      </c>
    </row>
    <row r="69" spans="2:12" ht="16.5" customHeight="1" x14ac:dyDescent="0.25">
      <c r="B69" s="9" t="s">
        <v>13</v>
      </c>
      <c r="C69" s="8" t="s">
        <v>12</v>
      </c>
      <c r="D69" s="8" t="s">
        <v>11</v>
      </c>
      <c r="E69" s="8" t="s">
        <v>11</v>
      </c>
      <c r="F69" s="8" t="s">
        <v>10</v>
      </c>
      <c r="G69" s="640">
        <v>3202.65</v>
      </c>
      <c r="H69" s="641"/>
      <c r="I69" s="634"/>
      <c r="J69" s="635"/>
      <c r="L69" s="40"/>
    </row>
    <row r="70" spans="2:12" ht="16.5" customHeight="1" x14ac:dyDescent="0.25">
      <c r="B70" s="9" t="s">
        <v>13</v>
      </c>
      <c r="C70" s="8" t="s">
        <v>12</v>
      </c>
      <c r="D70" s="8" t="s">
        <v>119</v>
      </c>
      <c r="E70" s="8" t="s">
        <v>120</v>
      </c>
      <c r="F70" s="8" t="s">
        <v>10</v>
      </c>
      <c r="G70" s="640">
        <v>320.26</v>
      </c>
      <c r="H70" s="641"/>
      <c r="I70" s="636"/>
      <c r="J70" s="637"/>
      <c r="L70" s="40"/>
    </row>
    <row r="71" spans="2:12" ht="16.5" customHeight="1" x14ac:dyDescent="0.25">
      <c r="B71" s="9" t="s">
        <v>13</v>
      </c>
      <c r="C71" s="8" t="s">
        <v>12</v>
      </c>
      <c r="D71" s="8" t="s">
        <v>119</v>
      </c>
      <c r="E71" s="8" t="s">
        <v>121</v>
      </c>
      <c r="F71" s="8" t="s">
        <v>10</v>
      </c>
      <c r="G71" s="640">
        <v>150</v>
      </c>
      <c r="H71" s="641"/>
      <c r="I71" s="42"/>
      <c r="J71" s="43"/>
      <c r="L71" s="40"/>
    </row>
    <row r="72" spans="2:12" ht="18.75" customHeight="1" x14ac:dyDescent="0.25">
      <c r="B72" s="643" t="s">
        <v>9</v>
      </c>
      <c r="C72" s="644"/>
      <c r="D72" s="644"/>
      <c r="E72" s="644"/>
      <c r="F72" s="644"/>
      <c r="G72" s="645">
        <f>SUM(G43:H71)</f>
        <v>299847.42000000004</v>
      </c>
      <c r="H72" s="645"/>
      <c r="I72" s="632" t="s">
        <v>1</v>
      </c>
      <c r="J72" s="633"/>
    </row>
    <row r="73" spans="2:12" ht="17.25" customHeight="1" x14ac:dyDescent="0.25">
      <c r="B73" s="387" t="s">
        <v>8</v>
      </c>
      <c r="C73" s="388"/>
      <c r="D73" s="388"/>
      <c r="E73" s="388"/>
      <c r="F73" s="388"/>
      <c r="G73" s="388"/>
      <c r="H73" s="388"/>
      <c r="I73" s="634"/>
      <c r="J73" s="635"/>
    </row>
    <row r="74" spans="2:12" ht="22.5" customHeight="1" x14ac:dyDescent="0.25">
      <c r="B74" s="390" t="s">
        <v>6</v>
      </c>
      <c r="C74" s="390"/>
      <c r="D74" s="390"/>
      <c r="E74" s="390" t="s">
        <v>5</v>
      </c>
      <c r="F74" s="390"/>
      <c r="G74" s="390"/>
      <c r="H74" s="642"/>
      <c r="I74" s="634"/>
      <c r="J74" s="635"/>
    </row>
    <row r="75" spans="2:12" ht="9" customHeight="1" x14ac:dyDescent="0.25">
      <c r="B75" s="573" t="s">
        <v>100</v>
      </c>
      <c r="C75" s="392"/>
      <c r="D75" s="392"/>
      <c r="E75" s="394" t="s">
        <v>124</v>
      </c>
      <c r="F75" s="394"/>
      <c r="G75" s="394"/>
      <c r="H75" s="394"/>
      <c r="I75" s="634"/>
      <c r="J75" s="635"/>
    </row>
    <row r="76" spans="2:12" ht="9" customHeight="1" x14ac:dyDescent="0.25">
      <c r="B76" s="392"/>
      <c r="C76" s="392"/>
      <c r="D76" s="392"/>
      <c r="E76" s="396"/>
      <c r="F76" s="396"/>
      <c r="G76" s="396"/>
      <c r="H76" s="396"/>
      <c r="I76" s="634"/>
      <c r="J76" s="635"/>
    </row>
    <row r="77" spans="2:12" ht="10.5" customHeight="1" x14ac:dyDescent="0.25">
      <c r="B77" s="392"/>
      <c r="C77" s="392"/>
      <c r="D77" s="392"/>
      <c r="E77" s="396"/>
      <c r="F77" s="396"/>
      <c r="G77" s="396"/>
      <c r="H77" s="396"/>
      <c r="I77" s="634"/>
      <c r="J77" s="635"/>
    </row>
    <row r="78" spans="2:12" ht="16.5" customHeight="1" x14ac:dyDescent="0.25">
      <c r="B78" s="392"/>
      <c r="C78" s="392"/>
      <c r="D78" s="392"/>
      <c r="E78" s="396"/>
      <c r="F78" s="396"/>
      <c r="G78" s="396"/>
      <c r="H78" s="396"/>
      <c r="I78" s="634"/>
      <c r="J78" s="635"/>
    </row>
    <row r="79" spans="2:12" ht="29.25" customHeight="1" x14ac:dyDescent="0.25">
      <c r="B79" s="392"/>
      <c r="C79" s="392"/>
      <c r="D79" s="392"/>
      <c r="E79" s="396"/>
      <c r="F79" s="396"/>
      <c r="G79" s="396"/>
      <c r="H79" s="396"/>
      <c r="I79" s="634"/>
      <c r="J79" s="635"/>
    </row>
    <row r="80" spans="2:12" ht="10.5" customHeight="1" x14ac:dyDescent="0.25">
      <c r="B80" s="392"/>
      <c r="C80" s="392"/>
      <c r="D80" s="392"/>
      <c r="E80" s="398"/>
      <c r="F80" s="398"/>
      <c r="G80" s="398"/>
      <c r="H80" s="398"/>
      <c r="I80" s="636"/>
      <c r="J80" s="637"/>
    </row>
    <row r="81" spans="2:10" ht="20.25" customHeight="1" x14ac:dyDescent="0.25">
      <c r="B81" s="574" t="s">
        <v>0</v>
      </c>
      <c r="C81" s="575"/>
      <c r="D81" s="575"/>
      <c r="E81" s="575"/>
      <c r="F81" s="575"/>
      <c r="G81" s="575"/>
      <c r="H81" s="575"/>
      <c r="I81" s="575"/>
      <c r="J81" s="576"/>
    </row>
    <row r="83" spans="2:10" x14ac:dyDescent="0.25">
      <c r="G83" s="40"/>
    </row>
  </sheetData>
  <mergeCells count="9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41:H41"/>
    <mergeCell ref="I41:J42"/>
    <mergeCell ref="G42:H42"/>
    <mergeCell ref="B36:H36"/>
    <mergeCell ref="I36:J36"/>
    <mergeCell ref="B37:H37"/>
    <mergeCell ref="I37:J37"/>
    <mergeCell ref="B38:H38"/>
    <mergeCell ref="I38:J38"/>
    <mergeCell ref="B39:E40"/>
    <mergeCell ref="F39:H39"/>
    <mergeCell ref="I39:J39"/>
    <mergeCell ref="F40:H40"/>
    <mergeCell ref="I40:J40"/>
    <mergeCell ref="G43:H43"/>
    <mergeCell ref="G44:H44"/>
    <mergeCell ref="G45:H45"/>
    <mergeCell ref="G46:H46"/>
    <mergeCell ref="I43:J51"/>
    <mergeCell ref="G59:H59"/>
    <mergeCell ref="G47:H47"/>
    <mergeCell ref="G48:H48"/>
    <mergeCell ref="G49:H49"/>
    <mergeCell ref="G50:H50"/>
    <mergeCell ref="G51:H51"/>
    <mergeCell ref="G52:H52"/>
    <mergeCell ref="G53:H53"/>
    <mergeCell ref="G54:H54"/>
    <mergeCell ref="G55:H55"/>
    <mergeCell ref="G56:H56"/>
    <mergeCell ref="G57:H57"/>
    <mergeCell ref="G58:H58"/>
    <mergeCell ref="G70:H70"/>
    <mergeCell ref="B72:F72"/>
    <mergeCell ref="G72:H72"/>
    <mergeCell ref="G60:H60"/>
    <mergeCell ref="G61:H61"/>
    <mergeCell ref="G62:H62"/>
    <mergeCell ref="G63:H63"/>
    <mergeCell ref="G64:H64"/>
    <mergeCell ref="G65:H65"/>
    <mergeCell ref="B81:J81"/>
    <mergeCell ref="I72:J80"/>
    <mergeCell ref="I66:J70"/>
    <mergeCell ref="I55:J64"/>
    <mergeCell ref="I52:J54"/>
    <mergeCell ref="G71:H71"/>
    <mergeCell ref="B73:H73"/>
    <mergeCell ref="I65:J65"/>
    <mergeCell ref="B74:D74"/>
    <mergeCell ref="E74:H74"/>
    <mergeCell ref="B75:D80"/>
    <mergeCell ref="E75:H80"/>
    <mergeCell ref="G66:H66"/>
    <mergeCell ref="G67:H67"/>
    <mergeCell ref="G68:H68"/>
    <mergeCell ref="G69:H69"/>
  </mergeCells>
  <printOptions horizontalCentered="1"/>
  <pageMargins left="0.31496062992125984" right="0.31496062992125984" top="0.15748031496062992" bottom="0.15748031496062992" header="0.31496062992125984" footer="0.31496062992125984"/>
  <pageSetup paperSize="126" scale="58" fitToHeight="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0"/>
  </sheetPr>
  <dimension ref="B1:J62"/>
  <sheetViews>
    <sheetView workbookViewId="0">
      <selection activeCell="F14" sqref="F14:G15"/>
    </sheetView>
  </sheetViews>
  <sheetFormatPr baseColWidth="10" defaultRowHeight="15" x14ac:dyDescent="0.25"/>
  <cols>
    <col min="1" max="1" width="3" customWidth="1"/>
    <col min="4" max="4" width="14.5703125" customWidth="1"/>
    <col min="8" max="8" width="7" customWidth="1"/>
    <col min="9" max="9" width="12.85546875" customWidth="1"/>
    <col min="10" max="10" width="30.140625"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150</v>
      </c>
      <c r="J8" s="15"/>
    </row>
    <row r="9" spans="2:10" ht="12" customHeight="1" x14ac:dyDescent="0.25">
      <c r="B9" s="17"/>
      <c r="C9" s="16"/>
      <c r="D9" s="19"/>
      <c r="E9" s="16"/>
      <c r="F9" s="20"/>
      <c r="G9" s="16"/>
      <c r="H9" s="16"/>
      <c r="I9" s="16"/>
      <c r="J9" s="15"/>
    </row>
    <row r="10" spans="2:10" ht="16.5" customHeight="1" x14ac:dyDescent="0.25">
      <c r="B10" s="17"/>
      <c r="C10" s="16"/>
      <c r="D10" s="16"/>
      <c r="E10" s="16"/>
      <c r="F10" s="20"/>
      <c r="G10" s="19"/>
      <c r="H10" s="19"/>
      <c r="I10" s="18" t="s">
        <v>126</v>
      </c>
      <c r="J10" s="15"/>
    </row>
    <row r="11" spans="2:10" ht="16.5" x14ac:dyDescent="0.25">
      <c r="B11" s="17"/>
      <c r="C11" s="16"/>
      <c r="D11" s="16"/>
      <c r="E11" s="16"/>
      <c r="F11" s="16"/>
      <c r="G11" s="16"/>
      <c r="H11" s="16"/>
      <c r="I11" s="16"/>
      <c r="J11" s="15"/>
    </row>
    <row r="12" spans="2:10" ht="30"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25.5" customHeight="1" x14ac:dyDescent="0.25">
      <c r="B14" s="497"/>
      <c r="C14" s="498"/>
      <c r="D14" s="517" t="s">
        <v>129</v>
      </c>
      <c r="E14" s="518"/>
      <c r="F14" s="665" t="s">
        <v>151</v>
      </c>
      <c r="G14" s="666"/>
      <c r="H14" s="517" t="s">
        <v>157</v>
      </c>
      <c r="I14" s="518"/>
      <c r="J14" s="504" t="s">
        <v>52</v>
      </c>
    </row>
    <row r="15" spans="2:10" ht="21" customHeight="1" x14ac:dyDescent="0.25">
      <c r="B15" s="497"/>
      <c r="C15" s="498"/>
      <c r="D15" s="519"/>
      <c r="E15" s="520"/>
      <c r="F15" s="667"/>
      <c r="G15" s="668"/>
      <c r="H15" s="519"/>
      <c r="I15" s="520"/>
      <c r="J15" s="504"/>
    </row>
    <row r="16" spans="2:10" ht="34.5" customHeight="1" x14ac:dyDescent="0.25">
      <c r="B16" s="497"/>
      <c r="C16" s="498"/>
      <c r="D16" s="390" t="s">
        <v>51</v>
      </c>
      <c r="E16" s="390"/>
      <c r="F16" s="390"/>
      <c r="G16" s="390"/>
      <c r="H16" s="390"/>
      <c r="I16" s="511" t="s">
        <v>50</v>
      </c>
      <c r="J16" s="512"/>
    </row>
    <row r="17" spans="2:10" ht="30.75" customHeight="1" x14ac:dyDescent="0.25">
      <c r="B17" s="499"/>
      <c r="C17" s="500"/>
      <c r="D17" s="504" t="s">
        <v>49</v>
      </c>
      <c r="E17" s="504"/>
      <c r="F17" s="504"/>
      <c r="G17" s="504"/>
      <c r="H17" s="504"/>
      <c r="I17" s="513" t="s">
        <v>71</v>
      </c>
      <c r="J17" s="514"/>
    </row>
    <row r="18" spans="2:10" ht="18" x14ac:dyDescent="0.25">
      <c r="B18" s="387" t="s">
        <v>47</v>
      </c>
      <c r="C18" s="388"/>
      <c r="D18" s="388"/>
      <c r="E18" s="388"/>
      <c r="F18" s="388"/>
      <c r="G18" s="388"/>
      <c r="H18" s="388"/>
      <c r="I18" s="388"/>
      <c r="J18" s="389"/>
    </row>
    <row r="19" spans="2:10" x14ac:dyDescent="0.25">
      <c r="B19" s="459" t="s">
        <v>46</v>
      </c>
      <c r="C19" s="460"/>
      <c r="D19" s="595" t="s">
        <v>72</v>
      </c>
      <c r="E19" s="596"/>
      <c r="F19" s="596"/>
      <c r="G19" s="596"/>
      <c r="H19" s="596"/>
      <c r="I19" s="596"/>
      <c r="J19" s="597"/>
    </row>
    <row r="20" spans="2:10" x14ac:dyDescent="0.25">
      <c r="B20" s="461"/>
      <c r="C20" s="462"/>
      <c r="D20" s="598"/>
      <c r="E20" s="599"/>
      <c r="F20" s="599"/>
      <c r="G20" s="599"/>
      <c r="H20" s="599"/>
      <c r="I20" s="599"/>
      <c r="J20" s="600"/>
    </row>
    <row r="21" spans="2:10" x14ac:dyDescent="0.25">
      <c r="B21" s="521" t="s">
        <v>73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5.2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158</v>
      </c>
      <c r="C25" s="529"/>
      <c r="D25" s="529"/>
      <c r="E25" s="529"/>
      <c r="F25" s="529"/>
      <c r="G25" s="529"/>
      <c r="H25" s="529"/>
      <c r="I25" s="529"/>
      <c r="J25" s="530"/>
    </row>
    <row r="26" spans="2:10" x14ac:dyDescent="0.25">
      <c r="B26" s="531"/>
      <c r="C26" s="532"/>
      <c r="D26" s="532"/>
      <c r="E26" s="532"/>
      <c r="F26" s="532"/>
      <c r="G26" s="532"/>
      <c r="H26" s="532"/>
      <c r="I26" s="532"/>
      <c r="J26" s="533"/>
    </row>
    <row r="27" spans="2:10" ht="43.5" customHeight="1" x14ac:dyDescent="0.25">
      <c r="B27" s="531"/>
      <c r="C27" s="532"/>
      <c r="D27" s="532"/>
      <c r="E27" s="532"/>
      <c r="F27" s="532"/>
      <c r="G27" s="532"/>
      <c r="H27" s="532"/>
      <c r="I27" s="532"/>
      <c r="J27" s="533"/>
    </row>
    <row r="28" spans="2:10" ht="21" customHeight="1" x14ac:dyDescent="0.25">
      <c r="B28" s="455" t="s">
        <v>152</v>
      </c>
      <c r="C28" s="455"/>
      <c r="D28" s="455"/>
      <c r="E28" s="455"/>
      <c r="F28" s="455"/>
      <c r="G28" s="455"/>
      <c r="H28" s="455"/>
      <c r="I28" s="601">
        <f>+I40</f>
        <v>5760.9000000000005</v>
      </c>
      <c r="J28" s="601"/>
    </row>
    <row r="29" spans="2:10" ht="18.75" customHeight="1" x14ac:dyDescent="0.25">
      <c r="B29" s="487" t="s">
        <v>41</v>
      </c>
      <c r="C29" s="488"/>
      <c r="D29" s="488"/>
      <c r="E29" s="488"/>
      <c r="F29" s="488"/>
      <c r="G29" s="488"/>
      <c r="H29" s="539"/>
      <c r="I29" s="540"/>
      <c r="J29" s="541"/>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542"/>
      <c r="C32" s="543"/>
      <c r="D32" s="543"/>
      <c r="E32" s="543"/>
      <c r="F32" s="543"/>
      <c r="G32" s="543"/>
      <c r="H32" s="543"/>
      <c r="I32" s="544"/>
      <c r="J32" s="545"/>
    </row>
    <row r="33" spans="2:10" ht="15.75" hidden="1" x14ac:dyDescent="0.25">
      <c r="B33" s="577" t="s">
        <v>75</v>
      </c>
      <c r="C33" s="578"/>
      <c r="D33" s="578"/>
      <c r="E33" s="578"/>
      <c r="F33" s="578"/>
      <c r="G33" s="578"/>
      <c r="H33" s="579"/>
      <c r="I33" s="544"/>
      <c r="J33" s="545"/>
    </row>
    <row r="34" spans="2:10" ht="15.75" hidden="1" x14ac:dyDescent="0.25">
      <c r="B34" s="577" t="s">
        <v>76</v>
      </c>
      <c r="C34" s="578"/>
      <c r="D34" s="578"/>
      <c r="E34" s="578"/>
      <c r="F34" s="578"/>
      <c r="G34" s="578"/>
      <c r="H34" s="579"/>
      <c r="I34" s="591"/>
      <c r="J34" s="592"/>
    </row>
    <row r="35" spans="2:10" ht="15.75" x14ac:dyDescent="0.25">
      <c r="B35" s="577"/>
      <c r="C35" s="578"/>
      <c r="D35" s="578"/>
      <c r="E35" s="578"/>
      <c r="F35" s="578"/>
      <c r="G35" s="578"/>
      <c r="H35" s="579"/>
      <c r="I35" s="593"/>
      <c r="J35" s="594"/>
    </row>
    <row r="36" spans="2:10" ht="15.75" hidden="1" customHeight="1" x14ac:dyDescent="0.25">
      <c r="B36" s="577" t="s">
        <v>78</v>
      </c>
      <c r="C36" s="578"/>
      <c r="D36" s="578"/>
      <c r="E36" s="578"/>
      <c r="F36" s="578"/>
      <c r="G36" s="578"/>
      <c r="H36" s="579"/>
      <c r="I36" s="580"/>
      <c r="J36" s="581"/>
    </row>
    <row r="37" spans="2:10" ht="15.75" hidden="1" x14ac:dyDescent="0.25">
      <c r="B37" s="577" t="s">
        <v>79</v>
      </c>
      <c r="C37" s="578"/>
      <c r="D37" s="578"/>
      <c r="E37" s="578"/>
      <c r="F37" s="578"/>
      <c r="G37" s="578"/>
      <c r="H37" s="579"/>
      <c r="I37" s="580"/>
      <c r="J37" s="581"/>
    </row>
    <row r="38" spans="2:10" ht="15.75" hidden="1" x14ac:dyDescent="0.25">
      <c r="B38" s="577" t="s">
        <v>80</v>
      </c>
      <c r="C38" s="578"/>
      <c r="D38" s="578"/>
      <c r="E38" s="578"/>
      <c r="F38" s="578"/>
      <c r="G38" s="578"/>
      <c r="H38" s="579"/>
      <c r="I38" s="580"/>
      <c r="J38" s="581"/>
    </row>
    <row r="39" spans="2:10" ht="21.75" customHeight="1" x14ac:dyDescent="0.25">
      <c r="B39" s="443" t="s">
        <v>163</v>
      </c>
      <c r="C39" s="444"/>
      <c r="D39" s="444"/>
      <c r="E39" s="445"/>
      <c r="F39" s="588" t="s">
        <v>34</v>
      </c>
      <c r="G39" s="589"/>
      <c r="H39" s="590"/>
      <c r="I39" s="452">
        <f>SUM(I32:J38)</f>
        <v>0</v>
      </c>
      <c r="J39" s="452"/>
    </row>
    <row r="40" spans="2:10" ht="29.25" customHeight="1" x14ac:dyDescent="0.25">
      <c r="B40" s="446"/>
      <c r="C40" s="447"/>
      <c r="D40" s="447"/>
      <c r="E40" s="448"/>
      <c r="F40" s="588" t="s">
        <v>33</v>
      </c>
      <c r="G40" s="589"/>
      <c r="H40" s="590"/>
      <c r="I40" s="453">
        <f>+G43+G44+G45</f>
        <v>5760.9000000000005</v>
      </c>
      <c r="J40" s="454"/>
    </row>
    <row r="41" spans="2:10" ht="16.5" x14ac:dyDescent="0.25">
      <c r="B41" s="417" t="s">
        <v>32</v>
      </c>
      <c r="C41" s="418"/>
      <c r="D41" s="418"/>
      <c r="E41" s="418"/>
      <c r="F41" s="418"/>
      <c r="G41" s="418"/>
      <c r="H41" s="419"/>
      <c r="I41" s="420" t="s">
        <v>31</v>
      </c>
      <c r="J41" s="421"/>
    </row>
    <row r="42" spans="2:10" ht="31.5" x14ac:dyDescent="0.25">
      <c r="B42" s="37" t="s">
        <v>30</v>
      </c>
      <c r="C42" s="37" t="s">
        <v>29</v>
      </c>
      <c r="D42" s="37" t="s">
        <v>28</v>
      </c>
      <c r="E42" s="37" t="s">
        <v>27</v>
      </c>
      <c r="F42" s="28" t="s">
        <v>26</v>
      </c>
      <c r="G42" s="424" t="s">
        <v>25</v>
      </c>
      <c r="H42" s="425"/>
      <c r="I42" s="422"/>
      <c r="J42" s="423"/>
    </row>
    <row r="43" spans="2:10" ht="21.75" customHeight="1" x14ac:dyDescent="0.25">
      <c r="B43" s="29" t="s">
        <v>15</v>
      </c>
      <c r="C43" s="30" t="s">
        <v>12</v>
      </c>
      <c r="D43" s="30" t="s">
        <v>81</v>
      </c>
      <c r="E43" s="30" t="s">
        <v>82</v>
      </c>
      <c r="F43" s="30" t="s">
        <v>10</v>
      </c>
      <c r="G43" s="426">
        <v>5293.3</v>
      </c>
      <c r="H43" s="427"/>
      <c r="I43" s="428" t="s">
        <v>24</v>
      </c>
      <c r="J43" s="429"/>
    </row>
    <row r="44" spans="2:10" ht="18" customHeight="1" x14ac:dyDescent="0.25">
      <c r="B44" s="9" t="s">
        <v>15</v>
      </c>
      <c r="C44" s="30" t="s">
        <v>12</v>
      </c>
      <c r="D44" s="8" t="s">
        <v>119</v>
      </c>
      <c r="E44" s="8" t="s">
        <v>120</v>
      </c>
      <c r="F44" s="30" t="s">
        <v>10</v>
      </c>
      <c r="G44" s="406">
        <v>317.60000000000002</v>
      </c>
      <c r="H44" s="407"/>
      <c r="I44" s="430"/>
      <c r="J44" s="431"/>
    </row>
    <row r="45" spans="2:10" ht="20.25" customHeight="1" x14ac:dyDescent="0.25">
      <c r="B45" s="9" t="s">
        <v>15</v>
      </c>
      <c r="C45" s="30" t="s">
        <v>12</v>
      </c>
      <c r="D45" s="8" t="s">
        <v>119</v>
      </c>
      <c r="E45" s="8" t="s">
        <v>121</v>
      </c>
      <c r="F45" s="30" t="s">
        <v>10</v>
      </c>
      <c r="G45" s="406">
        <v>150</v>
      </c>
      <c r="H45" s="407"/>
      <c r="I45" s="430"/>
      <c r="J45" s="431"/>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11" t="s">
        <v>83</v>
      </c>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15.75"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15" customHeight="1" x14ac:dyDescent="0.25">
      <c r="B56" s="391" t="s">
        <v>84</v>
      </c>
      <c r="C56" s="392"/>
      <c r="D56" s="392"/>
      <c r="E56" s="394" t="s">
        <v>85</v>
      </c>
      <c r="F56" s="394"/>
      <c r="G56" s="394"/>
      <c r="H56" s="395"/>
      <c r="I56" s="400" t="s">
        <v>86</v>
      </c>
      <c r="J56" s="401"/>
    </row>
    <row r="57" spans="2:10" ht="35.25" customHeight="1"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7"/>
      <c r="I59" s="404"/>
      <c r="J59" s="405"/>
    </row>
    <row r="60" spans="2:10" x14ac:dyDescent="0.25">
      <c r="B60" s="393"/>
      <c r="C60" s="392"/>
      <c r="D60" s="392"/>
      <c r="E60" s="396"/>
      <c r="F60" s="396"/>
      <c r="G60" s="396"/>
      <c r="H60" s="397"/>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5">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0:J30"/>
    <mergeCell ref="B18:J18"/>
    <mergeCell ref="B19:C20"/>
    <mergeCell ref="D19:J20"/>
    <mergeCell ref="B21:E23"/>
    <mergeCell ref="F21:J23"/>
    <mergeCell ref="B24:J24"/>
    <mergeCell ref="B25:J27"/>
    <mergeCell ref="B28:H28"/>
    <mergeCell ref="I28:J28"/>
    <mergeCell ref="B29:H29"/>
    <mergeCell ref="I29:J29"/>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5"/>
    <mergeCell ref="G44:H44"/>
    <mergeCell ref="G45:H45"/>
    <mergeCell ref="G46:H46"/>
    <mergeCell ref="I46:J46"/>
    <mergeCell ref="G47:H47"/>
    <mergeCell ref="I47:J53"/>
    <mergeCell ref="G48:H48"/>
    <mergeCell ref="G49:H49"/>
    <mergeCell ref="G50:H50"/>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15748031496062992" bottom="0.15748031496062992" header="0.31496062992125984" footer="0.31496062992125984"/>
  <pageSetup paperSize="126" scale="74"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theme="0"/>
  </sheetPr>
  <dimension ref="B1:K62"/>
  <sheetViews>
    <sheetView topLeftCell="A10"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155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126</v>
      </c>
      <c r="J9" s="15"/>
    </row>
    <row r="10" spans="2:10" ht="12.75" customHeight="1"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130</v>
      </c>
      <c r="E13" s="506"/>
      <c r="F13" s="505" t="s">
        <v>131</v>
      </c>
      <c r="G13" s="506"/>
      <c r="H13" s="510" t="s">
        <v>66</v>
      </c>
      <c r="I13" s="510"/>
      <c r="J13" s="504" t="s">
        <v>52</v>
      </c>
    </row>
    <row r="14" spans="2:10" ht="18.75" customHeight="1" x14ac:dyDescent="0.25">
      <c r="B14" s="497"/>
      <c r="C14" s="498"/>
      <c r="D14" s="507"/>
      <c r="E14" s="508"/>
      <c r="F14" s="507"/>
      <c r="G14" s="508"/>
      <c r="H14" s="510"/>
      <c r="I14" s="510"/>
      <c r="J14" s="504"/>
    </row>
    <row r="15" spans="2:10" ht="36" customHeight="1" x14ac:dyDescent="0.25">
      <c r="B15" s="497"/>
      <c r="C15" s="498"/>
      <c r="D15" s="390" t="s">
        <v>51</v>
      </c>
      <c r="E15" s="390"/>
      <c r="F15" s="390"/>
      <c r="G15" s="390"/>
      <c r="H15" s="39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154</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9778.2000000000007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x14ac:dyDescent="0.25">
      <c r="B33" s="542" t="s">
        <v>35</v>
      </c>
      <c r="C33" s="543"/>
      <c r="D33" s="543"/>
      <c r="E33" s="543"/>
      <c r="F33" s="543"/>
      <c r="G33" s="543"/>
      <c r="H33" s="543"/>
      <c r="I33" s="615">
        <v>120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x14ac:dyDescent="0.25">
      <c r="B39" s="546" t="s">
        <v>98</v>
      </c>
      <c r="C39" s="547"/>
      <c r="D39" s="547"/>
      <c r="E39" s="547"/>
      <c r="F39" s="547"/>
      <c r="G39" s="547"/>
      <c r="H39" s="547"/>
      <c r="I39" s="615">
        <v>0</v>
      </c>
      <c r="J39" s="616"/>
    </row>
    <row r="40" spans="2:10" ht="28.5" customHeight="1" x14ac:dyDescent="0.25">
      <c r="B40" s="582" t="s">
        <v>153</v>
      </c>
      <c r="C40" s="583"/>
      <c r="D40" s="583"/>
      <c r="E40" s="584"/>
      <c r="F40" s="550" t="s">
        <v>34</v>
      </c>
      <c r="G40" s="551"/>
      <c r="H40" s="552"/>
      <c r="I40" s="553">
        <f>SUM(I31:J39)</f>
        <v>120</v>
      </c>
      <c r="J40" s="553"/>
    </row>
    <row r="41" spans="2:10" ht="21" customHeight="1" x14ac:dyDescent="0.25">
      <c r="B41" s="585"/>
      <c r="C41" s="586"/>
      <c r="D41" s="586"/>
      <c r="E41" s="587"/>
      <c r="F41" s="550" t="s">
        <v>33</v>
      </c>
      <c r="G41" s="551"/>
      <c r="H41" s="552"/>
      <c r="I41" s="452">
        <f>++I27+I28-I40</f>
        <v>9658.2000000000007</v>
      </c>
      <c r="J41" s="452"/>
    </row>
    <row r="42" spans="2:10" ht="20.25" customHeight="1" x14ac:dyDescent="0.25">
      <c r="B42" s="417" t="s">
        <v>32</v>
      </c>
      <c r="C42" s="418"/>
      <c r="D42" s="418"/>
      <c r="E42" s="418"/>
      <c r="F42" s="418"/>
      <c r="G42" s="418"/>
      <c r="H42" s="419"/>
      <c r="I42" s="390" t="s">
        <v>31</v>
      </c>
      <c r="J42" s="390"/>
    </row>
    <row r="43" spans="2:10" ht="33.75" customHeight="1" x14ac:dyDescent="0.25">
      <c r="B43" s="36" t="s">
        <v>30</v>
      </c>
      <c r="C43" s="36" t="s">
        <v>29</v>
      </c>
      <c r="D43" s="36" t="s">
        <v>28</v>
      </c>
      <c r="E43" s="36" t="s">
        <v>27</v>
      </c>
      <c r="F43" s="34" t="s">
        <v>26</v>
      </c>
      <c r="G43" s="437" t="s">
        <v>25</v>
      </c>
      <c r="H43" s="434"/>
      <c r="I43" s="390"/>
      <c r="J43" s="390"/>
    </row>
    <row r="44" spans="2:10" ht="24" customHeight="1" x14ac:dyDescent="0.25">
      <c r="B44" s="29" t="s">
        <v>22</v>
      </c>
      <c r="C44" s="30" t="s">
        <v>132</v>
      </c>
      <c r="D44" s="30" t="s">
        <v>11</v>
      </c>
      <c r="E44" s="30" t="s">
        <v>11</v>
      </c>
      <c r="F44" s="30" t="s">
        <v>133</v>
      </c>
      <c r="G44" s="426">
        <v>4889.1000000000004</v>
      </c>
      <c r="H44" s="427"/>
      <c r="I44" s="609" t="s">
        <v>24</v>
      </c>
      <c r="J44" s="610"/>
    </row>
    <row r="45" spans="2:10" ht="23.25" customHeight="1" x14ac:dyDescent="0.25">
      <c r="B45" s="9" t="s">
        <v>16</v>
      </c>
      <c r="C45" s="8" t="s">
        <v>132</v>
      </c>
      <c r="D45" s="8" t="s">
        <v>11</v>
      </c>
      <c r="E45" s="8" t="s">
        <v>11</v>
      </c>
      <c r="F45" s="8" t="s">
        <v>133</v>
      </c>
      <c r="G45" s="426">
        <v>4889.1000000000004</v>
      </c>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643" t="s">
        <v>9</v>
      </c>
      <c r="C52" s="644"/>
      <c r="D52" s="644"/>
      <c r="E52" s="644"/>
      <c r="F52" s="669"/>
      <c r="G52" s="670">
        <f>SUM(G44:H51)</f>
        <v>9778.2000000000007</v>
      </c>
      <c r="H52" s="671"/>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9">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B62:J62"/>
    <mergeCell ref="B52:F52"/>
    <mergeCell ref="G52:H52"/>
    <mergeCell ref="B53:H53"/>
    <mergeCell ref="I53:J54"/>
    <mergeCell ref="B54:D54"/>
    <mergeCell ref="E54:H54"/>
    <mergeCell ref="B55:D60"/>
    <mergeCell ref="E55:H60"/>
    <mergeCell ref="I55:J58"/>
    <mergeCell ref="I59:J60"/>
    <mergeCell ref="B61:J61"/>
  </mergeCells>
  <printOptions horizontalCentered="1"/>
  <pageMargins left="0.31496062992125984" right="0.31496062992125984" top="0.15748031496062992" bottom="0" header="0.31496062992125984" footer="0.31496062992125984"/>
  <pageSetup paperSize="126" scale="73" fitToHeight="0"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theme="0"/>
  </sheetPr>
  <dimension ref="B1:K62"/>
  <sheetViews>
    <sheetView topLeftCell="B10"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156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126</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665" t="s">
        <v>151</v>
      </c>
      <c r="G13" s="666"/>
      <c r="H13" s="517" t="s">
        <v>157</v>
      </c>
      <c r="I13" s="518"/>
      <c r="J13" s="504" t="s">
        <v>52</v>
      </c>
    </row>
    <row r="14" spans="2:10" ht="18.75" customHeight="1" x14ac:dyDescent="0.25">
      <c r="B14" s="497"/>
      <c r="C14" s="498"/>
      <c r="D14" s="507"/>
      <c r="E14" s="508"/>
      <c r="F14" s="667"/>
      <c r="G14" s="668"/>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91</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159</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c r="C38" s="547"/>
      <c r="D38" s="547"/>
      <c r="E38" s="547"/>
      <c r="F38" s="547"/>
      <c r="G38" s="547"/>
      <c r="H38" s="547"/>
      <c r="I38" s="615"/>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36" t="s">
        <v>30</v>
      </c>
      <c r="C43" s="36" t="s">
        <v>29</v>
      </c>
      <c r="D43" s="36" t="s">
        <v>28</v>
      </c>
      <c r="E43" s="36"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tabColor theme="0"/>
  </sheetPr>
  <dimension ref="A1:K53"/>
  <sheetViews>
    <sheetView topLeftCell="A10" workbookViewId="0">
      <selection activeCell="A23" sqref="A23:I25"/>
    </sheetView>
  </sheetViews>
  <sheetFormatPr baseColWidth="10" defaultRowHeight="15" x14ac:dyDescent="0.25"/>
  <cols>
    <col min="3" max="3" width="15.140625" customWidth="1"/>
    <col min="4" max="4" width="10" customWidth="1"/>
    <col min="7" max="7" width="4" customWidth="1"/>
    <col min="8" max="8" width="14.42578125" customWidth="1"/>
    <col min="9" max="9" width="32.140625" customWidth="1"/>
  </cols>
  <sheetData>
    <row r="1" spans="1:11" ht="20.25" x14ac:dyDescent="0.25">
      <c r="A1" s="26"/>
      <c r="B1" s="25"/>
      <c r="C1" s="25"/>
      <c r="D1" s="25"/>
      <c r="E1" s="25"/>
      <c r="F1" s="25"/>
      <c r="G1" s="24"/>
      <c r="H1" s="24"/>
      <c r="I1" s="23"/>
    </row>
    <row r="2" spans="1:11" ht="16.5" x14ac:dyDescent="0.25">
      <c r="A2" s="17"/>
      <c r="B2" s="16"/>
      <c r="C2" s="16"/>
      <c r="D2" s="16"/>
      <c r="E2" s="16"/>
      <c r="F2" s="16"/>
      <c r="G2" s="16"/>
      <c r="H2" s="16"/>
      <c r="I2" s="15"/>
    </row>
    <row r="3" spans="1:11" ht="16.5" x14ac:dyDescent="0.25">
      <c r="A3" s="17"/>
      <c r="B3" s="16"/>
      <c r="C3" s="16"/>
      <c r="D3" s="16"/>
      <c r="E3" s="16"/>
      <c r="F3" s="16"/>
      <c r="G3" s="16"/>
      <c r="H3" s="16"/>
      <c r="I3" s="15"/>
    </row>
    <row r="4" spans="1:11" ht="18" x14ac:dyDescent="0.25">
      <c r="A4" s="489" t="s">
        <v>62</v>
      </c>
      <c r="B4" s="490"/>
      <c r="C4" s="490"/>
      <c r="D4" s="490"/>
      <c r="E4" s="490"/>
      <c r="F4" s="490"/>
      <c r="G4" s="490"/>
      <c r="H4" s="490"/>
      <c r="I4" s="491"/>
    </row>
    <row r="5" spans="1:11" ht="18" x14ac:dyDescent="0.25">
      <c r="A5" s="489" t="s">
        <v>61</v>
      </c>
      <c r="B5" s="490"/>
      <c r="C5" s="490"/>
      <c r="D5" s="490"/>
      <c r="E5" s="490"/>
      <c r="F5" s="490"/>
      <c r="G5" s="490"/>
      <c r="H5" s="490"/>
      <c r="I5" s="491"/>
    </row>
    <row r="6" spans="1:11" ht="18" x14ac:dyDescent="0.25">
      <c r="A6" s="489" t="s">
        <v>60</v>
      </c>
      <c r="B6" s="490"/>
      <c r="C6" s="490"/>
      <c r="D6" s="490"/>
      <c r="E6" s="490"/>
      <c r="F6" s="490"/>
      <c r="G6" s="490"/>
      <c r="H6" s="490"/>
      <c r="I6" s="491"/>
    </row>
    <row r="7" spans="1:11" ht="20.25" x14ac:dyDescent="0.25">
      <c r="A7" s="17"/>
      <c r="B7" s="16"/>
      <c r="C7" s="22"/>
      <c r="D7" s="16"/>
      <c r="E7" s="1"/>
      <c r="F7" s="19"/>
      <c r="G7" s="19"/>
      <c r="H7" s="21" t="s">
        <v>160</v>
      </c>
      <c r="I7" s="15"/>
    </row>
    <row r="8" spans="1:11" ht="16.5" x14ac:dyDescent="0.25">
      <c r="A8" s="17"/>
      <c r="B8" s="16"/>
      <c r="C8" s="19"/>
      <c r="D8" s="16"/>
      <c r="E8" s="19"/>
      <c r="F8" s="16"/>
      <c r="G8" s="16"/>
      <c r="H8" s="16"/>
      <c r="I8" s="15"/>
    </row>
    <row r="9" spans="1:11" ht="20.25" x14ac:dyDescent="0.25">
      <c r="A9" s="17"/>
      <c r="B9" s="16"/>
      <c r="C9" s="16"/>
      <c r="D9" s="16"/>
      <c r="E9" s="20"/>
      <c r="F9" s="19"/>
      <c r="G9" s="19"/>
      <c r="H9" s="18" t="s">
        <v>126</v>
      </c>
      <c r="I9" s="15"/>
    </row>
    <row r="10" spans="1:11" ht="12.75" customHeight="1" x14ac:dyDescent="0.25">
      <c r="A10" s="17"/>
      <c r="B10" s="16"/>
      <c r="C10" s="16"/>
      <c r="D10" s="16"/>
      <c r="E10" s="20"/>
      <c r="F10" s="16"/>
      <c r="G10" s="16"/>
      <c r="H10" s="16"/>
      <c r="I10" s="15"/>
    </row>
    <row r="11" spans="1:11" ht="27.75" customHeight="1" x14ac:dyDescent="0.25">
      <c r="A11" s="602" t="s">
        <v>59</v>
      </c>
      <c r="B11" s="603"/>
      <c r="C11" s="603"/>
      <c r="D11" s="603"/>
      <c r="E11" s="603"/>
      <c r="F11" s="603"/>
      <c r="G11" s="603"/>
      <c r="H11" s="603"/>
      <c r="I11" s="604"/>
    </row>
    <row r="12" spans="1:11" x14ac:dyDescent="0.25">
      <c r="A12" s="495" t="s">
        <v>58</v>
      </c>
      <c r="B12" s="496"/>
      <c r="C12" s="501" t="s">
        <v>57</v>
      </c>
      <c r="D12" s="502"/>
      <c r="E12" s="501" t="s">
        <v>56</v>
      </c>
      <c r="F12" s="502"/>
      <c r="G12" s="501" t="s">
        <v>55</v>
      </c>
      <c r="H12" s="503"/>
      <c r="I12" s="14" t="s">
        <v>54</v>
      </c>
    </row>
    <row r="13" spans="1:11" ht="20.25" customHeight="1" x14ac:dyDescent="0.25">
      <c r="A13" s="497"/>
      <c r="B13" s="498"/>
      <c r="C13" s="628" t="s">
        <v>106</v>
      </c>
      <c r="D13" s="629"/>
      <c r="E13" s="517" t="s">
        <v>127</v>
      </c>
      <c r="F13" s="518"/>
      <c r="G13" s="510" t="s">
        <v>66</v>
      </c>
      <c r="H13" s="510"/>
      <c r="I13" s="504" t="s">
        <v>52</v>
      </c>
      <c r="K13" s="35"/>
    </row>
    <row r="14" spans="1:11" ht="15" customHeight="1" x14ac:dyDescent="0.25">
      <c r="A14" s="497"/>
      <c r="B14" s="498"/>
      <c r="C14" s="630"/>
      <c r="D14" s="631"/>
      <c r="E14" s="519"/>
      <c r="F14" s="520"/>
      <c r="G14" s="510"/>
      <c r="H14" s="510"/>
      <c r="I14" s="504"/>
    </row>
    <row r="15" spans="1:11" ht="15.75" x14ac:dyDescent="0.25">
      <c r="A15" s="497"/>
      <c r="B15" s="498"/>
      <c r="C15" s="390" t="s">
        <v>51</v>
      </c>
      <c r="D15" s="390"/>
      <c r="E15" s="390"/>
      <c r="F15" s="390"/>
      <c r="G15" s="390"/>
      <c r="H15" s="511" t="s">
        <v>50</v>
      </c>
      <c r="I15" s="512"/>
    </row>
    <row r="16" spans="1:11" ht="30.75" customHeight="1" x14ac:dyDescent="0.25">
      <c r="A16" s="499"/>
      <c r="B16" s="500"/>
      <c r="C16" s="504" t="s">
        <v>49</v>
      </c>
      <c r="D16" s="504"/>
      <c r="E16" s="504"/>
      <c r="F16" s="504"/>
      <c r="G16" s="504"/>
      <c r="H16" s="513" t="s">
        <v>107</v>
      </c>
      <c r="I16" s="514"/>
    </row>
    <row r="17" spans="1:11" ht="18" x14ac:dyDescent="0.25">
      <c r="A17" s="387" t="s">
        <v>47</v>
      </c>
      <c r="B17" s="388"/>
      <c r="C17" s="388"/>
      <c r="D17" s="388"/>
      <c r="E17" s="388"/>
      <c r="F17" s="388"/>
      <c r="G17" s="388"/>
      <c r="H17" s="388"/>
      <c r="I17" s="389"/>
    </row>
    <row r="18" spans="1:11" x14ac:dyDescent="0.25">
      <c r="A18" s="459" t="s">
        <v>46</v>
      </c>
      <c r="B18" s="460"/>
      <c r="C18" s="463" t="s">
        <v>108</v>
      </c>
      <c r="D18" s="464"/>
      <c r="E18" s="464"/>
      <c r="F18" s="464"/>
      <c r="G18" s="464"/>
      <c r="H18" s="464"/>
      <c r="I18" s="465"/>
    </row>
    <row r="19" spans="1:11" ht="9" customHeight="1" x14ac:dyDescent="0.25">
      <c r="A19" s="461"/>
      <c r="B19" s="462"/>
      <c r="C19" s="466"/>
      <c r="D19" s="467"/>
      <c r="E19" s="467"/>
      <c r="F19" s="467"/>
      <c r="G19" s="467"/>
      <c r="H19" s="467"/>
      <c r="I19" s="468"/>
    </row>
    <row r="20" spans="1:11" x14ac:dyDescent="0.25">
      <c r="A20" s="469" t="s">
        <v>109</v>
      </c>
      <c r="B20" s="469"/>
      <c r="C20" s="469"/>
      <c r="D20" s="469"/>
      <c r="E20" s="470" t="s">
        <v>44</v>
      </c>
      <c r="F20" s="471"/>
      <c r="G20" s="471"/>
      <c r="H20" s="471"/>
      <c r="I20" s="472"/>
    </row>
    <row r="21" spans="1:11" ht="10.5" customHeight="1" x14ac:dyDescent="0.25">
      <c r="A21" s="469"/>
      <c r="B21" s="469"/>
      <c r="C21" s="469"/>
      <c r="D21" s="469"/>
      <c r="E21" s="473"/>
      <c r="F21" s="474"/>
      <c r="G21" s="474"/>
      <c r="H21" s="474"/>
      <c r="I21" s="475"/>
    </row>
    <row r="22" spans="1:11" ht="18" x14ac:dyDescent="0.25">
      <c r="A22" s="387" t="s">
        <v>43</v>
      </c>
      <c r="B22" s="388"/>
      <c r="C22" s="388"/>
      <c r="D22" s="388"/>
      <c r="E22" s="388"/>
      <c r="F22" s="388"/>
      <c r="G22" s="388"/>
      <c r="H22" s="388"/>
      <c r="I22" s="389"/>
    </row>
    <row r="23" spans="1:11" x14ac:dyDescent="0.25">
      <c r="A23" s="476" t="s">
        <v>164</v>
      </c>
      <c r="B23" s="477"/>
      <c r="C23" s="477"/>
      <c r="D23" s="477"/>
      <c r="E23" s="477"/>
      <c r="F23" s="477"/>
      <c r="G23" s="477"/>
      <c r="H23" s="477"/>
      <c r="I23" s="478"/>
    </row>
    <row r="24" spans="1:11" x14ac:dyDescent="0.25">
      <c r="A24" s="479"/>
      <c r="B24" s="480"/>
      <c r="C24" s="480"/>
      <c r="D24" s="480"/>
      <c r="E24" s="480"/>
      <c r="F24" s="480"/>
      <c r="G24" s="480"/>
      <c r="H24" s="480"/>
      <c r="I24" s="481"/>
    </row>
    <row r="25" spans="1:11" ht="39.75" customHeight="1" x14ac:dyDescent="0.25">
      <c r="A25" s="482"/>
      <c r="B25" s="483"/>
      <c r="C25" s="483"/>
      <c r="D25" s="483"/>
      <c r="E25" s="483"/>
      <c r="F25" s="483"/>
      <c r="G25" s="483"/>
      <c r="H25" s="483"/>
      <c r="I25" s="484"/>
    </row>
    <row r="26" spans="1:11" ht="21.75" customHeight="1" x14ac:dyDescent="0.25">
      <c r="A26" s="455" t="s">
        <v>110</v>
      </c>
      <c r="B26" s="455"/>
      <c r="C26" s="455"/>
      <c r="D26" s="455"/>
      <c r="E26" s="455"/>
      <c r="F26" s="455"/>
      <c r="G26" s="455"/>
      <c r="H26" s="626">
        <v>8625</v>
      </c>
      <c r="I26" s="627"/>
      <c r="K26" s="35"/>
    </row>
    <row r="27" spans="1:11" ht="18" x14ac:dyDescent="0.25">
      <c r="A27" s="387" t="s">
        <v>40</v>
      </c>
      <c r="B27" s="388"/>
      <c r="C27" s="388"/>
      <c r="D27" s="388"/>
      <c r="E27" s="388"/>
      <c r="F27" s="388"/>
      <c r="G27" s="388"/>
      <c r="H27" s="388"/>
      <c r="I27" s="389"/>
    </row>
    <row r="28" spans="1:11" ht="15.75" x14ac:dyDescent="0.25">
      <c r="A28" s="434" t="s">
        <v>39</v>
      </c>
      <c r="B28" s="435"/>
      <c r="C28" s="435"/>
      <c r="D28" s="435"/>
      <c r="E28" s="435"/>
      <c r="F28" s="435"/>
      <c r="G28" s="436"/>
      <c r="H28" s="437" t="s">
        <v>38</v>
      </c>
      <c r="I28" s="437"/>
    </row>
    <row r="29" spans="1:11" ht="15.75" x14ac:dyDescent="0.25">
      <c r="A29" s="438"/>
      <c r="B29" s="439"/>
      <c r="C29" s="439"/>
      <c r="D29" s="439"/>
      <c r="E29" s="439"/>
      <c r="F29" s="439"/>
      <c r="G29" s="440"/>
      <c r="H29" s="441">
        <v>0</v>
      </c>
      <c r="I29" s="442"/>
    </row>
    <row r="30" spans="1:11" ht="23.25" customHeight="1" x14ac:dyDescent="0.25">
      <c r="A30" s="443" t="s">
        <v>115</v>
      </c>
      <c r="B30" s="621"/>
      <c r="C30" s="621"/>
      <c r="D30" s="622"/>
      <c r="E30" s="588" t="s">
        <v>34</v>
      </c>
      <c r="F30" s="589"/>
      <c r="G30" s="590"/>
      <c r="H30" s="452">
        <f>SUM(H29:I29)</f>
        <v>0</v>
      </c>
      <c r="I30" s="452"/>
    </row>
    <row r="31" spans="1:11" ht="31.5" customHeight="1" x14ac:dyDescent="0.25">
      <c r="A31" s="623"/>
      <c r="B31" s="624"/>
      <c r="C31" s="624"/>
      <c r="D31" s="625"/>
      <c r="E31" s="588" t="s">
        <v>33</v>
      </c>
      <c r="F31" s="589"/>
      <c r="G31" s="590"/>
      <c r="H31" s="453">
        <f>+H26-H30</f>
        <v>8625</v>
      </c>
      <c r="I31" s="454"/>
    </row>
    <row r="32" spans="1:11" ht="16.5" x14ac:dyDescent="0.25">
      <c r="A32" s="417" t="s">
        <v>32</v>
      </c>
      <c r="B32" s="418"/>
      <c r="C32" s="418"/>
      <c r="D32" s="418"/>
      <c r="E32" s="418"/>
      <c r="F32" s="418"/>
      <c r="G32" s="419"/>
      <c r="H32" s="420" t="s">
        <v>31</v>
      </c>
      <c r="I32" s="421"/>
    </row>
    <row r="33" spans="1:9" ht="31.5" x14ac:dyDescent="0.25">
      <c r="A33" s="37" t="s">
        <v>30</v>
      </c>
      <c r="B33" s="37" t="s">
        <v>29</v>
      </c>
      <c r="C33" s="37" t="s">
        <v>28</v>
      </c>
      <c r="D33" s="37" t="s">
        <v>27</v>
      </c>
      <c r="E33" s="28" t="s">
        <v>26</v>
      </c>
      <c r="F33" s="424" t="s">
        <v>25</v>
      </c>
      <c r="G33" s="425"/>
      <c r="H33" s="422"/>
      <c r="I33" s="423"/>
    </row>
    <row r="34" spans="1:9" ht="21" customHeight="1" x14ac:dyDescent="0.25">
      <c r="A34" s="29" t="s">
        <v>15</v>
      </c>
      <c r="B34" s="30" t="s">
        <v>12</v>
      </c>
      <c r="C34" s="30" t="s">
        <v>81</v>
      </c>
      <c r="D34" s="30" t="s">
        <v>82</v>
      </c>
      <c r="E34" s="30" t="s">
        <v>10</v>
      </c>
      <c r="F34" s="426">
        <f>+H26</f>
        <v>8625</v>
      </c>
      <c r="G34" s="427"/>
      <c r="H34" s="609" t="s">
        <v>24</v>
      </c>
      <c r="I34" s="610"/>
    </row>
    <row r="35" spans="1:9" ht="27" customHeight="1" x14ac:dyDescent="0.25">
      <c r="A35" s="29"/>
      <c r="B35" s="30"/>
      <c r="C35" s="30"/>
      <c r="D35" s="30"/>
      <c r="E35" s="30"/>
      <c r="F35" s="426"/>
      <c r="G35" s="427"/>
      <c r="H35" s="611"/>
      <c r="I35" s="612"/>
    </row>
    <row r="36" spans="1:9" ht="15.75" x14ac:dyDescent="0.25">
      <c r="A36" s="9"/>
      <c r="B36" s="8"/>
      <c r="C36" s="8"/>
      <c r="D36" s="8"/>
      <c r="E36" s="8"/>
      <c r="F36" s="406"/>
      <c r="G36" s="407"/>
      <c r="H36" s="611"/>
      <c r="I36" s="612"/>
    </row>
    <row r="37" spans="1:9" ht="15.75" x14ac:dyDescent="0.25">
      <c r="A37" s="9"/>
      <c r="B37" s="8"/>
      <c r="C37" s="8"/>
      <c r="D37" s="8"/>
      <c r="E37" s="8"/>
      <c r="F37" s="406"/>
      <c r="G37" s="407"/>
      <c r="H37" s="613"/>
      <c r="I37" s="614"/>
    </row>
    <row r="38" spans="1:9" ht="15.75" x14ac:dyDescent="0.25">
      <c r="A38" s="9"/>
      <c r="B38" s="8"/>
      <c r="C38" s="8"/>
      <c r="D38" s="8"/>
      <c r="E38" s="8"/>
      <c r="F38" s="406"/>
      <c r="G38" s="407"/>
      <c r="H38" s="390" t="s">
        <v>19</v>
      </c>
      <c r="I38" s="390"/>
    </row>
    <row r="39" spans="1:9" ht="15.75" customHeight="1" x14ac:dyDescent="0.25">
      <c r="A39" s="9"/>
      <c r="B39" s="8"/>
      <c r="C39" s="8"/>
      <c r="D39" s="8"/>
      <c r="E39" s="8"/>
      <c r="F39" s="407"/>
      <c r="G39" s="408"/>
      <c r="H39" s="409" t="s">
        <v>111</v>
      </c>
      <c r="I39" s="410"/>
    </row>
    <row r="40" spans="1:9" ht="15.75" x14ac:dyDescent="0.25">
      <c r="A40" s="9"/>
      <c r="B40" s="8"/>
      <c r="C40" s="8"/>
      <c r="D40" s="8"/>
      <c r="E40" s="8"/>
      <c r="F40" s="407"/>
      <c r="G40" s="408"/>
      <c r="H40" s="411"/>
      <c r="I40" s="412"/>
    </row>
    <row r="41" spans="1:9" ht="15.75" x14ac:dyDescent="0.25">
      <c r="A41" s="9"/>
      <c r="B41" s="8"/>
      <c r="C41" s="8"/>
      <c r="D41" s="8"/>
      <c r="E41" s="8"/>
      <c r="F41" s="407"/>
      <c r="G41" s="408"/>
      <c r="H41" s="411"/>
      <c r="I41" s="412"/>
    </row>
    <row r="42" spans="1:9" ht="15.75" x14ac:dyDescent="0.25">
      <c r="A42" s="9"/>
      <c r="B42" s="8"/>
      <c r="C42" s="8"/>
      <c r="D42" s="8"/>
      <c r="E42" s="8"/>
      <c r="F42" s="406"/>
      <c r="G42" s="407"/>
      <c r="H42" s="411"/>
      <c r="I42" s="412"/>
    </row>
    <row r="43" spans="1:9" ht="15.75" x14ac:dyDescent="0.25">
      <c r="A43" s="9"/>
      <c r="B43" s="8"/>
      <c r="C43" s="8"/>
      <c r="D43" s="8"/>
      <c r="E43" s="8"/>
      <c r="F43" s="406"/>
      <c r="G43" s="407"/>
      <c r="H43" s="411"/>
      <c r="I43" s="412"/>
    </row>
    <row r="44" spans="1:9" ht="15.75" x14ac:dyDescent="0.25">
      <c r="A44" s="31"/>
      <c r="B44" s="32"/>
      <c r="C44" s="32"/>
      <c r="D44" s="6"/>
      <c r="E44" s="6"/>
      <c r="F44" s="415"/>
      <c r="G44" s="416"/>
      <c r="H44" s="413"/>
      <c r="I44" s="414"/>
    </row>
    <row r="45" spans="1:9" ht="18" x14ac:dyDescent="0.25">
      <c r="A45" s="387" t="s">
        <v>8</v>
      </c>
      <c r="B45" s="388"/>
      <c r="C45" s="388"/>
      <c r="D45" s="388"/>
      <c r="E45" s="388"/>
      <c r="F45" s="388"/>
      <c r="G45" s="389"/>
      <c r="H45" s="390" t="s">
        <v>7</v>
      </c>
      <c r="I45" s="390"/>
    </row>
    <row r="46" spans="1:9" ht="15.75" x14ac:dyDescent="0.25">
      <c r="A46" s="390" t="s">
        <v>6</v>
      </c>
      <c r="B46" s="390"/>
      <c r="C46" s="390"/>
      <c r="D46" s="390" t="s">
        <v>5</v>
      </c>
      <c r="E46" s="390"/>
      <c r="F46" s="390"/>
      <c r="G46" s="390"/>
      <c r="H46" s="390"/>
      <c r="I46" s="390"/>
    </row>
    <row r="47" spans="1:9" ht="15" customHeight="1" x14ac:dyDescent="0.25">
      <c r="A47" s="391" t="s">
        <v>100</v>
      </c>
      <c r="B47" s="392"/>
      <c r="C47" s="392"/>
      <c r="D47" s="394" t="s">
        <v>112</v>
      </c>
      <c r="E47" s="394"/>
      <c r="F47" s="394"/>
      <c r="G47" s="395"/>
      <c r="H47" s="400" t="s">
        <v>86</v>
      </c>
      <c r="I47" s="401"/>
    </row>
    <row r="48" spans="1:9" ht="18.75" customHeight="1" x14ac:dyDescent="0.25">
      <c r="A48" s="393"/>
      <c r="B48" s="392"/>
      <c r="C48" s="392"/>
      <c r="D48" s="396"/>
      <c r="E48" s="396"/>
      <c r="F48" s="396"/>
      <c r="G48" s="397"/>
      <c r="H48" s="402"/>
      <c r="I48" s="403"/>
    </row>
    <row r="49" spans="1:9" x14ac:dyDescent="0.25">
      <c r="A49" s="393"/>
      <c r="B49" s="392"/>
      <c r="C49" s="392"/>
      <c r="D49" s="396"/>
      <c r="E49" s="396"/>
      <c r="F49" s="396"/>
      <c r="G49" s="397"/>
      <c r="H49" s="402"/>
      <c r="I49" s="403"/>
    </row>
    <row r="50" spans="1:9" x14ac:dyDescent="0.25">
      <c r="A50" s="393"/>
      <c r="B50" s="392"/>
      <c r="C50" s="392"/>
      <c r="D50" s="396"/>
      <c r="E50" s="396"/>
      <c r="F50" s="396"/>
      <c r="G50" s="396"/>
      <c r="H50" s="404"/>
      <c r="I50" s="405"/>
    </row>
    <row r="51" spans="1:9" x14ac:dyDescent="0.25">
      <c r="A51" s="393"/>
      <c r="B51" s="392"/>
      <c r="C51" s="392"/>
      <c r="D51" s="396"/>
      <c r="E51" s="396"/>
      <c r="F51" s="396"/>
      <c r="G51" s="396"/>
      <c r="H51" s="400" t="s">
        <v>1</v>
      </c>
      <c r="I51" s="401"/>
    </row>
    <row r="52" spans="1:9" ht="30" customHeight="1" x14ac:dyDescent="0.25">
      <c r="A52" s="393"/>
      <c r="B52" s="392"/>
      <c r="C52" s="392"/>
      <c r="D52" s="398"/>
      <c r="E52" s="398"/>
      <c r="F52" s="398"/>
      <c r="G52" s="399"/>
      <c r="H52" s="404"/>
      <c r="I52" s="405"/>
    </row>
    <row r="53" spans="1:9" ht="18.75" customHeight="1" x14ac:dyDescent="0.25">
      <c r="A53" s="574" t="s">
        <v>0</v>
      </c>
      <c r="B53" s="575"/>
      <c r="C53" s="575"/>
      <c r="D53" s="575"/>
      <c r="E53" s="575"/>
      <c r="F53" s="575"/>
      <c r="G53" s="575"/>
      <c r="H53" s="575"/>
      <c r="I53" s="576"/>
    </row>
  </sheetData>
  <mergeCells count="61">
    <mergeCell ref="A4:I4"/>
    <mergeCell ref="A5:I5"/>
    <mergeCell ref="A6:I6"/>
    <mergeCell ref="A11:I11"/>
    <mergeCell ref="A12:B16"/>
    <mergeCell ref="C12:D12"/>
    <mergeCell ref="E12:F12"/>
    <mergeCell ref="G12:H12"/>
    <mergeCell ref="C13:D14"/>
    <mergeCell ref="E13:F14"/>
    <mergeCell ref="A22:I22"/>
    <mergeCell ref="G13:H14"/>
    <mergeCell ref="I13:I14"/>
    <mergeCell ref="C15:G15"/>
    <mergeCell ref="H15:I15"/>
    <mergeCell ref="C16:G16"/>
    <mergeCell ref="H16:I16"/>
    <mergeCell ref="A17:I17"/>
    <mergeCell ref="A18:B19"/>
    <mergeCell ref="C18:I19"/>
    <mergeCell ref="A20:D21"/>
    <mergeCell ref="E20:I21"/>
    <mergeCell ref="A23:I25"/>
    <mergeCell ref="A26:G26"/>
    <mergeCell ref="H26:I26"/>
    <mergeCell ref="A27:I27"/>
    <mergeCell ref="A28:G28"/>
    <mergeCell ref="H28:I28"/>
    <mergeCell ref="A29:G29"/>
    <mergeCell ref="H29:I29"/>
    <mergeCell ref="A30:D31"/>
    <mergeCell ref="E30:G30"/>
    <mergeCell ref="H30:I30"/>
    <mergeCell ref="E31:G31"/>
    <mergeCell ref="H31:I31"/>
    <mergeCell ref="A32:G32"/>
    <mergeCell ref="H32:I33"/>
    <mergeCell ref="F33:G33"/>
    <mergeCell ref="F34:G34"/>
    <mergeCell ref="H34:I37"/>
    <mergeCell ref="F35:G35"/>
    <mergeCell ref="F36:G36"/>
    <mergeCell ref="F37:G37"/>
    <mergeCell ref="F38:G38"/>
    <mergeCell ref="H38:I38"/>
    <mergeCell ref="F39:G39"/>
    <mergeCell ref="H39:I44"/>
    <mergeCell ref="F40:G40"/>
    <mergeCell ref="F41:G41"/>
    <mergeCell ref="F42:G42"/>
    <mergeCell ref="F43:G43"/>
    <mergeCell ref="F44:G44"/>
    <mergeCell ref="A53:I53"/>
    <mergeCell ref="A45:G45"/>
    <mergeCell ref="H45:I46"/>
    <mergeCell ref="A46:C46"/>
    <mergeCell ref="D46:G46"/>
    <mergeCell ref="A47:C52"/>
    <mergeCell ref="D47:G52"/>
    <mergeCell ref="H47:I50"/>
    <mergeCell ref="H51:I52"/>
  </mergeCells>
  <pageMargins left="0.70866141732283472" right="0.11811023622047245" top="0.15748031496062992" bottom="0.15748031496062992" header="0.31496062992125984" footer="0.31496062992125984"/>
  <pageSetup scale="7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tabColor theme="0"/>
  </sheetPr>
  <dimension ref="A1:J59"/>
  <sheetViews>
    <sheetView topLeftCell="A16"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173</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126</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174</v>
      </c>
      <c r="F14" s="506"/>
      <c r="G14" s="517" t="s">
        <v>177</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175</v>
      </c>
      <c r="D19" s="596"/>
      <c r="E19" s="596"/>
      <c r="F19" s="596"/>
      <c r="G19" s="596"/>
      <c r="H19" s="596"/>
      <c r="I19" s="597"/>
    </row>
    <row r="20" spans="1:9" x14ac:dyDescent="0.25">
      <c r="A20" s="461"/>
      <c r="B20" s="462"/>
      <c r="C20" s="598"/>
      <c r="D20" s="599"/>
      <c r="E20" s="599"/>
      <c r="F20" s="599"/>
      <c r="G20" s="599"/>
      <c r="H20" s="599"/>
      <c r="I20" s="600"/>
    </row>
    <row r="21" spans="1:9" x14ac:dyDescent="0.25">
      <c r="A21" s="521" t="s">
        <v>176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178</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2933.46</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45.13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11.28</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179</v>
      </c>
      <c r="B36" s="444"/>
      <c r="C36" s="444"/>
      <c r="D36" s="445"/>
      <c r="E36" s="550" t="s">
        <v>34</v>
      </c>
      <c r="F36" s="551"/>
      <c r="G36" s="552"/>
      <c r="H36" s="452">
        <f>SUM(H31:I35)</f>
        <v>105.30000000000001</v>
      </c>
      <c r="I36" s="452"/>
    </row>
    <row r="37" spans="1:10" ht="30.75" customHeight="1" x14ac:dyDescent="0.25">
      <c r="A37" s="446"/>
      <c r="B37" s="447"/>
      <c r="C37" s="447"/>
      <c r="D37" s="448"/>
      <c r="E37" s="550" t="s">
        <v>180</v>
      </c>
      <c r="F37" s="551"/>
      <c r="G37" s="552"/>
      <c r="H37" s="453">
        <f>H27-H36</f>
        <v>2828.16</v>
      </c>
      <c r="I37" s="454"/>
      <c r="J37" s="44"/>
    </row>
    <row r="38" spans="1:10" ht="16.5" x14ac:dyDescent="0.25">
      <c r="A38" s="417" t="s">
        <v>32</v>
      </c>
      <c r="B38" s="418"/>
      <c r="C38" s="418"/>
      <c r="D38" s="418"/>
      <c r="E38" s="418"/>
      <c r="F38" s="418"/>
      <c r="G38" s="419"/>
      <c r="H38" s="420" t="s">
        <v>31</v>
      </c>
      <c r="I38" s="421"/>
    </row>
    <row r="39" spans="1:10" ht="31.5" x14ac:dyDescent="0.25">
      <c r="A39" s="37" t="s">
        <v>30</v>
      </c>
      <c r="B39" s="37" t="s">
        <v>29</v>
      </c>
      <c r="C39" s="37" t="s">
        <v>28</v>
      </c>
      <c r="D39" s="37" t="s">
        <v>27</v>
      </c>
      <c r="E39" s="28" t="s">
        <v>26</v>
      </c>
      <c r="F39" s="424" t="s">
        <v>25</v>
      </c>
      <c r="G39" s="425"/>
      <c r="H39" s="422"/>
      <c r="I39" s="423"/>
    </row>
    <row r="40" spans="1:10" ht="15.75" x14ac:dyDescent="0.25">
      <c r="A40" s="29" t="s">
        <v>15</v>
      </c>
      <c r="B40" s="30" t="s">
        <v>12</v>
      </c>
      <c r="C40" s="30" t="s">
        <v>11</v>
      </c>
      <c r="D40" s="30" t="s">
        <v>144</v>
      </c>
      <c r="E40" s="30" t="s">
        <v>10</v>
      </c>
      <c r="F40" s="426">
        <f>+H27</f>
        <v>2933.46</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theme="0"/>
  </sheetPr>
  <dimension ref="A1:J59"/>
  <sheetViews>
    <sheetView topLeftCell="A38" workbookViewId="0">
      <selection activeCell="F40" sqref="F40:G4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181</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126</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21" customHeight="1" x14ac:dyDescent="0.25">
      <c r="A14" s="497"/>
      <c r="B14" s="498"/>
      <c r="C14" s="676" t="s">
        <v>250</v>
      </c>
      <c r="D14" s="677"/>
      <c r="E14" s="517" t="s">
        <v>249</v>
      </c>
      <c r="F14" s="518"/>
      <c r="G14" s="680">
        <v>41646</v>
      </c>
      <c r="H14" s="510"/>
      <c r="I14" s="504" t="s">
        <v>52</v>
      </c>
    </row>
    <row r="15" spans="1:9" ht="24" customHeight="1" x14ac:dyDescent="0.25">
      <c r="A15" s="497"/>
      <c r="B15" s="498"/>
      <c r="C15" s="678"/>
      <c r="D15" s="679"/>
      <c r="E15" s="519"/>
      <c r="F15" s="520"/>
      <c r="G15" s="510"/>
      <c r="H15" s="51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ht="15" customHeight="1" x14ac:dyDescent="0.25">
      <c r="A19" s="459" t="s">
        <v>46</v>
      </c>
      <c r="B19" s="460"/>
      <c r="C19" s="463" t="s">
        <v>108</v>
      </c>
      <c r="D19" s="464"/>
      <c r="E19" s="464"/>
      <c r="F19" s="464"/>
      <c r="G19" s="464"/>
      <c r="H19" s="464"/>
      <c r="I19" s="465"/>
    </row>
    <row r="20" spans="1:9" ht="15" customHeight="1" x14ac:dyDescent="0.25">
      <c r="A20" s="461"/>
      <c r="B20" s="462"/>
      <c r="C20" s="466"/>
      <c r="D20" s="467"/>
      <c r="E20" s="467"/>
      <c r="F20" s="467"/>
      <c r="G20" s="467"/>
      <c r="H20" s="467"/>
      <c r="I20" s="468"/>
    </row>
    <row r="21" spans="1:9" ht="15" customHeight="1" x14ac:dyDescent="0.25">
      <c r="A21" s="469" t="s">
        <v>109</v>
      </c>
      <c r="B21" s="469"/>
      <c r="C21" s="469"/>
      <c r="D21" s="469"/>
      <c r="E21" s="470" t="s">
        <v>44</v>
      </c>
      <c r="F21" s="471"/>
      <c r="G21" s="471"/>
      <c r="H21" s="471"/>
      <c r="I21" s="472"/>
    </row>
    <row r="22" spans="1:9" ht="15" customHeight="1" x14ac:dyDescent="0.25">
      <c r="A22" s="469"/>
      <c r="B22" s="469"/>
      <c r="C22" s="469"/>
      <c r="D22" s="469"/>
      <c r="E22" s="473"/>
      <c r="F22" s="474"/>
      <c r="G22" s="474"/>
      <c r="H22" s="474"/>
      <c r="I22" s="475"/>
    </row>
    <row r="23" spans="1:9" ht="18" x14ac:dyDescent="0.25">
      <c r="A23" s="387" t="s">
        <v>43</v>
      </c>
      <c r="B23" s="388"/>
      <c r="C23" s="388"/>
      <c r="D23" s="388"/>
      <c r="E23" s="388"/>
      <c r="F23" s="388"/>
      <c r="G23" s="388"/>
      <c r="H23" s="388"/>
      <c r="I23" s="389"/>
    </row>
    <row r="24" spans="1:9" ht="27" customHeight="1" x14ac:dyDescent="0.25">
      <c r="A24" s="476" t="s">
        <v>251</v>
      </c>
      <c r="B24" s="477"/>
      <c r="C24" s="477"/>
      <c r="D24" s="477"/>
      <c r="E24" s="477"/>
      <c r="F24" s="477"/>
      <c r="G24" s="477"/>
      <c r="H24" s="477"/>
      <c r="I24" s="478"/>
    </row>
    <row r="25" spans="1:9" ht="36" customHeight="1" x14ac:dyDescent="0.25">
      <c r="A25" s="479"/>
      <c r="B25" s="480"/>
      <c r="C25" s="480"/>
      <c r="D25" s="480"/>
      <c r="E25" s="480"/>
      <c r="F25" s="480"/>
      <c r="G25" s="480"/>
      <c r="H25" s="480"/>
      <c r="I25" s="481"/>
    </row>
    <row r="26" spans="1:9" ht="27.75" customHeight="1" x14ac:dyDescent="0.25">
      <c r="A26" s="479"/>
      <c r="B26" s="480"/>
      <c r="C26" s="480"/>
      <c r="D26" s="480"/>
      <c r="E26" s="480"/>
      <c r="F26" s="480"/>
      <c r="G26" s="480"/>
      <c r="H26" s="480"/>
      <c r="I26" s="481"/>
    </row>
    <row r="27" spans="1:9" ht="21" customHeight="1" x14ac:dyDescent="0.25">
      <c r="A27" s="455" t="s">
        <v>42</v>
      </c>
      <c r="B27" s="455"/>
      <c r="C27" s="455"/>
      <c r="D27" s="455"/>
      <c r="E27" s="455"/>
      <c r="F27" s="455"/>
      <c r="G27" s="455"/>
      <c r="H27" s="674">
        <v>25875</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252</v>
      </c>
      <c r="B36" s="444"/>
      <c r="C36" s="444"/>
      <c r="D36" s="445"/>
      <c r="E36" s="550" t="s">
        <v>34</v>
      </c>
      <c r="F36" s="551"/>
      <c r="G36" s="552"/>
      <c r="H36" s="452">
        <f>SUM(H31:I35)</f>
        <v>0</v>
      </c>
      <c r="I36" s="452"/>
    </row>
    <row r="37" spans="1:10" ht="30.75" customHeight="1" x14ac:dyDescent="0.25">
      <c r="A37" s="446"/>
      <c r="B37" s="447"/>
      <c r="C37" s="447"/>
      <c r="D37" s="448"/>
      <c r="E37" s="550" t="s">
        <v>180</v>
      </c>
      <c r="F37" s="551"/>
      <c r="G37" s="552"/>
      <c r="H37" s="453">
        <f>H27-H36</f>
        <v>25875</v>
      </c>
      <c r="I37" s="454"/>
      <c r="J37" s="44"/>
    </row>
    <row r="38" spans="1:10" ht="16.5" x14ac:dyDescent="0.25">
      <c r="A38" s="417" t="s">
        <v>32</v>
      </c>
      <c r="B38" s="418"/>
      <c r="C38" s="418"/>
      <c r="D38" s="418"/>
      <c r="E38" s="418"/>
      <c r="F38" s="418"/>
      <c r="G38" s="419"/>
      <c r="H38" s="420" t="s">
        <v>31</v>
      </c>
      <c r="I38" s="421"/>
    </row>
    <row r="39" spans="1:10" ht="31.5" x14ac:dyDescent="0.25">
      <c r="A39" s="37" t="s">
        <v>30</v>
      </c>
      <c r="B39" s="37" t="s">
        <v>29</v>
      </c>
      <c r="C39" s="37" t="s">
        <v>28</v>
      </c>
      <c r="D39" s="37" t="s">
        <v>27</v>
      </c>
      <c r="E39" s="28" t="s">
        <v>26</v>
      </c>
      <c r="F39" s="424" t="s">
        <v>25</v>
      </c>
      <c r="G39" s="425"/>
      <c r="H39" s="422"/>
      <c r="I39" s="423"/>
    </row>
    <row r="40" spans="1:10" ht="15.75" x14ac:dyDescent="0.25">
      <c r="A40" s="29" t="s">
        <v>15</v>
      </c>
      <c r="B40" s="30" t="s">
        <v>12</v>
      </c>
      <c r="C40" s="30" t="s">
        <v>11</v>
      </c>
      <c r="D40" s="30" t="s">
        <v>200</v>
      </c>
      <c r="E40" s="30" t="s">
        <v>10</v>
      </c>
      <c r="F40" s="426">
        <f>+H27</f>
        <v>25875</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3"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theme="0"/>
  </sheetPr>
  <dimension ref="A1:J59"/>
  <sheetViews>
    <sheetView topLeftCell="A7" workbookViewId="0">
      <selection activeCell="A32" sqref="A32:G32"/>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183</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126</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177</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185</v>
      </c>
      <c r="D19" s="596"/>
      <c r="E19" s="596"/>
      <c r="F19" s="596"/>
      <c r="G19" s="596"/>
      <c r="H19" s="596"/>
      <c r="I19" s="597"/>
    </row>
    <row r="20" spans="1:9" x14ac:dyDescent="0.25">
      <c r="A20" s="461"/>
      <c r="B20" s="462"/>
      <c r="C20" s="598"/>
      <c r="D20" s="599"/>
      <c r="E20" s="599"/>
      <c r="F20" s="599"/>
      <c r="G20" s="599"/>
      <c r="H20" s="599"/>
      <c r="I20" s="600"/>
    </row>
    <row r="21" spans="1:9" x14ac:dyDescent="0.25">
      <c r="A21" s="521" t="s">
        <v>186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187</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2933.46</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45.13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11.28</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179</v>
      </c>
      <c r="B36" s="444"/>
      <c r="C36" s="444"/>
      <c r="D36" s="445"/>
      <c r="E36" s="550" t="s">
        <v>34</v>
      </c>
      <c r="F36" s="551"/>
      <c r="G36" s="552"/>
      <c r="H36" s="452">
        <f>SUM(H31:I35)</f>
        <v>105.30000000000001</v>
      </c>
      <c r="I36" s="452"/>
    </row>
    <row r="37" spans="1:10" ht="30.75" customHeight="1" x14ac:dyDescent="0.25">
      <c r="A37" s="446"/>
      <c r="B37" s="447"/>
      <c r="C37" s="447"/>
      <c r="D37" s="448"/>
      <c r="E37" s="550" t="s">
        <v>180</v>
      </c>
      <c r="F37" s="551"/>
      <c r="G37" s="552"/>
      <c r="H37" s="453">
        <f>H27-H36</f>
        <v>2828.16</v>
      </c>
      <c r="I37" s="454"/>
      <c r="J37" s="44"/>
    </row>
    <row r="38" spans="1:10" ht="16.5" x14ac:dyDescent="0.25">
      <c r="A38" s="417" t="s">
        <v>32</v>
      </c>
      <c r="B38" s="418"/>
      <c r="C38" s="418"/>
      <c r="D38" s="418"/>
      <c r="E38" s="418"/>
      <c r="F38" s="418"/>
      <c r="G38" s="419"/>
      <c r="H38" s="420" t="s">
        <v>31</v>
      </c>
      <c r="I38" s="421"/>
    </row>
    <row r="39" spans="1:10" ht="31.5" x14ac:dyDescent="0.25">
      <c r="A39" s="37" t="s">
        <v>30</v>
      </c>
      <c r="B39" s="37" t="s">
        <v>29</v>
      </c>
      <c r="C39" s="37" t="s">
        <v>28</v>
      </c>
      <c r="D39" s="37" t="s">
        <v>27</v>
      </c>
      <c r="E39" s="28" t="s">
        <v>26</v>
      </c>
      <c r="F39" s="424" t="s">
        <v>25</v>
      </c>
      <c r="G39" s="425"/>
      <c r="H39" s="422"/>
      <c r="I39" s="423"/>
    </row>
    <row r="40" spans="1:10" ht="15.75" x14ac:dyDescent="0.25">
      <c r="A40" s="29" t="s">
        <v>15</v>
      </c>
      <c r="B40" s="30" t="s">
        <v>12</v>
      </c>
      <c r="C40" s="30" t="s">
        <v>11</v>
      </c>
      <c r="D40" s="30" t="s">
        <v>144</v>
      </c>
      <c r="E40" s="30" t="s">
        <v>10</v>
      </c>
      <c r="F40" s="426">
        <f>+H27</f>
        <v>2933.46</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theme="0"/>
  </sheetPr>
  <dimension ref="B1:N64"/>
  <sheetViews>
    <sheetView topLeftCell="A5" workbookViewId="0">
      <selection activeCell="B35" sqref="B35:H35"/>
    </sheetView>
  </sheetViews>
  <sheetFormatPr baseColWidth="10" defaultRowHeight="15" x14ac:dyDescent="0.25"/>
  <cols>
    <col min="1" max="1" width="2.5703125" customWidth="1"/>
    <col min="4" max="4" width="16.28515625" customWidth="1"/>
    <col min="5" max="5" width="13.85546875" customWidth="1"/>
    <col min="7" max="7" width="12.42578125" customWidth="1"/>
    <col min="8" max="8" width="6.28515625" customWidth="1"/>
    <col min="10" max="10" width="32.7109375" customWidth="1"/>
    <col min="12" max="12" width="14.85546875" customWidth="1"/>
  </cols>
  <sheetData>
    <row r="1" spans="2:10" ht="8.2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191</v>
      </c>
      <c r="J8" s="15"/>
    </row>
    <row r="9" spans="2:10" ht="10.5" customHeight="1" x14ac:dyDescent="0.25">
      <c r="B9" s="17"/>
      <c r="C9" s="16"/>
      <c r="D9" s="19"/>
      <c r="E9" s="16"/>
      <c r="F9" s="20"/>
      <c r="G9" s="16"/>
      <c r="H9" s="16"/>
      <c r="I9" s="16"/>
      <c r="J9" s="15"/>
    </row>
    <row r="10" spans="2:10" ht="15" customHeight="1" x14ac:dyDescent="0.25">
      <c r="B10" s="17"/>
      <c r="C10" s="16"/>
      <c r="D10" s="16"/>
      <c r="E10" s="16"/>
      <c r="F10" s="20"/>
      <c r="G10" s="19"/>
      <c r="H10" s="19"/>
      <c r="I10" s="18" t="s">
        <v>192</v>
      </c>
      <c r="J10" s="15"/>
    </row>
    <row r="11" spans="2:10" ht="13.5" customHeight="1" x14ac:dyDescent="0.25">
      <c r="B11" s="17"/>
      <c r="C11" s="16"/>
      <c r="D11" s="16"/>
      <c r="E11" s="16"/>
      <c r="F11" s="16"/>
      <c r="G11" s="16"/>
      <c r="H11" s="16"/>
      <c r="I11" s="16"/>
      <c r="J11" s="15"/>
    </row>
    <row r="12" spans="2:10" ht="18.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10" t="s">
        <v>134</v>
      </c>
      <c r="E14" s="510"/>
      <c r="F14" s="505" t="s">
        <v>135</v>
      </c>
      <c r="G14" s="506"/>
      <c r="H14" s="510" t="s">
        <v>66</v>
      </c>
      <c r="I14" s="510"/>
      <c r="J14" s="504" t="s">
        <v>52</v>
      </c>
    </row>
    <row r="15" spans="2:10" ht="15" customHeight="1" x14ac:dyDescent="0.25">
      <c r="B15" s="497"/>
      <c r="C15" s="498"/>
      <c r="D15" s="510"/>
      <c r="E15" s="510"/>
      <c r="F15" s="507"/>
      <c r="G15" s="508"/>
      <c r="H15" s="510"/>
      <c r="I15" s="510"/>
      <c r="J15" s="504"/>
    </row>
    <row r="16" spans="2:10" ht="15.75" x14ac:dyDescent="0.25">
      <c r="B16" s="497"/>
      <c r="C16" s="498"/>
      <c r="D16" s="390" t="s">
        <v>51</v>
      </c>
      <c r="E16" s="390"/>
      <c r="F16" s="390"/>
      <c r="G16" s="390"/>
      <c r="H16" s="390"/>
      <c r="I16" s="511" t="s">
        <v>50</v>
      </c>
      <c r="J16" s="512"/>
    </row>
    <row r="17" spans="2:10" ht="27.75" customHeight="1" x14ac:dyDescent="0.25">
      <c r="B17" s="499"/>
      <c r="C17" s="500"/>
      <c r="D17" s="504" t="s">
        <v>49</v>
      </c>
      <c r="E17" s="504"/>
      <c r="F17" s="504"/>
      <c r="G17" s="504"/>
      <c r="H17" s="504"/>
      <c r="I17" s="707" t="s">
        <v>136</v>
      </c>
      <c r="J17" s="708"/>
    </row>
    <row r="18" spans="2:10" ht="18" x14ac:dyDescent="0.25">
      <c r="B18" s="387" t="s">
        <v>47</v>
      </c>
      <c r="C18" s="388"/>
      <c r="D18" s="388"/>
      <c r="E18" s="388"/>
      <c r="F18" s="388"/>
      <c r="G18" s="388"/>
      <c r="H18" s="388"/>
      <c r="I18" s="388"/>
      <c r="J18" s="389"/>
    </row>
    <row r="19" spans="2:10" x14ac:dyDescent="0.25">
      <c r="B19" s="459" t="s">
        <v>46</v>
      </c>
      <c r="C19" s="460"/>
      <c r="D19" s="595" t="s">
        <v>137</v>
      </c>
      <c r="E19" s="596"/>
      <c r="F19" s="596"/>
      <c r="G19" s="596"/>
      <c r="H19" s="596"/>
      <c r="I19" s="596"/>
      <c r="J19" s="597"/>
    </row>
    <row r="20" spans="2:10" ht="9.75" customHeight="1" x14ac:dyDescent="0.25">
      <c r="B20" s="461"/>
      <c r="C20" s="462"/>
      <c r="D20" s="598"/>
      <c r="E20" s="599"/>
      <c r="F20" s="599"/>
      <c r="G20" s="599"/>
      <c r="H20" s="599"/>
      <c r="I20" s="599"/>
      <c r="J20" s="600"/>
    </row>
    <row r="21" spans="2:10" ht="10.5" customHeight="1" x14ac:dyDescent="0.25">
      <c r="B21" s="521" t="s">
        <v>138</v>
      </c>
      <c r="C21" s="521"/>
      <c r="D21" s="521"/>
      <c r="E21" s="521"/>
      <c r="F21" s="470" t="s">
        <v>44</v>
      </c>
      <c r="G21" s="471"/>
      <c r="H21" s="471"/>
      <c r="I21" s="471"/>
      <c r="J21" s="472"/>
    </row>
    <row r="22" spans="2:10" ht="2.25" customHeight="1" x14ac:dyDescent="0.25">
      <c r="B22" s="521"/>
      <c r="C22" s="521"/>
      <c r="D22" s="521"/>
      <c r="E22" s="521"/>
      <c r="F22" s="473"/>
      <c r="G22" s="474"/>
      <c r="H22" s="474"/>
      <c r="I22" s="474"/>
      <c r="J22" s="475"/>
    </row>
    <row r="23" spans="2:10"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161</v>
      </c>
      <c r="C25" s="529"/>
      <c r="D25" s="529"/>
      <c r="E25" s="529"/>
      <c r="F25" s="529"/>
      <c r="G25" s="529"/>
      <c r="H25" s="529"/>
      <c r="I25" s="529"/>
      <c r="J25" s="530"/>
    </row>
    <row r="26" spans="2:10" x14ac:dyDescent="0.25">
      <c r="B26" s="531"/>
      <c r="C26" s="532"/>
      <c r="D26" s="532"/>
      <c r="E26" s="532"/>
      <c r="F26" s="532"/>
      <c r="G26" s="532"/>
      <c r="H26" s="532"/>
      <c r="I26" s="532"/>
      <c r="J26" s="533"/>
    </row>
    <row r="27" spans="2:10" ht="27" customHeight="1" x14ac:dyDescent="0.25">
      <c r="B27" s="531"/>
      <c r="C27" s="532"/>
      <c r="D27" s="532"/>
      <c r="E27" s="532"/>
      <c r="F27" s="532"/>
      <c r="G27" s="532"/>
      <c r="H27" s="532"/>
      <c r="I27" s="532"/>
      <c r="J27" s="533"/>
    </row>
    <row r="28" spans="2:10" ht="16.5" x14ac:dyDescent="0.25">
      <c r="B28" s="455" t="s">
        <v>139</v>
      </c>
      <c r="C28" s="455"/>
      <c r="D28" s="455"/>
      <c r="E28" s="455"/>
      <c r="F28" s="455"/>
      <c r="G28" s="455"/>
      <c r="H28" s="456"/>
      <c r="I28" s="694">
        <v>161925</v>
      </c>
      <c r="J28" s="695"/>
    </row>
    <row r="29" spans="2:10" ht="16.5" x14ac:dyDescent="0.25">
      <c r="B29" s="455" t="s">
        <v>140</v>
      </c>
      <c r="C29" s="455"/>
      <c r="D29" s="455"/>
      <c r="E29" s="455"/>
      <c r="F29" s="455"/>
      <c r="G29" s="455"/>
      <c r="H29" s="456"/>
      <c r="I29" s="694">
        <v>323.85000000000002</v>
      </c>
      <c r="J29" s="695"/>
    </row>
    <row r="30" spans="2:10" ht="16.5" x14ac:dyDescent="0.25">
      <c r="B30" s="696" t="s">
        <v>188</v>
      </c>
      <c r="C30" s="697"/>
      <c r="D30" s="697"/>
      <c r="E30" s="697"/>
      <c r="F30" s="697"/>
      <c r="G30" s="697"/>
      <c r="H30" s="697"/>
      <c r="I30" s="698">
        <v>38.86</v>
      </c>
      <c r="J30" s="699"/>
    </row>
    <row r="31" spans="2:10" ht="18" customHeight="1" x14ac:dyDescent="0.25">
      <c r="B31" s="696" t="s">
        <v>42</v>
      </c>
      <c r="C31" s="697"/>
      <c r="D31" s="697"/>
      <c r="E31" s="697"/>
      <c r="F31" s="697"/>
      <c r="G31" s="697"/>
      <c r="H31" s="700"/>
      <c r="I31" s="701">
        <f>SUM(I28:J30)</f>
        <v>162287.71</v>
      </c>
      <c r="J31" s="702"/>
    </row>
    <row r="32" spans="2:10" ht="18" x14ac:dyDescent="0.25">
      <c r="B32" s="387" t="s">
        <v>40</v>
      </c>
      <c r="C32" s="388"/>
      <c r="D32" s="388"/>
      <c r="E32" s="388"/>
      <c r="F32" s="388"/>
      <c r="G32" s="388"/>
      <c r="H32" s="388"/>
      <c r="I32" s="571"/>
      <c r="J32" s="572"/>
    </row>
    <row r="33" spans="2:14" ht="15.75" x14ac:dyDescent="0.25">
      <c r="B33" s="703" t="s">
        <v>39</v>
      </c>
      <c r="C33" s="704"/>
      <c r="D33" s="704"/>
      <c r="E33" s="704"/>
      <c r="F33" s="704"/>
      <c r="G33" s="704"/>
      <c r="H33" s="705"/>
      <c r="I33" s="705" t="s">
        <v>38</v>
      </c>
      <c r="J33" s="706"/>
    </row>
    <row r="34" spans="2:14" ht="15.75" x14ac:dyDescent="0.25">
      <c r="B34" s="542" t="s">
        <v>189</v>
      </c>
      <c r="C34" s="543"/>
      <c r="D34" s="543"/>
      <c r="E34" s="543"/>
      <c r="F34" s="543"/>
      <c r="G34" s="543"/>
      <c r="H34" s="654"/>
      <c r="I34" s="656">
        <f>I29*2%</f>
        <v>6.4770000000000003</v>
      </c>
      <c r="J34" s="545"/>
    </row>
    <row r="35" spans="2:14" ht="15.75" x14ac:dyDescent="0.25">
      <c r="B35" s="542" t="s">
        <v>141</v>
      </c>
      <c r="C35" s="543"/>
      <c r="D35" s="543"/>
      <c r="E35" s="543"/>
      <c r="F35" s="543"/>
      <c r="G35" s="543"/>
      <c r="H35" s="654"/>
      <c r="I35" s="656">
        <f>I30*75%</f>
        <v>29.145</v>
      </c>
      <c r="J35" s="545"/>
    </row>
    <row r="36" spans="2:14" ht="15.75" customHeight="1" x14ac:dyDescent="0.25">
      <c r="B36" s="542" t="s">
        <v>142</v>
      </c>
      <c r="C36" s="543"/>
      <c r="D36" s="543"/>
      <c r="E36" s="543"/>
      <c r="F36" s="543"/>
      <c r="G36" s="543"/>
      <c r="H36" s="654"/>
      <c r="I36" s="690">
        <f>I29*1%</f>
        <v>3.2385000000000002</v>
      </c>
      <c r="J36" s="691"/>
    </row>
    <row r="37" spans="2:14" ht="15.75" hidden="1" x14ac:dyDescent="0.25">
      <c r="B37" s="542"/>
      <c r="C37" s="543"/>
      <c r="D37" s="543"/>
      <c r="E37" s="543"/>
      <c r="F37" s="543"/>
      <c r="G37" s="543"/>
      <c r="H37" s="654"/>
      <c r="I37" s="692">
        <v>0</v>
      </c>
      <c r="J37" s="693"/>
    </row>
    <row r="38" spans="2:14" ht="15.75" hidden="1" x14ac:dyDescent="0.25">
      <c r="B38" s="657"/>
      <c r="C38" s="658"/>
      <c r="D38" s="658"/>
      <c r="E38" s="658"/>
      <c r="F38" s="658"/>
      <c r="G38" s="658"/>
      <c r="H38" s="659"/>
      <c r="I38" s="683">
        <v>0</v>
      </c>
      <c r="J38" s="580"/>
    </row>
    <row r="39" spans="2:14" ht="28.5" customHeight="1" x14ac:dyDescent="0.25">
      <c r="B39" s="443" t="s">
        <v>190</v>
      </c>
      <c r="C39" s="444"/>
      <c r="D39" s="444"/>
      <c r="E39" s="445"/>
      <c r="F39" s="684" t="s">
        <v>34</v>
      </c>
      <c r="G39" s="685"/>
      <c r="H39" s="686"/>
      <c r="I39" s="687">
        <f>SUM(I34:J38)+0.01</f>
        <v>38.8705</v>
      </c>
      <c r="J39" s="687"/>
      <c r="N39" s="44"/>
    </row>
    <row r="40" spans="2:14" ht="32.25" customHeight="1" x14ac:dyDescent="0.25">
      <c r="B40" s="446"/>
      <c r="C40" s="447"/>
      <c r="D40" s="447"/>
      <c r="E40" s="448"/>
      <c r="F40" s="550" t="s">
        <v>33</v>
      </c>
      <c r="G40" s="551"/>
      <c r="H40" s="552"/>
      <c r="I40" s="688">
        <f>+I31-I39</f>
        <v>162248.8395</v>
      </c>
      <c r="J40" s="689"/>
      <c r="L40" s="35"/>
    </row>
    <row r="41" spans="2:14" ht="16.5" x14ac:dyDescent="0.25">
      <c r="B41" s="417" t="s">
        <v>32</v>
      </c>
      <c r="C41" s="418"/>
      <c r="D41" s="418"/>
      <c r="E41" s="418"/>
      <c r="F41" s="418"/>
      <c r="G41" s="418"/>
      <c r="H41" s="419"/>
      <c r="I41" s="420" t="s">
        <v>31</v>
      </c>
      <c r="J41" s="421"/>
    </row>
    <row r="42" spans="2:14" ht="31.5" x14ac:dyDescent="0.25">
      <c r="B42" s="37" t="s">
        <v>30</v>
      </c>
      <c r="C42" s="37" t="s">
        <v>29</v>
      </c>
      <c r="D42" s="37" t="s">
        <v>28</v>
      </c>
      <c r="E42" s="37" t="s">
        <v>27</v>
      </c>
      <c r="F42" s="28" t="s">
        <v>26</v>
      </c>
      <c r="G42" s="424" t="s">
        <v>25</v>
      </c>
      <c r="H42" s="425"/>
      <c r="I42" s="422"/>
      <c r="J42" s="423"/>
    </row>
    <row r="43" spans="2:14" ht="15.75" x14ac:dyDescent="0.25">
      <c r="B43" s="29" t="s">
        <v>23</v>
      </c>
      <c r="C43" s="30" t="s">
        <v>12</v>
      </c>
      <c r="D43" s="30" t="s">
        <v>81</v>
      </c>
      <c r="E43" s="30" t="s">
        <v>120</v>
      </c>
      <c r="F43" s="30" t="s">
        <v>10</v>
      </c>
      <c r="G43" s="426">
        <v>6286.5</v>
      </c>
      <c r="H43" s="427"/>
      <c r="I43" s="400" t="s">
        <v>143</v>
      </c>
      <c r="J43" s="401"/>
    </row>
    <row r="44" spans="2:14" ht="15.75" x14ac:dyDescent="0.25">
      <c r="B44" s="29" t="s">
        <v>23</v>
      </c>
      <c r="C44" s="30" t="s">
        <v>12</v>
      </c>
      <c r="D44" s="30" t="s">
        <v>81</v>
      </c>
      <c r="E44" s="30" t="s">
        <v>144</v>
      </c>
      <c r="F44" s="30" t="s">
        <v>10</v>
      </c>
      <c r="G44" s="426">
        <v>2095.5</v>
      </c>
      <c r="H44" s="427"/>
      <c r="I44" s="402"/>
      <c r="J44" s="403"/>
    </row>
    <row r="45" spans="2:14" ht="15.75" x14ac:dyDescent="0.25">
      <c r="B45" s="9" t="s">
        <v>22</v>
      </c>
      <c r="C45" s="8" t="s">
        <v>12</v>
      </c>
      <c r="D45" s="8" t="s">
        <v>81</v>
      </c>
      <c r="E45" s="8" t="s">
        <v>120</v>
      </c>
      <c r="F45" s="8" t="s">
        <v>10</v>
      </c>
      <c r="G45" s="406">
        <v>31432.5</v>
      </c>
      <c r="H45" s="407"/>
      <c r="I45" s="402"/>
      <c r="J45" s="403"/>
    </row>
    <row r="46" spans="2:14" ht="15.75" x14ac:dyDescent="0.25">
      <c r="B46" s="9" t="s">
        <v>21</v>
      </c>
      <c r="C46" s="8" t="s">
        <v>12</v>
      </c>
      <c r="D46" s="8" t="s">
        <v>81</v>
      </c>
      <c r="E46" s="8" t="s">
        <v>120</v>
      </c>
      <c r="F46" s="8" t="s">
        <v>10</v>
      </c>
      <c r="G46" s="406">
        <v>10477.5</v>
      </c>
      <c r="H46" s="407"/>
      <c r="I46" s="402"/>
      <c r="J46" s="403"/>
    </row>
    <row r="47" spans="2:14" ht="15.75" x14ac:dyDescent="0.25">
      <c r="B47" s="9" t="s">
        <v>20</v>
      </c>
      <c r="C47" s="8" t="s">
        <v>12</v>
      </c>
      <c r="D47" s="8" t="s">
        <v>81</v>
      </c>
      <c r="E47" s="8" t="s">
        <v>120</v>
      </c>
      <c r="F47" s="8" t="s">
        <v>10</v>
      </c>
      <c r="G47" s="406">
        <v>8382</v>
      </c>
      <c r="H47" s="407"/>
      <c r="I47" s="404"/>
      <c r="J47" s="405"/>
    </row>
    <row r="48" spans="2:14" ht="15.75" x14ac:dyDescent="0.25">
      <c r="B48" s="9" t="s">
        <v>18</v>
      </c>
      <c r="C48" s="8" t="s">
        <v>12</v>
      </c>
      <c r="D48" s="8" t="s">
        <v>81</v>
      </c>
      <c r="E48" s="8" t="s">
        <v>120</v>
      </c>
      <c r="F48" s="8" t="s">
        <v>10</v>
      </c>
      <c r="G48" s="406">
        <v>16764</v>
      </c>
      <c r="H48" s="407"/>
      <c r="I48" s="390" t="s">
        <v>19</v>
      </c>
      <c r="J48" s="390"/>
    </row>
    <row r="49" spans="2:10" ht="15.75" customHeight="1" x14ac:dyDescent="0.25">
      <c r="B49" s="9" t="s">
        <v>16</v>
      </c>
      <c r="C49" s="8" t="s">
        <v>12</v>
      </c>
      <c r="D49" s="8" t="s">
        <v>81</v>
      </c>
      <c r="E49" s="8" t="s">
        <v>120</v>
      </c>
      <c r="F49" s="8" t="s">
        <v>10</v>
      </c>
      <c r="G49" s="406">
        <v>25146</v>
      </c>
      <c r="H49" s="407"/>
      <c r="I49" s="409" t="s">
        <v>145</v>
      </c>
      <c r="J49" s="410"/>
    </row>
    <row r="50" spans="2:10" ht="15.75" x14ac:dyDescent="0.25">
      <c r="B50" s="9" t="s">
        <v>15</v>
      </c>
      <c r="C50" s="8" t="s">
        <v>12</v>
      </c>
      <c r="D50" s="8" t="s">
        <v>81</v>
      </c>
      <c r="E50" s="8" t="s">
        <v>120</v>
      </c>
      <c r="F50" s="8" t="s">
        <v>10</v>
      </c>
      <c r="G50" s="406">
        <v>27241.5</v>
      </c>
      <c r="H50" s="407"/>
      <c r="I50" s="411"/>
      <c r="J50" s="412"/>
    </row>
    <row r="51" spans="2:10" ht="15.75" x14ac:dyDescent="0.25">
      <c r="B51" s="9" t="s">
        <v>13</v>
      </c>
      <c r="C51" s="8" t="s">
        <v>12</v>
      </c>
      <c r="D51" s="8" t="s">
        <v>81</v>
      </c>
      <c r="E51" s="8" t="s">
        <v>120</v>
      </c>
      <c r="F51" s="8" t="s">
        <v>10</v>
      </c>
      <c r="G51" s="406">
        <v>2095</v>
      </c>
      <c r="H51" s="407"/>
      <c r="I51" s="411"/>
      <c r="J51" s="412"/>
    </row>
    <row r="52" spans="2:10" ht="15.75" x14ac:dyDescent="0.25">
      <c r="B52" s="31" t="s">
        <v>15</v>
      </c>
      <c r="C52" s="32" t="s">
        <v>12</v>
      </c>
      <c r="D52" s="32" t="s">
        <v>81</v>
      </c>
      <c r="E52" s="8" t="s">
        <v>144</v>
      </c>
      <c r="F52" s="8" t="s">
        <v>10</v>
      </c>
      <c r="G52" s="406">
        <v>27241.5</v>
      </c>
      <c r="H52" s="407"/>
      <c r="I52" s="411"/>
      <c r="J52" s="412"/>
    </row>
    <row r="53" spans="2:10" ht="15.75" x14ac:dyDescent="0.25">
      <c r="B53" s="9" t="s">
        <v>15</v>
      </c>
      <c r="C53" s="8" t="s">
        <v>146</v>
      </c>
      <c r="D53" s="8" t="s">
        <v>147</v>
      </c>
      <c r="E53" s="8" t="s">
        <v>11</v>
      </c>
      <c r="F53" s="8" t="s">
        <v>10</v>
      </c>
      <c r="G53" s="406">
        <f>+I29</f>
        <v>323.85000000000002</v>
      </c>
      <c r="H53" s="561"/>
      <c r="I53" s="411"/>
      <c r="J53" s="412"/>
    </row>
    <row r="54" spans="2:10" ht="16.5" customHeight="1" x14ac:dyDescent="0.25">
      <c r="B54" s="31" t="s">
        <v>15</v>
      </c>
      <c r="C54" s="32" t="s">
        <v>12</v>
      </c>
      <c r="D54" s="32" t="s">
        <v>81</v>
      </c>
      <c r="E54" s="8" t="s">
        <v>148</v>
      </c>
      <c r="F54" s="8" t="s">
        <v>10</v>
      </c>
      <c r="G54" s="406">
        <v>4762.5</v>
      </c>
      <c r="H54" s="561"/>
      <c r="I54" s="413"/>
      <c r="J54" s="414"/>
    </row>
    <row r="55" spans="2:10" ht="15.75" x14ac:dyDescent="0.25">
      <c r="B55" s="7" t="s">
        <v>15</v>
      </c>
      <c r="C55" s="6" t="s">
        <v>146</v>
      </c>
      <c r="D55" s="6" t="s">
        <v>144</v>
      </c>
      <c r="E55" s="6" t="s">
        <v>11</v>
      </c>
      <c r="F55" s="6" t="s">
        <v>10</v>
      </c>
      <c r="G55" s="415">
        <f>+I30</f>
        <v>38.86</v>
      </c>
      <c r="H55" s="565"/>
      <c r="I55" s="422" t="s">
        <v>7</v>
      </c>
      <c r="J55" s="423"/>
    </row>
    <row r="56" spans="2:10" ht="15.75" x14ac:dyDescent="0.25">
      <c r="B56" s="566" t="s">
        <v>9</v>
      </c>
      <c r="C56" s="567"/>
      <c r="D56" s="567"/>
      <c r="E56" s="567"/>
      <c r="F56" s="567"/>
      <c r="G56" s="681">
        <f>SUM(G43:H55)</f>
        <v>162287.21</v>
      </c>
      <c r="H56" s="682"/>
      <c r="I56" s="422"/>
      <c r="J56" s="423"/>
    </row>
    <row r="57" spans="2:10" ht="18" x14ac:dyDescent="0.25">
      <c r="B57" s="387" t="s">
        <v>8</v>
      </c>
      <c r="C57" s="388"/>
      <c r="D57" s="388"/>
      <c r="E57" s="388"/>
      <c r="F57" s="388"/>
      <c r="G57" s="388"/>
      <c r="H57" s="389"/>
      <c r="I57" s="638"/>
      <c r="J57" s="639"/>
    </row>
    <row r="58" spans="2:10" ht="15" customHeight="1" x14ac:dyDescent="0.25">
      <c r="B58" s="573" t="s">
        <v>100</v>
      </c>
      <c r="C58" s="392"/>
      <c r="D58" s="392"/>
      <c r="E58" s="394" t="s">
        <v>149</v>
      </c>
      <c r="F58" s="394"/>
      <c r="G58" s="394"/>
      <c r="H58" s="395"/>
      <c r="I58" s="400" t="s">
        <v>86</v>
      </c>
      <c r="J58" s="401"/>
    </row>
    <row r="59" spans="2:10" ht="26.25" customHeight="1" x14ac:dyDescent="0.25">
      <c r="B59" s="392"/>
      <c r="C59" s="392"/>
      <c r="D59" s="392"/>
      <c r="E59" s="396"/>
      <c r="F59" s="396"/>
      <c r="G59" s="396"/>
      <c r="H59" s="397"/>
      <c r="I59" s="402"/>
      <c r="J59" s="403"/>
    </row>
    <row r="60" spans="2:10" x14ac:dyDescent="0.25">
      <c r="B60" s="392"/>
      <c r="C60" s="392"/>
      <c r="D60" s="392"/>
      <c r="E60" s="396"/>
      <c r="F60" s="396"/>
      <c r="G60" s="396"/>
      <c r="H60" s="397"/>
      <c r="I60" s="402"/>
      <c r="J60" s="403"/>
    </row>
    <row r="61" spans="2:10" x14ac:dyDescent="0.25">
      <c r="B61" s="392"/>
      <c r="C61" s="392"/>
      <c r="D61" s="392"/>
      <c r="E61" s="396"/>
      <c r="F61" s="396"/>
      <c r="G61" s="396"/>
      <c r="H61" s="396"/>
      <c r="I61" s="404"/>
      <c r="J61" s="405"/>
    </row>
    <row r="62" spans="2:10" x14ac:dyDescent="0.25">
      <c r="B62" s="392"/>
      <c r="C62" s="392"/>
      <c r="D62" s="392"/>
      <c r="E62" s="396"/>
      <c r="F62" s="396"/>
      <c r="G62" s="396"/>
      <c r="H62" s="396"/>
      <c r="I62" s="400" t="s">
        <v>1</v>
      </c>
      <c r="J62" s="401"/>
    </row>
    <row r="63" spans="2:10" x14ac:dyDescent="0.25">
      <c r="B63" s="392"/>
      <c r="C63" s="392"/>
      <c r="D63" s="392"/>
      <c r="E63" s="398"/>
      <c r="F63" s="398"/>
      <c r="G63" s="398"/>
      <c r="H63" s="399"/>
      <c r="I63" s="404"/>
      <c r="J63" s="405"/>
    </row>
    <row r="64" spans="2:10" x14ac:dyDescent="0.25">
      <c r="B64" s="574" t="s">
        <v>0</v>
      </c>
      <c r="C64" s="575"/>
      <c r="D64" s="575"/>
      <c r="E64" s="575"/>
      <c r="F64" s="575"/>
      <c r="G64" s="575"/>
      <c r="H64" s="575"/>
      <c r="I64" s="575"/>
      <c r="J64" s="576"/>
    </row>
  </sheetData>
  <mergeCells count="77">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H31"/>
    <mergeCell ref="I31:J31"/>
    <mergeCell ref="B32:J32"/>
    <mergeCell ref="B33:H33"/>
    <mergeCell ref="I33:J33"/>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7"/>
    <mergeCell ref="G44:H44"/>
    <mergeCell ref="G45:H45"/>
    <mergeCell ref="G46:H46"/>
    <mergeCell ref="G47:H47"/>
    <mergeCell ref="G48:H48"/>
    <mergeCell ref="I48:J48"/>
    <mergeCell ref="G49:H49"/>
    <mergeCell ref="I49:J54"/>
    <mergeCell ref="G50:H50"/>
    <mergeCell ref="G51:H51"/>
    <mergeCell ref="G52:H52"/>
    <mergeCell ref="G53:H53"/>
    <mergeCell ref="G54:H54"/>
    <mergeCell ref="B64:J64"/>
    <mergeCell ref="G55:H55"/>
    <mergeCell ref="I55:J57"/>
    <mergeCell ref="B56:F56"/>
    <mergeCell ref="G56:H56"/>
    <mergeCell ref="B57:H57"/>
    <mergeCell ref="B58:D63"/>
    <mergeCell ref="E58:H63"/>
    <mergeCell ref="I58:J61"/>
    <mergeCell ref="I62:J63"/>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tabColor theme="0"/>
  </sheetPr>
  <dimension ref="B2:J61"/>
  <sheetViews>
    <sheetView topLeftCell="A14" workbookViewId="0">
      <selection activeCell="B35" sqref="B35:H35"/>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207</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t="s">
        <v>193</v>
      </c>
      <c r="I10" s="18" t="s">
        <v>192</v>
      </c>
      <c r="J10" s="15"/>
    </row>
    <row r="11" spans="2:10" ht="16.5" x14ac:dyDescent="0.25">
      <c r="B11" s="17"/>
      <c r="C11" s="16"/>
      <c r="D11" s="16"/>
      <c r="E11" s="16"/>
      <c r="F11" s="16"/>
      <c r="G11" s="16"/>
      <c r="H11" s="16"/>
      <c r="I11" s="16"/>
      <c r="J11" s="15"/>
    </row>
    <row r="12" spans="2:10" ht="28.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66</v>
      </c>
      <c r="I14" s="518"/>
      <c r="J14" s="504" t="s">
        <v>52</v>
      </c>
    </row>
    <row r="15" spans="2:10" ht="20.25" customHeight="1" x14ac:dyDescent="0.25">
      <c r="B15" s="497"/>
      <c r="C15" s="498"/>
      <c r="D15" s="507"/>
      <c r="E15" s="508"/>
      <c r="F15" s="507"/>
      <c r="G15" s="508"/>
      <c r="H15" s="519"/>
      <c r="I15" s="520"/>
      <c r="J15" s="504"/>
    </row>
    <row r="16" spans="2:10" ht="19.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194</v>
      </c>
      <c r="E19" s="464"/>
      <c r="F19" s="464"/>
      <c r="G19" s="464"/>
      <c r="H19" s="464"/>
      <c r="I19" s="464"/>
      <c r="J19" s="465"/>
    </row>
    <row r="20" spans="2:10" x14ac:dyDescent="0.25">
      <c r="B20" s="461"/>
      <c r="C20" s="462"/>
      <c r="D20" s="466"/>
      <c r="E20" s="467"/>
      <c r="F20" s="467"/>
      <c r="G20" s="467"/>
      <c r="H20" s="467"/>
      <c r="I20" s="467"/>
      <c r="J20" s="468"/>
    </row>
    <row r="21" spans="2:10" x14ac:dyDescent="0.25">
      <c r="B21" s="521" t="s">
        <v>208</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210</v>
      </c>
      <c r="C25" s="529"/>
      <c r="D25" s="529"/>
      <c r="E25" s="529"/>
      <c r="F25" s="529"/>
      <c r="G25" s="529"/>
      <c r="H25" s="529"/>
      <c r="I25" s="529"/>
      <c r="J25" s="530"/>
    </row>
    <row r="26" spans="2:10" ht="31.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8280</v>
      </c>
    </row>
    <row r="29" spans="2:10" ht="19.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8280</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x14ac:dyDescent="0.25">
      <c r="B38" s="443" t="s">
        <v>209</v>
      </c>
      <c r="C38" s="444"/>
      <c r="D38" s="444"/>
      <c r="E38" s="445"/>
      <c r="F38" s="550" t="s">
        <v>34</v>
      </c>
      <c r="G38" s="551"/>
      <c r="H38" s="552"/>
      <c r="I38" s="715">
        <f>SUM(I33:J37)</f>
        <v>0</v>
      </c>
      <c r="J38" s="715"/>
    </row>
    <row r="39" spans="2:10" ht="32.25" customHeight="1" x14ac:dyDescent="0.25">
      <c r="B39" s="446"/>
      <c r="C39" s="447"/>
      <c r="D39" s="447"/>
      <c r="E39" s="448"/>
      <c r="F39" s="550" t="s">
        <v>33</v>
      </c>
      <c r="G39" s="551"/>
      <c r="H39" s="552"/>
      <c r="I39" s="716">
        <f>J30-I38</f>
        <v>8280</v>
      </c>
      <c r="J39" s="717"/>
    </row>
    <row r="40" spans="2:10" ht="16.5" x14ac:dyDescent="0.25">
      <c r="B40" s="417" t="s">
        <v>32</v>
      </c>
      <c r="C40" s="418"/>
      <c r="D40" s="418"/>
      <c r="E40" s="418"/>
      <c r="F40" s="418"/>
      <c r="G40" s="418"/>
      <c r="H40" s="419"/>
      <c r="I40" s="420" t="s">
        <v>31</v>
      </c>
      <c r="J40" s="421"/>
    </row>
    <row r="41" spans="2:10" ht="31.5" x14ac:dyDescent="0.25">
      <c r="B41" s="38" t="s">
        <v>30</v>
      </c>
      <c r="C41" s="38" t="s">
        <v>29</v>
      </c>
      <c r="D41" s="38" t="s">
        <v>28</v>
      </c>
      <c r="E41" s="38" t="s">
        <v>27</v>
      </c>
      <c r="F41" s="28" t="s">
        <v>26</v>
      </c>
      <c r="G41" s="424" t="s">
        <v>25</v>
      </c>
      <c r="H41" s="425"/>
      <c r="I41" s="422"/>
      <c r="J41" s="423"/>
    </row>
    <row r="42" spans="2:10" ht="24" customHeight="1" x14ac:dyDescent="0.25">
      <c r="B42" s="29" t="s">
        <v>15</v>
      </c>
      <c r="C42" s="30" t="s">
        <v>12</v>
      </c>
      <c r="D42" s="30" t="s">
        <v>11</v>
      </c>
      <c r="E42" s="30" t="s">
        <v>200</v>
      </c>
      <c r="F42" s="30" t="s">
        <v>10</v>
      </c>
      <c r="G42" s="426">
        <f>J28</f>
        <v>8280</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9"/>
      <c r="J47" s="5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6:H46"/>
    <mergeCell ref="I46:J46"/>
    <mergeCell ref="G47:H47"/>
    <mergeCell ref="G48:H48"/>
    <mergeCell ref="G49:H49"/>
    <mergeCell ref="I49:J52"/>
    <mergeCell ref="G50:H50"/>
    <mergeCell ref="G51:H51"/>
    <mergeCell ref="G52:H52"/>
    <mergeCell ref="B40:H40"/>
    <mergeCell ref="I40:J41"/>
    <mergeCell ref="G41:H41"/>
    <mergeCell ref="G42:H42"/>
    <mergeCell ref="I42:J45"/>
    <mergeCell ref="G43:H43"/>
    <mergeCell ref="G44:H44"/>
    <mergeCell ref="G45:H45"/>
    <mergeCell ref="B36:H36"/>
    <mergeCell ref="I36:J36"/>
    <mergeCell ref="B37:H37"/>
    <mergeCell ref="I37:J37"/>
    <mergeCell ref="B38:E39"/>
    <mergeCell ref="F38:H38"/>
    <mergeCell ref="I38:J38"/>
    <mergeCell ref="F39:H39"/>
    <mergeCell ref="I39:J39"/>
    <mergeCell ref="B33:H33"/>
    <mergeCell ref="I33:J33"/>
    <mergeCell ref="B34:H34"/>
    <mergeCell ref="I34:J34"/>
    <mergeCell ref="B35:H35"/>
    <mergeCell ref="I35:J35"/>
    <mergeCell ref="B32:H32"/>
    <mergeCell ref="I32:J32"/>
    <mergeCell ref="B18:J18"/>
    <mergeCell ref="B19:C20"/>
    <mergeCell ref="D19:J20"/>
    <mergeCell ref="B21:E23"/>
    <mergeCell ref="F21:J23"/>
    <mergeCell ref="B24:J24"/>
    <mergeCell ref="B25:J27"/>
    <mergeCell ref="B28:I28"/>
    <mergeCell ref="B29:I29"/>
    <mergeCell ref="B30:I30"/>
    <mergeCell ref="B31:J3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70866141732283472" right="0.51181102362204722" top="0.15748031496062992" bottom="0.15748031496062992" header="0.31496062992125984" footer="0.31496062992125984"/>
  <pageSetup scale="73"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theme="0"/>
  </sheetPr>
  <dimension ref="B2:J61"/>
  <sheetViews>
    <sheetView topLeftCell="A16" workbookViewId="0">
      <selection activeCell="B35" sqref="B35:H35"/>
    </sheetView>
  </sheetViews>
  <sheetFormatPr baseColWidth="10" defaultRowHeight="15" x14ac:dyDescent="0.25"/>
  <cols>
    <col min="1" max="1" width="5.285156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211</v>
      </c>
      <c r="J8" s="15"/>
    </row>
    <row r="9" spans="2:10" ht="15" customHeight="1" x14ac:dyDescent="0.25">
      <c r="B9" s="17"/>
      <c r="C9" s="16"/>
      <c r="D9" s="19"/>
      <c r="E9" s="16"/>
      <c r="F9" s="20"/>
      <c r="G9" s="16"/>
      <c r="H9" s="16"/>
      <c r="I9" s="16"/>
      <c r="J9" s="15"/>
    </row>
    <row r="10" spans="2:10" ht="20.25" x14ac:dyDescent="0.25">
      <c r="B10" s="17"/>
      <c r="C10" s="16"/>
      <c r="D10" s="16"/>
      <c r="E10" s="16"/>
      <c r="F10" s="20"/>
      <c r="G10" s="19"/>
      <c r="H10" s="19" t="s">
        <v>193</v>
      </c>
      <c r="I10" s="18" t="s">
        <v>192</v>
      </c>
      <c r="J10" s="15"/>
    </row>
    <row r="11" spans="2:10" ht="16.5"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66</v>
      </c>
      <c r="I14" s="518"/>
      <c r="J14" s="504" t="s">
        <v>52</v>
      </c>
    </row>
    <row r="15" spans="2:10" ht="20.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202</v>
      </c>
      <c r="E19" s="464"/>
      <c r="F19" s="464"/>
      <c r="G19" s="464"/>
      <c r="H19" s="464"/>
      <c r="I19" s="464"/>
      <c r="J19" s="465"/>
    </row>
    <row r="20" spans="2:10" x14ac:dyDescent="0.25">
      <c r="B20" s="461"/>
      <c r="C20" s="462"/>
      <c r="D20" s="466"/>
      <c r="E20" s="467"/>
      <c r="F20" s="467"/>
      <c r="G20" s="467"/>
      <c r="H20" s="467"/>
      <c r="I20" s="467"/>
      <c r="J20" s="468"/>
    </row>
    <row r="21" spans="2:10" x14ac:dyDescent="0.25">
      <c r="B21" s="469" t="s">
        <v>203</v>
      </c>
      <c r="C21" s="469"/>
      <c r="D21" s="469"/>
      <c r="E21" s="469"/>
      <c r="F21" s="470" t="s">
        <v>44</v>
      </c>
      <c r="G21" s="471"/>
      <c r="H21" s="471"/>
      <c r="I21" s="471"/>
      <c r="J21" s="472"/>
    </row>
    <row r="22" spans="2:10" x14ac:dyDescent="0.25">
      <c r="B22" s="469"/>
      <c r="C22" s="469"/>
      <c r="D22" s="469"/>
      <c r="E22" s="469"/>
      <c r="F22" s="473"/>
      <c r="G22" s="474"/>
      <c r="H22" s="474"/>
      <c r="I22" s="474"/>
      <c r="J22" s="475"/>
    </row>
    <row r="23" spans="2:10" ht="7.5" customHeight="1" x14ac:dyDescent="0.25">
      <c r="B23" s="469"/>
      <c r="C23" s="469"/>
      <c r="D23" s="469"/>
      <c r="E23" s="469"/>
      <c r="F23" s="522"/>
      <c r="G23" s="523"/>
      <c r="H23" s="523"/>
      <c r="I23" s="523"/>
      <c r="J23" s="524"/>
    </row>
    <row r="24" spans="2:10" ht="18" x14ac:dyDescent="0.25">
      <c r="B24" s="387" t="s">
        <v>43</v>
      </c>
      <c r="C24" s="388"/>
      <c r="D24" s="388"/>
      <c r="E24" s="388"/>
      <c r="F24" s="388"/>
      <c r="G24" s="388"/>
      <c r="H24" s="388"/>
      <c r="I24" s="388"/>
      <c r="J24" s="389"/>
    </row>
    <row r="25" spans="2:10" ht="21.75" customHeight="1" x14ac:dyDescent="0.25">
      <c r="B25" s="528" t="s">
        <v>212</v>
      </c>
      <c r="C25" s="529"/>
      <c r="D25" s="529"/>
      <c r="E25" s="529"/>
      <c r="F25" s="529"/>
      <c r="G25" s="529"/>
      <c r="H25" s="529"/>
      <c r="I25" s="529"/>
      <c r="J25" s="530"/>
    </row>
    <row r="26" spans="2:10" ht="26.2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4889.1000000000004</v>
      </c>
    </row>
    <row r="29" spans="2:10" ht="21.7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4889.1000000000004</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hidden="1"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hidden="1"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customHeight="1" x14ac:dyDescent="0.25">
      <c r="B38" s="582" t="s">
        <v>213</v>
      </c>
      <c r="C38" s="583"/>
      <c r="D38" s="583"/>
      <c r="E38" s="584"/>
      <c r="F38" s="550" t="s">
        <v>34</v>
      </c>
      <c r="G38" s="551"/>
      <c r="H38" s="552"/>
      <c r="I38" s="715">
        <f>SUM(I33:J37)</f>
        <v>0</v>
      </c>
      <c r="J38" s="715"/>
    </row>
    <row r="39" spans="2:10" ht="32.25" customHeight="1" x14ac:dyDescent="0.25">
      <c r="B39" s="585"/>
      <c r="C39" s="586"/>
      <c r="D39" s="586"/>
      <c r="E39" s="587"/>
      <c r="F39" s="550" t="s">
        <v>33</v>
      </c>
      <c r="G39" s="551"/>
      <c r="H39" s="552"/>
      <c r="I39" s="716">
        <f>J30-I38</f>
        <v>4889.1000000000004</v>
      </c>
      <c r="J39" s="717"/>
    </row>
    <row r="40" spans="2:10" ht="16.5" x14ac:dyDescent="0.25">
      <c r="B40" s="417" t="s">
        <v>32</v>
      </c>
      <c r="C40" s="418"/>
      <c r="D40" s="418"/>
      <c r="E40" s="418"/>
      <c r="F40" s="418"/>
      <c r="G40" s="418"/>
      <c r="H40" s="419"/>
      <c r="I40" s="420" t="s">
        <v>31</v>
      </c>
      <c r="J40" s="421"/>
    </row>
    <row r="41" spans="2:10" ht="31.5" x14ac:dyDescent="0.25">
      <c r="B41" s="38" t="s">
        <v>30</v>
      </c>
      <c r="C41" s="38" t="s">
        <v>29</v>
      </c>
      <c r="D41" s="38" t="s">
        <v>28</v>
      </c>
      <c r="E41" s="38" t="s">
        <v>27</v>
      </c>
      <c r="F41" s="28" t="s">
        <v>26</v>
      </c>
      <c r="G41" s="424" t="s">
        <v>25</v>
      </c>
      <c r="H41" s="425"/>
      <c r="I41" s="422"/>
      <c r="J41" s="423"/>
    </row>
    <row r="42" spans="2:10" ht="24" customHeight="1" x14ac:dyDescent="0.25">
      <c r="B42" s="29" t="s">
        <v>15</v>
      </c>
      <c r="C42" s="30" t="s">
        <v>12</v>
      </c>
      <c r="D42" s="30" t="s">
        <v>11</v>
      </c>
      <c r="E42" s="30" t="s">
        <v>200</v>
      </c>
      <c r="F42" s="30" t="s">
        <v>10</v>
      </c>
      <c r="G42" s="426">
        <f>J28</f>
        <v>4889.1000000000004</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39"/>
      <c r="H47" s="51"/>
      <c r="I47" s="49"/>
      <c r="J47" s="50"/>
    </row>
    <row r="48" spans="2:10" ht="15.75" x14ac:dyDescent="0.25">
      <c r="B48" s="9"/>
      <c r="C48" s="8"/>
      <c r="D48" s="8"/>
      <c r="E48" s="8"/>
      <c r="F48" s="8"/>
      <c r="G48" s="39"/>
      <c r="H48" s="51"/>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ht="24.75" customHeight="1"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68">
    <mergeCell ref="B61:J61"/>
    <mergeCell ref="B53:H53"/>
    <mergeCell ref="I53:J54"/>
    <mergeCell ref="B54:D54"/>
    <mergeCell ref="E54:H54"/>
    <mergeCell ref="B55:D60"/>
    <mergeCell ref="E55:H60"/>
    <mergeCell ref="I55:J58"/>
    <mergeCell ref="I59:J60"/>
    <mergeCell ref="G46:H46"/>
    <mergeCell ref="I46:J46"/>
    <mergeCell ref="G49:H49"/>
    <mergeCell ref="I49:J52"/>
    <mergeCell ref="G50:H50"/>
    <mergeCell ref="G51:H51"/>
    <mergeCell ref="G52:H52"/>
    <mergeCell ref="B40:H40"/>
    <mergeCell ref="I40:J41"/>
    <mergeCell ref="G41:H41"/>
    <mergeCell ref="G42:H42"/>
    <mergeCell ref="I42:J45"/>
    <mergeCell ref="G43:H43"/>
    <mergeCell ref="G44:H44"/>
    <mergeCell ref="G45:H45"/>
    <mergeCell ref="B36:H36"/>
    <mergeCell ref="I36:J36"/>
    <mergeCell ref="B37:H37"/>
    <mergeCell ref="I37:J37"/>
    <mergeCell ref="B38:E39"/>
    <mergeCell ref="F38:H38"/>
    <mergeCell ref="I38:J38"/>
    <mergeCell ref="F39:H39"/>
    <mergeCell ref="I39:J39"/>
    <mergeCell ref="B33:H33"/>
    <mergeCell ref="I33:J33"/>
    <mergeCell ref="B34:H34"/>
    <mergeCell ref="I34:J34"/>
    <mergeCell ref="B35:H35"/>
    <mergeCell ref="I35:J35"/>
    <mergeCell ref="B32:H32"/>
    <mergeCell ref="I32:J32"/>
    <mergeCell ref="B18:J18"/>
    <mergeCell ref="B19:C20"/>
    <mergeCell ref="D19:J20"/>
    <mergeCell ref="B21:E23"/>
    <mergeCell ref="F21:J23"/>
    <mergeCell ref="B24:J24"/>
    <mergeCell ref="B25:J27"/>
    <mergeCell ref="B28:I28"/>
    <mergeCell ref="B29:I29"/>
    <mergeCell ref="B30:I30"/>
    <mergeCell ref="B31:J3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31496062992125984" right="0.11811023622047245" top="0.15748031496062992" bottom="0.15748031496062992" header="0.31496062992125984" footer="0.31496062992125984"/>
  <pageSetup paperSize="126" scale="75"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tabColor theme="0"/>
  </sheetPr>
  <dimension ref="B2:J61"/>
  <sheetViews>
    <sheetView topLeftCell="A25" workbookViewId="0">
      <selection activeCell="B35" sqref="B35:H35"/>
    </sheetView>
  </sheetViews>
  <sheetFormatPr baseColWidth="10" defaultRowHeight="15" x14ac:dyDescent="0.25"/>
  <cols>
    <col min="1" max="1" width="2.5703125" customWidth="1"/>
    <col min="4" max="4" width="16" customWidth="1"/>
    <col min="8" max="8" width="3.42578125" customWidth="1"/>
    <col min="10" max="10" width="4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214</v>
      </c>
      <c r="J8" s="15"/>
    </row>
    <row r="9" spans="2:10" ht="15" customHeight="1" x14ac:dyDescent="0.25">
      <c r="B9" s="17"/>
      <c r="C9" s="16"/>
      <c r="D9" s="19"/>
      <c r="E9" s="16"/>
      <c r="F9" s="20"/>
      <c r="G9" s="16"/>
      <c r="H9" s="16"/>
      <c r="I9" s="16"/>
      <c r="J9" s="15"/>
    </row>
    <row r="10" spans="2:10" ht="20.25" x14ac:dyDescent="0.25">
      <c r="B10" s="17"/>
      <c r="C10" s="16"/>
      <c r="D10" s="16"/>
      <c r="E10" s="16"/>
      <c r="F10" s="20"/>
      <c r="G10" s="19"/>
      <c r="H10" s="19" t="s">
        <v>193</v>
      </c>
      <c r="I10" s="18" t="s">
        <v>192</v>
      </c>
      <c r="J10" s="15"/>
    </row>
    <row r="11" spans="2:10" ht="16.5" x14ac:dyDescent="0.25">
      <c r="B11" s="17"/>
      <c r="C11" s="16"/>
      <c r="D11" s="16"/>
      <c r="E11" s="16"/>
      <c r="F11" s="16"/>
      <c r="G11" s="16"/>
      <c r="H11" s="16"/>
      <c r="I11" s="16"/>
      <c r="J11" s="15"/>
    </row>
    <row r="12" spans="2:10" ht="25.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66</v>
      </c>
      <c r="I14" s="518"/>
      <c r="J14" s="504" t="s">
        <v>52</v>
      </c>
    </row>
    <row r="15" spans="2:10" ht="20.25" customHeight="1" x14ac:dyDescent="0.25">
      <c r="B15" s="497"/>
      <c r="C15" s="498"/>
      <c r="D15" s="507"/>
      <c r="E15" s="508"/>
      <c r="F15" s="507"/>
      <c r="G15" s="508"/>
      <c r="H15" s="519"/>
      <c r="I15" s="520"/>
      <c r="J15" s="504"/>
    </row>
    <row r="16" spans="2:10" ht="33.7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595" t="s">
        <v>204</v>
      </c>
      <c r="E19" s="596"/>
      <c r="F19" s="596"/>
      <c r="G19" s="596"/>
      <c r="H19" s="596"/>
      <c r="I19" s="596"/>
      <c r="J19" s="597"/>
    </row>
    <row r="20" spans="2:10" x14ac:dyDescent="0.25">
      <c r="B20" s="461"/>
      <c r="C20" s="462"/>
      <c r="D20" s="598"/>
      <c r="E20" s="599"/>
      <c r="F20" s="599"/>
      <c r="G20" s="599"/>
      <c r="H20" s="599"/>
      <c r="I20" s="599"/>
      <c r="J20" s="600"/>
    </row>
    <row r="21" spans="2:10" x14ac:dyDescent="0.25">
      <c r="B21" s="469" t="s">
        <v>205</v>
      </c>
      <c r="C21" s="469"/>
      <c r="D21" s="469"/>
      <c r="E21" s="469"/>
      <c r="F21" s="470" t="s">
        <v>44</v>
      </c>
      <c r="G21" s="471"/>
      <c r="H21" s="471"/>
      <c r="I21" s="471"/>
      <c r="J21" s="472"/>
    </row>
    <row r="22" spans="2:10" x14ac:dyDescent="0.25">
      <c r="B22" s="469"/>
      <c r="C22" s="469"/>
      <c r="D22" s="469"/>
      <c r="E22" s="469"/>
      <c r="F22" s="473"/>
      <c r="G22" s="474"/>
      <c r="H22" s="474"/>
      <c r="I22" s="474"/>
      <c r="J22" s="475"/>
    </row>
    <row r="23" spans="2:10" ht="7.5" customHeight="1" x14ac:dyDescent="0.25">
      <c r="B23" s="469"/>
      <c r="C23" s="469"/>
      <c r="D23" s="469"/>
      <c r="E23" s="469"/>
      <c r="F23" s="522"/>
      <c r="G23" s="523"/>
      <c r="H23" s="523"/>
      <c r="I23" s="523"/>
      <c r="J23" s="524"/>
    </row>
    <row r="24" spans="2:10" ht="18" x14ac:dyDescent="0.25">
      <c r="B24" s="387" t="s">
        <v>43</v>
      </c>
      <c r="C24" s="388"/>
      <c r="D24" s="388"/>
      <c r="E24" s="388"/>
      <c r="F24" s="388"/>
      <c r="G24" s="388"/>
      <c r="H24" s="388"/>
      <c r="I24" s="388"/>
      <c r="J24" s="389"/>
    </row>
    <row r="25" spans="2:10" x14ac:dyDescent="0.25">
      <c r="B25" s="528" t="s">
        <v>215</v>
      </c>
      <c r="C25" s="529"/>
      <c r="D25" s="529"/>
      <c r="E25" s="529"/>
      <c r="F25" s="529"/>
      <c r="G25" s="529"/>
      <c r="H25" s="529"/>
      <c r="I25" s="529"/>
      <c r="J25" s="530"/>
    </row>
    <row r="26" spans="2:10" ht="49.5" customHeight="1" x14ac:dyDescent="0.25">
      <c r="B26" s="531"/>
      <c r="C26" s="532"/>
      <c r="D26" s="532"/>
      <c r="E26" s="532"/>
      <c r="F26" s="532"/>
      <c r="G26" s="532"/>
      <c r="H26" s="532"/>
      <c r="I26" s="532"/>
      <c r="J26" s="533"/>
    </row>
    <row r="27" spans="2:10" ht="33"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4889.1000000000004</v>
      </c>
    </row>
    <row r="29" spans="2:10" ht="21.7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4889.1000000000004</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hidden="1"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hidden="1"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customHeight="1" x14ac:dyDescent="0.25">
      <c r="B38" s="582" t="s">
        <v>213</v>
      </c>
      <c r="C38" s="583"/>
      <c r="D38" s="583"/>
      <c r="E38" s="584"/>
      <c r="F38" s="550" t="s">
        <v>34</v>
      </c>
      <c r="G38" s="551"/>
      <c r="H38" s="552"/>
      <c r="I38" s="715">
        <f>SUM(I33:J37)</f>
        <v>0</v>
      </c>
      <c r="J38" s="715"/>
    </row>
    <row r="39" spans="2:10" ht="32.25" customHeight="1" x14ac:dyDescent="0.25">
      <c r="B39" s="585"/>
      <c r="C39" s="586"/>
      <c r="D39" s="586"/>
      <c r="E39" s="587"/>
      <c r="F39" s="550" t="s">
        <v>33</v>
      </c>
      <c r="G39" s="551"/>
      <c r="H39" s="552"/>
      <c r="I39" s="716">
        <f>J30-I38</f>
        <v>4889.1000000000004</v>
      </c>
      <c r="J39" s="717"/>
    </row>
    <row r="40" spans="2:10" ht="16.5" x14ac:dyDescent="0.25">
      <c r="B40" s="417" t="s">
        <v>32</v>
      </c>
      <c r="C40" s="418"/>
      <c r="D40" s="418"/>
      <c r="E40" s="418"/>
      <c r="F40" s="418"/>
      <c r="G40" s="418"/>
      <c r="H40" s="419"/>
      <c r="I40" s="420" t="s">
        <v>31</v>
      </c>
      <c r="J40" s="421"/>
    </row>
    <row r="41" spans="2:10" ht="31.5" x14ac:dyDescent="0.25">
      <c r="B41" s="38" t="s">
        <v>30</v>
      </c>
      <c r="C41" s="38" t="s">
        <v>29</v>
      </c>
      <c r="D41" s="38" t="s">
        <v>28</v>
      </c>
      <c r="E41" s="38" t="s">
        <v>27</v>
      </c>
      <c r="F41" s="28" t="s">
        <v>26</v>
      </c>
      <c r="G41" s="424" t="s">
        <v>25</v>
      </c>
      <c r="H41" s="425"/>
      <c r="I41" s="422"/>
      <c r="J41" s="423"/>
    </row>
    <row r="42" spans="2:10" ht="24" customHeight="1" x14ac:dyDescent="0.25">
      <c r="B42" s="29" t="s">
        <v>15</v>
      </c>
      <c r="C42" s="30" t="s">
        <v>12</v>
      </c>
      <c r="D42" s="30" t="s">
        <v>11</v>
      </c>
      <c r="E42" s="30" t="s">
        <v>200</v>
      </c>
      <c r="F42" s="30" t="s">
        <v>10</v>
      </c>
      <c r="G42" s="426">
        <f>J28</f>
        <v>4889.1000000000004</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39"/>
      <c r="H47" s="51"/>
      <c r="I47" s="49"/>
      <c r="J47" s="50"/>
    </row>
    <row r="48" spans="2:10" ht="15.75" x14ac:dyDescent="0.25">
      <c r="B48" s="9"/>
      <c r="C48" s="8"/>
      <c r="D48" s="8"/>
      <c r="E48" s="8"/>
      <c r="F48" s="8"/>
      <c r="G48" s="39"/>
      <c r="H48" s="51"/>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206</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68">
    <mergeCell ref="B61:J61"/>
    <mergeCell ref="B53:H53"/>
    <mergeCell ref="I53:J54"/>
    <mergeCell ref="B54:D54"/>
    <mergeCell ref="E54:H54"/>
    <mergeCell ref="B55:D60"/>
    <mergeCell ref="E55:H60"/>
    <mergeCell ref="I55:J58"/>
    <mergeCell ref="I59:J60"/>
    <mergeCell ref="G46:H46"/>
    <mergeCell ref="I46:J46"/>
    <mergeCell ref="G49:H49"/>
    <mergeCell ref="I49:J52"/>
    <mergeCell ref="G50:H50"/>
    <mergeCell ref="G51:H51"/>
    <mergeCell ref="G52:H52"/>
    <mergeCell ref="B40:H40"/>
    <mergeCell ref="I40:J41"/>
    <mergeCell ref="G41:H41"/>
    <mergeCell ref="G42:H42"/>
    <mergeCell ref="I42:J45"/>
    <mergeCell ref="G43:H43"/>
    <mergeCell ref="G44:H44"/>
    <mergeCell ref="G45:H45"/>
    <mergeCell ref="B36:H36"/>
    <mergeCell ref="I36:J36"/>
    <mergeCell ref="B37:H37"/>
    <mergeCell ref="I37:J37"/>
    <mergeCell ref="B38:E39"/>
    <mergeCell ref="F38:H38"/>
    <mergeCell ref="I38:J38"/>
    <mergeCell ref="F39:H39"/>
    <mergeCell ref="I39:J39"/>
    <mergeCell ref="B33:H33"/>
    <mergeCell ref="I33:J33"/>
    <mergeCell ref="B34:H34"/>
    <mergeCell ref="I34:J34"/>
    <mergeCell ref="B35:H35"/>
    <mergeCell ref="I35:J35"/>
    <mergeCell ref="B32:H32"/>
    <mergeCell ref="I32:J32"/>
    <mergeCell ref="B18:J18"/>
    <mergeCell ref="B19:C20"/>
    <mergeCell ref="D19:J20"/>
    <mergeCell ref="B21:E23"/>
    <mergeCell ref="F21:J23"/>
    <mergeCell ref="B24:J24"/>
    <mergeCell ref="B25:J27"/>
    <mergeCell ref="B28:I28"/>
    <mergeCell ref="B29:I29"/>
    <mergeCell ref="B30:I30"/>
    <mergeCell ref="B31:J3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31496062992125984" right="0.31496062992125984" top="0.15748031496062992" bottom="0.15748031496062992" header="0.31496062992125984" footer="0.31496062992125984"/>
  <pageSetup paperSize="126" scale="73"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theme="0"/>
  </sheetPr>
  <dimension ref="A1:J59"/>
  <sheetViews>
    <sheetView topLeftCell="A4" workbookViewId="0">
      <selection activeCell="H16" sqref="H16:I16"/>
    </sheetView>
  </sheetViews>
  <sheetFormatPr baseColWidth="10" defaultRowHeight="15" x14ac:dyDescent="0.25"/>
  <cols>
    <col min="1" max="1" width="15.5703125" customWidth="1"/>
    <col min="2" max="2" width="18.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218</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192</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182</v>
      </c>
      <c r="F14" s="506"/>
      <c r="G14" s="517" t="s">
        <v>219</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216</v>
      </c>
      <c r="D19" s="596"/>
      <c r="E19" s="596"/>
      <c r="F19" s="596"/>
      <c r="G19" s="596"/>
      <c r="H19" s="596"/>
      <c r="I19" s="597"/>
    </row>
    <row r="20" spans="1:9" x14ac:dyDescent="0.25">
      <c r="A20" s="461"/>
      <c r="B20" s="462"/>
      <c r="C20" s="598"/>
      <c r="D20" s="599"/>
      <c r="E20" s="599"/>
      <c r="F20" s="599"/>
      <c r="G20" s="599"/>
      <c r="H20" s="599"/>
      <c r="I20" s="600"/>
    </row>
    <row r="21" spans="1:9" x14ac:dyDescent="0.25">
      <c r="A21" s="521" t="s">
        <v>217</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220</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4889.1000000000004</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90.26</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22.57</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221</v>
      </c>
      <c r="B36" s="444"/>
      <c r="C36" s="444"/>
      <c r="D36" s="445"/>
      <c r="E36" s="550" t="s">
        <v>34</v>
      </c>
      <c r="F36" s="551"/>
      <c r="G36" s="552"/>
      <c r="H36" s="452">
        <f>SUM(H31:I35)</f>
        <v>161.72</v>
      </c>
      <c r="I36" s="452"/>
    </row>
    <row r="37" spans="1:10" ht="24.75" customHeight="1" x14ac:dyDescent="0.25">
      <c r="A37" s="446"/>
      <c r="B37" s="447"/>
      <c r="C37" s="447"/>
      <c r="D37" s="448"/>
      <c r="E37" s="550" t="s">
        <v>33</v>
      </c>
      <c r="F37" s="551"/>
      <c r="G37" s="552"/>
      <c r="H37" s="453">
        <f>H27-H36</f>
        <v>4727.38</v>
      </c>
      <c r="I37" s="454"/>
      <c r="J37" s="44"/>
    </row>
    <row r="38" spans="1:10" ht="16.5" x14ac:dyDescent="0.25">
      <c r="A38" s="417" t="s">
        <v>32</v>
      </c>
      <c r="B38" s="418"/>
      <c r="C38" s="418"/>
      <c r="D38" s="418"/>
      <c r="E38" s="418"/>
      <c r="F38" s="418"/>
      <c r="G38" s="419"/>
      <c r="H38" s="420" t="s">
        <v>31</v>
      </c>
      <c r="I38" s="421"/>
    </row>
    <row r="39" spans="1:10" ht="28.5" x14ac:dyDescent="0.25">
      <c r="A39" s="52" t="s">
        <v>30</v>
      </c>
      <c r="B39" s="52" t="s">
        <v>29</v>
      </c>
      <c r="C39" s="52" t="s">
        <v>28</v>
      </c>
      <c r="D39" s="52" t="s">
        <v>27</v>
      </c>
      <c r="E39" s="53" t="s">
        <v>26</v>
      </c>
      <c r="F39" s="718" t="s">
        <v>25</v>
      </c>
      <c r="G39" s="719"/>
      <c r="H39" s="422"/>
      <c r="I39" s="423"/>
    </row>
    <row r="40" spans="1:10" ht="15.75" x14ac:dyDescent="0.25">
      <c r="A40" s="29" t="s">
        <v>15</v>
      </c>
      <c r="B40" s="30" t="s">
        <v>12</v>
      </c>
      <c r="C40" s="30" t="s">
        <v>11</v>
      </c>
      <c r="D40" s="30" t="s">
        <v>144</v>
      </c>
      <c r="E40" s="30" t="s">
        <v>10</v>
      </c>
      <c r="F40" s="426">
        <f>H27</f>
        <v>4889.1000000000004</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rgb="FFFFC000"/>
  </sheetPr>
  <dimension ref="A1"/>
  <sheetViews>
    <sheetView workbookViewId="0">
      <selection activeCell="D26" sqref="D26"/>
    </sheetView>
  </sheetViews>
  <sheetFormatPr baseColWidth="10" defaultRowHeight="15" x14ac:dyDescent="0.2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theme="0"/>
  </sheetPr>
  <dimension ref="B1:L59"/>
  <sheetViews>
    <sheetView topLeftCell="A4" workbookViewId="0">
      <selection activeCell="D19" sqref="D19:J20"/>
    </sheetView>
  </sheetViews>
  <sheetFormatPr baseColWidth="10" defaultRowHeight="15" x14ac:dyDescent="0.25"/>
  <cols>
    <col min="1" max="1" width="2.140625" customWidth="1"/>
    <col min="4" max="4" width="16.7109375" customWidth="1"/>
    <col min="8" max="8" width="5" customWidth="1"/>
    <col min="10" max="10" width="31"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232</v>
      </c>
      <c r="J8" s="15"/>
    </row>
    <row r="9" spans="2:10" ht="9" customHeight="1" x14ac:dyDescent="0.25">
      <c r="B9" s="17"/>
      <c r="C9" s="16"/>
      <c r="D9" s="19"/>
      <c r="E9" s="16"/>
      <c r="F9" s="20"/>
      <c r="G9" s="16"/>
      <c r="H9" s="16"/>
      <c r="I9" s="16"/>
      <c r="J9" s="15"/>
    </row>
    <row r="10" spans="2:10" ht="20.25" x14ac:dyDescent="0.25">
      <c r="B10" s="17"/>
      <c r="C10" s="16"/>
      <c r="D10" s="16"/>
      <c r="E10" s="16"/>
      <c r="F10" s="20"/>
      <c r="G10" s="19"/>
      <c r="H10" s="19"/>
      <c r="I10" s="18" t="s">
        <v>233</v>
      </c>
      <c r="J10" s="15"/>
    </row>
    <row r="11" spans="2:10" ht="16.5"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8.75" customHeight="1" x14ac:dyDescent="0.25">
      <c r="B14" s="497"/>
      <c r="C14" s="498"/>
      <c r="D14" s="505" t="s">
        <v>222</v>
      </c>
      <c r="E14" s="506"/>
      <c r="F14" s="505" t="s">
        <v>234</v>
      </c>
      <c r="G14" s="506"/>
      <c r="H14" s="505" t="s">
        <v>66</v>
      </c>
      <c r="I14" s="506"/>
      <c r="J14" s="504" t="s">
        <v>52</v>
      </c>
    </row>
    <row r="15" spans="2:10"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0"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9" customHeight="1" x14ac:dyDescent="0.25">
      <c r="B19" s="459" t="s">
        <v>46</v>
      </c>
      <c r="C19" s="460"/>
      <c r="D19" s="595" t="s">
        <v>223</v>
      </c>
      <c r="E19" s="596"/>
      <c r="F19" s="596"/>
      <c r="G19" s="596"/>
      <c r="H19" s="596"/>
      <c r="I19" s="596"/>
      <c r="J19" s="597"/>
    </row>
    <row r="20" spans="2:12" ht="11.25" customHeight="1" x14ac:dyDescent="0.25">
      <c r="B20" s="461"/>
      <c r="C20" s="462"/>
      <c r="D20" s="598"/>
      <c r="E20" s="599"/>
      <c r="F20" s="599"/>
      <c r="G20" s="599"/>
      <c r="H20" s="599"/>
      <c r="I20" s="599"/>
      <c r="J20" s="600"/>
    </row>
    <row r="21" spans="2:12" ht="11.25" customHeight="1" x14ac:dyDescent="0.25">
      <c r="B21" s="521" t="s">
        <v>239</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18" x14ac:dyDescent="0.25">
      <c r="B23" s="387" t="s">
        <v>43</v>
      </c>
      <c r="C23" s="388"/>
      <c r="D23" s="388"/>
      <c r="E23" s="388"/>
      <c r="F23" s="388"/>
      <c r="G23" s="388"/>
      <c r="H23" s="388"/>
      <c r="I23" s="388"/>
      <c r="J23" s="389"/>
    </row>
    <row r="24" spans="2:12" ht="19.5" customHeight="1" x14ac:dyDescent="0.25">
      <c r="B24" s="476" t="s">
        <v>236</v>
      </c>
      <c r="C24" s="477"/>
      <c r="D24" s="477"/>
      <c r="E24" s="477"/>
      <c r="F24" s="477"/>
      <c r="G24" s="477"/>
      <c r="H24" s="477"/>
      <c r="I24" s="477"/>
      <c r="J24" s="478"/>
    </row>
    <row r="25" spans="2:12" ht="26.25" customHeight="1" x14ac:dyDescent="0.25">
      <c r="B25" s="479"/>
      <c r="C25" s="480"/>
      <c r="D25" s="480"/>
      <c r="E25" s="480"/>
      <c r="F25" s="480"/>
      <c r="G25" s="480"/>
      <c r="H25" s="480"/>
      <c r="I25" s="480"/>
      <c r="J25" s="481"/>
    </row>
    <row r="26" spans="2:12" ht="18.75" customHeight="1" x14ac:dyDescent="0.25">
      <c r="B26" s="479"/>
      <c r="C26" s="480"/>
      <c r="D26" s="480"/>
      <c r="E26" s="480"/>
      <c r="F26" s="480"/>
      <c r="G26" s="480"/>
      <c r="H26" s="480"/>
      <c r="I26" s="480"/>
      <c r="J26" s="481"/>
    </row>
    <row r="27" spans="2:12" ht="16.5" x14ac:dyDescent="0.25">
      <c r="B27" s="455" t="s">
        <v>224</v>
      </c>
      <c r="C27" s="455"/>
      <c r="D27" s="455"/>
      <c r="E27" s="455"/>
      <c r="F27" s="455"/>
      <c r="G27" s="455"/>
      <c r="H27" s="455"/>
      <c r="I27" s="726">
        <v>14935</v>
      </c>
      <c r="J27" s="726"/>
    </row>
    <row r="28" spans="2:12" ht="16.5" x14ac:dyDescent="0.25">
      <c r="B28" s="487" t="s">
        <v>225</v>
      </c>
      <c r="C28" s="488"/>
      <c r="D28" s="488"/>
      <c r="E28" s="488"/>
      <c r="F28" s="488"/>
      <c r="G28" s="488"/>
      <c r="H28" s="539"/>
      <c r="I28" s="727">
        <f>+I27*8%</f>
        <v>1194.8</v>
      </c>
      <c r="J28" s="728"/>
    </row>
    <row r="29" spans="2:12" ht="18" x14ac:dyDescent="0.25">
      <c r="B29" s="455" t="s">
        <v>110</v>
      </c>
      <c r="C29" s="455"/>
      <c r="D29" s="455"/>
      <c r="E29" s="455"/>
      <c r="F29" s="455"/>
      <c r="G29" s="455"/>
      <c r="H29" s="455"/>
      <c r="I29" s="722">
        <f>SUM(I27:J28)</f>
        <v>16129.8</v>
      </c>
      <c r="J29" s="723"/>
    </row>
    <row r="30" spans="2:12" ht="18" x14ac:dyDescent="0.25">
      <c r="B30" s="387" t="s">
        <v>40</v>
      </c>
      <c r="C30" s="388"/>
      <c r="D30" s="388"/>
      <c r="E30" s="388"/>
      <c r="F30" s="388"/>
      <c r="G30" s="388"/>
      <c r="H30" s="388"/>
      <c r="I30" s="388"/>
      <c r="J30" s="389"/>
      <c r="L30" s="54"/>
    </row>
    <row r="31" spans="2:12" ht="15.75" x14ac:dyDescent="0.25">
      <c r="B31" s="434" t="s">
        <v>39</v>
      </c>
      <c r="C31" s="435"/>
      <c r="D31" s="435"/>
      <c r="E31" s="435"/>
      <c r="F31" s="435"/>
      <c r="G31" s="435"/>
      <c r="H31" s="436"/>
      <c r="I31" s="437" t="s">
        <v>38</v>
      </c>
      <c r="J31" s="437"/>
    </row>
    <row r="32" spans="2:12" ht="16.5" x14ac:dyDescent="0.25">
      <c r="B32" s="546" t="s">
        <v>237</v>
      </c>
      <c r="C32" s="547"/>
      <c r="D32" s="547"/>
      <c r="E32" s="547"/>
      <c r="F32" s="547"/>
      <c r="G32" s="547"/>
      <c r="H32" s="547"/>
      <c r="I32" s="729">
        <f>+I27*3%-317.5</f>
        <v>130.55000000000001</v>
      </c>
      <c r="J32" s="730"/>
    </row>
    <row r="33" spans="2:10" ht="16.5" x14ac:dyDescent="0.25">
      <c r="B33" s="577" t="s">
        <v>226</v>
      </c>
      <c r="C33" s="578"/>
      <c r="D33" s="578"/>
      <c r="E33" s="578"/>
      <c r="F33" s="578"/>
      <c r="G33" s="578"/>
      <c r="H33" s="579"/>
      <c r="I33" s="724">
        <f>+I28*100%</f>
        <v>1194.8</v>
      </c>
      <c r="J33" s="725"/>
    </row>
    <row r="34" spans="2:10" ht="16.5" x14ac:dyDescent="0.25">
      <c r="B34" s="542" t="s">
        <v>227</v>
      </c>
      <c r="C34" s="543"/>
      <c r="D34" s="543"/>
      <c r="E34" s="543"/>
      <c r="F34" s="543"/>
      <c r="G34" s="543"/>
      <c r="H34" s="543"/>
      <c r="I34" s="720">
        <f>+I27*0.5%</f>
        <v>74.674999999999997</v>
      </c>
      <c r="J34" s="721"/>
    </row>
    <row r="35" spans="2:10" ht="28.5" customHeight="1" x14ac:dyDescent="0.25">
      <c r="B35" s="443" t="s">
        <v>238</v>
      </c>
      <c r="C35" s="621"/>
      <c r="D35" s="621"/>
      <c r="E35" s="622"/>
      <c r="F35" s="449" t="s">
        <v>34</v>
      </c>
      <c r="G35" s="450"/>
      <c r="H35" s="451"/>
      <c r="I35" s="722">
        <f>SUM(I32:J34)</f>
        <v>1400.0249999999999</v>
      </c>
      <c r="J35" s="723"/>
    </row>
    <row r="36" spans="2:10" ht="21" customHeight="1" x14ac:dyDescent="0.25">
      <c r="B36" s="623"/>
      <c r="C36" s="624"/>
      <c r="D36" s="624"/>
      <c r="E36" s="625"/>
      <c r="F36" s="534" t="s">
        <v>228</v>
      </c>
      <c r="G36" s="535"/>
      <c r="H36" s="536"/>
      <c r="I36" s="452">
        <f>+I29-I35-0.01</f>
        <v>14729.764999999999</v>
      </c>
      <c r="J36" s="452"/>
    </row>
    <row r="37" spans="2:10" ht="16.5" x14ac:dyDescent="0.25">
      <c r="B37" s="417" t="s">
        <v>32</v>
      </c>
      <c r="C37" s="418"/>
      <c r="D37" s="418"/>
      <c r="E37" s="418"/>
      <c r="F37" s="418"/>
      <c r="G37" s="418"/>
      <c r="H37" s="419"/>
      <c r="I37" s="390" t="s">
        <v>31</v>
      </c>
      <c r="J37" s="390"/>
    </row>
    <row r="38" spans="2:10" ht="31.5" x14ac:dyDescent="0.25">
      <c r="B38" s="46" t="s">
        <v>30</v>
      </c>
      <c r="C38" s="46" t="s">
        <v>29</v>
      </c>
      <c r="D38" s="46" t="s">
        <v>28</v>
      </c>
      <c r="E38" s="46" t="s">
        <v>27</v>
      </c>
      <c r="F38" s="28" t="s">
        <v>26</v>
      </c>
      <c r="G38" s="424" t="s">
        <v>25</v>
      </c>
      <c r="H38" s="425"/>
      <c r="I38" s="390"/>
      <c r="J38" s="390"/>
    </row>
    <row r="39" spans="2:10" ht="15.75" x14ac:dyDescent="0.25">
      <c r="B39" s="29" t="s">
        <v>15</v>
      </c>
      <c r="C39" s="30" t="s">
        <v>12</v>
      </c>
      <c r="D39" s="30" t="s">
        <v>11</v>
      </c>
      <c r="E39" s="30" t="s">
        <v>144</v>
      </c>
      <c r="F39" s="30" t="s">
        <v>10</v>
      </c>
      <c r="G39" s="426">
        <f>+I27</f>
        <v>14935</v>
      </c>
      <c r="H39" s="427"/>
      <c r="I39" s="400" t="s">
        <v>229</v>
      </c>
      <c r="J39" s="401"/>
    </row>
    <row r="40" spans="2:10" ht="15.75" x14ac:dyDescent="0.25">
      <c r="B40" s="9" t="s">
        <v>15</v>
      </c>
      <c r="C40" s="8" t="s">
        <v>146</v>
      </c>
      <c r="D40" s="8" t="s">
        <v>144</v>
      </c>
      <c r="E40" s="8" t="s">
        <v>11</v>
      </c>
      <c r="F40" s="8" t="s">
        <v>10</v>
      </c>
      <c r="G40" s="406">
        <f>+I28</f>
        <v>1194.8</v>
      </c>
      <c r="H40" s="407"/>
      <c r="I40" s="402"/>
      <c r="J40" s="403"/>
    </row>
    <row r="41" spans="2:10" ht="15.75" x14ac:dyDescent="0.25">
      <c r="B41" s="9"/>
      <c r="C41" s="8"/>
      <c r="D41" s="8"/>
      <c r="E41" s="8"/>
      <c r="F41" s="8"/>
      <c r="G41" s="406"/>
      <c r="H41" s="407"/>
      <c r="I41" s="402"/>
      <c r="J41" s="403"/>
    </row>
    <row r="42" spans="2:10" ht="15.75" x14ac:dyDescent="0.25">
      <c r="B42" s="9"/>
      <c r="C42" s="8"/>
      <c r="D42" s="8"/>
      <c r="E42" s="8"/>
      <c r="F42" s="8"/>
      <c r="G42" s="406"/>
      <c r="H42" s="407"/>
      <c r="I42" s="404"/>
      <c r="J42" s="405"/>
    </row>
    <row r="43" spans="2:10" ht="15.75" x14ac:dyDescent="0.25">
      <c r="B43" s="9"/>
      <c r="C43" s="8"/>
      <c r="D43" s="8"/>
      <c r="E43" s="8"/>
      <c r="F43" s="8"/>
      <c r="G43" s="406"/>
      <c r="H43" s="407"/>
      <c r="I43" s="390" t="s">
        <v>19</v>
      </c>
      <c r="J43" s="390"/>
    </row>
    <row r="44" spans="2:10" ht="15.75" x14ac:dyDescent="0.25">
      <c r="B44" s="9"/>
      <c r="C44" s="8"/>
      <c r="D44" s="8"/>
      <c r="E44" s="8"/>
      <c r="F44" s="8"/>
      <c r="G44" s="406"/>
      <c r="H44" s="407"/>
      <c r="I44" s="409" t="s">
        <v>230</v>
      </c>
      <c r="J44" s="410"/>
    </row>
    <row r="45" spans="2:10" ht="15.75" x14ac:dyDescent="0.25">
      <c r="B45" s="9"/>
      <c r="C45" s="8"/>
      <c r="D45" s="8"/>
      <c r="E45" s="8"/>
      <c r="F45" s="8"/>
      <c r="G45" s="406"/>
      <c r="H45" s="407"/>
      <c r="I45" s="411"/>
      <c r="J45" s="412"/>
    </row>
    <row r="46" spans="2:10" ht="15.75" customHeight="1" x14ac:dyDescent="0.25">
      <c r="B46" s="9"/>
      <c r="C46" s="8"/>
      <c r="D46" s="8"/>
      <c r="E46" s="8"/>
      <c r="F46" s="8"/>
      <c r="G46" s="406"/>
      <c r="H46" s="407"/>
      <c r="I46" s="411"/>
      <c r="J46" s="412"/>
    </row>
    <row r="47" spans="2:10" ht="15.75" customHeight="1" x14ac:dyDescent="0.25">
      <c r="B47" s="9"/>
      <c r="C47" s="8"/>
      <c r="D47" s="8"/>
      <c r="E47" s="8"/>
      <c r="F47" s="8"/>
      <c r="G47" s="406"/>
      <c r="H47" s="407"/>
      <c r="I47" s="411"/>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31"/>
      <c r="C50" s="32"/>
      <c r="D50" s="32"/>
      <c r="E50" s="6"/>
      <c r="F50" s="6"/>
      <c r="G50" s="415"/>
      <c r="H50" s="416"/>
      <c r="I50" s="413"/>
      <c r="J50" s="414"/>
    </row>
    <row r="51" spans="2:10" ht="18" x14ac:dyDescent="0.25">
      <c r="B51" s="387" t="s">
        <v>8</v>
      </c>
      <c r="C51" s="388"/>
      <c r="D51" s="388"/>
      <c r="E51" s="388"/>
      <c r="F51" s="388"/>
      <c r="G51" s="388"/>
      <c r="H51" s="389"/>
      <c r="I51" s="390" t="s">
        <v>7</v>
      </c>
      <c r="J51" s="390"/>
    </row>
    <row r="52" spans="2:10" ht="15.75" x14ac:dyDescent="0.25">
      <c r="B52" s="390" t="s">
        <v>6</v>
      </c>
      <c r="C52" s="390"/>
      <c r="D52" s="390"/>
      <c r="E52" s="390" t="s">
        <v>5</v>
      </c>
      <c r="F52" s="390"/>
      <c r="G52" s="390"/>
      <c r="H52" s="390"/>
      <c r="I52" s="390"/>
      <c r="J52" s="390"/>
    </row>
    <row r="53" spans="2:10" ht="15" customHeight="1" x14ac:dyDescent="0.25">
      <c r="B53" s="391" t="s">
        <v>100</v>
      </c>
      <c r="C53" s="392"/>
      <c r="D53" s="392"/>
      <c r="E53" s="394" t="s">
        <v>231</v>
      </c>
      <c r="F53" s="394"/>
      <c r="G53" s="394"/>
      <c r="H53" s="395"/>
      <c r="I53" s="400" t="s">
        <v>86</v>
      </c>
      <c r="J53" s="401"/>
    </row>
    <row r="54" spans="2:10" ht="27" customHeight="1" x14ac:dyDescent="0.25">
      <c r="B54" s="393"/>
      <c r="C54" s="392"/>
      <c r="D54" s="392"/>
      <c r="E54" s="396"/>
      <c r="F54" s="396"/>
      <c r="G54" s="396"/>
      <c r="H54" s="397"/>
      <c r="I54" s="402"/>
      <c r="J54" s="403"/>
    </row>
    <row r="55" spans="2:10" x14ac:dyDescent="0.25">
      <c r="B55" s="393"/>
      <c r="C55" s="392"/>
      <c r="D55" s="392"/>
      <c r="E55" s="396"/>
      <c r="F55" s="396"/>
      <c r="G55" s="396"/>
      <c r="H55" s="397"/>
      <c r="I55" s="402"/>
      <c r="J55" s="403"/>
    </row>
    <row r="56" spans="2:10" x14ac:dyDescent="0.25">
      <c r="B56" s="393"/>
      <c r="C56" s="392"/>
      <c r="D56" s="392"/>
      <c r="E56" s="396"/>
      <c r="F56" s="396"/>
      <c r="G56" s="396"/>
      <c r="H56" s="396"/>
      <c r="I56" s="404"/>
      <c r="J56" s="405"/>
    </row>
    <row r="57" spans="2:10" x14ac:dyDescent="0.25">
      <c r="B57" s="393"/>
      <c r="C57" s="392"/>
      <c r="D57" s="392"/>
      <c r="E57" s="396"/>
      <c r="F57" s="396"/>
      <c r="G57" s="396"/>
      <c r="H57" s="396"/>
      <c r="I57" s="400" t="s">
        <v>1</v>
      </c>
      <c r="J57" s="401"/>
    </row>
    <row r="58" spans="2:10" x14ac:dyDescent="0.25">
      <c r="B58" s="393"/>
      <c r="C58" s="392"/>
      <c r="D58" s="392"/>
      <c r="E58" s="398"/>
      <c r="F58" s="398"/>
      <c r="G58" s="398"/>
      <c r="H58" s="399"/>
      <c r="I58" s="404"/>
      <c r="J58" s="405"/>
    </row>
    <row r="59" spans="2:10" x14ac:dyDescent="0.25">
      <c r="B59" s="384" t="s">
        <v>0</v>
      </c>
      <c r="C59" s="385"/>
      <c r="D59" s="385"/>
      <c r="E59" s="385"/>
      <c r="F59" s="385"/>
      <c r="G59" s="385"/>
      <c r="H59" s="385"/>
      <c r="I59" s="385"/>
      <c r="J59" s="386"/>
    </row>
  </sheetData>
  <mergeCells count="70">
    <mergeCell ref="B5:J5"/>
    <mergeCell ref="B6:J6"/>
    <mergeCell ref="B7:J7"/>
    <mergeCell ref="B12:J12"/>
    <mergeCell ref="B13:C17"/>
    <mergeCell ref="D13:E13"/>
    <mergeCell ref="F13:G13"/>
    <mergeCell ref="H13:I13"/>
    <mergeCell ref="D14:E15"/>
    <mergeCell ref="F14:G15"/>
    <mergeCell ref="B23:J23"/>
    <mergeCell ref="H14:I15"/>
    <mergeCell ref="J14:J15"/>
    <mergeCell ref="D16:H16"/>
    <mergeCell ref="I16:J16"/>
    <mergeCell ref="D17:H17"/>
    <mergeCell ref="I17:J17"/>
    <mergeCell ref="B18:J18"/>
    <mergeCell ref="B19:C20"/>
    <mergeCell ref="D19:J20"/>
    <mergeCell ref="B21:E22"/>
    <mergeCell ref="F21:J22"/>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50"/>
    <mergeCell ref="G45:H45"/>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paperSize="126" scale="77"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tabColor theme="0"/>
  </sheetPr>
  <dimension ref="B1:J61"/>
  <sheetViews>
    <sheetView topLeftCell="A16" workbookViewId="0">
      <selection activeCell="B36" sqref="B36:H36"/>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246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233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x14ac:dyDescent="0.25">
      <c r="B15" s="497"/>
      <c r="C15" s="498"/>
      <c r="D15" s="504" t="s">
        <v>240</v>
      </c>
      <c r="E15" s="504"/>
      <c r="F15" s="505" t="s">
        <v>245</v>
      </c>
      <c r="G15" s="506"/>
      <c r="H15" s="737" t="s">
        <v>235</v>
      </c>
      <c r="I15" s="518"/>
      <c r="J15" s="504" t="s">
        <v>52</v>
      </c>
    </row>
    <row r="16" spans="2:10" ht="18.75" customHeight="1" x14ac:dyDescent="0.25">
      <c r="B16" s="497"/>
      <c r="C16" s="498"/>
      <c r="D16" s="504"/>
      <c r="E16" s="504"/>
      <c r="F16" s="507"/>
      <c r="G16" s="508"/>
      <c r="H16" s="519"/>
      <c r="I16" s="52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731" t="s">
        <v>242</v>
      </c>
      <c r="E20" s="732"/>
      <c r="F20" s="732"/>
      <c r="G20" s="732"/>
      <c r="H20" s="732"/>
      <c r="I20" s="732"/>
      <c r="J20" s="733"/>
    </row>
    <row r="21" spans="2:10" x14ac:dyDescent="0.25">
      <c r="B21" s="461"/>
      <c r="C21" s="462"/>
      <c r="D21" s="734"/>
      <c r="E21" s="735"/>
      <c r="F21" s="735"/>
      <c r="G21" s="735"/>
      <c r="H21" s="735"/>
      <c r="I21" s="735"/>
      <c r="J21" s="736"/>
    </row>
    <row r="22" spans="2:10" ht="7.5" customHeight="1" x14ac:dyDescent="0.25">
      <c r="B22" s="521" t="s">
        <v>243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528" t="s">
        <v>247</v>
      </c>
      <c r="C26" s="529"/>
      <c r="D26" s="529"/>
      <c r="E26" s="529"/>
      <c r="F26" s="529"/>
      <c r="G26" s="529"/>
      <c r="H26" s="529"/>
      <c r="I26" s="529"/>
      <c r="J26" s="530"/>
    </row>
    <row r="27" spans="2:10" ht="17.25" customHeight="1" x14ac:dyDescent="0.25">
      <c r="B27" s="531"/>
      <c r="C27" s="532"/>
      <c r="D27" s="532"/>
      <c r="E27" s="532"/>
      <c r="F27" s="532"/>
      <c r="G27" s="532"/>
      <c r="H27" s="532"/>
      <c r="I27" s="532"/>
      <c r="J27" s="533"/>
    </row>
    <row r="28" spans="2:10" ht="36" customHeight="1" x14ac:dyDescent="0.25">
      <c r="B28" s="531"/>
      <c r="C28" s="532"/>
      <c r="D28" s="532"/>
      <c r="E28" s="532"/>
      <c r="F28" s="532"/>
      <c r="G28" s="532"/>
      <c r="H28" s="532"/>
      <c r="I28" s="532"/>
      <c r="J28" s="533"/>
    </row>
    <row r="29" spans="2:10" ht="17.25" customHeight="1" x14ac:dyDescent="0.25">
      <c r="B29" s="456" t="s">
        <v>195</v>
      </c>
      <c r="C29" s="709"/>
      <c r="D29" s="709"/>
      <c r="E29" s="709"/>
      <c r="F29" s="709"/>
      <c r="G29" s="709"/>
      <c r="H29" s="709"/>
      <c r="I29" s="710"/>
      <c r="J29" s="47">
        <v>2102.87</v>
      </c>
    </row>
    <row r="30" spans="2:10" ht="21.75" customHeight="1" x14ac:dyDescent="0.25">
      <c r="B30" s="696" t="s">
        <v>244</v>
      </c>
      <c r="C30" s="697"/>
      <c r="D30" s="697"/>
      <c r="E30" s="697"/>
      <c r="F30" s="697"/>
      <c r="G30" s="697"/>
      <c r="H30" s="697"/>
      <c r="I30" s="700"/>
      <c r="J30" s="47">
        <f>+J29*12%</f>
        <v>252.34439999999998</v>
      </c>
    </row>
    <row r="31" spans="2:10" ht="16.5" customHeight="1" x14ac:dyDescent="0.25">
      <c r="B31" s="456" t="s">
        <v>42</v>
      </c>
      <c r="C31" s="709"/>
      <c r="D31" s="709"/>
      <c r="E31" s="709"/>
      <c r="F31" s="709"/>
      <c r="G31" s="709"/>
      <c r="H31" s="709"/>
      <c r="I31" s="710"/>
      <c r="J31" s="48">
        <f>J29+J30</f>
        <v>2355.2143999999998</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197</v>
      </c>
      <c r="C35" s="543"/>
      <c r="D35" s="543"/>
      <c r="E35" s="543"/>
      <c r="F35" s="543"/>
      <c r="G35" s="543"/>
      <c r="H35" s="543"/>
      <c r="I35" s="711">
        <f>+J29*1%</f>
        <v>21.028700000000001</v>
      </c>
      <c r="J35" s="712"/>
    </row>
    <row r="36" spans="2:10" ht="19.5" customHeight="1" x14ac:dyDescent="0.25">
      <c r="B36" s="542" t="s">
        <v>198</v>
      </c>
      <c r="C36" s="543"/>
      <c r="D36" s="543"/>
      <c r="E36" s="543"/>
      <c r="F36" s="543"/>
      <c r="G36" s="543"/>
      <c r="H36" s="543"/>
      <c r="I36" s="713">
        <f>+J30*75%</f>
        <v>189.25829999999999</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248</v>
      </c>
      <c r="C39" s="621"/>
      <c r="D39" s="621"/>
      <c r="E39" s="622"/>
      <c r="F39" s="550" t="s">
        <v>34</v>
      </c>
      <c r="G39" s="551"/>
      <c r="H39" s="552"/>
      <c r="I39" s="715">
        <f>SUM(I34:J38)</f>
        <v>210.28699999999998</v>
      </c>
      <c r="J39" s="715"/>
    </row>
    <row r="40" spans="2:10" ht="32.25" customHeight="1" x14ac:dyDescent="0.25">
      <c r="B40" s="623"/>
      <c r="C40" s="624"/>
      <c r="D40" s="624"/>
      <c r="E40" s="625"/>
      <c r="F40" s="550" t="s">
        <v>33</v>
      </c>
      <c r="G40" s="551"/>
      <c r="H40" s="552"/>
      <c r="I40" s="716">
        <f>J31-I39-0.01</f>
        <v>2144.9173999999998</v>
      </c>
      <c r="J40" s="717"/>
    </row>
    <row r="41" spans="2:10" ht="16.5" x14ac:dyDescent="0.25">
      <c r="B41" s="417" t="s">
        <v>32</v>
      </c>
      <c r="C41" s="418"/>
      <c r="D41" s="418"/>
      <c r="E41" s="418"/>
      <c r="F41" s="418"/>
      <c r="G41" s="418"/>
      <c r="H41" s="419"/>
      <c r="I41" s="420" t="s">
        <v>31</v>
      </c>
      <c r="J41" s="421"/>
    </row>
    <row r="42" spans="2:10" ht="31.5" x14ac:dyDescent="0.25">
      <c r="B42" s="46" t="s">
        <v>30</v>
      </c>
      <c r="C42" s="46" t="s">
        <v>29</v>
      </c>
      <c r="D42" s="46" t="s">
        <v>28</v>
      </c>
      <c r="E42" s="46" t="s">
        <v>27</v>
      </c>
      <c r="F42" s="28" t="s">
        <v>26</v>
      </c>
      <c r="G42" s="424" t="s">
        <v>25</v>
      </c>
      <c r="H42" s="425"/>
      <c r="I42" s="422"/>
      <c r="J42" s="423"/>
    </row>
    <row r="43" spans="2:10" ht="24" customHeight="1" x14ac:dyDescent="0.25">
      <c r="B43" s="29" t="s">
        <v>15</v>
      </c>
      <c r="C43" s="30" t="s">
        <v>146</v>
      </c>
      <c r="D43" s="30" t="s">
        <v>81</v>
      </c>
      <c r="E43" s="30" t="s">
        <v>81</v>
      </c>
      <c r="F43" s="30" t="s">
        <v>10</v>
      </c>
      <c r="G43" s="426">
        <f>J29</f>
        <v>2102.87</v>
      </c>
      <c r="H43" s="427"/>
      <c r="I43" s="428" t="s">
        <v>24</v>
      </c>
      <c r="J43" s="429"/>
    </row>
    <row r="44" spans="2:10" ht="20.25" customHeight="1" x14ac:dyDescent="0.25">
      <c r="B44" s="9" t="s">
        <v>15</v>
      </c>
      <c r="C44" s="8" t="s">
        <v>146</v>
      </c>
      <c r="D44" s="8" t="s">
        <v>144</v>
      </c>
      <c r="E44" s="8" t="s">
        <v>11</v>
      </c>
      <c r="F44" s="8" t="s">
        <v>10</v>
      </c>
      <c r="G44" s="406">
        <f>J30</f>
        <v>252.34439999999998</v>
      </c>
      <c r="H44" s="407"/>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391" t="s">
        <v>100</v>
      </c>
      <c r="C55" s="392"/>
      <c r="D55" s="392"/>
      <c r="E55" s="394" t="s">
        <v>112</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theme="0"/>
  </sheetPr>
  <dimension ref="A1:K53"/>
  <sheetViews>
    <sheetView topLeftCell="A7" workbookViewId="0">
      <selection activeCell="A23" sqref="A23:I25"/>
    </sheetView>
  </sheetViews>
  <sheetFormatPr baseColWidth="10" defaultRowHeight="15" x14ac:dyDescent="0.25"/>
  <cols>
    <col min="3" max="3" width="15.140625" customWidth="1"/>
    <col min="4" max="4" width="10" customWidth="1"/>
    <col min="7" max="7" width="4" customWidth="1"/>
    <col min="8" max="8" width="14.42578125" customWidth="1"/>
    <col min="9" max="9" width="32.140625" customWidth="1"/>
  </cols>
  <sheetData>
    <row r="1" spans="1:11" ht="20.25" x14ac:dyDescent="0.25">
      <c r="A1" s="26"/>
      <c r="B1" s="25"/>
      <c r="C1" s="25"/>
      <c r="D1" s="25"/>
      <c r="E1" s="25"/>
      <c r="F1" s="25"/>
      <c r="G1" s="24"/>
      <c r="H1" s="24"/>
      <c r="I1" s="23"/>
    </row>
    <row r="2" spans="1:11" ht="16.5" x14ac:dyDescent="0.25">
      <c r="A2" s="17"/>
      <c r="B2" s="16"/>
      <c r="C2" s="16"/>
      <c r="D2" s="16"/>
      <c r="E2" s="16"/>
      <c r="F2" s="16"/>
      <c r="G2" s="16"/>
      <c r="H2" s="16"/>
      <c r="I2" s="15"/>
    </row>
    <row r="3" spans="1:11" ht="16.5" x14ac:dyDescent="0.25">
      <c r="A3" s="17"/>
      <c r="B3" s="16"/>
      <c r="C3" s="16"/>
      <c r="D3" s="16"/>
      <c r="E3" s="16"/>
      <c r="F3" s="16"/>
      <c r="G3" s="16"/>
      <c r="H3" s="16"/>
      <c r="I3" s="15"/>
    </row>
    <row r="4" spans="1:11" ht="18" x14ac:dyDescent="0.25">
      <c r="A4" s="489" t="s">
        <v>62</v>
      </c>
      <c r="B4" s="490"/>
      <c r="C4" s="490"/>
      <c r="D4" s="490"/>
      <c r="E4" s="490"/>
      <c r="F4" s="490"/>
      <c r="G4" s="490"/>
      <c r="H4" s="490"/>
      <c r="I4" s="491"/>
    </row>
    <row r="5" spans="1:11" ht="18" x14ac:dyDescent="0.25">
      <c r="A5" s="489" t="s">
        <v>61</v>
      </c>
      <c r="B5" s="490"/>
      <c r="C5" s="490"/>
      <c r="D5" s="490"/>
      <c r="E5" s="490"/>
      <c r="F5" s="490"/>
      <c r="G5" s="490"/>
      <c r="H5" s="490"/>
      <c r="I5" s="491"/>
    </row>
    <row r="6" spans="1:11" ht="18" x14ac:dyDescent="0.25">
      <c r="A6" s="489" t="s">
        <v>60</v>
      </c>
      <c r="B6" s="490"/>
      <c r="C6" s="490"/>
      <c r="D6" s="490"/>
      <c r="E6" s="490"/>
      <c r="F6" s="490"/>
      <c r="G6" s="490"/>
      <c r="H6" s="490"/>
      <c r="I6" s="491"/>
    </row>
    <row r="7" spans="1:11" ht="20.25" x14ac:dyDescent="0.25">
      <c r="A7" s="17"/>
      <c r="B7" s="16"/>
      <c r="C7" s="22"/>
      <c r="D7" s="16"/>
      <c r="E7" s="1"/>
      <c r="F7" s="19"/>
      <c r="G7" s="19"/>
      <c r="H7" s="21" t="s">
        <v>263</v>
      </c>
      <c r="I7" s="15"/>
    </row>
    <row r="8" spans="1:11" ht="16.5" x14ac:dyDescent="0.25">
      <c r="A8" s="17"/>
      <c r="B8" s="16"/>
      <c r="C8" s="19"/>
      <c r="D8" s="16"/>
      <c r="E8" s="19"/>
      <c r="F8" s="16"/>
      <c r="G8" s="16"/>
      <c r="H8" s="16"/>
      <c r="I8" s="15"/>
    </row>
    <row r="9" spans="1:11" ht="20.25" x14ac:dyDescent="0.25">
      <c r="A9" s="17"/>
      <c r="B9" s="16"/>
      <c r="C9" s="16"/>
      <c r="D9" s="16"/>
      <c r="E9" s="20"/>
      <c r="F9" s="19"/>
      <c r="G9" s="19"/>
      <c r="H9" s="18" t="s">
        <v>270</v>
      </c>
      <c r="I9" s="15"/>
    </row>
    <row r="10" spans="1:11" ht="12.75" customHeight="1" x14ac:dyDescent="0.25">
      <c r="A10" s="17"/>
      <c r="B10" s="16"/>
      <c r="C10" s="16"/>
      <c r="D10" s="16"/>
      <c r="E10" s="20"/>
      <c r="F10" s="16"/>
      <c r="G10" s="16"/>
      <c r="H10" s="16"/>
      <c r="I10" s="15"/>
    </row>
    <row r="11" spans="1:11" ht="27.75" customHeight="1" x14ac:dyDescent="0.25">
      <c r="A11" s="602" t="s">
        <v>59</v>
      </c>
      <c r="B11" s="603"/>
      <c r="C11" s="603"/>
      <c r="D11" s="603"/>
      <c r="E11" s="603"/>
      <c r="F11" s="603"/>
      <c r="G11" s="603"/>
      <c r="H11" s="603"/>
      <c r="I11" s="604"/>
    </row>
    <row r="12" spans="1:11" x14ac:dyDescent="0.25">
      <c r="A12" s="495" t="s">
        <v>58</v>
      </c>
      <c r="B12" s="496"/>
      <c r="C12" s="501" t="s">
        <v>57</v>
      </c>
      <c r="D12" s="502"/>
      <c r="E12" s="501" t="s">
        <v>56</v>
      </c>
      <c r="F12" s="502"/>
      <c r="G12" s="501" t="s">
        <v>55</v>
      </c>
      <c r="H12" s="503"/>
      <c r="I12" s="14" t="s">
        <v>54</v>
      </c>
    </row>
    <row r="13" spans="1:11" ht="20.25" customHeight="1" x14ac:dyDescent="0.25">
      <c r="A13" s="497"/>
      <c r="B13" s="498"/>
      <c r="C13" s="628" t="s">
        <v>367</v>
      </c>
      <c r="D13" s="629"/>
      <c r="E13" s="517" t="s">
        <v>368</v>
      </c>
      <c r="F13" s="518"/>
      <c r="G13" s="680">
        <v>42032</v>
      </c>
      <c r="H13" s="510"/>
      <c r="I13" s="504" t="s">
        <v>52</v>
      </c>
      <c r="K13" s="35"/>
    </row>
    <row r="14" spans="1:11" ht="15" customHeight="1" x14ac:dyDescent="0.25">
      <c r="A14" s="497"/>
      <c r="B14" s="498"/>
      <c r="C14" s="630"/>
      <c r="D14" s="631"/>
      <c r="E14" s="519"/>
      <c r="F14" s="520"/>
      <c r="G14" s="510"/>
      <c r="H14" s="510"/>
      <c r="I14" s="504"/>
    </row>
    <row r="15" spans="1:11" ht="15.75" x14ac:dyDescent="0.25">
      <c r="A15" s="497"/>
      <c r="B15" s="498"/>
      <c r="C15" s="390" t="s">
        <v>51</v>
      </c>
      <c r="D15" s="390"/>
      <c r="E15" s="390"/>
      <c r="F15" s="390"/>
      <c r="G15" s="390"/>
      <c r="H15" s="511" t="s">
        <v>50</v>
      </c>
      <c r="I15" s="512"/>
    </row>
    <row r="16" spans="1:11" ht="30.75" customHeight="1" x14ac:dyDescent="0.25">
      <c r="A16" s="499"/>
      <c r="B16" s="500"/>
      <c r="C16" s="504" t="s">
        <v>49</v>
      </c>
      <c r="D16" s="504"/>
      <c r="E16" s="504"/>
      <c r="F16" s="504"/>
      <c r="G16" s="504"/>
      <c r="H16" s="513" t="s">
        <v>107</v>
      </c>
      <c r="I16" s="514"/>
    </row>
    <row r="17" spans="1:11" ht="18" x14ac:dyDescent="0.25">
      <c r="A17" s="387" t="s">
        <v>47</v>
      </c>
      <c r="B17" s="388"/>
      <c r="C17" s="388"/>
      <c r="D17" s="388"/>
      <c r="E17" s="388"/>
      <c r="F17" s="388"/>
      <c r="G17" s="388"/>
      <c r="H17" s="388"/>
      <c r="I17" s="389"/>
    </row>
    <row r="18" spans="1:11" x14ac:dyDescent="0.25">
      <c r="A18" s="459" t="s">
        <v>46</v>
      </c>
      <c r="B18" s="460"/>
      <c r="C18" s="463" t="s">
        <v>369</v>
      </c>
      <c r="D18" s="464"/>
      <c r="E18" s="464"/>
      <c r="F18" s="464"/>
      <c r="G18" s="464"/>
      <c r="H18" s="464"/>
      <c r="I18" s="465"/>
    </row>
    <row r="19" spans="1:11" ht="9" customHeight="1" x14ac:dyDescent="0.25">
      <c r="A19" s="461"/>
      <c r="B19" s="462"/>
      <c r="C19" s="466"/>
      <c r="D19" s="467"/>
      <c r="E19" s="467"/>
      <c r="F19" s="467"/>
      <c r="G19" s="467"/>
      <c r="H19" s="467"/>
      <c r="I19" s="468"/>
    </row>
    <row r="20" spans="1:11" x14ac:dyDescent="0.25">
      <c r="A20" s="469" t="s">
        <v>370</v>
      </c>
      <c r="B20" s="469"/>
      <c r="C20" s="469"/>
      <c r="D20" s="469"/>
      <c r="E20" s="470" t="s">
        <v>44</v>
      </c>
      <c r="F20" s="471"/>
      <c r="G20" s="471"/>
      <c r="H20" s="471"/>
      <c r="I20" s="472"/>
    </row>
    <row r="21" spans="1:11" ht="10.5" customHeight="1" x14ac:dyDescent="0.25">
      <c r="A21" s="469"/>
      <c r="B21" s="469"/>
      <c r="C21" s="469"/>
      <c r="D21" s="469"/>
      <c r="E21" s="473"/>
      <c r="F21" s="474"/>
      <c r="G21" s="474"/>
      <c r="H21" s="474"/>
      <c r="I21" s="475"/>
    </row>
    <row r="22" spans="1:11" ht="18" x14ac:dyDescent="0.25">
      <c r="A22" s="387" t="s">
        <v>43</v>
      </c>
      <c r="B22" s="388"/>
      <c r="C22" s="388"/>
      <c r="D22" s="388"/>
      <c r="E22" s="388"/>
      <c r="F22" s="388"/>
      <c r="G22" s="388"/>
      <c r="H22" s="388"/>
      <c r="I22" s="389"/>
    </row>
    <row r="23" spans="1:11" x14ac:dyDescent="0.25">
      <c r="A23" s="476" t="s">
        <v>371</v>
      </c>
      <c r="B23" s="477"/>
      <c r="C23" s="477"/>
      <c r="D23" s="477"/>
      <c r="E23" s="477"/>
      <c r="F23" s="477"/>
      <c r="G23" s="477"/>
      <c r="H23" s="477"/>
      <c r="I23" s="478"/>
    </row>
    <row r="24" spans="1:11" x14ac:dyDescent="0.25">
      <c r="A24" s="479"/>
      <c r="B24" s="480"/>
      <c r="C24" s="480"/>
      <c r="D24" s="480"/>
      <c r="E24" s="480"/>
      <c r="F24" s="480"/>
      <c r="G24" s="480"/>
      <c r="H24" s="480"/>
      <c r="I24" s="481"/>
    </row>
    <row r="25" spans="1:11" ht="59.25" customHeight="1" x14ac:dyDescent="0.25">
      <c r="A25" s="482"/>
      <c r="B25" s="483"/>
      <c r="C25" s="483"/>
      <c r="D25" s="483"/>
      <c r="E25" s="483"/>
      <c r="F25" s="483"/>
      <c r="G25" s="483"/>
      <c r="H25" s="483"/>
      <c r="I25" s="484"/>
    </row>
    <row r="26" spans="1:11" ht="21.75" customHeight="1" x14ac:dyDescent="0.25">
      <c r="A26" s="455" t="s">
        <v>110</v>
      </c>
      <c r="B26" s="455"/>
      <c r="C26" s="455"/>
      <c r="D26" s="455"/>
      <c r="E26" s="455"/>
      <c r="F26" s="455"/>
      <c r="G26" s="455"/>
      <c r="H26" s="626">
        <v>29921.279999999999</v>
      </c>
      <c r="I26" s="627"/>
      <c r="K26" s="35"/>
    </row>
    <row r="27" spans="1:11" ht="18" x14ac:dyDescent="0.25">
      <c r="A27" s="387" t="s">
        <v>40</v>
      </c>
      <c r="B27" s="388"/>
      <c r="C27" s="388"/>
      <c r="D27" s="388"/>
      <c r="E27" s="388"/>
      <c r="F27" s="388"/>
      <c r="G27" s="388"/>
      <c r="H27" s="388"/>
      <c r="I27" s="389"/>
    </row>
    <row r="28" spans="1:11" ht="15.75" x14ac:dyDescent="0.25">
      <c r="A28" s="434" t="s">
        <v>39</v>
      </c>
      <c r="B28" s="435"/>
      <c r="C28" s="435"/>
      <c r="D28" s="435"/>
      <c r="E28" s="435"/>
      <c r="F28" s="435"/>
      <c r="G28" s="436"/>
      <c r="H28" s="437" t="s">
        <v>38</v>
      </c>
      <c r="I28" s="437"/>
    </row>
    <row r="29" spans="1:11" ht="15.75" x14ac:dyDescent="0.25">
      <c r="A29" s="438"/>
      <c r="B29" s="439"/>
      <c r="C29" s="439"/>
      <c r="D29" s="439"/>
      <c r="E29" s="439"/>
      <c r="F29" s="439"/>
      <c r="G29" s="440"/>
      <c r="H29" s="441">
        <v>0</v>
      </c>
      <c r="I29" s="442"/>
    </row>
    <row r="30" spans="1:11" ht="23.25" customHeight="1" x14ac:dyDescent="0.25">
      <c r="A30" s="443" t="s">
        <v>372</v>
      </c>
      <c r="B30" s="621"/>
      <c r="C30" s="621"/>
      <c r="D30" s="622"/>
      <c r="E30" s="588" t="s">
        <v>34</v>
      </c>
      <c r="F30" s="589"/>
      <c r="G30" s="590"/>
      <c r="H30" s="452">
        <f>SUM(H29:I29)</f>
        <v>0</v>
      </c>
      <c r="I30" s="452"/>
    </row>
    <row r="31" spans="1:11" ht="31.5" customHeight="1" x14ac:dyDescent="0.25">
      <c r="A31" s="623"/>
      <c r="B31" s="624"/>
      <c r="C31" s="624"/>
      <c r="D31" s="625"/>
      <c r="E31" s="588" t="s">
        <v>33</v>
      </c>
      <c r="F31" s="589"/>
      <c r="G31" s="590"/>
      <c r="H31" s="453">
        <f>+H26-H30</f>
        <v>29921.279999999999</v>
      </c>
      <c r="I31" s="454"/>
    </row>
    <row r="32" spans="1:11" ht="16.5" x14ac:dyDescent="0.25">
      <c r="A32" s="417" t="s">
        <v>32</v>
      </c>
      <c r="B32" s="418"/>
      <c r="C32" s="418"/>
      <c r="D32" s="418"/>
      <c r="E32" s="418"/>
      <c r="F32" s="418"/>
      <c r="G32" s="419"/>
      <c r="H32" s="420" t="s">
        <v>31</v>
      </c>
      <c r="I32" s="421"/>
    </row>
    <row r="33" spans="1:9" ht="31.5" x14ac:dyDescent="0.25">
      <c r="A33" s="77" t="s">
        <v>30</v>
      </c>
      <c r="B33" s="77" t="s">
        <v>29</v>
      </c>
      <c r="C33" s="77" t="s">
        <v>28</v>
      </c>
      <c r="D33" s="77" t="s">
        <v>27</v>
      </c>
      <c r="E33" s="28" t="s">
        <v>26</v>
      </c>
      <c r="F33" s="424" t="s">
        <v>25</v>
      </c>
      <c r="G33" s="425"/>
      <c r="H33" s="422"/>
      <c r="I33" s="423"/>
    </row>
    <row r="34" spans="1:9" ht="21" customHeight="1" x14ac:dyDescent="0.25">
      <c r="A34" s="29" t="s">
        <v>15</v>
      </c>
      <c r="B34" s="30" t="s">
        <v>12</v>
      </c>
      <c r="C34" s="30" t="s">
        <v>11</v>
      </c>
      <c r="D34" s="30" t="s">
        <v>200</v>
      </c>
      <c r="E34" s="30" t="s">
        <v>10</v>
      </c>
      <c r="F34" s="426">
        <f>+H26</f>
        <v>29921.279999999999</v>
      </c>
      <c r="G34" s="427"/>
      <c r="H34" s="609" t="s">
        <v>24</v>
      </c>
      <c r="I34" s="610"/>
    </row>
    <row r="35" spans="1:9" ht="27" customHeight="1" x14ac:dyDescent="0.25">
      <c r="A35" s="29"/>
      <c r="B35" s="30"/>
      <c r="C35" s="30"/>
      <c r="D35" s="30"/>
      <c r="E35" s="30"/>
      <c r="F35" s="426"/>
      <c r="G35" s="427"/>
      <c r="H35" s="611"/>
      <c r="I35" s="612"/>
    </row>
    <row r="36" spans="1:9" ht="15.75" x14ac:dyDescent="0.25">
      <c r="A36" s="9"/>
      <c r="B36" s="8"/>
      <c r="C36" s="8"/>
      <c r="D36" s="8"/>
      <c r="E36" s="8"/>
      <c r="F36" s="406"/>
      <c r="G36" s="407"/>
      <c r="H36" s="611"/>
      <c r="I36" s="612"/>
    </row>
    <row r="37" spans="1:9" ht="15.75" x14ac:dyDescent="0.25">
      <c r="A37" s="9"/>
      <c r="B37" s="8"/>
      <c r="C37" s="8"/>
      <c r="D37" s="8"/>
      <c r="E37" s="8"/>
      <c r="F37" s="406"/>
      <c r="G37" s="407"/>
      <c r="H37" s="613"/>
      <c r="I37" s="614"/>
    </row>
    <row r="38" spans="1:9" ht="15.75" x14ac:dyDescent="0.25">
      <c r="A38" s="9"/>
      <c r="B38" s="8"/>
      <c r="C38" s="8"/>
      <c r="D38" s="8"/>
      <c r="E38" s="8"/>
      <c r="F38" s="406"/>
      <c r="G38" s="407"/>
      <c r="H38" s="390" t="s">
        <v>19</v>
      </c>
      <c r="I38" s="390"/>
    </row>
    <row r="39" spans="1:9" ht="15.75" customHeight="1" x14ac:dyDescent="0.25">
      <c r="A39" s="9"/>
      <c r="B39" s="8"/>
      <c r="C39" s="8"/>
      <c r="D39" s="8"/>
      <c r="E39" s="8"/>
      <c r="F39" s="407"/>
      <c r="G39" s="408"/>
      <c r="H39" s="409" t="s">
        <v>111</v>
      </c>
      <c r="I39" s="410"/>
    </row>
    <row r="40" spans="1:9" ht="15.75" x14ac:dyDescent="0.25">
      <c r="A40" s="9"/>
      <c r="B40" s="8"/>
      <c r="C40" s="8"/>
      <c r="D40" s="8"/>
      <c r="E40" s="8"/>
      <c r="F40" s="407"/>
      <c r="G40" s="408"/>
      <c r="H40" s="411"/>
      <c r="I40" s="412"/>
    </row>
    <row r="41" spans="1:9" ht="15.75" x14ac:dyDescent="0.25">
      <c r="A41" s="9"/>
      <c r="B41" s="8"/>
      <c r="C41" s="8"/>
      <c r="D41" s="8"/>
      <c r="E41" s="8"/>
      <c r="F41" s="407"/>
      <c r="G41" s="408"/>
      <c r="H41" s="411"/>
      <c r="I41" s="412"/>
    </row>
    <row r="42" spans="1:9" ht="15.75" x14ac:dyDescent="0.25">
      <c r="A42" s="9"/>
      <c r="B42" s="8"/>
      <c r="C42" s="8"/>
      <c r="D42" s="8"/>
      <c r="E42" s="8"/>
      <c r="F42" s="406"/>
      <c r="G42" s="407"/>
      <c r="H42" s="411"/>
      <c r="I42" s="412"/>
    </row>
    <row r="43" spans="1:9" ht="15.75" x14ac:dyDescent="0.25">
      <c r="A43" s="9"/>
      <c r="B43" s="8"/>
      <c r="C43" s="8"/>
      <c r="D43" s="8"/>
      <c r="E43" s="8"/>
      <c r="F43" s="406"/>
      <c r="G43" s="407"/>
      <c r="H43" s="411"/>
      <c r="I43" s="412"/>
    </row>
    <row r="44" spans="1:9" ht="15.75" x14ac:dyDescent="0.25">
      <c r="A44" s="31"/>
      <c r="B44" s="32"/>
      <c r="C44" s="32"/>
      <c r="D44" s="6"/>
      <c r="E44" s="6"/>
      <c r="F44" s="415"/>
      <c r="G44" s="416"/>
      <c r="H44" s="413"/>
      <c r="I44" s="414"/>
    </row>
    <row r="45" spans="1:9" ht="18" x14ac:dyDescent="0.25">
      <c r="A45" s="387" t="s">
        <v>8</v>
      </c>
      <c r="B45" s="388"/>
      <c r="C45" s="388"/>
      <c r="D45" s="388"/>
      <c r="E45" s="388"/>
      <c r="F45" s="388"/>
      <c r="G45" s="389"/>
      <c r="H45" s="390" t="s">
        <v>7</v>
      </c>
      <c r="I45" s="390"/>
    </row>
    <row r="46" spans="1:9" ht="15.75" x14ac:dyDescent="0.25">
      <c r="A46" s="390" t="s">
        <v>6</v>
      </c>
      <c r="B46" s="390"/>
      <c r="C46" s="390"/>
      <c r="D46" s="390" t="s">
        <v>5</v>
      </c>
      <c r="E46" s="390"/>
      <c r="F46" s="390"/>
      <c r="G46" s="390"/>
      <c r="H46" s="390"/>
      <c r="I46" s="390"/>
    </row>
    <row r="47" spans="1:9" ht="15" customHeight="1" x14ac:dyDescent="0.25">
      <c r="A47" s="391" t="s">
        <v>100</v>
      </c>
      <c r="B47" s="392"/>
      <c r="C47" s="392"/>
      <c r="D47" s="394" t="s">
        <v>112</v>
      </c>
      <c r="E47" s="394"/>
      <c r="F47" s="394"/>
      <c r="G47" s="395"/>
      <c r="H47" s="400" t="s">
        <v>86</v>
      </c>
      <c r="I47" s="401"/>
    </row>
    <row r="48" spans="1:9" ht="18.75" customHeight="1" x14ac:dyDescent="0.25">
      <c r="A48" s="393"/>
      <c r="B48" s="392"/>
      <c r="C48" s="392"/>
      <c r="D48" s="396"/>
      <c r="E48" s="396"/>
      <c r="F48" s="396"/>
      <c r="G48" s="397"/>
      <c r="H48" s="402"/>
      <c r="I48" s="403"/>
    </row>
    <row r="49" spans="1:9" x14ac:dyDescent="0.25">
      <c r="A49" s="393"/>
      <c r="B49" s="392"/>
      <c r="C49" s="392"/>
      <c r="D49" s="396"/>
      <c r="E49" s="396"/>
      <c r="F49" s="396"/>
      <c r="G49" s="397"/>
      <c r="H49" s="402"/>
      <c r="I49" s="403"/>
    </row>
    <row r="50" spans="1:9" x14ac:dyDescent="0.25">
      <c r="A50" s="393"/>
      <c r="B50" s="392"/>
      <c r="C50" s="392"/>
      <c r="D50" s="396"/>
      <c r="E50" s="396"/>
      <c r="F50" s="396"/>
      <c r="G50" s="396"/>
      <c r="H50" s="404"/>
      <c r="I50" s="405"/>
    </row>
    <row r="51" spans="1:9" x14ac:dyDescent="0.25">
      <c r="A51" s="393"/>
      <c r="B51" s="392"/>
      <c r="C51" s="392"/>
      <c r="D51" s="396"/>
      <c r="E51" s="396"/>
      <c r="F51" s="396"/>
      <c r="G51" s="396"/>
      <c r="H51" s="400" t="s">
        <v>1</v>
      </c>
      <c r="I51" s="401"/>
    </row>
    <row r="52" spans="1:9" ht="30" customHeight="1" x14ac:dyDescent="0.25">
      <c r="A52" s="393"/>
      <c r="B52" s="392"/>
      <c r="C52" s="392"/>
      <c r="D52" s="398"/>
      <c r="E52" s="398"/>
      <c r="F52" s="398"/>
      <c r="G52" s="399"/>
      <c r="H52" s="404"/>
      <c r="I52" s="405"/>
    </row>
    <row r="53" spans="1:9" ht="18.75" customHeight="1" x14ac:dyDescent="0.25">
      <c r="A53" s="574" t="s">
        <v>0</v>
      </c>
      <c r="B53" s="575"/>
      <c r="C53" s="575"/>
      <c r="D53" s="575"/>
      <c r="E53" s="575"/>
      <c r="F53" s="575"/>
      <c r="G53" s="575"/>
      <c r="H53" s="575"/>
      <c r="I53" s="576"/>
    </row>
  </sheetData>
  <mergeCells count="61">
    <mergeCell ref="A53:I53"/>
    <mergeCell ref="A45:G45"/>
    <mergeCell ref="H45:I46"/>
    <mergeCell ref="A46:C46"/>
    <mergeCell ref="D46:G46"/>
    <mergeCell ref="A47:C52"/>
    <mergeCell ref="D47:G52"/>
    <mergeCell ref="H47:I50"/>
    <mergeCell ref="H51:I52"/>
    <mergeCell ref="F38:G38"/>
    <mergeCell ref="H38:I38"/>
    <mergeCell ref="F39:G39"/>
    <mergeCell ref="H39:I44"/>
    <mergeCell ref="F40:G40"/>
    <mergeCell ref="F41:G41"/>
    <mergeCell ref="F42:G42"/>
    <mergeCell ref="F43:G43"/>
    <mergeCell ref="F44:G44"/>
    <mergeCell ref="A32:G32"/>
    <mergeCell ref="H32:I33"/>
    <mergeCell ref="F33:G33"/>
    <mergeCell ref="F34:G34"/>
    <mergeCell ref="H34:I37"/>
    <mergeCell ref="F35:G35"/>
    <mergeCell ref="F36:G36"/>
    <mergeCell ref="F37:G37"/>
    <mergeCell ref="A29:G29"/>
    <mergeCell ref="H29:I29"/>
    <mergeCell ref="A30:D31"/>
    <mergeCell ref="E30:G30"/>
    <mergeCell ref="H30:I30"/>
    <mergeCell ref="E31:G31"/>
    <mergeCell ref="H31:I31"/>
    <mergeCell ref="A23:I25"/>
    <mergeCell ref="A26:G26"/>
    <mergeCell ref="H26:I26"/>
    <mergeCell ref="A27:I27"/>
    <mergeCell ref="A28:G28"/>
    <mergeCell ref="H28:I28"/>
    <mergeCell ref="A22:I22"/>
    <mergeCell ref="G13:H14"/>
    <mergeCell ref="I13:I14"/>
    <mergeCell ref="C15:G15"/>
    <mergeCell ref="H15:I15"/>
    <mergeCell ref="C16:G16"/>
    <mergeCell ref="H16:I16"/>
    <mergeCell ref="A17:I17"/>
    <mergeCell ref="A18:B19"/>
    <mergeCell ref="C18:I19"/>
    <mergeCell ref="A20:D21"/>
    <mergeCell ref="E20:I21"/>
    <mergeCell ref="A4:I4"/>
    <mergeCell ref="A5:I5"/>
    <mergeCell ref="A6:I6"/>
    <mergeCell ref="A11:I11"/>
    <mergeCell ref="A12:B16"/>
    <mergeCell ref="C12:D12"/>
    <mergeCell ref="E12:F12"/>
    <mergeCell ref="G12:H12"/>
    <mergeCell ref="C13:D14"/>
    <mergeCell ref="E13:F14"/>
  </mergeCells>
  <pageMargins left="0.70866141732283472" right="0.11811023622047245" top="0.15748031496062992" bottom="0.15748031496062992" header="0.31496062992125984" footer="0.31496062992125984"/>
  <pageSetup scale="7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tabColor theme="0"/>
  </sheetPr>
  <dimension ref="B1:U56"/>
  <sheetViews>
    <sheetView workbookViewId="0">
      <selection activeCell="F13" sqref="F13:G14"/>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264</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265</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254</v>
      </c>
      <c r="G13" s="506"/>
      <c r="H13" s="737" t="s">
        <v>66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255</v>
      </c>
      <c r="J16" s="514"/>
    </row>
    <row r="17" spans="2:21" ht="18" x14ac:dyDescent="0.25">
      <c r="B17" s="387" t="s">
        <v>47</v>
      </c>
      <c r="C17" s="388"/>
      <c r="D17" s="388"/>
      <c r="E17" s="388"/>
      <c r="F17" s="388"/>
      <c r="G17" s="388"/>
      <c r="H17" s="388"/>
      <c r="I17" s="388"/>
      <c r="J17" s="38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282</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566.75</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266</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566.75</v>
      </c>
      <c r="J34" s="715"/>
    </row>
    <row r="35" spans="2:10" ht="16.5" x14ac:dyDescent="0.25">
      <c r="B35" s="417" t="s">
        <v>32</v>
      </c>
      <c r="C35" s="418"/>
      <c r="D35" s="418"/>
      <c r="E35" s="418"/>
      <c r="F35" s="418"/>
      <c r="G35" s="418"/>
      <c r="H35" s="419"/>
      <c r="I35" s="390" t="s">
        <v>31</v>
      </c>
      <c r="J35" s="390"/>
    </row>
    <row r="36" spans="2:10" ht="31.5" x14ac:dyDescent="0.25">
      <c r="B36" s="55" t="s">
        <v>30</v>
      </c>
      <c r="C36" s="55" t="s">
        <v>29</v>
      </c>
      <c r="D36" s="55" t="s">
        <v>28</v>
      </c>
      <c r="E36" s="55" t="s">
        <v>27</v>
      </c>
      <c r="F36" s="28" t="s">
        <v>26</v>
      </c>
      <c r="G36" s="424" t="s">
        <v>25</v>
      </c>
      <c r="H36" s="425"/>
      <c r="I36" s="390"/>
      <c r="J36" s="390"/>
    </row>
    <row r="37" spans="2:10" ht="15.75" x14ac:dyDescent="0.25">
      <c r="B37" s="29" t="s">
        <v>15</v>
      </c>
      <c r="C37" s="30"/>
      <c r="D37" s="30"/>
      <c r="E37" s="30"/>
      <c r="F37" s="30" t="s">
        <v>259</v>
      </c>
      <c r="G37" s="426">
        <f>I34</f>
        <v>566.75</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123</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30" customHeight="1" x14ac:dyDescent="0.25">
      <c r="B50" s="391" t="s">
        <v>260</v>
      </c>
      <c r="C50" s="392"/>
      <c r="D50" s="392"/>
      <c r="E50" s="394" t="s">
        <v>261</v>
      </c>
      <c r="F50" s="394"/>
      <c r="G50" s="394"/>
      <c r="H50" s="395"/>
      <c r="I50" s="400" t="s">
        <v>86</v>
      </c>
      <c r="J50" s="401"/>
    </row>
    <row r="51" spans="2:10" x14ac:dyDescent="0.25">
      <c r="B51" s="393"/>
      <c r="C51" s="392"/>
      <c r="D51" s="392"/>
      <c r="E51" s="396"/>
      <c r="F51" s="396"/>
      <c r="G51" s="396"/>
      <c r="H51" s="397"/>
      <c r="I51" s="402"/>
      <c r="J51" s="403"/>
    </row>
    <row r="52" spans="2:10" x14ac:dyDescent="0.25">
      <c r="B52" s="393"/>
      <c r="C52" s="392"/>
      <c r="D52" s="392"/>
      <c r="E52" s="396"/>
      <c r="F52" s="396"/>
      <c r="G52" s="396"/>
      <c r="H52" s="397"/>
      <c r="I52" s="402"/>
      <c r="J52" s="403"/>
    </row>
    <row r="53" spans="2:10" x14ac:dyDescent="0.25">
      <c r="B53" s="393"/>
      <c r="C53" s="392"/>
      <c r="D53" s="392"/>
      <c r="E53" s="396"/>
      <c r="F53" s="396"/>
      <c r="G53" s="396"/>
      <c r="H53" s="396"/>
      <c r="I53" s="404"/>
      <c r="J53" s="405"/>
    </row>
    <row r="54" spans="2:10" x14ac:dyDescent="0.25">
      <c r="B54" s="393"/>
      <c r="C54" s="392"/>
      <c r="D54" s="392"/>
      <c r="E54" s="396"/>
      <c r="F54" s="396"/>
      <c r="G54" s="396"/>
      <c r="H54" s="396"/>
      <c r="I54" s="400" t="s">
        <v>1</v>
      </c>
      <c r="J54" s="401"/>
    </row>
    <row r="55" spans="2:10" x14ac:dyDescent="0.25">
      <c r="B55" s="393"/>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ageMargins left="0.31496062992125984" right="0.11811023622047245" top="0.15748031496062992" bottom="0.15748031496062992" header="0.31496062992125984" footer="0.31496062992125984"/>
  <pageSetup scale="83"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tabColor theme="0"/>
  </sheetPr>
  <dimension ref="B1:J57"/>
  <sheetViews>
    <sheetView topLeftCell="A4" workbookViewId="0">
      <selection activeCell="B23" sqref="B23:J25"/>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277</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265</v>
      </c>
      <c r="J9" s="15"/>
    </row>
    <row r="10" spans="2:10" ht="16.5" x14ac:dyDescent="0.25">
      <c r="B10" s="17"/>
      <c r="C10" s="16"/>
      <c r="D10" s="16"/>
      <c r="E10" s="16"/>
      <c r="F10" s="16"/>
      <c r="G10" s="16"/>
      <c r="H10" s="16"/>
      <c r="I10" s="16"/>
      <c r="J10" s="15"/>
    </row>
    <row r="11" spans="2:10" ht="24" customHeight="1" x14ac:dyDescent="0.25">
      <c r="B11" s="744" t="s">
        <v>59</v>
      </c>
      <c r="C11" s="745"/>
      <c r="D11" s="745"/>
      <c r="E11" s="745"/>
      <c r="F11" s="745"/>
      <c r="G11" s="745"/>
      <c r="H11" s="745"/>
      <c r="I11" s="745"/>
      <c r="J11" s="746"/>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267</v>
      </c>
      <c r="E13" s="504"/>
      <c r="F13" s="505" t="s">
        <v>254</v>
      </c>
      <c r="G13" s="506"/>
      <c r="H13" s="737" t="s">
        <v>66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27"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0.5" customHeight="1" x14ac:dyDescent="0.25">
      <c r="B18" s="459" t="s">
        <v>46</v>
      </c>
      <c r="C18" s="460"/>
      <c r="D18" s="463" t="s">
        <v>256</v>
      </c>
      <c r="E18" s="464"/>
      <c r="F18" s="464"/>
      <c r="G18" s="464"/>
      <c r="H18" s="464"/>
      <c r="I18" s="464"/>
      <c r="J18" s="465"/>
    </row>
    <row r="19" spans="2:10"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4.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281</v>
      </c>
      <c r="C23" s="477"/>
      <c r="D23" s="477"/>
      <c r="E23" s="477"/>
      <c r="F23" s="477"/>
      <c r="G23" s="477"/>
      <c r="H23" s="477"/>
      <c r="I23" s="477"/>
      <c r="J23" s="478"/>
    </row>
    <row r="24" spans="2:10" ht="23.25" customHeight="1" x14ac:dyDescent="0.25">
      <c r="B24" s="479"/>
      <c r="C24" s="480"/>
      <c r="D24" s="480"/>
      <c r="E24" s="480"/>
      <c r="F24" s="480"/>
      <c r="G24" s="480"/>
      <c r="H24" s="480"/>
      <c r="I24" s="480"/>
      <c r="J24" s="481"/>
    </row>
    <row r="25" spans="2:10" ht="30.75" customHeight="1" x14ac:dyDescent="0.25">
      <c r="B25" s="479"/>
      <c r="C25" s="480"/>
      <c r="D25" s="480"/>
      <c r="E25" s="480"/>
      <c r="F25" s="480"/>
      <c r="G25" s="480"/>
      <c r="H25" s="480"/>
      <c r="I25" s="480"/>
      <c r="J25" s="481"/>
    </row>
    <row r="26" spans="2:10" ht="16.5" customHeight="1" x14ac:dyDescent="0.25">
      <c r="B26" s="534" t="s">
        <v>258</v>
      </c>
      <c r="C26" s="535"/>
      <c r="D26" s="535"/>
      <c r="E26" s="535"/>
      <c r="F26" s="535"/>
      <c r="G26" s="535"/>
      <c r="H26" s="536"/>
      <c r="I26" s="743">
        <v>6.85</v>
      </c>
      <c r="J26" s="743"/>
    </row>
    <row r="27" spans="2:10" ht="19.5" customHeight="1"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30.75" customHeight="1" x14ac:dyDescent="0.25">
      <c r="B33" s="443" t="s">
        <v>271</v>
      </c>
      <c r="C33" s="444"/>
      <c r="D33" s="444"/>
      <c r="E33" s="445"/>
      <c r="F33" s="550" t="s">
        <v>34</v>
      </c>
      <c r="G33" s="551"/>
      <c r="H33" s="552"/>
      <c r="I33" s="738">
        <f>SUM(I30:J32)</f>
        <v>0</v>
      </c>
      <c r="J33" s="738"/>
    </row>
    <row r="34" spans="2:10" ht="20.25" x14ac:dyDescent="0.25">
      <c r="B34" s="446"/>
      <c r="C34" s="447"/>
      <c r="D34" s="447"/>
      <c r="E34" s="448"/>
      <c r="F34" s="550" t="s">
        <v>33</v>
      </c>
      <c r="G34" s="551"/>
      <c r="H34" s="552"/>
      <c r="I34" s="452">
        <f>I26</f>
        <v>6.85</v>
      </c>
      <c r="J34" s="452"/>
    </row>
    <row r="35" spans="2:10" ht="16.5" x14ac:dyDescent="0.25">
      <c r="B35" s="417" t="s">
        <v>32</v>
      </c>
      <c r="C35" s="418"/>
      <c r="D35" s="418"/>
      <c r="E35" s="418"/>
      <c r="F35" s="418"/>
      <c r="G35" s="418"/>
      <c r="H35" s="419"/>
      <c r="I35" s="390" t="s">
        <v>31</v>
      </c>
      <c r="J35" s="390"/>
    </row>
    <row r="36" spans="2:10" ht="31.5" x14ac:dyDescent="0.25">
      <c r="B36" s="55" t="s">
        <v>30</v>
      </c>
      <c r="C36" s="55" t="s">
        <v>29</v>
      </c>
      <c r="D36" s="55" t="s">
        <v>28</v>
      </c>
      <c r="E36" s="55" t="s">
        <v>27</v>
      </c>
      <c r="F36" s="28" t="s">
        <v>26</v>
      </c>
      <c r="G36" s="424" t="s">
        <v>25</v>
      </c>
      <c r="H36" s="425"/>
      <c r="I36" s="390"/>
      <c r="J36" s="390"/>
    </row>
    <row r="37" spans="2:10" ht="15.75" x14ac:dyDescent="0.25">
      <c r="B37" s="29" t="s">
        <v>15</v>
      </c>
      <c r="C37" s="30"/>
      <c r="D37" s="30"/>
      <c r="E37" s="30"/>
      <c r="F37" s="30" t="s">
        <v>259</v>
      </c>
      <c r="G37" s="426">
        <f>I34</f>
        <v>6.85</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268</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31"/>
      <c r="C46" s="32"/>
      <c r="D46" s="32"/>
      <c r="E46" s="6"/>
      <c r="F46" s="6"/>
      <c r="G46" s="415"/>
      <c r="H46" s="416"/>
      <c r="I46" s="411"/>
      <c r="J46" s="412"/>
    </row>
    <row r="47" spans="2:10" ht="15.75" x14ac:dyDescent="0.25">
      <c r="B47" s="9"/>
      <c r="C47" s="8"/>
      <c r="D47" s="8"/>
      <c r="E47" s="8"/>
      <c r="F47" s="8"/>
      <c r="G47" s="406"/>
      <c r="H47" s="561"/>
      <c r="I47" s="411"/>
      <c r="J47" s="412"/>
    </row>
    <row r="48" spans="2:10" ht="15.75" x14ac:dyDescent="0.25">
      <c r="B48" s="7"/>
      <c r="C48" s="6"/>
      <c r="D48" s="6"/>
      <c r="E48" s="6"/>
      <c r="F48" s="6"/>
      <c r="G48" s="415"/>
      <c r="H48" s="565"/>
      <c r="I48" s="413"/>
      <c r="J48" s="414"/>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30" customHeight="1" x14ac:dyDescent="0.25">
      <c r="B51" s="391" t="s">
        <v>269</v>
      </c>
      <c r="C51" s="392"/>
      <c r="D51" s="392"/>
      <c r="E51" s="394" t="s">
        <v>112</v>
      </c>
      <c r="F51" s="394"/>
      <c r="G51" s="394"/>
      <c r="H51" s="395"/>
      <c r="I51" s="400" t="s">
        <v>86</v>
      </c>
      <c r="J51" s="401"/>
    </row>
    <row r="52" spans="2:10" x14ac:dyDescent="0.25">
      <c r="B52" s="393"/>
      <c r="C52" s="392"/>
      <c r="D52" s="392"/>
      <c r="E52" s="396"/>
      <c r="F52" s="396"/>
      <c r="G52" s="396"/>
      <c r="H52" s="397"/>
      <c r="I52" s="402"/>
      <c r="J52" s="403"/>
    </row>
    <row r="53" spans="2:10" x14ac:dyDescent="0.25">
      <c r="B53" s="393"/>
      <c r="C53" s="392"/>
      <c r="D53" s="392"/>
      <c r="E53" s="396"/>
      <c r="F53" s="396"/>
      <c r="G53" s="396"/>
      <c r="H53" s="397"/>
      <c r="I53" s="402"/>
      <c r="J53" s="403"/>
    </row>
    <row r="54" spans="2:10" x14ac:dyDescent="0.25">
      <c r="B54" s="393"/>
      <c r="C54" s="392"/>
      <c r="D54" s="392"/>
      <c r="E54" s="396"/>
      <c r="F54" s="396"/>
      <c r="G54" s="396"/>
      <c r="H54" s="396"/>
      <c r="I54" s="404"/>
      <c r="J54" s="405"/>
    </row>
    <row r="55" spans="2:10" x14ac:dyDescent="0.25">
      <c r="B55" s="393"/>
      <c r="C55" s="392"/>
      <c r="D55" s="392"/>
      <c r="E55" s="396"/>
      <c r="F55" s="396"/>
      <c r="G55" s="396"/>
      <c r="H55" s="396"/>
      <c r="I55" s="400" t="s">
        <v>1</v>
      </c>
      <c r="J55" s="401"/>
    </row>
    <row r="56" spans="2:10" x14ac:dyDescent="0.25">
      <c r="B56" s="393"/>
      <c r="C56" s="392"/>
      <c r="D56" s="392"/>
      <c r="E56" s="398"/>
      <c r="F56" s="398"/>
      <c r="G56" s="398"/>
      <c r="H56" s="399"/>
      <c r="I56" s="404"/>
      <c r="J56" s="405"/>
    </row>
    <row r="57" spans="2:10" ht="21" customHeight="1" x14ac:dyDescent="0.25">
      <c r="B57" s="384" t="s">
        <v>262</v>
      </c>
      <c r="C57" s="385"/>
      <c r="D57" s="385"/>
      <c r="E57" s="385"/>
      <c r="F57" s="385"/>
      <c r="G57" s="385"/>
      <c r="H57" s="385"/>
      <c r="I57" s="385"/>
      <c r="J57" s="386"/>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rintOptions horizontalCentered="1"/>
  <pageMargins left="0.31496062992125984" right="0.31496062992125984" top="0.35433070866141736" bottom="0.15748031496062992" header="0.31496062992125984" footer="0.31496062992125984"/>
  <pageSetup scale="81"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tabColor theme="0"/>
  </sheetPr>
  <dimension ref="B2:J58"/>
  <sheetViews>
    <sheetView topLeftCell="A7" workbookViewId="0">
      <selection activeCell="F14" sqref="F14:G15"/>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278</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265</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254</v>
      </c>
      <c r="G14" s="506"/>
      <c r="H14" s="737" t="s">
        <v>66</v>
      </c>
      <c r="I14" s="518"/>
      <c r="J14" s="504" t="s">
        <v>52</v>
      </c>
    </row>
    <row r="15" spans="2:10" ht="15" customHeight="1" x14ac:dyDescent="0.25">
      <c r="B15" s="497"/>
      <c r="C15" s="498"/>
      <c r="D15" s="504"/>
      <c r="E15" s="504"/>
      <c r="F15" s="507"/>
      <c r="G15" s="508"/>
      <c r="H15" s="519"/>
      <c r="I15" s="52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273</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274</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275</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15.75" customHeight="1" x14ac:dyDescent="0.25">
      <c r="B24" s="476" t="s">
        <v>279</v>
      </c>
      <c r="C24" s="477"/>
      <c r="D24" s="477"/>
      <c r="E24" s="477"/>
      <c r="F24" s="477"/>
      <c r="G24" s="477"/>
      <c r="H24" s="477"/>
      <c r="I24" s="477"/>
      <c r="J24" s="478"/>
    </row>
    <row r="25" spans="2:10" ht="28.5"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17.25" customHeight="1" x14ac:dyDescent="0.25">
      <c r="B27" s="534" t="s">
        <v>258</v>
      </c>
      <c r="C27" s="535"/>
      <c r="D27" s="535"/>
      <c r="E27" s="535"/>
      <c r="F27" s="535"/>
      <c r="G27" s="535"/>
      <c r="H27" s="536"/>
      <c r="I27" s="601">
        <v>36.840000000000003</v>
      </c>
      <c r="J27" s="601"/>
    </row>
    <row r="28" spans="2:10" ht="15.75" customHeight="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280</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36.840000000000003</v>
      </c>
      <c r="J35" s="452"/>
    </row>
    <row r="36" spans="2:10" ht="16.5" x14ac:dyDescent="0.25">
      <c r="B36" s="417" t="s">
        <v>32</v>
      </c>
      <c r="C36" s="418"/>
      <c r="D36" s="418"/>
      <c r="E36" s="418"/>
      <c r="F36" s="418"/>
      <c r="G36" s="418"/>
      <c r="H36" s="419"/>
      <c r="I36" s="390" t="s">
        <v>31</v>
      </c>
      <c r="J36" s="390"/>
    </row>
    <row r="37" spans="2:10" ht="31.5" x14ac:dyDescent="0.25">
      <c r="B37" s="55" t="s">
        <v>30</v>
      </c>
      <c r="C37" s="55" t="s">
        <v>29</v>
      </c>
      <c r="D37" s="55" t="s">
        <v>28</v>
      </c>
      <c r="E37" s="55" t="s">
        <v>27</v>
      </c>
      <c r="F37" s="28" t="s">
        <v>26</v>
      </c>
      <c r="G37" s="424" t="s">
        <v>25</v>
      </c>
      <c r="H37" s="425"/>
      <c r="I37" s="390"/>
      <c r="J37" s="390"/>
    </row>
    <row r="38" spans="2:10" ht="15.75" customHeight="1" x14ac:dyDescent="0.25">
      <c r="B38" s="29" t="s">
        <v>15</v>
      </c>
      <c r="C38" s="30"/>
      <c r="D38" s="30"/>
      <c r="E38" s="30"/>
      <c r="F38" s="30" t="s">
        <v>259</v>
      </c>
      <c r="G38" s="426">
        <f>I27</f>
        <v>36.840000000000003</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268</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31"/>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391" t="s">
        <v>100</v>
      </c>
      <c r="C52" s="392"/>
      <c r="D52" s="392"/>
      <c r="E52" s="394" t="s">
        <v>276</v>
      </c>
      <c r="F52" s="394"/>
      <c r="G52" s="394"/>
      <c r="H52" s="395"/>
      <c r="I52" s="400" t="s">
        <v>86</v>
      </c>
      <c r="J52" s="401"/>
    </row>
    <row r="53" spans="2:10" ht="15" customHeight="1" x14ac:dyDescent="0.25">
      <c r="B53" s="393"/>
      <c r="C53" s="392"/>
      <c r="D53" s="392"/>
      <c r="E53" s="396"/>
      <c r="F53" s="396"/>
      <c r="G53" s="396"/>
      <c r="H53" s="397"/>
      <c r="I53" s="402"/>
      <c r="J53" s="403"/>
    </row>
    <row r="54" spans="2:10" ht="15" customHeight="1" x14ac:dyDescent="0.25">
      <c r="B54" s="393"/>
      <c r="C54" s="392"/>
      <c r="D54" s="392"/>
      <c r="E54" s="396"/>
      <c r="F54" s="396"/>
      <c r="G54" s="396"/>
      <c r="H54" s="397"/>
      <c r="I54" s="402"/>
      <c r="J54" s="403"/>
    </row>
    <row r="55" spans="2:10" ht="15" customHeight="1" x14ac:dyDescent="0.25">
      <c r="B55" s="393"/>
      <c r="C55" s="392"/>
      <c r="D55" s="392"/>
      <c r="E55" s="396"/>
      <c r="F55" s="396"/>
      <c r="G55" s="396"/>
      <c r="H55" s="396"/>
      <c r="I55" s="404"/>
      <c r="J55" s="405"/>
    </row>
    <row r="56" spans="2:10" ht="15" customHeight="1" x14ac:dyDescent="0.25">
      <c r="B56" s="393"/>
      <c r="C56" s="392"/>
      <c r="D56" s="392"/>
      <c r="E56" s="396"/>
      <c r="F56" s="396"/>
      <c r="G56" s="396"/>
      <c r="H56" s="396"/>
      <c r="I56" s="400" t="s">
        <v>1</v>
      </c>
      <c r="J56" s="401"/>
    </row>
    <row r="57" spans="2:10" ht="15" customHeight="1" x14ac:dyDescent="0.25">
      <c r="B57" s="393"/>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29:J29"/>
    <mergeCell ref="B18:J18"/>
    <mergeCell ref="B19:C20"/>
    <mergeCell ref="D19:J20"/>
    <mergeCell ref="B21:E22"/>
    <mergeCell ref="F21: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1"/>
    <mergeCell ref="G39:H39"/>
    <mergeCell ref="G40:H40"/>
    <mergeCell ref="G41:H41"/>
    <mergeCell ref="G42:H42"/>
    <mergeCell ref="I42:J42"/>
    <mergeCell ref="G43:H43"/>
    <mergeCell ref="I43:J49"/>
    <mergeCell ref="G44:H44"/>
    <mergeCell ref="G45:H45"/>
    <mergeCell ref="G46:H46"/>
    <mergeCell ref="G47:H47"/>
    <mergeCell ref="G48:H48"/>
    <mergeCell ref="G49:H49"/>
    <mergeCell ref="B58:J58"/>
    <mergeCell ref="B50:H50"/>
    <mergeCell ref="I50:J51"/>
    <mergeCell ref="B51:D51"/>
    <mergeCell ref="E51:H51"/>
    <mergeCell ref="B52:D57"/>
    <mergeCell ref="E52:H57"/>
    <mergeCell ref="I52:J55"/>
    <mergeCell ref="I56:J57"/>
  </mergeCells>
  <printOptions horizontalCentered="1"/>
  <pageMargins left="0.31496062992125984" right="0.31496062992125984" top="0.15748031496062992" bottom="0.15748031496062992" header="0.31496062992125984" footer="0.31496062992125984"/>
  <pageSetup scale="76"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tabColor theme="0"/>
  </sheetPr>
  <dimension ref="B2:L58"/>
  <sheetViews>
    <sheetView topLeftCell="A4" workbookViewId="0">
      <selection activeCell="H14" sqref="H14:I15"/>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287</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265</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288</v>
      </c>
      <c r="G14" s="506"/>
      <c r="H14" s="505" t="s">
        <v>66</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x14ac:dyDescent="0.25">
      <c r="B19" s="459" t="s">
        <v>46</v>
      </c>
      <c r="C19" s="460"/>
      <c r="D19" s="595" t="s">
        <v>283</v>
      </c>
      <c r="E19" s="596"/>
      <c r="F19" s="596"/>
      <c r="G19" s="596"/>
      <c r="H19" s="596"/>
      <c r="I19" s="596"/>
      <c r="J19" s="597"/>
    </row>
    <row r="20" spans="2:12" ht="11.25" customHeight="1" x14ac:dyDescent="0.25">
      <c r="B20" s="461"/>
      <c r="C20" s="462"/>
      <c r="D20" s="598"/>
      <c r="E20" s="599"/>
      <c r="F20" s="599"/>
      <c r="G20" s="599"/>
      <c r="H20" s="599"/>
      <c r="I20" s="599"/>
      <c r="J20" s="600"/>
    </row>
    <row r="21" spans="2:12" x14ac:dyDescent="0.25">
      <c r="B21" s="521" t="s">
        <v>284</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476" t="s">
        <v>289</v>
      </c>
      <c r="C25" s="477"/>
      <c r="D25" s="477"/>
      <c r="E25" s="477"/>
      <c r="F25" s="477"/>
      <c r="G25" s="477"/>
      <c r="H25" s="477"/>
      <c r="I25" s="477"/>
      <c r="J25" s="478"/>
    </row>
    <row r="26" spans="2:12" ht="18" customHeight="1" x14ac:dyDescent="0.25">
      <c r="B26" s="479"/>
      <c r="C26" s="480"/>
      <c r="D26" s="480"/>
      <c r="E26" s="480"/>
      <c r="F26" s="480"/>
      <c r="G26" s="480"/>
      <c r="H26" s="480"/>
      <c r="I26" s="480"/>
      <c r="J26" s="481"/>
    </row>
    <row r="27" spans="2:12" ht="29.25" customHeight="1" x14ac:dyDescent="0.25">
      <c r="B27" s="479"/>
      <c r="C27" s="480"/>
      <c r="D27" s="480"/>
      <c r="E27" s="480"/>
      <c r="F27" s="480"/>
      <c r="G27" s="480"/>
      <c r="H27" s="480"/>
      <c r="I27" s="480"/>
      <c r="J27" s="481"/>
    </row>
    <row r="28" spans="2:12" ht="16.5" x14ac:dyDescent="0.25">
      <c r="B28" s="455" t="s">
        <v>224</v>
      </c>
      <c r="C28" s="455"/>
      <c r="D28" s="455"/>
      <c r="E28" s="455"/>
      <c r="F28" s="455"/>
      <c r="G28" s="455"/>
      <c r="H28" s="455"/>
      <c r="I28" s="726">
        <v>12916.8</v>
      </c>
      <c r="J28" s="726"/>
    </row>
    <row r="29" spans="2:12" ht="16.5" x14ac:dyDescent="0.25">
      <c r="B29" s="487" t="s">
        <v>225</v>
      </c>
      <c r="C29" s="488"/>
      <c r="D29" s="488"/>
      <c r="E29" s="488"/>
      <c r="F29" s="488"/>
      <c r="G29" s="488"/>
      <c r="H29" s="539"/>
      <c r="I29" s="727">
        <f>+I28*8%</f>
        <v>1033.3440000000001</v>
      </c>
      <c r="J29" s="728"/>
    </row>
    <row r="30" spans="2:12" ht="16.5" x14ac:dyDescent="0.25">
      <c r="B30" s="455" t="s">
        <v>110</v>
      </c>
      <c r="C30" s="455"/>
      <c r="D30" s="455"/>
      <c r="E30" s="455"/>
      <c r="F30" s="455"/>
      <c r="G30" s="455"/>
      <c r="H30" s="455"/>
      <c r="I30" s="749">
        <f>SUM(I28:J29)</f>
        <v>13950.144</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f>+I28*3%-317.5</f>
        <v>70.003999999999962</v>
      </c>
      <c r="J33" s="751"/>
    </row>
    <row r="34" spans="2:12" ht="15.75" x14ac:dyDescent="0.25">
      <c r="B34" s="577" t="s">
        <v>226</v>
      </c>
      <c r="C34" s="578"/>
      <c r="D34" s="578"/>
      <c r="E34" s="578"/>
      <c r="F34" s="578"/>
      <c r="G34" s="578"/>
      <c r="H34" s="579"/>
      <c r="I34" s="591">
        <f>+I29*100%</f>
        <v>1033.3440000000001</v>
      </c>
      <c r="J34" s="592"/>
    </row>
    <row r="35" spans="2:12" ht="15.75" x14ac:dyDescent="0.25">
      <c r="B35" s="542" t="s">
        <v>227</v>
      </c>
      <c r="C35" s="543"/>
      <c r="D35" s="543"/>
      <c r="E35" s="543"/>
      <c r="F35" s="543"/>
      <c r="G35" s="543"/>
      <c r="H35" s="543"/>
      <c r="I35" s="615">
        <f>+I28*0.5%</f>
        <v>64.584000000000003</v>
      </c>
      <c r="J35" s="616"/>
    </row>
    <row r="36" spans="2:12" ht="26.25" customHeight="1" x14ac:dyDescent="0.25">
      <c r="B36" s="443" t="s">
        <v>290</v>
      </c>
      <c r="C36" s="444"/>
      <c r="D36" s="444"/>
      <c r="E36" s="445"/>
      <c r="F36" s="534" t="s">
        <v>34</v>
      </c>
      <c r="G36" s="535"/>
      <c r="H36" s="536"/>
      <c r="I36" s="722">
        <f>SUM(I33:J35)-0.01</f>
        <v>1167.922</v>
      </c>
      <c r="J36" s="723"/>
    </row>
    <row r="37" spans="2:12" ht="26.25" customHeight="1" x14ac:dyDescent="0.25">
      <c r="B37" s="446"/>
      <c r="C37" s="447"/>
      <c r="D37" s="447"/>
      <c r="E37" s="448"/>
      <c r="F37" s="534" t="s">
        <v>228</v>
      </c>
      <c r="G37" s="535"/>
      <c r="H37" s="536"/>
      <c r="I37" s="452">
        <f>+I30-I36</f>
        <v>12782.222</v>
      </c>
      <c r="J37" s="452"/>
      <c r="L37" s="44"/>
    </row>
    <row r="38" spans="2:12" ht="16.5" x14ac:dyDescent="0.25">
      <c r="B38" s="417" t="s">
        <v>32</v>
      </c>
      <c r="C38" s="418"/>
      <c r="D38" s="418"/>
      <c r="E38" s="418"/>
      <c r="F38" s="418"/>
      <c r="G38" s="418"/>
      <c r="H38" s="419"/>
      <c r="I38" s="390" t="s">
        <v>31</v>
      </c>
      <c r="J38" s="390"/>
    </row>
    <row r="39" spans="2:12" ht="31.5" x14ac:dyDescent="0.25">
      <c r="B39" s="56" t="s">
        <v>30</v>
      </c>
      <c r="C39" s="56" t="s">
        <v>29</v>
      </c>
      <c r="D39" s="56" t="s">
        <v>28</v>
      </c>
      <c r="E39" s="56" t="s">
        <v>27</v>
      </c>
      <c r="F39" s="28" t="s">
        <v>26</v>
      </c>
      <c r="G39" s="424" t="s">
        <v>25</v>
      </c>
      <c r="H39" s="425"/>
      <c r="I39" s="390"/>
      <c r="J39" s="390"/>
    </row>
    <row r="40" spans="2:12" ht="15.75" x14ac:dyDescent="0.25">
      <c r="B40" s="29" t="s">
        <v>15</v>
      </c>
      <c r="C40" s="30" t="s">
        <v>12</v>
      </c>
      <c r="D40" s="30" t="s">
        <v>11</v>
      </c>
      <c r="E40" s="30" t="s">
        <v>144</v>
      </c>
      <c r="F40" s="30" t="s">
        <v>10</v>
      </c>
      <c r="G40" s="426">
        <f>+I28</f>
        <v>12916.8</v>
      </c>
      <c r="H40" s="427"/>
      <c r="I40" s="428" t="s">
        <v>285</v>
      </c>
      <c r="J40" s="429"/>
    </row>
    <row r="41" spans="2:12" ht="15.75" x14ac:dyDescent="0.25">
      <c r="B41" s="9" t="s">
        <v>15</v>
      </c>
      <c r="C41" s="8" t="s">
        <v>146</v>
      </c>
      <c r="D41" s="8" t="s">
        <v>144</v>
      </c>
      <c r="E41" s="8" t="s">
        <v>11</v>
      </c>
      <c r="F41" s="8" t="s">
        <v>10</v>
      </c>
      <c r="G41" s="406">
        <f>+I29</f>
        <v>1033.3440000000001</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286</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391" t="s">
        <v>100</v>
      </c>
      <c r="C52" s="392"/>
      <c r="D52" s="392"/>
      <c r="E52" s="394" t="s">
        <v>231</v>
      </c>
      <c r="F52" s="394"/>
      <c r="G52" s="394"/>
      <c r="H52" s="395"/>
      <c r="I52" s="400" t="s">
        <v>86</v>
      </c>
      <c r="J52" s="401"/>
    </row>
    <row r="53" spans="2:10" ht="20.25" customHeight="1" x14ac:dyDescent="0.25">
      <c r="B53" s="393"/>
      <c r="C53" s="392"/>
      <c r="D53" s="392"/>
      <c r="E53" s="396"/>
      <c r="F53" s="396"/>
      <c r="G53" s="396"/>
      <c r="H53" s="397"/>
      <c r="I53" s="402"/>
      <c r="J53" s="403"/>
    </row>
    <row r="54" spans="2:10" x14ac:dyDescent="0.25">
      <c r="B54" s="393"/>
      <c r="C54" s="392"/>
      <c r="D54" s="392"/>
      <c r="E54" s="396"/>
      <c r="F54" s="396"/>
      <c r="G54" s="396"/>
      <c r="H54" s="397"/>
      <c r="I54" s="402"/>
      <c r="J54" s="403"/>
    </row>
    <row r="55" spans="2:10" x14ac:dyDescent="0.25">
      <c r="B55" s="393"/>
      <c r="C55" s="392"/>
      <c r="D55" s="392"/>
      <c r="E55" s="396"/>
      <c r="F55" s="396"/>
      <c r="G55" s="396"/>
      <c r="H55" s="396"/>
      <c r="I55" s="404"/>
      <c r="J55" s="405"/>
    </row>
    <row r="56" spans="2:10" x14ac:dyDescent="0.25">
      <c r="B56" s="393"/>
      <c r="C56" s="392"/>
      <c r="D56" s="392"/>
      <c r="E56" s="396"/>
      <c r="F56" s="396"/>
      <c r="G56" s="396"/>
      <c r="H56" s="396"/>
      <c r="I56" s="400" t="s">
        <v>1</v>
      </c>
      <c r="J56" s="401"/>
    </row>
    <row r="57" spans="2:10" x14ac:dyDescent="0.25">
      <c r="B57" s="393"/>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I45:J49"/>
    <mergeCell ref="B50:H50"/>
    <mergeCell ref="I50:J51"/>
    <mergeCell ref="B51:D51"/>
    <mergeCell ref="E51:H51"/>
    <mergeCell ref="B52:D57"/>
    <mergeCell ref="E52:H57"/>
    <mergeCell ref="I52:J55"/>
    <mergeCell ref="I56:J57"/>
    <mergeCell ref="G48:H48"/>
    <mergeCell ref="G49:H49"/>
    <mergeCell ref="G44:H44"/>
    <mergeCell ref="I44:J44"/>
    <mergeCell ref="G45:H45"/>
    <mergeCell ref="G46:H46"/>
    <mergeCell ref="G47:H47"/>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8"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tabColor theme="0"/>
  </sheetPr>
  <dimension ref="B1:J61"/>
  <sheetViews>
    <sheetView topLeftCell="A9" workbookViewId="0">
      <selection activeCell="B26" sqref="B26:J28"/>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291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292</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x14ac:dyDescent="0.25">
      <c r="B15" s="497"/>
      <c r="C15" s="498"/>
      <c r="D15" s="504" t="s">
        <v>294</v>
      </c>
      <c r="E15" s="504"/>
      <c r="F15" s="505" t="s">
        <v>293</v>
      </c>
      <c r="G15" s="506"/>
      <c r="H15" s="737" t="s">
        <v>66</v>
      </c>
      <c r="I15" s="518"/>
      <c r="J15" s="504" t="s">
        <v>52</v>
      </c>
    </row>
    <row r="16" spans="2:10" ht="18.75" customHeight="1" x14ac:dyDescent="0.25">
      <c r="B16" s="497"/>
      <c r="C16" s="498"/>
      <c r="D16" s="504"/>
      <c r="E16" s="504"/>
      <c r="F16" s="507"/>
      <c r="G16" s="508"/>
      <c r="H16" s="519"/>
      <c r="I16" s="52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295</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296</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297</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1222.6500000000001</v>
      </c>
    </row>
    <row r="30" spans="2:10" ht="21.75" customHeight="1" x14ac:dyDescent="0.25">
      <c r="B30" s="696" t="s">
        <v>244</v>
      </c>
      <c r="C30" s="697"/>
      <c r="D30" s="697"/>
      <c r="E30" s="697"/>
      <c r="F30" s="697"/>
      <c r="G30" s="697"/>
      <c r="H30" s="697"/>
      <c r="I30" s="700"/>
      <c r="J30" s="47">
        <f>+J29*12%-0.01</f>
        <v>146.70800000000003</v>
      </c>
    </row>
    <row r="31" spans="2:10" ht="16.5" customHeight="1" x14ac:dyDescent="0.25">
      <c r="B31" s="456" t="s">
        <v>42</v>
      </c>
      <c r="C31" s="709"/>
      <c r="D31" s="709"/>
      <c r="E31" s="709"/>
      <c r="F31" s="709"/>
      <c r="G31" s="709"/>
      <c r="H31" s="709"/>
      <c r="I31" s="710"/>
      <c r="J31" s="48">
        <f>J29+J30</f>
        <v>1369.3580000000002</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299</v>
      </c>
      <c r="C35" s="543"/>
      <c r="D35" s="543"/>
      <c r="E35" s="543"/>
      <c r="F35" s="543"/>
      <c r="G35" s="543"/>
      <c r="H35" s="543"/>
      <c r="I35" s="711">
        <f>+J29*0.6%</f>
        <v>7.3359000000000005</v>
      </c>
      <c r="J35" s="712"/>
    </row>
    <row r="36" spans="2:10" ht="19.5" customHeight="1" x14ac:dyDescent="0.25">
      <c r="B36" s="542" t="s">
        <v>298</v>
      </c>
      <c r="C36" s="543"/>
      <c r="D36" s="543"/>
      <c r="E36" s="543"/>
      <c r="F36" s="543"/>
      <c r="G36" s="543"/>
      <c r="H36" s="543"/>
      <c r="I36" s="713">
        <f>+J30*100%</f>
        <v>146.70800000000003</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300</v>
      </c>
      <c r="C39" s="621"/>
      <c r="D39" s="621"/>
      <c r="E39" s="622"/>
      <c r="F39" s="550" t="s">
        <v>34</v>
      </c>
      <c r="G39" s="551"/>
      <c r="H39" s="552"/>
      <c r="I39" s="715">
        <f>SUM(I34:J38)+0.01</f>
        <v>154.05390000000003</v>
      </c>
      <c r="J39" s="715"/>
    </row>
    <row r="40" spans="2:10" ht="32.25" customHeight="1" x14ac:dyDescent="0.25">
      <c r="B40" s="623"/>
      <c r="C40" s="624"/>
      <c r="D40" s="624"/>
      <c r="E40" s="625"/>
      <c r="F40" s="550" t="s">
        <v>33</v>
      </c>
      <c r="G40" s="551"/>
      <c r="H40" s="552"/>
      <c r="I40" s="716">
        <f>J31-I39+0.01</f>
        <v>1215.3141000000001</v>
      </c>
      <c r="J40" s="717"/>
    </row>
    <row r="41" spans="2:10" ht="16.5" x14ac:dyDescent="0.25">
      <c r="B41" s="417" t="s">
        <v>32</v>
      </c>
      <c r="C41" s="418"/>
      <c r="D41" s="418"/>
      <c r="E41" s="418"/>
      <c r="F41" s="418"/>
      <c r="G41" s="418"/>
      <c r="H41" s="419"/>
      <c r="I41" s="420" t="s">
        <v>31</v>
      </c>
      <c r="J41" s="421"/>
    </row>
    <row r="42" spans="2:10" ht="31.5" x14ac:dyDescent="0.25">
      <c r="B42" s="59" t="s">
        <v>30</v>
      </c>
      <c r="C42" s="59" t="s">
        <v>29</v>
      </c>
      <c r="D42" s="59" t="s">
        <v>28</v>
      </c>
      <c r="E42" s="59" t="s">
        <v>27</v>
      </c>
      <c r="F42" s="28" t="s">
        <v>26</v>
      </c>
      <c r="G42" s="424" t="s">
        <v>25</v>
      </c>
      <c r="H42" s="425"/>
      <c r="I42" s="422"/>
      <c r="J42" s="423"/>
    </row>
    <row r="43" spans="2:10" ht="24" customHeight="1" x14ac:dyDescent="0.25">
      <c r="B43" s="29" t="s">
        <v>15</v>
      </c>
      <c r="C43" s="30" t="s">
        <v>146</v>
      </c>
      <c r="D43" s="30" t="s">
        <v>81</v>
      </c>
      <c r="E43" s="30" t="s">
        <v>119</v>
      </c>
      <c r="F43" s="30" t="s">
        <v>10</v>
      </c>
      <c r="G43" s="758">
        <f>J29</f>
        <v>1222.6500000000001</v>
      </c>
      <c r="H43" s="759"/>
      <c r="I43" s="428" t="s">
        <v>24</v>
      </c>
      <c r="J43" s="429"/>
    </row>
    <row r="44" spans="2:10" ht="20.25" customHeight="1" x14ac:dyDescent="0.25">
      <c r="B44" s="9" t="s">
        <v>15</v>
      </c>
      <c r="C44" s="8" t="s">
        <v>146</v>
      </c>
      <c r="D44" s="8" t="s">
        <v>144</v>
      </c>
      <c r="E44" s="8" t="s">
        <v>11</v>
      </c>
      <c r="F44" s="8" t="s">
        <v>10</v>
      </c>
      <c r="G44" s="407">
        <f>J30</f>
        <v>146.70800000000003</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391" t="s">
        <v>100</v>
      </c>
      <c r="C55" s="392"/>
      <c r="D55" s="392"/>
      <c r="E55" s="394" t="s">
        <v>112</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tabColor theme="0"/>
  </sheetPr>
  <dimension ref="B2:L58"/>
  <sheetViews>
    <sheetView topLeftCell="A10" workbookViewId="0">
      <selection activeCell="B25" sqref="B25:J27"/>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301</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292</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304</v>
      </c>
      <c r="G14" s="506"/>
      <c r="H14" s="505" t="s">
        <v>66</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595" t="s">
        <v>302</v>
      </c>
      <c r="E19" s="596"/>
      <c r="F19" s="596"/>
      <c r="G19" s="596"/>
      <c r="H19" s="596"/>
      <c r="I19" s="596"/>
      <c r="J19" s="597"/>
    </row>
    <row r="20" spans="2:12" ht="11.25" customHeight="1" x14ac:dyDescent="0.25">
      <c r="B20" s="461"/>
      <c r="C20" s="462"/>
      <c r="D20" s="598"/>
      <c r="E20" s="599"/>
      <c r="F20" s="599"/>
      <c r="G20" s="599"/>
      <c r="H20" s="599"/>
      <c r="I20" s="599"/>
      <c r="J20" s="600"/>
    </row>
    <row r="21" spans="2:12" ht="15" customHeight="1" x14ac:dyDescent="0.25">
      <c r="B21" s="521" t="s">
        <v>303</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310</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8000</v>
      </c>
      <c r="J28" s="726"/>
    </row>
    <row r="29" spans="2:12" ht="16.5" x14ac:dyDescent="0.25">
      <c r="B29" s="487" t="s">
        <v>225</v>
      </c>
      <c r="C29" s="488"/>
      <c r="D29" s="488"/>
      <c r="E29" s="488"/>
      <c r="F29" s="488"/>
      <c r="G29" s="488"/>
      <c r="H29" s="539"/>
      <c r="I29" s="727">
        <f>+I28*8%</f>
        <v>640</v>
      </c>
      <c r="J29" s="728"/>
    </row>
    <row r="30" spans="2:12" ht="16.5" x14ac:dyDescent="0.25">
      <c r="B30" s="455" t="s">
        <v>110</v>
      </c>
      <c r="C30" s="455"/>
      <c r="D30" s="455"/>
      <c r="E30" s="455"/>
      <c r="F30" s="455"/>
      <c r="G30" s="455"/>
      <c r="H30" s="455"/>
      <c r="I30" s="749">
        <f>SUM(I28:J29)</f>
        <v>8640</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v>0</v>
      </c>
      <c r="J33" s="751"/>
    </row>
    <row r="34" spans="2:12" ht="15.75" x14ac:dyDescent="0.25">
      <c r="B34" s="577" t="s">
        <v>226</v>
      </c>
      <c r="C34" s="578"/>
      <c r="D34" s="578"/>
      <c r="E34" s="578"/>
      <c r="F34" s="578"/>
      <c r="G34" s="578"/>
      <c r="H34" s="579"/>
      <c r="I34" s="591">
        <f>+I29*100%</f>
        <v>640</v>
      </c>
      <c r="J34" s="592"/>
    </row>
    <row r="35" spans="2:12" ht="15.75" x14ac:dyDescent="0.25">
      <c r="B35" s="542" t="s">
        <v>227</v>
      </c>
      <c r="C35" s="543"/>
      <c r="D35" s="543"/>
      <c r="E35" s="543"/>
      <c r="F35" s="543"/>
      <c r="G35" s="543"/>
      <c r="H35" s="543"/>
      <c r="I35" s="615">
        <f>+I28*0.5%</f>
        <v>40</v>
      </c>
      <c r="J35" s="616"/>
    </row>
    <row r="36" spans="2:12" ht="26.25" customHeight="1" x14ac:dyDescent="0.25">
      <c r="B36" s="443" t="s">
        <v>308</v>
      </c>
      <c r="C36" s="444"/>
      <c r="D36" s="444"/>
      <c r="E36" s="445"/>
      <c r="F36" s="534" t="s">
        <v>34</v>
      </c>
      <c r="G36" s="535"/>
      <c r="H36" s="536"/>
      <c r="I36" s="722">
        <f>SUM(I33:J35)</f>
        <v>680</v>
      </c>
      <c r="J36" s="723"/>
    </row>
    <row r="37" spans="2:12" ht="26.25" customHeight="1" x14ac:dyDescent="0.25">
      <c r="B37" s="446"/>
      <c r="C37" s="447"/>
      <c r="D37" s="447"/>
      <c r="E37" s="448"/>
      <c r="F37" s="534" t="s">
        <v>228</v>
      </c>
      <c r="G37" s="535"/>
      <c r="H37" s="536"/>
      <c r="I37" s="452">
        <f>+I30-I36</f>
        <v>7960</v>
      </c>
      <c r="J37" s="452"/>
      <c r="L37" s="44"/>
    </row>
    <row r="38" spans="2:12" ht="16.5" x14ac:dyDescent="0.25">
      <c r="B38" s="417" t="s">
        <v>32</v>
      </c>
      <c r="C38" s="418"/>
      <c r="D38" s="418"/>
      <c r="E38" s="418"/>
      <c r="F38" s="418"/>
      <c r="G38" s="418"/>
      <c r="H38" s="419"/>
      <c r="I38" s="390" t="s">
        <v>31</v>
      </c>
      <c r="J38" s="390"/>
    </row>
    <row r="39" spans="2:12" ht="31.5" x14ac:dyDescent="0.25">
      <c r="B39" s="59" t="s">
        <v>30</v>
      </c>
      <c r="C39" s="59" t="s">
        <v>29</v>
      </c>
      <c r="D39" s="59" t="s">
        <v>28</v>
      </c>
      <c r="E39" s="59" t="s">
        <v>27</v>
      </c>
      <c r="F39" s="28" t="s">
        <v>26</v>
      </c>
      <c r="G39" s="424" t="s">
        <v>25</v>
      </c>
      <c r="H39" s="425"/>
      <c r="I39" s="390"/>
      <c r="J39" s="390"/>
    </row>
    <row r="40" spans="2:12" ht="15.75" x14ac:dyDescent="0.25">
      <c r="B40" s="29" t="s">
        <v>15</v>
      </c>
      <c r="C40" s="30" t="s">
        <v>12</v>
      </c>
      <c r="D40" s="30" t="s">
        <v>11</v>
      </c>
      <c r="E40" s="30" t="s">
        <v>144</v>
      </c>
      <c r="F40" s="30" t="s">
        <v>10</v>
      </c>
      <c r="G40" s="426">
        <f>+I28</f>
        <v>8000</v>
      </c>
      <c r="H40" s="427"/>
      <c r="I40" s="428" t="s">
        <v>285</v>
      </c>
      <c r="J40" s="429"/>
    </row>
    <row r="41" spans="2:12" ht="15.75" x14ac:dyDescent="0.25">
      <c r="B41" s="9" t="s">
        <v>15</v>
      </c>
      <c r="C41" s="8" t="s">
        <v>146</v>
      </c>
      <c r="D41" s="8" t="s">
        <v>144</v>
      </c>
      <c r="E41" s="8" t="s">
        <v>11</v>
      </c>
      <c r="F41" s="8" t="s">
        <v>10</v>
      </c>
      <c r="G41" s="406">
        <f>+I29</f>
        <v>640</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286</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391" t="s">
        <v>100</v>
      </c>
      <c r="C52" s="392"/>
      <c r="D52" s="392"/>
      <c r="E52" s="394" t="s">
        <v>231</v>
      </c>
      <c r="F52" s="394"/>
      <c r="G52" s="394"/>
      <c r="H52" s="395"/>
      <c r="I52" s="400" t="s">
        <v>86</v>
      </c>
      <c r="J52" s="401"/>
    </row>
    <row r="53" spans="2:10" ht="20.25" customHeight="1" x14ac:dyDescent="0.25">
      <c r="B53" s="393"/>
      <c r="C53" s="392"/>
      <c r="D53" s="392"/>
      <c r="E53" s="396"/>
      <c r="F53" s="396"/>
      <c r="G53" s="396"/>
      <c r="H53" s="397"/>
      <c r="I53" s="402"/>
      <c r="J53" s="403"/>
    </row>
    <row r="54" spans="2:10" x14ac:dyDescent="0.25">
      <c r="B54" s="393"/>
      <c r="C54" s="392"/>
      <c r="D54" s="392"/>
      <c r="E54" s="396"/>
      <c r="F54" s="396"/>
      <c r="G54" s="396"/>
      <c r="H54" s="397"/>
      <c r="I54" s="402"/>
      <c r="J54" s="403"/>
    </row>
    <row r="55" spans="2:10" x14ac:dyDescent="0.25">
      <c r="B55" s="393"/>
      <c r="C55" s="392"/>
      <c r="D55" s="392"/>
      <c r="E55" s="396"/>
      <c r="F55" s="396"/>
      <c r="G55" s="396"/>
      <c r="H55" s="396"/>
      <c r="I55" s="404"/>
      <c r="J55" s="405"/>
    </row>
    <row r="56" spans="2:10" x14ac:dyDescent="0.25">
      <c r="B56" s="393"/>
      <c r="C56" s="392"/>
      <c r="D56" s="392"/>
      <c r="E56" s="396"/>
      <c r="F56" s="396"/>
      <c r="G56" s="396"/>
      <c r="H56" s="396"/>
      <c r="I56" s="400" t="s">
        <v>1</v>
      </c>
      <c r="J56" s="401"/>
    </row>
    <row r="57" spans="2:10" x14ac:dyDescent="0.25">
      <c r="B57" s="393"/>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8"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tabColor theme="0"/>
  </sheetPr>
  <dimension ref="B2:L58"/>
  <sheetViews>
    <sheetView topLeftCell="A10" workbookViewId="0">
      <selection activeCell="D17" sqref="D17:H17"/>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307</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292</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309</v>
      </c>
      <c r="G14" s="506"/>
      <c r="H14" s="505" t="s">
        <v>66</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305</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306</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311</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8000</v>
      </c>
      <c r="J28" s="726"/>
    </row>
    <row r="29" spans="2:12" ht="16.5" x14ac:dyDescent="0.25">
      <c r="B29" s="487" t="s">
        <v>225</v>
      </c>
      <c r="C29" s="488"/>
      <c r="D29" s="488"/>
      <c r="E29" s="488"/>
      <c r="F29" s="488"/>
      <c r="G29" s="488"/>
      <c r="H29" s="539"/>
      <c r="I29" s="727">
        <f>+I28*8%</f>
        <v>640</v>
      </c>
      <c r="J29" s="728"/>
    </row>
    <row r="30" spans="2:12" ht="16.5" x14ac:dyDescent="0.25">
      <c r="B30" s="455" t="s">
        <v>110</v>
      </c>
      <c r="C30" s="455"/>
      <c r="D30" s="455"/>
      <c r="E30" s="455"/>
      <c r="F30" s="455"/>
      <c r="G30" s="455"/>
      <c r="H30" s="455"/>
      <c r="I30" s="749">
        <f>SUM(I28:J29)</f>
        <v>8640</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v>0</v>
      </c>
      <c r="J33" s="751"/>
    </row>
    <row r="34" spans="2:12" ht="15.75" x14ac:dyDescent="0.25">
      <c r="B34" s="577" t="s">
        <v>226</v>
      </c>
      <c r="C34" s="578"/>
      <c r="D34" s="578"/>
      <c r="E34" s="578"/>
      <c r="F34" s="578"/>
      <c r="G34" s="578"/>
      <c r="H34" s="579"/>
      <c r="I34" s="591">
        <f>+I29*100%</f>
        <v>640</v>
      </c>
      <c r="J34" s="592"/>
    </row>
    <row r="35" spans="2:12" ht="15.75" x14ac:dyDescent="0.25">
      <c r="B35" s="542" t="s">
        <v>227</v>
      </c>
      <c r="C35" s="543"/>
      <c r="D35" s="543"/>
      <c r="E35" s="543"/>
      <c r="F35" s="543"/>
      <c r="G35" s="543"/>
      <c r="H35" s="543"/>
      <c r="I35" s="615">
        <f>+I28*0.5%</f>
        <v>40</v>
      </c>
      <c r="J35" s="616"/>
    </row>
    <row r="36" spans="2:12" ht="26.25" customHeight="1" x14ac:dyDescent="0.25">
      <c r="B36" s="443" t="s">
        <v>308</v>
      </c>
      <c r="C36" s="444"/>
      <c r="D36" s="444"/>
      <c r="E36" s="445"/>
      <c r="F36" s="534" t="s">
        <v>34</v>
      </c>
      <c r="G36" s="535"/>
      <c r="H36" s="536"/>
      <c r="I36" s="722">
        <f>SUM(I33:J35)</f>
        <v>680</v>
      </c>
      <c r="J36" s="723"/>
    </row>
    <row r="37" spans="2:12" ht="26.25" customHeight="1" x14ac:dyDescent="0.25">
      <c r="B37" s="446"/>
      <c r="C37" s="447"/>
      <c r="D37" s="447"/>
      <c r="E37" s="448"/>
      <c r="F37" s="534" t="s">
        <v>228</v>
      </c>
      <c r="G37" s="535"/>
      <c r="H37" s="536"/>
      <c r="I37" s="452">
        <f>+I30-I36</f>
        <v>7960</v>
      </c>
      <c r="J37" s="452"/>
      <c r="L37" s="44"/>
    </row>
    <row r="38" spans="2:12" ht="16.5" x14ac:dyDescent="0.25">
      <c r="B38" s="417" t="s">
        <v>32</v>
      </c>
      <c r="C38" s="418"/>
      <c r="D38" s="418"/>
      <c r="E38" s="418"/>
      <c r="F38" s="418"/>
      <c r="G38" s="418"/>
      <c r="H38" s="419"/>
      <c r="I38" s="390" t="s">
        <v>31</v>
      </c>
      <c r="J38" s="390"/>
    </row>
    <row r="39" spans="2:12" ht="31.5" x14ac:dyDescent="0.25">
      <c r="B39" s="59" t="s">
        <v>30</v>
      </c>
      <c r="C39" s="59" t="s">
        <v>29</v>
      </c>
      <c r="D39" s="59" t="s">
        <v>28</v>
      </c>
      <c r="E39" s="59" t="s">
        <v>27</v>
      </c>
      <c r="F39" s="28" t="s">
        <v>26</v>
      </c>
      <c r="G39" s="424" t="s">
        <v>25</v>
      </c>
      <c r="H39" s="425"/>
      <c r="I39" s="390"/>
      <c r="J39" s="390"/>
    </row>
    <row r="40" spans="2:12" ht="15.75" x14ac:dyDescent="0.25">
      <c r="B40" s="29" t="s">
        <v>15</v>
      </c>
      <c r="C40" s="30" t="s">
        <v>12</v>
      </c>
      <c r="D40" s="30" t="s">
        <v>11</v>
      </c>
      <c r="E40" s="30" t="s">
        <v>144</v>
      </c>
      <c r="F40" s="30" t="s">
        <v>10</v>
      </c>
      <c r="G40" s="426">
        <f>+I28</f>
        <v>8000</v>
      </c>
      <c r="H40" s="427"/>
      <c r="I40" s="428" t="s">
        <v>285</v>
      </c>
      <c r="J40" s="429"/>
    </row>
    <row r="41" spans="2:12" ht="15.75" x14ac:dyDescent="0.25">
      <c r="B41" s="9" t="s">
        <v>15</v>
      </c>
      <c r="C41" s="8" t="s">
        <v>146</v>
      </c>
      <c r="D41" s="8" t="s">
        <v>144</v>
      </c>
      <c r="E41" s="8" t="s">
        <v>11</v>
      </c>
      <c r="F41" s="8" t="s">
        <v>10</v>
      </c>
      <c r="G41" s="406">
        <f>+I29</f>
        <v>640</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286</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391" t="s">
        <v>100</v>
      </c>
      <c r="C52" s="392"/>
      <c r="D52" s="392"/>
      <c r="E52" s="394" t="s">
        <v>231</v>
      </c>
      <c r="F52" s="394"/>
      <c r="G52" s="394"/>
      <c r="H52" s="395"/>
      <c r="I52" s="400" t="s">
        <v>86</v>
      </c>
      <c r="J52" s="401"/>
    </row>
    <row r="53" spans="2:10" ht="20.25" customHeight="1" x14ac:dyDescent="0.25">
      <c r="B53" s="393"/>
      <c r="C53" s="392"/>
      <c r="D53" s="392"/>
      <c r="E53" s="396"/>
      <c r="F53" s="396"/>
      <c r="G53" s="396"/>
      <c r="H53" s="397"/>
      <c r="I53" s="402"/>
      <c r="J53" s="403"/>
    </row>
    <row r="54" spans="2:10" x14ac:dyDescent="0.25">
      <c r="B54" s="393"/>
      <c r="C54" s="392"/>
      <c r="D54" s="392"/>
      <c r="E54" s="396"/>
      <c r="F54" s="396"/>
      <c r="G54" s="396"/>
      <c r="H54" s="397"/>
      <c r="I54" s="402"/>
      <c r="J54" s="403"/>
    </row>
    <row r="55" spans="2:10" x14ac:dyDescent="0.25">
      <c r="B55" s="393"/>
      <c r="C55" s="392"/>
      <c r="D55" s="392"/>
      <c r="E55" s="396"/>
      <c r="F55" s="396"/>
      <c r="G55" s="396"/>
      <c r="H55" s="396"/>
      <c r="I55" s="404"/>
      <c r="J55" s="405"/>
    </row>
    <row r="56" spans="2:10" x14ac:dyDescent="0.25">
      <c r="B56" s="393"/>
      <c r="C56" s="392"/>
      <c r="D56" s="392"/>
      <c r="E56" s="396"/>
      <c r="F56" s="396"/>
      <c r="G56" s="396"/>
      <c r="H56" s="396"/>
      <c r="I56" s="400" t="s">
        <v>1</v>
      </c>
      <c r="J56" s="401"/>
    </row>
    <row r="57" spans="2:10" x14ac:dyDescent="0.25">
      <c r="B57" s="393"/>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8"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tabColor theme="0"/>
  </sheetPr>
  <dimension ref="A1:J59"/>
  <sheetViews>
    <sheetView topLeftCell="A10"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312</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313</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766" t="s">
        <v>383</v>
      </c>
      <c r="F14" s="767"/>
      <c r="G14" s="517" t="s">
        <v>177</v>
      </c>
      <c r="H14" s="518"/>
      <c r="I14" s="504" t="s">
        <v>52</v>
      </c>
    </row>
    <row r="15" spans="1:9" ht="24" customHeight="1" x14ac:dyDescent="0.25">
      <c r="A15" s="497"/>
      <c r="B15" s="498"/>
      <c r="C15" s="504"/>
      <c r="D15" s="504"/>
      <c r="E15" s="768"/>
      <c r="F15" s="769"/>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314</v>
      </c>
      <c r="D19" s="596"/>
      <c r="E19" s="596"/>
      <c r="F19" s="596"/>
      <c r="G19" s="596"/>
      <c r="H19" s="596"/>
      <c r="I19" s="597"/>
    </row>
    <row r="20" spans="1:9" x14ac:dyDescent="0.25">
      <c r="A20" s="461"/>
      <c r="B20" s="462"/>
      <c r="C20" s="598"/>
      <c r="D20" s="599"/>
      <c r="E20" s="599"/>
      <c r="F20" s="599"/>
      <c r="G20" s="599"/>
      <c r="H20" s="599"/>
      <c r="I20" s="600"/>
    </row>
    <row r="21" spans="1:9" x14ac:dyDescent="0.25">
      <c r="A21" s="521" t="s">
        <v>315</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316</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2933.46</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45.13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11.28</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179</v>
      </c>
      <c r="B36" s="444"/>
      <c r="C36" s="444"/>
      <c r="D36" s="445"/>
      <c r="E36" s="550" t="s">
        <v>34</v>
      </c>
      <c r="F36" s="551"/>
      <c r="G36" s="552"/>
      <c r="H36" s="452">
        <f>SUM(H31:I35)</f>
        <v>105.30000000000001</v>
      </c>
      <c r="I36" s="452"/>
    </row>
    <row r="37" spans="1:10" ht="30.75" customHeight="1" x14ac:dyDescent="0.25">
      <c r="A37" s="446"/>
      <c r="B37" s="447"/>
      <c r="C37" s="447"/>
      <c r="D37" s="448"/>
      <c r="E37" s="550" t="s">
        <v>180</v>
      </c>
      <c r="F37" s="551"/>
      <c r="G37" s="552"/>
      <c r="H37" s="453">
        <f>H27-H36</f>
        <v>2828.16</v>
      </c>
      <c r="I37" s="454"/>
      <c r="J37" s="44"/>
    </row>
    <row r="38" spans="1:10" ht="16.5" x14ac:dyDescent="0.25">
      <c r="A38" s="417" t="s">
        <v>32</v>
      </c>
      <c r="B38" s="418"/>
      <c r="C38" s="418"/>
      <c r="D38" s="418"/>
      <c r="E38" s="418"/>
      <c r="F38" s="418"/>
      <c r="G38" s="419"/>
      <c r="H38" s="420" t="s">
        <v>31</v>
      </c>
      <c r="I38" s="421"/>
    </row>
    <row r="39" spans="1:10" ht="31.5" x14ac:dyDescent="0.25">
      <c r="A39" s="60" t="s">
        <v>30</v>
      </c>
      <c r="B39" s="60" t="s">
        <v>29</v>
      </c>
      <c r="C39" s="60" t="s">
        <v>28</v>
      </c>
      <c r="D39" s="60" t="s">
        <v>27</v>
      </c>
      <c r="E39" s="28" t="s">
        <v>26</v>
      </c>
      <c r="F39" s="424" t="s">
        <v>25</v>
      </c>
      <c r="G39" s="425"/>
      <c r="H39" s="422"/>
      <c r="I39" s="423"/>
    </row>
    <row r="40" spans="1:10" ht="15.75" x14ac:dyDescent="0.25">
      <c r="A40" s="29" t="s">
        <v>15</v>
      </c>
      <c r="B40" s="30" t="s">
        <v>12</v>
      </c>
      <c r="C40" s="30" t="s">
        <v>11</v>
      </c>
      <c r="D40" s="30" t="s">
        <v>144</v>
      </c>
      <c r="E40" s="30" t="s">
        <v>10</v>
      </c>
      <c r="F40" s="426">
        <f>+H27</f>
        <v>2933.46</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tabColor theme="0"/>
  </sheetPr>
  <dimension ref="B1:J62"/>
  <sheetViews>
    <sheetView topLeftCell="A16" workbookViewId="0">
      <selection activeCell="B26" sqref="B26:J28"/>
    </sheetView>
  </sheetViews>
  <sheetFormatPr baseColWidth="10" defaultRowHeight="15" x14ac:dyDescent="0.25"/>
  <cols>
    <col min="1" max="1" width="2.5703125" customWidth="1"/>
    <col min="4" max="4" width="16" customWidth="1"/>
    <col min="8" max="8" width="7.285156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326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327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22.5" customHeight="1" x14ac:dyDescent="0.25">
      <c r="B15" s="497"/>
      <c r="C15" s="498"/>
      <c r="D15" s="676" t="s">
        <v>344</v>
      </c>
      <c r="E15" s="677"/>
      <c r="F15" s="676" t="s">
        <v>345</v>
      </c>
      <c r="G15" s="677"/>
      <c r="H15" s="737" t="s">
        <v>235</v>
      </c>
      <c r="I15" s="518"/>
      <c r="J15" s="770" t="s">
        <v>317</v>
      </c>
    </row>
    <row r="16" spans="2:10" ht="18.75" customHeight="1" x14ac:dyDescent="0.25">
      <c r="B16" s="497"/>
      <c r="C16" s="498"/>
      <c r="D16" s="678"/>
      <c r="E16" s="679"/>
      <c r="F16" s="678"/>
      <c r="G16" s="679"/>
      <c r="H16" s="519"/>
      <c r="I16" s="520"/>
      <c r="J16" s="771"/>
    </row>
    <row r="17" spans="2:10" ht="15.75" x14ac:dyDescent="0.25">
      <c r="B17" s="497"/>
      <c r="C17" s="498"/>
      <c r="D17" s="390" t="s">
        <v>51</v>
      </c>
      <c r="E17" s="390"/>
      <c r="F17" s="390"/>
      <c r="G17" s="390"/>
      <c r="H17" s="390"/>
      <c r="I17" s="511" t="s">
        <v>50</v>
      </c>
      <c r="J17" s="512"/>
    </row>
    <row r="18" spans="2:10" ht="36"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328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343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346</v>
      </c>
      <c r="C26" s="477"/>
      <c r="D26" s="477"/>
      <c r="E26" s="477"/>
      <c r="F26" s="477"/>
      <c r="G26" s="477"/>
      <c r="H26" s="477"/>
      <c r="I26" s="477"/>
      <c r="J26" s="478"/>
    </row>
    <row r="27" spans="2:10" ht="17.25" customHeight="1" x14ac:dyDescent="0.25">
      <c r="B27" s="479"/>
      <c r="C27" s="480"/>
      <c r="D27" s="480"/>
      <c r="E27" s="480"/>
      <c r="F27" s="480"/>
      <c r="G27" s="480"/>
      <c r="H27" s="480"/>
      <c r="I27" s="480"/>
      <c r="J27" s="481"/>
    </row>
    <row r="28" spans="2:10" ht="36"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28975</v>
      </c>
    </row>
    <row r="30" spans="2:10" ht="21.75" customHeight="1" x14ac:dyDescent="0.25">
      <c r="B30" s="696" t="s">
        <v>244</v>
      </c>
      <c r="C30" s="697"/>
      <c r="D30" s="697"/>
      <c r="E30" s="697"/>
      <c r="F30" s="697"/>
      <c r="G30" s="697"/>
      <c r="H30" s="697"/>
      <c r="I30" s="700"/>
      <c r="J30" s="47">
        <f>+J29*12%</f>
        <v>3477</v>
      </c>
    </row>
    <row r="31" spans="2:10" ht="16.5" customHeight="1" x14ac:dyDescent="0.25">
      <c r="B31" s="456" t="s">
        <v>42</v>
      </c>
      <c r="C31" s="709"/>
      <c r="D31" s="709"/>
      <c r="E31" s="709"/>
      <c r="F31" s="709"/>
      <c r="G31" s="709"/>
      <c r="H31" s="709"/>
      <c r="I31" s="710"/>
      <c r="J31" s="48">
        <f>J29+J30</f>
        <v>32452</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28.975000000000001</v>
      </c>
      <c r="J35" s="712"/>
    </row>
    <row r="36" spans="2:10" ht="18" x14ac:dyDescent="0.25">
      <c r="B36" s="542" t="s">
        <v>339</v>
      </c>
      <c r="C36" s="543"/>
      <c r="D36" s="543"/>
      <c r="E36" s="543"/>
      <c r="F36" s="543"/>
      <c r="G36" s="543"/>
      <c r="H36" s="543"/>
      <c r="I36" s="711">
        <f>+J29*0.9%</f>
        <v>260.77500000000003</v>
      </c>
      <c r="J36" s="712"/>
    </row>
    <row r="37" spans="2:10" ht="19.5" customHeight="1" x14ac:dyDescent="0.25">
      <c r="B37" s="542" t="s">
        <v>198</v>
      </c>
      <c r="C37" s="543"/>
      <c r="D37" s="543"/>
      <c r="E37" s="543"/>
      <c r="F37" s="543"/>
      <c r="G37" s="543"/>
      <c r="H37" s="543"/>
      <c r="I37" s="713">
        <f>+J30*75%</f>
        <v>2607.75</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347</v>
      </c>
      <c r="C40" s="621"/>
      <c r="D40" s="621"/>
      <c r="E40" s="622"/>
      <c r="F40" s="550" t="s">
        <v>34</v>
      </c>
      <c r="G40" s="551"/>
      <c r="H40" s="552"/>
      <c r="I40" s="715">
        <f>SUM(I34:J39)+0.01</f>
        <v>2897.51</v>
      </c>
      <c r="J40" s="715"/>
    </row>
    <row r="41" spans="2:10" ht="32.25" customHeight="1" x14ac:dyDescent="0.25">
      <c r="B41" s="623"/>
      <c r="C41" s="624"/>
      <c r="D41" s="624"/>
      <c r="E41" s="625"/>
      <c r="F41" s="550" t="s">
        <v>33</v>
      </c>
      <c r="G41" s="551"/>
      <c r="H41" s="552"/>
      <c r="I41" s="716">
        <f>J31-I40</f>
        <v>29554.489999999998</v>
      </c>
      <c r="J41" s="717"/>
    </row>
    <row r="42" spans="2:10" ht="16.5" x14ac:dyDescent="0.25">
      <c r="B42" s="417" t="s">
        <v>32</v>
      </c>
      <c r="C42" s="418"/>
      <c r="D42" s="418"/>
      <c r="E42" s="418"/>
      <c r="F42" s="418"/>
      <c r="G42" s="418"/>
      <c r="H42" s="419"/>
      <c r="I42" s="420" t="s">
        <v>31</v>
      </c>
      <c r="J42" s="421"/>
    </row>
    <row r="43" spans="2:10" ht="31.5" x14ac:dyDescent="0.25">
      <c r="B43" s="61" t="s">
        <v>30</v>
      </c>
      <c r="C43" s="61" t="s">
        <v>29</v>
      </c>
      <c r="D43" s="61" t="s">
        <v>28</v>
      </c>
      <c r="E43" s="61" t="s">
        <v>27</v>
      </c>
      <c r="F43" s="28" t="s">
        <v>26</v>
      </c>
      <c r="G43" s="424" t="s">
        <v>25</v>
      </c>
      <c r="H43" s="425"/>
      <c r="I43" s="422"/>
      <c r="J43" s="423"/>
    </row>
    <row r="44" spans="2:10" ht="24" customHeight="1" x14ac:dyDescent="0.25">
      <c r="B44" s="29"/>
      <c r="C44" s="30" t="s">
        <v>411</v>
      </c>
      <c r="D44" s="30" t="s">
        <v>200</v>
      </c>
      <c r="E44" s="30" t="s">
        <v>11</v>
      </c>
      <c r="F44" s="30" t="s">
        <v>412</v>
      </c>
      <c r="G44" s="758">
        <f>J29</f>
        <v>28975</v>
      </c>
      <c r="H44" s="759"/>
      <c r="I44" s="428" t="s">
        <v>24</v>
      </c>
      <c r="J44" s="429"/>
    </row>
    <row r="45" spans="2:10" ht="20.25" customHeight="1" x14ac:dyDescent="0.25">
      <c r="B45" s="9"/>
      <c r="C45" s="8" t="s">
        <v>146</v>
      </c>
      <c r="D45" s="8" t="s">
        <v>144</v>
      </c>
      <c r="E45" s="8" t="s">
        <v>11</v>
      </c>
      <c r="F45" s="8" t="s">
        <v>413</v>
      </c>
      <c r="G45" s="407">
        <f>J30</f>
        <v>3477</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6:H36"/>
    <mergeCell ref="I36:J36"/>
    <mergeCell ref="B37:H37"/>
    <mergeCell ref="I37:J37"/>
    <mergeCell ref="B38:H38"/>
    <mergeCell ref="I38:J38"/>
    <mergeCell ref="B39:H39"/>
    <mergeCell ref="I39:J39"/>
    <mergeCell ref="B40:E41"/>
    <mergeCell ref="F40:H40"/>
    <mergeCell ref="I40:J40"/>
    <mergeCell ref="F41:H41"/>
    <mergeCell ref="I41:J41"/>
    <mergeCell ref="G51:H51"/>
    <mergeCell ref="G52:H52"/>
    <mergeCell ref="G53:H53"/>
    <mergeCell ref="B42:H42"/>
    <mergeCell ref="I42:J43"/>
    <mergeCell ref="G43:H43"/>
    <mergeCell ref="G44:H44"/>
    <mergeCell ref="I44:J47"/>
    <mergeCell ref="G45:H45"/>
    <mergeCell ref="G46:H46"/>
    <mergeCell ref="G47:H47"/>
    <mergeCell ref="B62:J62"/>
    <mergeCell ref="B35:H35"/>
    <mergeCell ref="I35:J35"/>
    <mergeCell ref="B54:H54"/>
    <mergeCell ref="I54:J55"/>
    <mergeCell ref="B55:D55"/>
    <mergeCell ref="E55:H55"/>
    <mergeCell ref="B56:D61"/>
    <mergeCell ref="E56:H61"/>
    <mergeCell ref="I56:J59"/>
    <mergeCell ref="I60:J61"/>
    <mergeCell ref="G48:H48"/>
    <mergeCell ref="I48:J48"/>
    <mergeCell ref="G49:H49"/>
    <mergeCell ref="G50:H50"/>
    <mergeCell ref="I50:J53"/>
  </mergeCells>
  <printOptions horizontalCentered="1"/>
  <pageMargins left="0.11811023622047245" right="0.11811023622047245" top="0.35433070866141736" bottom="0.35433070866141736" header="0.31496062992125984" footer="0.31496062992125984"/>
  <pageSetup paperSize="126" scale="74"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tabColor theme="0"/>
  </sheetPr>
  <dimension ref="B1:J62"/>
  <sheetViews>
    <sheetView topLeftCell="A12" workbookViewId="0">
      <selection activeCell="I44" sqref="I44:J47"/>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329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327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342</v>
      </c>
      <c r="E15" s="772"/>
      <c r="F15" s="505">
        <v>2041</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338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341</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414</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63"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52414.89</v>
      </c>
    </row>
    <row r="30" spans="2:10" ht="21.75" customHeight="1" x14ac:dyDescent="0.25">
      <c r="B30" s="696" t="s">
        <v>244</v>
      </c>
      <c r="C30" s="697"/>
      <c r="D30" s="697"/>
      <c r="E30" s="697"/>
      <c r="F30" s="697"/>
      <c r="G30" s="697"/>
      <c r="H30" s="697"/>
      <c r="I30" s="700"/>
      <c r="J30" s="47">
        <f>+J29*12%</f>
        <v>6289.7867999999999</v>
      </c>
    </row>
    <row r="31" spans="2:10" ht="16.5" customHeight="1" x14ac:dyDescent="0.25">
      <c r="B31" s="456" t="s">
        <v>42</v>
      </c>
      <c r="C31" s="709"/>
      <c r="D31" s="709"/>
      <c r="E31" s="709"/>
      <c r="F31" s="709"/>
      <c r="G31" s="709"/>
      <c r="H31" s="709"/>
      <c r="I31" s="710"/>
      <c r="J31" s="48">
        <f>J29+J30</f>
        <v>58704.676800000001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52.41489</v>
      </c>
      <c r="J35" s="712"/>
    </row>
    <row r="36" spans="2:10" ht="18" x14ac:dyDescent="0.25">
      <c r="B36" s="542" t="s">
        <v>339</v>
      </c>
      <c r="C36" s="543"/>
      <c r="D36" s="543"/>
      <c r="E36" s="543"/>
      <c r="F36" s="543"/>
      <c r="G36" s="543"/>
      <c r="H36" s="543"/>
      <c r="I36" s="711">
        <f>+J29*0.9%</f>
        <v>471.73401000000007</v>
      </c>
      <c r="J36" s="712"/>
    </row>
    <row r="37" spans="2:10" ht="19.5" customHeight="1" x14ac:dyDescent="0.25">
      <c r="B37" s="542" t="s">
        <v>198</v>
      </c>
      <c r="C37" s="543"/>
      <c r="D37" s="543"/>
      <c r="E37" s="543"/>
      <c r="F37" s="543"/>
      <c r="G37" s="543"/>
      <c r="H37" s="543"/>
      <c r="I37" s="713">
        <f>+J30*75%</f>
        <v>4717.3400999999994</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415</v>
      </c>
      <c r="C40" s="621"/>
      <c r="D40" s="621"/>
      <c r="E40" s="622"/>
      <c r="F40" s="550" t="s">
        <v>34</v>
      </c>
      <c r="G40" s="551"/>
      <c r="H40" s="552"/>
      <c r="I40" s="715">
        <f>I37+I36+I35-0.01</f>
        <v>5241.4789999999994</v>
      </c>
      <c r="J40" s="715"/>
    </row>
    <row r="41" spans="2:10" ht="32.25" customHeight="1" x14ac:dyDescent="0.25">
      <c r="B41" s="623"/>
      <c r="C41" s="624"/>
      <c r="D41" s="624"/>
      <c r="E41" s="625"/>
      <c r="F41" s="550" t="s">
        <v>33</v>
      </c>
      <c r="G41" s="551"/>
      <c r="H41" s="552"/>
      <c r="I41" s="716">
        <f>J31-I40</f>
        <v>53463.197800000002</v>
      </c>
      <c r="J41" s="717"/>
    </row>
    <row r="42" spans="2:10" ht="16.5" x14ac:dyDescent="0.25">
      <c r="B42" s="417" t="s">
        <v>32</v>
      </c>
      <c r="C42" s="418"/>
      <c r="D42" s="418"/>
      <c r="E42" s="418"/>
      <c r="F42" s="418"/>
      <c r="G42" s="418"/>
      <c r="H42" s="419"/>
      <c r="I42" s="420" t="s">
        <v>31</v>
      </c>
      <c r="J42" s="421"/>
    </row>
    <row r="43" spans="2:10" ht="31.5" x14ac:dyDescent="0.25">
      <c r="B43" s="61" t="s">
        <v>30</v>
      </c>
      <c r="C43" s="61" t="s">
        <v>29</v>
      </c>
      <c r="D43" s="61" t="s">
        <v>28</v>
      </c>
      <c r="E43" s="61" t="s">
        <v>27</v>
      </c>
      <c r="F43" s="28" t="s">
        <v>26</v>
      </c>
      <c r="G43" s="424" t="s">
        <v>25</v>
      </c>
      <c r="H43" s="425"/>
      <c r="I43" s="422"/>
      <c r="J43" s="423"/>
    </row>
    <row r="44" spans="2:10" ht="24" customHeight="1" x14ac:dyDescent="0.25">
      <c r="B44" s="29"/>
      <c r="C44" s="30" t="s">
        <v>411</v>
      </c>
      <c r="D44" s="30" t="s">
        <v>200</v>
      </c>
      <c r="E44" s="30" t="s">
        <v>11</v>
      </c>
      <c r="F44" s="30" t="s">
        <v>412</v>
      </c>
      <c r="G44" s="758">
        <f>J29</f>
        <v>52414.89</v>
      </c>
      <c r="H44" s="759"/>
      <c r="I44" s="428" t="s">
        <v>24</v>
      </c>
      <c r="J44" s="429"/>
    </row>
    <row r="45" spans="2:10" ht="20.25" customHeight="1" x14ac:dyDescent="0.25">
      <c r="B45" s="9"/>
      <c r="C45" s="8" t="s">
        <v>146</v>
      </c>
      <c r="D45" s="8" t="s">
        <v>144</v>
      </c>
      <c r="E45" s="8" t="s">
        <v>11</v>
      </c>
      <c r="F45" s="8" t="s">
        <v>413</v>
      </c>
      <c r="G45" s="407">
        <f>J30</f>
        <v>6289.7867999999999</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tabColor theme="0"/>
  </sheetPr>
  <dimension ref="B1:R57"/>
  <sheetViews>
    <sheetView topLeftCell="A4" workbookViewId="0">
      <selection activeCell="H13" sqref="H13:I1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337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330</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17" t="s">
        <v>331</v>
      </c>
      <c r="E13" s="518"/>
      <c r="F13" s="791"/>
      <c r="G13" s="792"/>
      <c r="H13" s="509">
        <v>42036</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707" t="s">
        <v>241</v>
      </c>
      <c r="J16" s="708"/>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332</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333</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34.5" customHeight="1" x14ac:dyDescent="0.25">
      <c r="B24" s="476" t="s">
        <v>334</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6.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f>293.29+596.49+3194.52</f>
        <v>4084.3</v>
      </c>
      <c r="J27" s="538"/>
    </row>
    <row r="28" spans="2:18" x14ac:dyDescent="0.25">
      <c r="B28" s="487" t="s">
        <v>320</v>
      </c>
      <c r="C28" s="488"/>
      <c r="D28" s="488"/>
      <c r="E28" s="488"/>
      <c r="F28" s="488"/>
      <c r="G28" s="488"/>
      <c r="H28" s="539"/>
      <c r="I28" s="726"/>
      <c r="J28" s="726"/>
    </row>
    <row r="29" spans="2:18" ht="15.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779">
        <v>0</v>
      </c>
      <c r="J33" s="780"/>
      <c r="L33" s="65"/>
      <c r="M33" s="65"/>
      <c r="N33" s="65"/>
      <c r="O33" s="65"/>
      <c r="P33" s="65"/>
      <c r="Q33" s="65"/>
      <c r="R33" s="65"/>
    </row>
    <row r="34" spans="2:18" ht="18.75" customHeight="1" x14ac:dyDescent="0.25">
      <c r="B34" s="443" t="s">
        <v>335</v>
      </c>
      <c r="C34" s="621"/>
      <c r="D34" s="621"/>
      <c r="E34" s="622"/>
      <c r="F34" s="550" t="s">
        <v>34</v>
      </c>
      <c r="G34" s="551"/>
      <c r="H34" s="552"/>
      <c r="I34" s="452">
        <f>SUM(I31:J33)</f>
        <v>0</v>
      </c>
      <c r="J34" s="452"/>
      <c r="L34" s="65"/>
      <c r="M34" s="65"/>
      <c r="N34" s="65"/>
      <c r="O34" s="65"/>
      <c r="P34" s="65"/>
      <c r="Q34" s="65"/>
      <c r="R34" s="65"/>
    </row>
    <row r="35" spans="2:18" ht="33" customHeight="1" x14ac:dyDescent="0.25">
      <c r="B35" s="623"/>
      <c r="C35" s="624"/>
      <c r="D35" s="624"/>
      <c r="E35" s="625"/>
      <c r="F35" s="550" t="s">
        <v>324</v>
      </c>
      <c r="G35" s="551"/>
      <c r="H35" s="552"/>
      <c r="I35" s="453">
        <f>I27+I28-I34</f>
        <v>4084.3</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61" t="s">
        <v>30</v>
      </c>
      <c r="C37" s="61" t="s">
        <v>29</v>
      </c>
      <c r="D37" s="61" t="s">
        <v>28</v>
      </c>
      <c r="E37" s="61" t="s">
        <v>27</v>
      </c>
      <c r="F37" s="28" t="s">
        <v>26</v>
      </c>
      <c r="G37" s="424" t="s">
        <v>25</v>
      </c>
      <c r="H37" s="425"/>
      <c r="I37" s="422"/>
      <c r="J37" s="423"/>
    </row>
    <row r="38" spans="2:18" ht="23.25" customHeight="1" x14ac:dyDescent="0.25">
      <c r="B38" s="29" t="s">
        <v>15</v>
      </c>
      <c r="C38" s="30" t="s">
        <v>336</v>
      </c>
      <c r="D38" s="30" t="s">
        <v>120</v>
      </c>
      <c r="E38" s="30" t="s">
        <v>119</v>
      </c>
      <c r="F38" s="8" t="s">
        <v>10</v>
      </c>
      <c r="G38" s="426">
        <f>261.87+532.58+2852.25</f>
        <v>3646.7</v>
      </c>
      <c r="H38" s="427"/>
      <c r="I38" s="400" t="s">
        <v>143</v>
      </c>
      <c r="J38" s="401"/>
    </row>
    <row r="39" spans="2:18" ht="21.75" customHeight="1" x14ac:dyDescent="0.25">
      <c r="B39" s="9" t="s">
        <v>15</v>
      </c>
      <c r="C39" s="30" t="s">
        <v>146</v>
      </c>
      <c r="D39" s="30" t="s">
        <v>144</v>
      </c>
      <c r="E39" s="30" t="s">
        <v>11</v>
      </c>
      <c r="F39" s="8" t="s">
        <v>10</v>
      </c>
      <c r="G39" s="407">
        <f>31.42+63.91+342.27</f>
        <v>437.59999999999997</v>
      </c>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325</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391" t="s">
        <v>100</v>
      </c>
      <c r="C51" s="392"/>
      <c r="D51" s="392"/>
      <c r="E51" s="394" t="s">
        <v>112</v>
      </c>
      <c r="F51" s="394"/>
      <c r="G51" s="394"/>
      <c r="H51" s="395"/>
      <c r="I51" s="400" t="s">
        <v>86</v>
      </c>
      <c r="J51" s="401"/>
    </row>
    <row r="52" spans="2:11" ht="32.25" customHeight="1" x14ac:dyDescent="0.25">
      <c r="B52" s="393"/>
      <c r="C52" s="392"/>
      <c r="D52" s="392"/>
      <c r="E52" s="396"/>
      <c r="F52" s="396"/>
      <c r="G52" s="396"/>
      <c r="H52" s="397"/>
      <c r="I52" s="402"/>
      <c r="J52" s="403"/>
    </row>
    <row r="53" spans="2:11" ht="12" customHeight="1" x14ac:dyDescent="0.25">
      <c r="B53" s="393"/>
      <c r="C53" s="392"/>
      <c r="D53" s="392"/>
      <c r="E53" s="396"/>
      <c r="F53" s="396"/>
      <c r="G53" s="396"/>
      <c r="H53" s="397"/>
      <c r="I53" s="402"/>
      <c r="J53" s="403"/>
    </row>
    <row r="54" spans="2:11" ht="16.5" customHeight="1" x14ac:dyDescent="0.25">
      <c r="B54" s="393"/>
      <c r="C54" s="392"/>
      <c r="D54" s="392"/>
      <c r="E54" s="396"/>
      <c r="F54" s="396"/>
      <c r="G54" s="396"/>
      <c r="H54" s="396"/>
      <c r="I54" s="404"/>
      <c r="J54" s="405"/>
    </row>
    <row r="55" spans="2:11" ht="29.25" customHeight="1" x14ac:dyDescent="0.25">
      <c r="B55" s="393"/>
      <c r="C55" s="392"/>
      <c r="D55" s="392"/>
      <c r="E55" s="396"/>
      <c r="F55" s="396"/>
      <c r="G55" s="396"/>
      <c r="H55" s="396"/>
      <c r="I55" s="400" t="s">
        <v>1</v>
      </c>
      <c r="J55" s="401"/>
    </row>
    <row r="56" spans="2:11" ht="10.5" customHeight="1" x14ac:dyDescent="0.25">
      <c r="B56" s="393"/>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35433070866141736" bottom="0.15748031496062992" header="0.31496062992125984" footer="0.31496062992125984"/>
  <pageSetup scale="70" fitToHeight="0"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tabColor rgb="FFFF0000"/>
  </sheetPr>
  <dimension ref="B2:J61"/>
  <sheetViews>
    <sheetView topLeftCell="A16" workbookViewId="0">
      <selection activeCell="B25" sqref="B25:J27"/>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357</v>
      </c>
      <c r="J8" s="15"/>
    </row>
    <row r="9" spans="2:10" ht="5.25" customHeight="1" x14ac:dyDescent="0.25">
      <c r="B9" s="17"/>
      <c r="C9" s="16"/>
      <c r="D9" s="19"/>
      <c r="E9" s="16"/>
      <c r="F9" s="20"/>
      <c r="G9" s="16"/>
      <c r="H9" s="16"/>
      <c r="I9" s="16"/>
      <c r="J9" s="15"/>
    </row>
    <row r="10" spans="2:10" ht="20.25" x14ac:dyDescent="0.25">
      <c r="B10" s="17"/>
      <c r="C10" s="16"/>
      <c r="D10" s="16"/>
      <c r="E10" s="16"/>
      <c r="F10" s="20"/>
      <c r="G10" s="19"/>
      <c r="H10" s="19" t="s">
        <v>193</v>
      </c>
      <c r="I10" s="18" t="s">
        <v>358</v>
      </c>
      <c r="J10" s="15"/>
    </row>
    <row r="11" spans="2:10" ht="8.25" customHeight="1" x14ac:dyDescent="0.25">
      <c r="B11" s="17"/>
      <c r="C11" s="16"/>
      <c r="D11" s="16"/>
      <c r="E11" s="16"/>
      <c r="F11" s="16"/>
      <c r="G11" s="16"/>
      <c r="H11" s="16"/>
      <c r="I11" s="16"/>
      <c r="J11" s="15"/>
    </row>
    <row r="12" spans="2:10" ht="24"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348</v>
      </c>
      <c r="E14" s="506"/>
      <c r="F14" s="505" t="s">
        <v>245</v>
      </c>
      <c r="G14" s="506"/>
      <c r="H14" s="737" t="s">
        <v>235</v>
      </c>
      <c r="I14" s="518"/>
      <c r="J14" s="504" t="s">
        <v>52</v>
      </c>
    </row>
    <row r="15" spans="2:10" ht="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107</v>
      </c>
      <c r="J17" s="708"/>
    </row>
    <row r="18" spans="2:10" ht="18" x14ac:dyDescent="0.25">
      <c r="B18" s="387" t="s">
        <v>47</v>
      </c>
      <c r="C18" s="388"/>
      <c r="D18" s="388"/>
      <c r="E18" s="388"/>
      <c r="F18" s="388"/>
      <c r="G18" s="388"/>
      <c r="H18" s="388"/>
      <c r="I18" s="388"/>
      <c r="J18" s="389"/>
    </row>
    <row r="19" spans="2:10" x14ac:dyDescent="0.25">
      <c r="B19" s="459" t="s">
        <v>46</v>
      </c>
      <c r="C19" s="460"/>
      <c r="D19" s="595" t="s">
        <v>349</v>
      </c>
      <c r="E19" s="596"/>
      <c r="F19" s="596"/>
      <c r="G19" s="596"/>
      <c r="H19" s="596"/>
      <c r="I19" s="596"/>
      <c r="J19" s="597"/>
    </row>
    <row r="20" spans="2:10" x14ac:dyDescent="0.25">
      <c r="B20" s="461"/>
      <c r="C20" s="462"/>
      <c r="D20" s="598"/>
      <c r="E20" s="599"/>
      <c r="F20" s="599"/>
      <c r="G20" s="599"/>
      <c r="H20" s="599"/>
      <c r="I20" s="599"/>
      <c r="J20" s="600"/>
    </row>
    <row r="21" spans="2:10" x14ac:dyDescent="0.25">
      <c r="B21" s="521" t="s">
        <v>333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ht="23.25" customHeight="1" x14ac:dyDescent="0.25">
      <c r="B25" s="476" t="s">
        <v>425</v>
      </c>
      <c r="C25" s="477"/>
      <c r="D25" s="477"/>
      <c r="E25" s="477"/>
      <c r="F25" s="477"/>
      <c r="G25" s="477"/>
      <c r="H25" s="477"/>
      <c r="I25" s="477"/>
      <c r="J25" s="478"/>
    </row>
    <row r="26" spans="2:10" ht="20.25" customHeight="1" x14ac:dyDescent="0.25">
      <c r="B26" s="479"/>
      <c r="C26" s="480"/>
      <c r="D26" s="480"/>
      <c r="E26" s="480"/>
      <c r="F26" s="480"/>
      <c r="G26" s="480"/>
      <c r="H26" s="480"/>
      <c r="I26" s="480"/>
      <c r="J26" s="481"/>
    </row>
    <row r="27" spans="2:10" ht="41.25" customHeight="1" x14ac:dyDescent="0.25">
      <c r="B27" s="479"/>
      <c r="C27" s="480"/>
      <c r="D27" s="480"/>
      <c r="E27" s="480"/>
      <c r="F27" s="480"/>
      <c r="G27" s="480"/>
      <c r="H27" s="480"/>
      <c r="I27" s="480"/>
      <c r="J27" s="481"/>
    </row>
    <row r="28" spans="2:10" ht="17.25" customHeight="1" x14ac:dyDescent="0.25">
      <c r="B28" s="456" t="s">
        <v>195</v>
      </c>
      <c r="C28" s="709"/>
      <c r="D28" s="709"/>
      <c r="E28" s="709"/>
      <c r="F28" s="709"/>
      <c r="G28" s="709"/>
      <c r="H28" s="709"/>
      <c r="I28" s="710"/>
      <c r="J28" s="47">
        <v>12018.22</v>
      </c>
    </row>
    <row r="29" spans="2:10" ht="21.75" customHeight="1" x14ac:dyDescent="0.25">
      <c r="B29" s="696" t="s">
        <v>244</v>
      </c>
      <c r="C29" s="697"/>
      <c r="D29" s="697"/>
      <c r="E29" s="697"/>
      <c r="F29" s="697"/>
      <c r="G29" s="697"/>
      <c r="H29" s="697"/>
      <c r="I29" s="700"/>
      <c r="J29" s="47">
        <f>+J28*12%</f>
        <v>1442.1863999999998</v>
      </c>
    </row>
    <row r="30" spans="2:10" ht="16.5" customHeight="1" x14ac:dyDescent="0.25">
      <c r="B30" s="456" t="s">
        <v>350</v>
      </c>
      <c r="C30" s="709"/>
      <c r="D30" s="709"/>
      <c r="E30" s="709"/>
      <c r="F30" s="709"/>
      <c r="G30" s="709"/>
      <c r="H30" s="709"/>
      <c r="I30" s="710"/>
      <c r="J30" s="48">
        <f>J28+J29</f>
        <v>13460.4064</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795" t="s">
        <v>351</v>
      </c>
      <c r="C33" s="796"/>
      <c r="D33" s="796"/>
      <c r="E33" s="796"/>
      <c r="F33" s="796"/>
      <c r="G33" s="796"/>
      <c r="H33" s="797"/>
      <c r="I33" s="656"/>
      <c r="J33" s="545"/>
    </row>
    <row r="34" spans="2:10" ht="18" hidden="1" x14ac:dyDescent="0.25">
      <c r="B34" s="798" t="s">
        <v>352</v>
      </c>
      <c r="C34" s="799"/>
      <c r="D34" s="799"/>
      <c r="E34" s="799"/>
      <c r="F34" s="799"/>
      <c r="G34" s="799"/>
      <c r="H34" s="799"/>
      <c r="I34" s="711"/>
      <c r="J34" s="712"/>
    </row>
    <row r="35" spans="2:10" ht="18" hidden="1" x14ac:dyDescent="0.25">
      <c r="B35" s="542" t="s">
        <v>198</v>
      </c>
      <c r="C35" s="543"/>
      <c r="D35" s="543"/>
      <c r="E35" s="543"/>
      <c r="F35" s="543"/>
      <c r="G35" s="543"/>
      <c r="H35" s="543"/>
      <c r="I35" s="713"/>
      <c r="J35" s="714"/>
    </row>
    <row r="36" spans="2:10" ht="15.75" hidden="1" x14ac:dyDescent="0.25">
      <c r="B36" s="577"/>
      <c r="C36" s="578"/>
      <c r="D36" s="578"/>
      <c r="E36" s="578"/>
      <c r="F36" s="578"/>
      <c r="G36" s="578"/>
      <c r="H36" s="579"/>
      <c r="I36" s="593"/>
      <c r="J36" s="594"/>
    </row>
    <row r="37" spans="2:10" ht="15.75" hidden="1" x14ac:dyDescent="0.25">
      <c r="B37" s="672"/>
      <c r="C37" s="673"/>
      <c r="D37" s="673"/>
      <c r="E37" s="673"/>
      <c r="F37" s="673"/>
      <c r="G37" s="673"/>
      <c r="H37" s="673"/>
      <c r="I37" s="580"/>
      <c r="J37" s="581"/>
    </row>
    <row r="38" spans="2:10" ht="31.5" customHeight="1" x14ac:dyDescent="0.25">
      <c r="B38" s="443" t="s">
        <v>359</v>
      </c>
      <c r="C38" s="444"/>
      <c r="D38" s="444"/>
      <c r="E38" s="445"/>
      <c r="F38" s="588" t="s">
        <v>34</v>
      </c>
      <c r="G38" s="589"/>
      <c r="H38" s="590"/>
      <c r="I38" s="715">
        <f>SUM(I33:J37)</f>
        <v>0</v>
      </c>
      <c r="J38" s="715"/>
    </row>
    <row r="39" spans="2:10" ht="21.75" customHeight="1" x14ac:dyDescent="0.25">
      <c r="B39" s="446"/>
      <c r="C39" s="447"/>
      <c r="D39" s="447"/>
      <c r="E39" s="448"/>
      <c r="F39" s="588" t="s">
        <v>353</v>
      </c>
      <c r="G39" s="589"/>
      <c r="H39" s="590"/>
      <c r="I39" s="716">
        <f>J30-I38</f>
        <v>13460.4064</v>
      </c>
      <c r="J39" s="717"/>
    </row>
    <row r="40" spans="2:10" ht="16.5" x14ac:dyDescent="0.25">
      <c r="B40" s="417" t="s">
        <v>32</v>
      </c>
      <c r="C40" s="418"/>
      <c r="D40" s="418"/>
      <c r="E40" s="418"/>
      <c r="F40" s="418"/>
      <c r="G40" s="418"/>
      <c r="H40" s="419"/>
      <c r="I40" s="420" t="s">
        <v>31</v>
      </c>
      <c r="J40" s="421"/>
    </row>
    <row r="41" spans="2:10" ht="30.75" customHeight="1" x14ac:dyDescent="0.25">
      <c r="B41" s="70" t="s">
        <v>30</v>
      </c>
      <c r="C41" s="70" t="s">
        <v>29</v>
      </c>
      <c r="D41" s="70" t="s">
        <v>28</v>
      </c>
      <c r="E41" s="70" t="s">
        <v>27</v>
      </c>
      <c r="F41" s="53" t="s">
        <v>26</v>
      </c>
      <c r="G41" s="718" t="s">
        <v>25</v>
      </c>
      <c r="H41" s="719"/>
      <c r="I41" s="422"/>
      <c r="J41" s="423"/>
    </row>
    <row r="42" spans="2:10" ht="18" customHeight="1" x14ac:dyDescent="0.25">
      <c r="B42" s="29" t="s">
        <v>15</v>
      </c>
      <c r="C42" s="30" t="s">
        <v>354</v>
      </c>
      <c r="D42" s="30" t="s">
        <v>120</v>
      </c>
      <c r="E42" s="30" t="s">
        <v>119</v>
      </c>
      <c r="F42" s="29" t="s">
        <v>10</v>
      </c>
      <c r="G42" s="426">
        <f>+J28</f>
        <v>12018.22</v>
      </c>
      <c r="H42" s="427"/>
      <c r="I42" s="400" t="s">
        <v>143</v>
      </c>
      <c r="J42" s="401"/>
    </row>
    <row r="43" spans="2:10" ht="15.75" customHeight="1" x14ac:dyDescent="0.25">
      <c r="B43" s="9" t="s">
        <v>15</v>
      </c>
      <c r="C43" s="30" t="s">
        <v>355</v>
      </c>
      <c r="D43" s="30" t="s">
        <v>144</v>
      </c>
      <c r="E43" s="30" t="s">
        <v>11</v>
      </c>
      <c r="F43" s="29" t="s">
        <v>10</v>
      </c>
      <c r="G43" s="426">
        <f>+J29</f>
        <v>1442.1863999999998</v>
      </c>
      <c r="H43" s="427"/>
      <c r="I43" s="402"/>
      <c r="J43" s="403"/>
    </row>
    <row r="44" spans="2:10" ht="15.75" x14ac:dyDescent="0.25">
      <c r="B44" s="9"/>
      <c r="C44" s="30"/>
      <c r="D44" s="30"/>
      <c r="E44" s="30"/>
      <c r="F44" s="29"/>
      <c r="G44" s="426"/>
      <c r="H44" s="427"/>
      <c r="I44" s="402"/>
      <c r="J44" s="403"/>
    </row>
    <row r="45" spans="2:10" ht="15.75" x14ac:dyDescent="0.25">
      <c r="B45" s="9"/>
      <c r="C45" s="8"/>
      <c r="D45" s="8"/>
      <c r="E45" s="8"/>
      <c r="F45" s="8"/>
      <c r="G45" s="406"/>
      <c r="H45" s="407"/>
      <c r="I45" s="404"/>
      <c r="J45" s="405"/>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09" t="s">
        <v>201</v>
      </c>
      <c r="J47" s="410"/>
    </row>
    <row r="48" spans="2:10" ht="15.75" x14ac:dyDescent="0.25">
      <c r="B48" s="9"/>
      <c r="C48" s="8"/>
      <c r="D48" s="8"/>
      <c r="E48" s="8"/>
      <c r="F48" s="8"/>
      <c r="G48" s="406"/>
      <c r="H48" s="407"/>
      <c r="I48" s="411"/>
      <c r="J48" s="412"/>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ht="26.25" customHeight="1" x14ac:dyDescent="0.25">
      <c r="B56" s="393"/>
      <c r="C56" s="392"/>
      <c r="D56" s="392"/>
      <c r="E56" s="396"/>
      <c r="F56" s="396"/>
      <c r="G56" s="396"/>
      <c r="H56" s="397"/>
      <c r="I56" s="402"/>
      <c r="J56" s="403"/>
    </row>
    <row r="57" spans="2:10" ht="28.5" customHeight="1"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356</v>
      </c>
      <c r="C61" s="575"/>
      <c r="D61" s="575"/>
      <c r="E61" s="575"/>
      <c r="F61" s="575"/>
      <c r="G61" s="575"/>
      <c r="H61" s="575"/>
      <c r="I61" s="575"/>
      <c r="J61" s="576"/>
    </row>
  </sheetData>
  <mergeCells count="7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2:H32"/>
    <mergeCell ref="I32:J32"/>
    <mergeCell ref="B18:J18"/>
    <mergeCell ref="B19:C20"/>
    <mergeCell ref="D19:J20"/>
    <mergeCell ref="B21:E23"/>
    <mergeCell ref="F21:J23"/>
    <mergeCell ref="B24:J24"/>
    <mergeCell ref="B25:J27"/>
    <mergeCell ref="B28:I28"/>
    <mergeCell ref="B29:I29"/>
    <mergeCell ref="B30:I30"/>
    <mergeCell ref="B31:J31"/>
    <mergeCell ref="B33:H33"/>
    <mergeCell ref="I33:J33"/>
    <mergeCell ref="B34:H34"/>
    <mergeCell ref="I34:J34"/>
    <mergeCell ref="B35:H35"/>
    <mergeCell ref="I35:J35"/>
    <mergeCell ref="B36:H36"/>
    <mergeCell ref="I36:J36"/>
    <mergeCell ref="B37:H37"/>
    <mergeCell ref="I37:J37"/>
    <mergeCell ref="B38:E39"/>
    <mergeCell ref="F38:H38"/>
    <mergeCell ref="I38:J38"/>
    <mergeCell ref="F39:H39"/>
    <mergeCell ref="I39:J39"/>
    <mergeCell ref="B40:H40"/>
    <mergeCell ref="I40:J41"/>
    <mergeCell ref="G41:H41"/>
    <mergeCell ref="G42:H42"/>
    <mergeCell ref="I42:J45"/>
    <mergeCell ref="G43:H43"/>
    <mergeCell ref="G44:H44"/>
    <mergeCell ref="G45:H45"/>
    <mergeCell ref="G46:H46"/>
    <mergeCell ref="I46:J46"/>
    <mergeCell ref="G47:H47"/>
    <mergeCell ref="I47:J52"/>
    <mergeCell ref="G48:H48"/>
    <mergeCell ref="G49:H49"/>
    <mergeCell ref="G50:H50"/>
    <mergeCell ref="G51:H51"/>
    <mergeCell ref="G52:H52"/>
    <mergeCell ref="B61:J61"/>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tabColor theme="0"/>
  </sheetPr>
  <dimension ref="B1:K61"/>
  <sheetViews>
    <sheetView topLeftCell="A16"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362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358</v>
      </c>
      <c r="J9" s="15"/>
    </row>
    <row r="10" spans="2:10" ht="11.25" customHeight="1" x14ac:dyDescent="0.25">
      <c r="B10" s="17"/>
      <c r="C10" s="16"/>
      <c r="D10" s="16"/>
      <c r="E10" s="16"/>
      <c r="F10" s="16"/>
      <c r="G10" s="16"/>
      <c r="H10" s="16"/>
      <c r="I10" s="16"/>
      <c r="J10" s="15"/>
    </row>
    <row r="11" spans="2:10" ht="23.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360</v>
      </c>
      <c r="G13" s="518"/>
      <c r="H13" s="737" t="s">
        <v>235</v>
      </c>
      <c r="I13" s="518"/>
      <c r="J13" s="504" t="s">
        <v>52</v>
      </c>
    </row>
    <row r="14" spans="2:10" ht="28.5" customHeight="1" x14ac:dyDescent="0.25">
      <c r="B14" s="497"/>
      <c r="C14" s="498"/>
      <c r="D14" s="507"/>
      <c r="E14" s="508"/>
      <c r="F14" s="519"/>
      <c r="G14" s="520"/>
      <c r="H14" s="519"/>
      <c r="I14" s="52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361</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v>252752.9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x14ac:dyDescent="0.25">
      <c r="B32" s="542" t="s">
        <v>36</v>
      </c>
      <c r="C32" s="543"/>
      <c r="D32" s="543"/>
      <c r="E32" s="543"/>
      <c r="F32" s="543"/>
      <c r="G32" s="543"/>
      <c r="H32" s="543"/>
      <c r="I32" s="544">
        <v>19149.650000000001</v>
      </c>
      <c r="J32" s="545"/>
    </row>
    <row r="33" spans="2:10" x14ac:dyDescent="0.25">
      <c r="B33" s="542" t="s">
        <v>35</v>
      </c>
      <c r="C33" s="543"/>
      <c r="D33" s="543"/>
      <c r="E33" s="543"/>
      <c r="F33" s="543"/>
      <c r="G33" s="543"/>
      <c r="H33" s="543"/>
      <c r="I33" s="544">
        <v>120</v>
      </c>
      <c r="J33" s="545"/>
    </row>
    <row r="34" spans="2:10" hidden="1" x14ac:dyDescent="0.25">
      <c r="B34" s="546"/>
      <c r="C34" s="547"/>
      <c r="D34" s="547"/>
      <c r="E34" s="547"/>
      <c r="F34" s="547"/>
      <c r="G34" s="547"/>
      <c r="H34" s="547"/>
      <c r="I34" s="548"/>
      <c r="J34" s="549"/>
    </row>
    <row r="35" spans="2:10" ht="27.75" customHeight="1" x14ac:dyDescent="0.25">
      <c r="B35" s="443" t="s">
        <v>69</v>
      </c>
      <c r="C35" s="444"/>
      <c r="D35" s="444"/>
      <c r="E35" s="445"/>
      <c r="F35" s="550" t="s">
        <v>34</v>
      </c>
      <c r="G35" s="551"/>
      <c r="H35" s="552"/>
      <c r="I35" s="660">
        <f>SUM(I31:J34)</f>
        <v>19269.650000000001</v>
      </c>
      <c r="J35" s="660"/>
    </row>
    <row r="36" spans="2:10" ht="33" customHeight="1" x14ac:dyDescent="0.25">
      <c r="B36" s="446"/>
      <c r="C36" s="447"/>
      <c r="D36" s="447"/>
      <c r="E36" s="448"/>
      <c r="F36" s="550" t="s">
        <v>33</v>
      </c>
      <c r="G36" s="551"/>
      <c r="H36" s="552"/>
      <c r="I36" s="452">
        <f>++I27+I28-I35</f>
        <v>233483.25</v>
      </c>
      <c r="J36" s="452"/>
    </row>
    <row r="37" spans="2:10" ht="14.25" customHeight="1" x14ac:dyDescent="0.25">
      <c r="B37" s="417" t="s">
        <v>32</v>
      </c>
      <c r="C37" s="418"/>
      <c r="D37" s="418"/>
      <c r="E37" s="418"/>
      <c r="F37" s="418"/>
      <c r="G37" s="418"/>
      <c r="H37" s="419"/>
      <c r="I37" s="390" t="s">
        <v>31</v>
      </c>
      <c r="J37" s="390"/>
    </row>
    <row r="38" spans="2:10" ht="36.75" customHeight="1" x14ac:dyDescent="0.25">
      <c r="B38" s="73" t="s">
        <v>30</v>
      </c>
      <c r="C38" s="73" t="s">
        <v>29</v>
      </c>
      <c r="D38" s="73" t="s">
        <v>28</v>
      </c>
      <c r="E38" s="73" t="s">
        <v>27</v>
      </c>
      <c r="F38" s="12" t="s">
        <v>26</v>
      </c>
      <c r="G38" s="554" t="s">
        <v>25</v>
      </c>
      <c r="H38" s="555"/>
      <c r="I38" s="390"/>
      <c r="J38" s="390"/>
    </row>
    <row r="39" spans="2:10" ht="24" customHeight="1" x14ac:dyDescent="0.25">
      <c r="B39" s="11" t="s">
        <v>23</v>
      </c>
      <c r="C39" s="10" t="s">
        <v>12</v>
      </c>
      <c r="D39" s="10" t="s">
        <v>11</v>
      </c>
      <c r="E39" s="10" t="s">
        <v>11</v>
      </c>
      <c r="F39" s="10" t="s">
        <v>10</v>
      </c>
      <c r="G39" s="556">
        <v>11830.33</v>
      </c>
      <c r="H39" s="557"/>
      <c r="I39" s="558" t="s">
        <v>24</v>
      </c>
      <c r="J39" s="429"/>
    </row>
    <row r="40" spans="2:10" ht="23.25" customHeight="1" x14ac:dyDescent="0.25">
      <c r="B40" s="9" t="s">
        <v>23</v>
      </c>
      <c r="C40" s="8" t="s">
        <v>12</v>
      </c>
      <c r="D40" s="8" t="s">
        <v>11</v>
      </c>
      <c r="E40" s="8" t="s">
        <v>14</v>
      </c>
      <c r="F40" s="8" t="s">
        <v>10</v>
      </c>
      <c r="G40" s="406">
        <v>2444.5500000000002</v>
      </c>
      <c r="H40" s="561"/>
      <c r="I40" s="559"/>
      <c r="J40" s="431"/>
    </row>
    <row r="41" spans="2:10" ht="25.5" customHeight="1" x14ac:dyDescent="0.25">
      <c r="B41" s="9" t="s">
        <v>22</v>
      </c>
      <c r="C41" s="8" t="s">
        <v>12</v>
      </c>
      <c r="D41" s="8" t="s">
        <v>11</v>
      </c>
      <c r="E41" s="8" t="s">
        <v>11</v>
      </c>
      <c r="F41" s="8" t="s">
        <v>10</v>
      </c>
      <c r="G41" s="406">
        <v>52725.120000000003</v>
      </c>
      <c r="H41" s="561"/>
      <c r="I41" s="559"/>
      <c r="J41" s="431"/>
    </row>
    <row r="42" spans="2:10" ht="19.5" customHeight="1" x14ac:dyDescent="0.25">
      <c r="B42" s="9" t="s">
        <v>21</v>
      </c>
      <c r="C42" s="8" t="s">
        <v>12</v>
      </c>
      <c r="D42" s="8" t="s">
        <v>11</v>
      </c>
      <c r="E42" s="8" t="s">
        <v>11</v>
      </c>
      <c r="F42" s="8" t="s">
        <v>10</v>
      </c>
      <c r="G42" s="406">
        <v>20014.87</v>
      </c>
      <c r="H42" s="561"/>
      <c r="I42" s="560"/>
      <c r="J42" s="433"/>
    </row>
    <row r="43" spans="2:10" ht="21.75" customHeight="1" x14ac:dyDescent="0.25">
      <c r="B43" s="9" t="s">
        <v>20</v>
      </c>
      <c r="C43" s="8" t="s">
        <v>12</v>
      </c>
      <c r="D43" s="8" t="s">
        <v>11</v>
      </c>
      <c r="E43" s="8" t="s">
        <v>11</v>
      </c>
      <c r="F43" s="8" t="s">
        <v>10</v>
      </c>
      <c r="G43" s="406">
        <v>18966.189999999999</v>
      </c>
      <c r="H43" s="561"/>
      <c r="I43" s="562" t="s">
        <v>19</v>
      </c>
      <c r="J43" s="390"/>
    </row>
    <row r="44" spans="2:10" ht="21.75" customHeight="1" x14ac:dyDescent="0.25">
      <c r="B44" s="9" t="s">
        <v>18</v>
      </c>
      <c r="C44" s="8" t="s">
        <v>12</v>
      </c>
      <c r="D44" s="8" t="s">
        <v>11</v>
      </c>
      <c r="E44" s="8" t="s">
        <v>11</v>
      </c>
      <c r="F44" s="8" t="s">
        <v>10</v>
      </c>
      <c r="G44" s="406">
        <v>32051.86</v>
      </c>
      <c r="H44" s="561"/>
      <c r="I44" s="563" t="s">
        <v>17</v>
      </c>
      <c r="J44" s="412"/>
    </row>
    <row r="45" spans="2:10" ht="21.75" customHeight="1" x14ac:dyDescent="0.25">
      <c r="B45" s="9" t="s">
        <v>16</v>
      </c>
      <c r="C45" s="8" t="s">
        <v>12</v>
      </c>
      <c r="D45" s="8" t="s">
        <v>11</v>
      </c>
      <c r="E45" s="8" t="s">
        <v>11</v>
      </c>
      <c r="F45" s="8" t="s">
        <v>10</v>
      </c>
      <c r="G45" s="406">
        <v>34131.72</v>
      </c>
      <c r="H45" s="561"/>
      <c r="I45" s="563"/>
      <c r="J45" s="412"/>
    </row>
    <row r="46" spans="2:10" ht="21.75" customHeight="1" x14ac:dyDescent="0.25">
      <c r="B46" s="9" t="s">
        <v>15</v>
      </c>
      <c r="C46" s="8" t="s">
        <v>12</v>
      </c>
      <c r="D46" s="8" t="s">
        <v>11</v>
      </c>
      <c r="E46" s="8" t="s">
        <v>11</v>
      </c>
      <c r="F46" s="8" t="s">
        <v>10</v>
      </c>
      <c r="G46" s="406">
        <v>45606.46</v>
      </c>
      <c r="H46" s="561"/>
      <c r="I46" s="563"/>
      <c r="J46" s="412"/>
    </row>
    <row r="47" spans="2:10" ht="21.75" customHeight="1" x14ac:dyDescent="0.25">
      <c r="B47" s="9" t="s">
        <v>15</v>
      </c>
      <c r="C47" s="8" t="s">
        <v>12</v>
      </c>
      <c r="D47" s="8" t="s">
        <v>11</v>
      </c>
      <c r="E47" s="8" t="s">
        <v>14</v>
      </c>
      <c r="F47" s="8" t="s">
        <v>10</v>
      </c>
      <c r="G47" s="406">
        <v>31779.15</v>
      </c>
      <c r="H47" s="561"/>
      <c r="I47" s="563"/>
      <c r="J47" s="412"/>
    </row>
    <row r="48" spans="2:10" ht="21.75" customHeight="1" x14ac:dyDescent="0.25">
      <c r="B48" s="7" t="s">
        <v>13</v>
      </c>
      <c r="C48" s="6" t="s">
        <v>12</v>
      </c>
      <c r="D48" s="6" t="s">
        <v>11</v>
      </c>
      <c r="E48" s="6" t="s">
        <v>11</v>
      </c>
      <c r="F48" s="6" t="s">
        <v>10</v>
      </c>
      <c r="G48" s="415">
        <v>3202.65</v>
      </c>
      <c r="H48" s="565"/>
      <c r="I48" s="564"/>
      <c r="J48" s="414"/>
    </row>
    <row r="49" spans="2:11" ht="21.75" customHeight="1" x14ac:dyDescent="0.25">
      <c r="B49" s="566" t="s">
        <v>9</v>
      </c>
      <c r="C49" s="567"/>
      <c r="D49" s="567"/>
      <c r="E49" s="567"/>
      <c r="F49" s="567"/>
      <c r="G49" s="568">
        <f>SUM(G39:H48)</f>
        <v>252752.89999999997</v>
      </c>
      <c r="H49" s="569"/>
      <c r="I49" s="71"/>
      <c r="J49" s="72"/>
    </row>
    <row r="50" spans="2:11" ht="16.5" customHeight="1" x14ac:dyDescent="0.25">
      <c r="B50" s="570" t="s">
        <v>8</v>
      </c>
      <c r="C50" s="571"/>
      <c r="D50" s="571"/>
      <c r="E50" s="571"/>
      <c r="F50" s="571"/>
      <c r="G50" s="571"/>
      <c r="H50" s="572"/>
      <c r="I50" s="390" t="s">
        <v>7</v>
      </c>
      <c r="J50" s="390"/>
    </row>
    <row r="51" spans="2:11" ht="17.25" customHeight="1" x14ac:dyDescent="0.25">
      <c r="B51" s="390" t="s">
        <v>6</v>
      </c>
      <c r="C51" s="390"/>
      <c r="D51" s="390"/>
      <c r="E51" s="390" t="s">
        <v>5</v>
      </c>
      <c r="F51" s="390"/>
      <c r="G51" s="390"/>
      <c r="H51" s="390"/>
      <c r="I51" s="390"/>
      <c r="J51" s="390"/>
    </row>
    <row r="52" spans="2:11" ht="22.5" customHeight="1" x14ac:dyDescent="0.25">
      <c r="B52" s="573" t="s">
        <v>4</v>
      </c>
      <c r="C52" s="392"/>
      <c r="D52" s="392"/>
      <c r="E52" s="394" t="s">
        <v>3</v>
      </c>
      <c r="F52" s="394"/>
      <c r="G52" s="394"/>
      <c r="H52" s="395"/>
      <c r="I52" s="400" t="s">
        <v>2</v>
      </c>
      <c r="J52" s="401"/>
    </row>
    <row r="53" spans="2:11" ht="18" customHeight="1" x14ac:dyDescent="0.25">
      <c r="B53" s="392"/>
      <c r="C53" s="392"/>
      <c r="D53" s="392"/>
      <c r="E53" s="396"/>
      <c r="F53" s="396"/>
      <c r="G53" s="396"/>
      <c r="H53" s="397"/>
      <c r="I53" s="402"/>
      <c r="J53" s="403"/>
    </row>
    <row r="54" spans="2:11" x14ac:dyDescent="0.25">
      <c r="B54" s="392"/>
      <c r="C54" s="392"/>
      <c r="D54" s="392"/>
      <c r="E54" s="396"/>
      <c r="F54" s="396"/>
      <c r="G54" s="396"/>
      <c r="H54" s="397"/>
      <c r="I54" s="402"/>
      <c r="J54" s="403"/>
    </row>
    <row r="55" spans="2:11" ht="9" customHeight="1" x14ac:dyDescent="0.25">
      <c r="B55" s="392"/>
      <c r="C55" s="392"/>
      <c r="D55" s="392"/>
      <c r="E55" s="396"/>
      <c r="F55" s="396"/>
      <c r="G55" s="396"/>
      <c r="H55" s="396"/>
      <c r="I55" s="404"/>
      <c r="J55" s="405"/>
    </row>
    <row r="56" spans="2:11" ht="16.5" customHeight="1" x14ac:dyDescent="0.25">
      <c r="B56" s="392"/>
      <c r="C56" s="392"/>
      <c r="D56" s="392"/>
      <c r="E56" s="396"/>
      <c r="F56" s="396"/>
      <c r="G56" s="396"/>
      <c r="H56" s="396"/>
      <c r="I56" s="400" t="s">
        <v>1</v>
      </c>
      <c r="J56" s="401"/>
    </row>
    <row r="57" spans="2:11" ht="29.25" customHeight="1" x14ac:dyDescent="0.25">
      <c r="B57" s="392"/>
      <c r="C57" s="392"/>
      <c r="D57" s="392"/>
      <c r="E57" s="398"/>
      <c r="F57" s="398"/>
      <c r="G57" s="398"/>
      <c r="H57" s="399"/>
      <c r="I57" s="404"/>
      <c r="J57" s="405"/>
    </row>
    <row r="58" spans="2:11" x14ac:dyDescent="0.25">
      <c r="B58" s="384" t="s">
        <v>0</v>
      </c>
      <c r="C58" s="385"/>
      <c r="D58" s="385"/>
      <c r="E58" s="385"/>
      <c r="F58" s="385"/>
      <c r="G58" s="385"/>
      <c r="H58" s="385"/>
      <c r="I58" s="385"/>
      <c r="J58" s="386"/>
      <c r="K58" s="3"/>
    </row>
    <row r="61" spans="2:11" x14ac:dyDescent="0.25">
      <c r="G61" s="2"/>
    </row>
  </sheetData>
  <mergeCells count="70">
    <mergeCell ref="B52:D57"/>
    <mergeCell ref="E52:H57"/>
    <mergeCell ref="I52:J55"/>
    <mergeCell ref="I56:J57"/>
    <mergeCell ref="B58:J58"/>
    <mergeCell ref="B49:F49"/>
    <mergeCell ref="G49:H49"/>
    <mergeCell ref="B50:H50"/>
    <mergeCell ref="I50:J51"/>
    <mergeCell ref="B51:D51"/>
    <mergeCell ref="E51:H51"/>
    <mergeCell ref="G43:H43"/>
    <mergeCell ref="I43:J43"/>
    <mergeCell ref="G44:H44"/>
    <mergeCell ref="I44:J48"/>
    <mergeCell ref="G45:H45"/>
    <mergeCell ref="G46:H46"/>
    <mergeCell ref="G47:H47"/>
    <mergeCell ref="G48:H48"/>
    <mergeCell ref="B37:H37"/>
    <mergeCell ref="I37:J38"/>
    <mergeCell ref="G38:H38"/>
    <mergeCell ref="G39:H39"/>
    <mergeCell ref="I39:J42"/>
    <mergeCell ref="G40:H40"/>
    <mergeCell ref="G41:H41"/>
    <mergeCell ref="G42:H42"/>
    <mergeCell ref="B33:H33"/>
    <mergeCell ref="I33:J33"/>
    <mergeCell ref="B34:H34"/>
    <mergeCell ref="I34:J34"/>
    <mergeCell ref="B35:E36"/>
    <mergeCell ref="F35:H35"/>
    <mergeCell ref="I35:J35"/>
    <mergeCell ref="F36:H36"/>
    <mergeCell ref="I36:J36"/>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73" fitToHeight="0"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tabColor rgb="FFFF0000"/>
  </sheetPr>
  <dimension ref="B2:J61"/>
  <sheetViews>
    <sheetView topLeftCell="A13" workbookViewId="0">
      <selection activeCell="B25" sqref="B25:J27"/>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364</v>
      </c>
      <c r="J8" s="15"/>
    </row>
    <row r="9" spans="2:10" ht="5.25" customHeight="1" x14ac:dyDescent="0.25">
      <c r="B9" s="17"/>
      <c r="C9" s="16"/>
      <c r="D9" s="19"/>
      <c r="E9" s="16"/>
      <c r="F9" s="20"/>
      <c r="G9" s="16"/>
      <c r="H9" s="16"/>
      <c r="I9" s="16"/>
      <c r="J9" s="15"/>
    </row>
    <row r="10" spans="2:10" ht="20.25" x14ac:dyDescent="0.25">
      <c r="B10" s="17"/>
      <c r="C10" s="16"/>
      <c r="D10" s="16"/>
      <c r="E10" s="16"/>
      <c r="F10" s="20"/>
      <c r="G10" s="19"/>
      <c r="H10" s="19" t="s">
        <v>193</v>
      </c>
      <c r="I10" s="18" t="s">
        <v>358</v>
      </c>
      <c r="J10" s="15"/>
    </row>
    <row r="11" spans="2:10" ht="8.25" customHeight="1" x14ac:dyDescent="0.25">
      <c r="B11" s="17"/>
      <c r="C11" s="16"/>
      <c r="D11" s="16"/>
      <c r="E11" s="16"/>
      <c r="F11" s="16"/>
      <c r="G11" s="16"/>
      <c r="H11" s="16"/>
      <c r="I11" s="16"/>
      <c r="J11" s="15"/>
    </row>
    <row r="12" spans="2:10" ht="24"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348</v>
      </c>
      <c r="E14" s="506"/>
      <c r="F14" s="505" t="s">
        <v>571</v>
      </c>
      <c r="G14" s="506"/>
      <c r="H14" s="737" t="s">
        <v>235</v>
      </c>
      <c r="I14" s="518"/>
      <c r="J14" s="504" t="s">
        <v>52</v>
      </c>
    </row>
    <row r="15" spans="2:10" ht="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107</v>
      </c>
      <c r="J17" s="708"/>
    </row>
    <row r="18" spans="2:10" ht="18" x14ac:dyDescent="0.25">
      <c r="B18" s="387" t="s">
        <v>47</v>
      </c>
      <c r="C18" s="388"/>
      <c r="D18" s="388"/>
      <c r="E18" s="388"/>
      <c r="F18" s="388"/>
      <c r="G18" s="388"/>
      <c r="H18" s="388"/>
      <c r="I18" s="388"/>
      <c r="J18" s="389"/>
    </row>
    <row r="19" spans="2:10" x14ac:dyDescent="0.25">
      <c r="B19" s="459" t="s">
        <v>46</v>
      </c>
      <c r="C19" s="460"/>
      <c r="D19" s="595" t="s">
        <v>349</v>
      </c>
      <c r="E19" s="596"/>
      <c r="F19" s="596"/>
      <c r="G19" s="596"/>
      <c r="H19" s="596"/>
      <c r="I19" s="596"/>
      <c r="J19" s="597"/>
    </row>
    <row r="20" spans="2:10" x14ac:dyDescent="0.25">
      <c r="B20" s="461"/>
      <c r="C20" s="462"/>
      <c r="D20" s="598"/>
      <c r="E20" s="599"/>
      <c r="F20" s="599"/>
      <c r="G20" s="599"/>
      <c r="H20" s="599"/>
      <c r="I20" s="599"/>
      <c r="J20" s="600"/>
    </row>
    <row r="21" spans="2:10" x14ac:dyDescent="0.25">
      <c r="B21" s="521" t="s">
        <v>333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ht="23.25" customHeight="1" x14ac:dyDescent="0.25">
      <c r="B25" s="476" t="s">
        <v>573</v>
      </c>
      <c r="C25" s="477"/>
      <c r="D25" s="477"/>
      <c r="E25" s="477"/>
      <c r="F25" s="477"/>
      <c r="G25" s="477"/>
      <c r="H25" s="477"/>
      <c r="I25" s="477"/>
      <c r="J25" s="478"/>
    </row>
    <row r="26" spans="2:10" ht="20.25" customHeight="1" x14ac:dyDescent="0.25">
      <c r="B26" s="479"/>
      <c r="C26" s="480"/>
      <c r="D26" s="480"/>
      <c r="E26" s="480"/>
      <c r="F26" s="480"/>
      <c r="G26" s="480"/>
      <c r="H26" s="480"/>
      <c r="I26" s="480"/>
      <c r="J26" s="481"/>
    </row>
    <row r="27" spans="2:10" ht="44.25" customHeight="1" x14ac:dyDescent="0.25">
      <c r="B27" s="479"/>
      <c r="C27" s="480"/>
      <c r="D27" s="480"/>
      <c r="E27" s="480"/>
      <c r="F27" s="480"/>
      <c r="G27" s="480"/>
      <c r="H27" s="480"/>
      <c r="I27" s="480"/>
      <c r="J27" s="481"/>
    </row>
    <row r="28" spans="2:10" ht="17.25" customHeight="1" x14ac:dyDescent="0.25">
      <c r="B28" s="456" t="s">
        <v>195</v>
      </c>
      <c r="C28" s="709"/>
      <c r="D28" s="709"/>
      <c r="E28" s="709"/>
      <c r="F28" s="709"/>
      <c r="G28" s="709"/>
      <c r="H28" s="709"/>
      <c r="I28" s="710"/>
      <c r="J28" s="47">
        <v>25000</v>
      </c>
    </row>
    <row r="29" spans="2:10" ht="21.75" customHeight="1" x14ac:dyDescent="0.25">
      <c r="B29" s="696" t="s">
        <v>244</v>
      </c>
      <c r="C29" s="697"/>
      <c r="D29" s="697"/>
      <c r="E29" s="697"/>
      <c r="F29" s="697"/>
      <c r="G29" s="697"/>
      <c r="H29" s="697"/>
      <c r="I29" s="700"/>
      <c r="J29" s="47"/>
    </row>
    <row r="30" spans="2:10" ht="16.5" customHeight="1" x14ac:dyDescent="0.25">
      <c r="B30" s="456" t="s">
        <v>350</v>
      </c>
      <c r="C30" s="709"/>
      <c r="D30" s="709"/>
      <c r="E30" s="709"/>
      <c r="F30" s="709"/>
      <c r="G30" s="709"/>
      <c r="H30" s="709"/>
      <c r="I30" s="710"/>
      <c r="J30" s="48">
        <f>J28+J29</f>
        <v>25000</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795" t="s">
        <v>351</v>
      </c>
      <c r="C33" s="796"/>
      <c r="D33" s="796"/>
      <c r="E33" s="796"/>
      <c r="F33" s="796"/>
      <c r="G33" s="796"/>
      <c r="H33" s="797"/>
      <c r="I33" s="656"/>
      <c r="J33" s="545"/>
    </row>
    <row r="34" spans="2:10" ht="18" hidden="1" x14ac:dyDescent="0.25">
      <c r="B34" s="798" t="s">
        <v>352</v>
      </c>
      <c r="C34" s="799"/>
      <c r="D34" s="799"/>
      <c r="E34" s="799"/>
      <c r="F34" s="799"/>
      <c r="G34" s="799"/>
      <c r="H34" s="799"/>
      <c r="I34" s="711"/>
      <c r="J34" s="712"/>
    </row>
    <row r="35" spans="2:10" ht="18" hidden="1" x14ac:dyDescent="0.25">
      <c r="B35" s="542" t="s">
        <v>198</v>
      </c>
      <c r="C35" s="543"/>
      <c r="D35" s="543"/>
      <c r="E35" s="543"/>
      <c r="F35" s="543"/>
      <c r="G35" s="543"/>
      <c r="H35" s="543"/>
      <c r="I35" s="713"/>
      <c r="J35" s="714"/>
    </row>
    <row r="36" spans="2:10" ht="15.75" hidden="1" x14ac:dyDescent="0.25">
      <c r="B36" s="577"/>
      <c r="C36" s="578"/>
      <c r="D36" s="578"/>
      <c r="E36" s="578"/>
      <c r="F36" s="578"/>
      <c r="G36" s="578"/>
      <c r="H36" s="579"/>
      <c r="I36" s="593"/>
      <c r="J36" s="594"/>
    </row>
    <row r="37" spans="2:10" ht="15.75" hidden="1" x14ac:dyDescent="0.25">
      <c r="B37" s="672"/>
      <c r="C37" s="673"/>
      <c r="D37" s="673"/>
      <c r="E37" s="673"/>
      <c r="F37" s="673"/>
      <c r="G37" s="673"/>
      <c r="H37" s="673"/>
      <c r="I37" s="580"/>
      <c r="J37" s="581"/>
    </row>
    <row r="38" spans="2:10" ht="31.5" customHeight="1" x14ac:dyDescent="0.25">
      <c r="B38" s="443" t="s">
        <v>572</v>
      </c>
      <c r="C38" s="444"/>
      <c r="D38" s="444"/>
      <c r="E38" s="445"/>
      <c r="F38" s="588" t="s">
        <v>34</v>
      </c>
      <c r="G38" s="589"/>
      <c r="H38" s="590"/>
      <c r="I38" s="715">
        <f>SUM(I33:J37)</f>
        <v>0</v>
      </c>
      <c r="J38" s="715"/>
    </row>
    <row r="39" spans="2:10" ht="21.75" customHeight="1" x14ac:dyDescent="0.25">
      <c r="B39" s="446"/>
      <c r="C39" s="447"/>
      <c r="D39" s="447"/>
      <c r="E39" s="448"/>
      <c r="F39" s="588" t="s">
        <v>353</v>
      </c>
      <c r="G39" s="589"/>
      <c r="H39" s="590"/>
      <c r="I39" s="716">
        <f>J30-I38</f>
        <v>25000</v>
      </c>
      <c r="J39" s="717"/>
    </row>
    <row r="40" spans="2:10" ht="16.5" x14ac:dyDescent="0.25">
      <c r="B40" s="417" t="s">
        <v>32</v>
      </c>
      <c r="C40" s="418"/>
      <c r="D40" s="418"/>
      <c r="E40" s="418"/>
      <c r="F40" s="418"/>
      <c r="G40" s="418"/>
      <c r="H40" s="419"/>
      <c r="I40" s="420" t="s">
        <v>31</v>
      </c>
      <c r="J40" s="421"/>
    </row>
    <row r="41" spans="2:10" ht="30.75" customHeight="1" x14ac:dyDescent="0.25">
      <c r="B41" s="93" t="s">
        <v>30</v>
      </c>
      <c r="C41" s="93" t="s">
        <v>29</v>
      </c>
      <c r="D41" s="93" t="s">
        <v>28</v>
      </c>
      <c r="E41" s="93" t="s">
        <v>27</v>
      </c>
      <c r="F41" s="53" t="s">
        <v>26</v>
      </c>
      <c r="G41" s="718" t="s">
        <v>25</v>
      </c>
      <c r="H41" s="719"/>
      <c r="I41" s="422"/>
      <c r="J41" s="423"/>
    </row>
    <row r="42" spans="2:10" ht="18" customHeight="1" x14ac:dyDescent="0.25">
      <c r="B42" s="29" t="s">
        <v>15</v>
      </c>
      <c r="C42" s="30" t="s">
        <v>12</v>
      </c>
      <c r="D42" s="30" t="s">
        <v>11</v>
      </c>
      <c r="E42" s="30" t="s">
        <v>147</v>
      </c>
      <c r="F42" s="29" t="s">
        <v>10</v>
      </c>
      <c r="G42" s="426">
        <f>+J28</f>
        <v>25000</v>
      </c>
      <c r="H42" s="427"/>
      <c r="I42" s="400" t="s">
        <v>143</v>
      </c>
      <c r="J42" s="401"/>
    </row>
    <row r="43" spans="2:10" ht="15.75" customHeight="1" x14ac:dyDescent="0.25">
      <c r="B43" s="9"/>
      <c r="C43" s="30"/>
      <c r="D43" s="30"/>
      <c r="E43" s="30"/>
      <c r="F43" s="29"/>
      <c r="G43" s="426"/>
      <c r="H43" s="427"/>
      <c r="I43" s="402"/>
      <c r="J43" s="403"/>
    </row>
    <row r="44" spans="2:10" ht="15.75" x14ac:dyDescent="0.25">
      <c r="B44" s="9"/>
      <c r="C44" s="30"/>
      <c r="D44" s="30"/>
      <c r="E44" s="30"/>
      <c r="F44" s="29"/>
      <c r="G44" s="426"/>
      <c r="H44" s="427"/>
      <c r="I44" s="402"/>
      <c r="J44" s="403"/>
    </row>
    <row r="45" spans="2:10" ht="15.75" x14ac:dyDescent="0.25">
      <c r="B45" s="9"/>
      <c r="C45" s="8"/>
      <c r="D45" s="8"/>
      <c r="E45" s="8"/>
      <c r="F45" s="8"/>
      <c r="G45" s="406"/>
      <c r="H45" s="407"/>
      <c r="I45" s="404"/>
      <c r="J45" s="405"/>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09" t="s">
        <v>201</v>
      </c>
      <c r="J47" s="410"/>
    </row>
    <row r="48" spans="2:10" ht="15.75" x14ac:dyDescent="0.25">
      <c r="B48" s="9"/>
      <c r="C48" s="8"/>
      <c r="D48" s="8"/>
      <c r="E48" s="8"/>
      <c r="F48" s="8"/>
      <c r="G48" s="406"/>
      <c r="H48" s="407"/>
      <c r="I48" s="411"/>
      <c r="J48" s="412"/>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ht="26.25" customHeight="1" x14ac:dyDescent="0.25">
      <c r="B56" s="393"/>
      <c r="C56" s="392"/>
      <c r="D56" s="392"/>
      <c r="E56" s="396"/>
      <c r="F56" s="396"/>
      <c r="G56" s="396"/>
      <c r="H56" s="397"/>
      <c r="I56" s="402"/>
      <c r="J56" s="403"/>
    </row>
    <row r="57" spans="2:10" ht="28.5" customHeight="1"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356</v>
      </c>
      <c r="C61" s="575"/>
      <c r="D61" s="575"/>
      <c r="E61" s="575"/>
      <c r="F61" s="575"/>
      <c r="G61" s="575"/>
      <c r="H61" s="575"/>
      <c r="I61" s="575"/>
      <c r="J61" s="576"/>
    </row>
  </sheetData>
  <mergeCells count="7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2:H32"/>
    <mergeCell ref="I32:J32"/>
    <mergeCell ref="B18:J18"/>
    <mergeCell ref="B19:C20"/>
    <mergeCell ref="D19:J20"/>
    <mergeCell ref="B21:E23"/>
    <mergeCell ref="F21:J23"/>
    <mergeCell ref="B24:J24"/>
    <mergeCell ref="B25:J27"/>
    <mergeCell ref="B28:I28"/>
    <mergeCell ref="B29:I29"/>
    <mergeCell ref="B30:I30"/>
    <mergeCell ref="B31:J31"/>
    <mergeCell ref="B33:H33"/>
    <mergeCell ref="I33:J33"/>
    <mergeCell ref="B34:H34"/>
    <mergeCell ref="I34:J34"/>
    <mergeCell ref="B35:H35"/>
    <mergeCell ref="I35:J35"/>
    <mergeCell ref="B36:H36"/>
    <mergeCell ref="I36:J36"/>
    <mergeCell ref="B37:H37"/>
    <mergeCell ref="I37:J37"/>
    <mergeCell ref="B38:E39"/>
    <mergeCell ref="F38:H38"/>
    <mergeCell ref="I38:J38"/>
    <mergeCell ref="F39:H39"/>
    <mergeCell ref="I39:J39"/>
    <mergeCell ref="B40:H40"/>
    <mergeCell ref="I40:J41"/>
    <mergeCell ref="G41:H41"/>
    <mergeCell ref="G42:H42"/>
    <mergeCell ref="I42:J45"/>
    <mergeCell ref="G43:H43"/>
    <mergeCell ref="G44:H44"/>
    <mergeCell ref="G45:H45"/>
    <mergeCell ref="G46:H46"/>
    <mergeCell ref="I46:J46"/>
    <mergeCell ref="G47:H47"/>
    <mergeCell ref="I47:J52"/>
    <mergeCell ref="G48:H48"/>
    <mergeCell ref="G49:H49"/>
    <mergeCell ref="G50:H50"/>
    <mergeCell ref="G51:H51"/>
    <mergeCell ref="G52:H52"/>
    <mergeCell ref="B61:J61"/>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tabColor theme="0"/>
  </sheetPr>
  <dimension ref="B1:K62"/>
  <sheetViews>
    <sheetView topLeftCell="A16"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364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358</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360</v>
      </c>
      <c r="G13" s="518"/>
      <c r="H13" s="737" t="s">
        <v>235</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363</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74" t="s">
        <v>30</v>
      </c>
      <c r="C43" s="74" t="s">
        <v>29</v>
      </c>
      <c r="D43" s="74" t="s">
        <v>28</v>
      </c>
      <c r="E43" s="74"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tabColor theme="0"/>
  </sheetPr>
  <dimension ref="B2:J62"/>
  <sheetViews>
    <sheetView topLeftCell="A11" workbookViewId="0">
      <selection activeCell="F14" sqref="F14:G15"/>
    </sheetView>
  </sheetViews>
  <sheetFormatPr baseColWidth="10" defaultRowHeight="15" x14ac:dyDescent="0.25"/>
  <cols>
    <col min="1" max="1" width="3" customWidth="1"/>
    <col min="4" max="4" width="14.5703125" customWidth="1"/>
    <col min="8" max="8" width="7" customWidth="1"/>
    <col min="9" max="9" width="12.85546875" customWidth="1"/>
    <col min="10" max="10" width="30.140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365</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c r="I10" s="18" t="s">
        <v>358</v>
      </c>
      <c r="J10" s="15"/>
    </row>
    <row r="11" spans="2:10" ht="16.5" x14ac:dyDescent="0.25">
      <c r="B11" s="17"/>
      <c r="C11" s="16"/>
      <c r="D11" s="16"/>
      <c r="E11" s="16"/>
      <c r="F11" s="16"/>
      <c r="G11" s="16"/>
      <c r="H11" s="16"/>
      <c r="I11" s="16"/>
      <c r="J11" s="15"/>
    </row>
    <row r="12" spans="2:10" ht="25.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605" t="s">
        <v>70</v>
      </c>
      <c r="E14" s="606"/>
      <c r="F14" s="517" t="s">
        <v>360</v>
      </c>
      <c r="G14" s="518"/>
      <c r="H14" s="737" t="s">
        <v>235</v>
      </c>
      <c r="I14" s="800"/>
      <c r="J14" s="504" t="s">
        <v>52</v>
      </c>
    </row>
    <row r="15" spans="2:10" ht="25.5" customHeight="1" x14ac:dyDescent="0.25">
      <c r="B15" s="497"/>
      <c r="C15" s="498"/>
      <c r="D15" s="607"/>
      <c r="E15" s="608"/>
      <c r="F15" s="519"/>
      <c r="G15" s="520"/>
      <c r="H15" s="801"/>
      <c r="I15" s="802"/>
      <c r="J15" s="504"/>
    </row>
    <row r="16" spans="2:10" ht="34.5" customHeight="1" x14ac:dyDescent="0.25">
      <c r="B16" s="497"/>
      <c r="C16" s="498"/>
      <c r="D16" s="390" t="s">
        <v>51</v>
      </c>
      <c r="E16" s="390"/>
      <c r="F16" s="390"/>
      <c r="G16" s="390"/>
      <c r="H16" s="390"/>
      <c r="I16" s="511" t="s">
        <v>50</v>
      </c>
      <c r="J16" s="512"/>
    </row>
    <row r="17" spans="2:10" ht="30.75" customHeight="1" x14ac:dyDescent="0.25">
      <c r="B17" s="499"/>
      <c r="C17" s="500"/>
      <c r="D17" s="504" t="s">
        <v>49</v>
      </c>
      <c r="E17" s="504"/>
      <c r="F17" s="504"/>
      <c r="G17" s="504"/>
      <c r="H17" s="504"/>
      <c r="I17" s="513" t="s">
        <v>71</v>
      </c>
      <c r="J17" s="514"/>
    </row>
    <row r="18" spans="2:10" ht="18" x14ac:dyDescent="0.25">
      <c r="B18" s="387" t="s">
        <v>47</v>
      </c>
      <c r="C18" s="388"/>
      <c r="D18" s="388"/>
      <c r="E18" s="388"/>
      <c r="F18" s="388"/>
      <c r="G18" s="388"/>
      <c r="H18" s="388"/>
      <c r="I18" s="388"/>
      <c r="J18" s="389"/>
    </row>
    <row r="19" spans="2:10" x14ac:dyDescent="0.25">
      <c r="B19" s="459" t="s">
        <v>46</v>
      </c>
      <c r="C19" s="460"/>
      <c r="D19" s="595" t="s">
        <v>72</v>
      </c>
      <c r="E19" s="596"/>
      <c r="F19" s="596"/>
      <c r="G19" s="596"/>
      <c r="H19" s="596"/>
      <c r="I19" s="596"/>
      <c r="J19" s="597"/>
    </row>
    <row r="20" spans="2:10" x14ac:dyDescent="0.25">
      <c r="B20" s="461"/>
      <c r="C20" s="462"/>
      <c r="D20" s="598"/>
      <c r="E20" s="599"/>
      <c r="F20" s="599"/>
      <c r="G20" s="599"/>
      <c r="H20" s="599"/>
      <c r="I20" s="599"/>
      <c r="J20" s="600"/>
    </row>
    <row r="21" spans="2:10" x14ac:dyDescent="0.25">
      <c r="B21" s="521" t="s">
        <v>73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5.2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366</v>
      </c>
      <c r="C25" s="529"/>
      <c r="D25" s="529"/>
      <c r="E25" s="529"/>
      <c r="F25" s="529"/>
      <c r="G25" s="529"/>
      <c r="H25" s="529"/>
      <c r="I25" s="529"/>
      <c r="J25" s="530"/>
    </row>
    <row r="26" spans="2:10" ht="16.5" customHeight="1" x14ac:dyDescent="0.25">
      <c r="B26" s="531"/>
      <c r="C26" s="532"/>
      <c r="D26" s="532"/>
      <c r="E26" s="532"/>
      <c r="F26" s="532"/>
      <c r="G26" s="532"/>
      <c r="H26" s="532"/>
      <c r="I26" s="532"/>
      <c r="J26" s="533"/>
    </row>
    <row r="27" spans="2:10" ht="43.5" customHeight="1" x14ac:dyDescent="0.25">
      <c r="B27" s="531"/>
      <c r="C27" s="532"/>
      <c r="D27" s="532"/>
      <c r="E27" s="532"/>
      <c r="F27" s="532"/>
      <c r="G27" s="532"/>
      <c r="H27" s="532"/>
      <c r="I27" s="532"/>
      <c r="J27" s="533"/>
    </row>
    <row r="28" spans="2:10" ht="21" customHeight="1" x14ac:dyDescent="0.25">
      <c r="B28" s="455" t="s">
        <v>42</v>
      </c>
      <c r="C28" s="455"/>
      <c r="D28" s="455"/>
      <c r="E28" s="455"/>
      <c r="F28" s="455"/>
      <c r="G28" s="455"/>
      <c r="H28" s="455"/>
      <c r="I28" s="601">
        <v>5999.94</v>
      </c>
      <c r="J28" s="601"/>
    </row>
    <row r="29" spans="2:10" ht="18.75" customHeight="1" x14ac:dyDescent="0.25">
      <c r="B29" s="487" t="s">
        <v>41</v>
      </c>
      <c r="C29" s="488"/>
      <c r="D29" s="488"/>
      <c r="E29" s="488"/>
      <c r="F29" s="488"/>
      <c r="G29" s="488"/>
      <c r="H29" s="539"/>
      <c r="I29" s="540"/>
      <c r="J29" s="541"/>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542" t="s">
        <v>74</v>
      </c>
      <c r="C32" s="543"/>
      <c r="D32" s="543"/>
      <c r="E32" s="543"/>
      <c r="F32" s="543"/>
      <c r="G32" s="543"/>
      <c r="H32" s="543"/>
      <c r="I32" s="544"/>
      <c r="J32" s="545"/>
    </row>
    <row r="33" spans="2:10" ht="15.75" x14ac:dyDescent="0.25">
      <c r="B33" s="577" t="s">
        <v>75</v>
      </c>
      <c r="C33" s="578"/>
      <c r="D33" s="578"/>
      <c r="E33" s="578"/>
      <c r="F33" s="578"/>
      <c r="G33" s="578"/>
      <c r="H33" s="579"/>
      <c r="I33" s="544"/>
      <c r="J33" s="545"/>
    </row>
    <row r="34" spans="2:10" ht="15.75" x14ac:dyDescent="0.25">
      <c r="B34" s="577" t="s">
        <v>76</v>
      </c>
      <c r="C34" s="578"/>
      <c r="D34" s="578"/>
      <c r="E34" s="578"/>
      <c r="F34" s="578"/>
      <c r="G34" s="578"/>
      <c r="H34" s="579"/>
      <c r="I34" s="591"/>
      <c r="J34" s="592"/>
    </row>
    <row r="35" spans="2:10" ht="15.75" x14ac:dyDescent="0.25">
      <c r="B35" s="577" t="s">
        <v>77</v>
      </c>
      <c r="C35" s="578"/>
      <c r="D35" s="578"/>
      <c r="E35" s="578"/>
      <c r="F35" s="578"/>
      <c r="G35" s="578"/>
      <c r="H35" s="579"/>
      <c r="I35" s="593"/>
      <c r="J35" s="594"/>
    </row>
    <row r="36" spans="2:10" ht="15.75" hidden="1" customHeight="1" x14ac:dyDescent="0.25">
      <c r="B36" s="577" t="s">
        <v>78</v>
      </c>
      <c r="C36" s="578"/>
      <c r="D36" s="578"/>
      <c r="E36" s="578"/>
      <c r="F36" s="578"/>
      <c r="G36" s="578"/>
      <c r="H36" s="579"/>
      <c r="I36" s="580"/>
      <c r="J36" s="581"/>
    </row>
    <row r="37" spans="2:10" ht="15.75" hidden="1" x14ac:dyDescent="0.25">
      <c r="B37" s="577" t="s">
        <v>79</v>
      </c>
      <c r="C37" s="578"/>
      <c r="D37" s="578"/>
      <c r="E37" s="578"/>
      <c r="F37" s="578"/>
      <c r="G37" s="578"/>
      <c r="H37" s="579"/>
      <c r="I37" s="580"/>
      <c r="J37" s="581"/>
    </row>
    <row r="38" spans="2:10" ht="15.75" hidden="1" x14ac:dyDescent="0.25">
      <c r="B38" s="577" t="s">
        <v>80</v>
      </c>
      <c r="C38" s="578"/>
      <c r="D38" s="578"/>
      <c r="E38" s="578"/>
      <c r="F38" s="578"/>
      <c r="G38" s="578"/>
      <c r="H38" s="579"/>
      <c r="I38" s="580"/>
      <c r="J38" s="581"/>
    </row>
    <row r="39" spans="2:10" ht="20.25" customHeight="1" x14ac:dyDescent="0.25">
      <c r="B39" s="582" t="s">
        <v>105</v>
      </c>
      <c r="C39" s="583"/>
      <c r="D39" s="583"/>
      <c r="E39" s="584"/>
      <c r="F39" s="588" t="s">
        <v>34</v>
      </c>
      <c r="G39" s="589"/>
      <c r="H39" s="590"/>
      <c r="I39" s="452">
        <f>SUM(I32:J38)</f>
        <v>0</v>
      </c>
      <c r="J39" s="452"/>
    </row>
    <row r="40" spans="2:10" ht="29.25" customHeight="1" x14ac:dyDescent="0.25">
      <c r="B40" s="585"/>
      <c r="C40" s="586"/>
      <c r="D40" s="586"/>
      <c r="E40" s="587"/>
      <c r="F40" s="588" t="s">
        <v>33</v>
      </c>
      <c r="G40" s="589"/>
      <c r="H40" s="590"/>
      <c r="I40" s="453">
        <f>I28-I39</f>
        <v>5999.94</v>
      </c>
      <c r="J40" s="454"/>
    </row>
    <row r="41" spans="2:10" ht="16.5" x14ac:dyDescent="0.25">
      <c r="B41" s="417" t="s">
        <v>32</v>
      </c>
      <c r="C41" s="418"/>
      <c r="D41" s="418"/>
      <c r="E41" s="418"/>
      <c r="F41" s="418"/>
      <c r="G41" s="418"/>
      <c r="H41" s="419"/>
      <c r="I41" s="420" t="s">
        <v>31</v>
      </c>
      <c r="J41" s="421"/>
    </row>
    <row r="42" spans="2:10" ht="31.5" x14ac:dyDescent="0.25">
      <c r="B42" s="75" t="s">
        <v>30</v>
      </c>
      <c r="C42" s="75" t="s">
        <v>29</v>
      </c>
      <c r="D42" s="75" t="s">
        <v>28</v>
      </c>
      <c r="E42" s="75" t="s">
        <v>27</v>
      </c>
      <c r="F42" s="28" t="s">
        <v>26</v>
      </c>
      <c r="G42" s="424" t="s">
        <v>25</v>
      </c>
      <c r="H42" s="425"/>
      <c r="I42" s="422"/>
      <c r="J42" s="423"/>
    </row>
    <row r="43" spans="2:10" ht="15.75" x14ac:dyDescent="0.25">
      <c r="B43" s="29" t="s">
        <v>15</v>
      </c>
      <c r="C43" s="30" t="s">
        <v>12</v>
      </c>
      <c r="D43" s="30" t="s">
        <v>81</v>
      </c>
      <c r="E43" s="30" t="s">
        <v>82</v>
      </c>
      <c r="F43" s="30" t="s">
        <v>10</v>
      </c>
      <c r="G43" s="426">
        <f>I28</f>
        <v>5999.94</v>
      </c>
      <c r="H43" s="427"/>
      <c r="I43" s="428" t="s">
        <v>24</v>
      </c>
      <c r="J43" s="429"/>
    </row>
    <row r="44" spans="2:10" ht="15.75" x14ac:dyDescent="0.25">
      <c r="B44" s="9"/>
      <c r="C44" s="8"/>
      <c r="D44" s="8"/>
      <c r="E44" s="8"/>
      <c r="F44" s="8"/>
      <c r="G44" s="406"/>
      <c r="H44" s="407"/>
      <c r="I44" s="430"/>
      <c r="J44" s="431"/>
    </row>
    <row r="45" spans="2:10" ht="20.25" customHeight="1" x14ac:dyDescent="0.25">
      <c r="B45" s="9"/>
      <c r="C45" s="8"/>
      <c r="D45" s="8"/>
      <c r="E45" s="8"/>
      <c r="F45" s="8"/>
      <c r="G45" s="406"/>
      <c r="H45" s="407"/>
      <c r="I45" s="430"/>
      <c r="J45" s="431"/>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11" t="s">
        <v>83</v>
      </c>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15.75"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15" customHeight="1" x14ac:dyDescent="0.25">
      <c r="B56" s="391" t="s">
        <v>84</v>
      </c>
      <c r="C56" s="392"/>
      <c r="D56" s="392"/>
      <c r="E56" s="394" t="s">
        <v>85</v>
      </c>
      <c r="F56" s="394"/>
      <c r="G56" s="394"/>
      <c r="H56" s="395"/>
      <c r="I56" s="400" t="s">
        <v>86</v>
      </c>
      <c r="J56" s="401"/>
    </row>
    <row r="57" spans="2:10" ht="35.25" customHeight="1"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7"/>
      <c r="I59" s="404"/>
      <c r="J59" s="405"/>
    </row>
    <row r="60" spans="2:10" x14ac:dyDescent="0.25">
      <c r="B60" s="393"/>
      <c r="C60" s="392"/>
      <c r="D60" s="392"/>
      <c r="E60" s="396"/>
      <c r="F60" s="396"/>
      <c r="G60" s="396"/>
      <c r="H60" s="397"/>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5">
    <mergeCell ref="B62:J62"/>
    <mergeCell ref="B54:H54"/>
    <mergeCell ref="I54:J55"/>
    <mergeCell ref="B55:D55"/>
    <mergeCell ref="E55:H55"/>
    <mergeCell ref="B56:D61"/>
    <mergeCell ref="E56:H61"/>
    <mergeCell ref="I56:J59"/>
    <mergeCell ref="I60:J61"/>
    <mergeCell ref="G46:H46"/>
    <mergeCell ref="I46:J46"/>
    <mergeCell ref="G47:H47"/>
    <mergeCell ref="I47:J53"/>
    <mergeCell ref="G48:H48"/>
    <mergeCell ref="G49:H49"/>
    <mergeCell ref="G50:H50"/>
    <mergeCell ref="G51:H51"/>
    <mergeCell ref="G52:H52"/>
    <mergeCell ref="G53:H53"/>
    <mergeCell ref="B41:H41"/>
    <mergeCell ref="I41:J42"/>
    <mergeCell ref="G42:H42"/>
    <mergeCell ref="G43:H43"/>
    <mergeCell ref="I43:J45"/>
    <mergeCell ref="G44:H44"/>
    <mergeCell ref="G45:H45"/>
    <mergeCell ref="B37:H37"/>
    <mergeCell ref="I37:J37"/>
    <mergeCell ref="B38:H38"/>
    <mergeCell ref="I38:J38"/>
    <mergeCell ref="B39:E40"/>
    <mergeCell ref="F39:H39"/>
    <mergeCell ref="I39:J39"/>
    <mergeCell ref="F40:H40"/>
    <mergeCell ref="I40:J40"/>
    <mergeCell ref="B34:H34"/>
    <mergeCell ref="I34:J34"/>
    <mergeCell ref="B35:H35"/>
    <mergeCell ref="I35:J35"/>
    <mergeCell ref="B36:H36"/>
    <mergeCell ref="I36:J36"/>
    <mergeCell ref="B31:H31"/>
    <mergeCell ref="I31:J31"/>
    <mergeCell ref="B32:H32"/>
    <mergeCell ref="I32:J32"/>
    <mergeCell ref="B33:H33"/>
    <mergeCell ref="I33:J33"/>
    <mergeCell ref="B30:J30"/>
    <mergeCell ref="B18:J18"/>
    <mergeCell ref="B19:C20"/>
    <mergeCell ref="D19:J20"/>
    <mergeCell ref="B21:E23"/>
    <mergeCell ref="F21:J23"/>
    <mergeCell ref="B24:J24"/>
    <mergeCell ref="B25:J27"/>
    <mergeCell ref="B28:H28"/>
    <mergeCell ref="I28:J28"/>
    <mergeCell ref="B29:H29"/>
    <mergeCell ref="I29:J29"/>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70866141732283472" right="0.31496062992125984" top="0.15748031496062992" bottom="0.15748031496062992" header="0.31496062992125984" footer="0.31496062992125984"/>
  <pageSetup scale="73"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tabColor theme="0"/>
  </sheetPr>
  <dimension ref="A1:J59"/>
  <sheetViews>
    <sheetView workbookViewId="0">
      <selection activeCell="A24" sqref="A24:I26"/>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373</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374</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182</v>
      </c>
      <c r="F14" s="506"/>
      <c r="G14" s="517" t="s">
        <v>375</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216</v>
      </c>
      <c r="D19" s="596"/>
      <c r="E19" s="596"/>
      <c r="F19" s="596"/>
      <c r="G19" s="596"/>
      <c r="H19" s="596"/>
      <c r="I19" s="597"/>
    </row>
    <row r="20" spans="1:9" x14ac:dyDescent="0.25">
      <c r="A20" s="461"/>
      <c r="B20" s="462"/>
      <c r="C20" s="598"/>
      <c r="D20" s="599"/>
      <c r="E20" s="599"/>
      <c r="F20" s="599"/>
      <c r="G20" s="599"/>
      <c r="H20" s="599"/>
      <c r="I20" s="600"/>
    </row>
    <row r="21" spans="1:9" x14ac:dyDescent="0.25">
      <c r="A21" s="521" t="s">
        <v>217</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376</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77" t="s">
        <v>30</v>
      </c>
      <c r="B39" s="77" t="s">
        <v>29</v>
      </c>
      <c r="C39" s="77" t="s">
        <v>28</v>
      </c>
      <c r="D39" s="77"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tabColor theme="0"/>
  </sheetPr>
  <dimension ref="A1:J59"/>
  <sheetViews>
    <sheetView topLeftCell="A8"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378</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374</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174</v>
      </c>
      <c r="F14" s="506"/>
      <c r="G14" s="517" t="s">
        <v>375</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175</v>
      </c>
      <c r="D19" s="596"/>
      <c r="E19" s="596"/>
      <c r="F19" s="596"/>
      <c r="G19" s="596"/>
      <c r="H19" s="596"/>
      <c r="I19" s="597"/>
    </row>
    <row r="20" spans="1:9" x14ac:dyDescent="0.25">
      <c r="A20" s="461"/>
      <c r="B20" s="462"/>
      <c r="C20" s="598"/>
      <c r="D20" s="599"/>
      <c r="E20" s="599"/>
      <c r="F20" s="599"/>
      <c r="G20" s="599"/>
      <c r="H20" s="599"/>
      <c r="I20" s="600"/>
    </row>
    <row r="21" spans="1:9" x14ac:dyDescent="0.25">
      <c r="A21" s="521" t="s">
        <v>176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379</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77" t="s">
        <v>30</v>
      </c>
      <c r="B39" s="77" t="s">
        <v>29</v>
      </c>
      <c r="C39" s="77" t="s">
        <v>28</v>
      </c>
      <c r="D39" s="77"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2">
    <tabColor theme="0"/>
  </sheetPr>
  <dimension ref="A1:J59"/>
  <sheetViews>
    <sheetView topLeftCell="A4" workbookViewId="0">
      <selection activeCell="G14" sqref="G14:H15"/>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380</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374</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375</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185</v>
      </c>
      <c r="D19" s="596"/>
      <c r="E19" s="596"/>
      <c r="F19" s="596"/>
      <c r="G19" s="596"/>
      <c r="H19" s="596"/>
      <c r="I19" s="597"/>
    </row>
    <row r="20" spans="1:9" x14ac:dyDescent="0.25">
      <c r="A20" s="461"/>
      <c r="B20" s="462"/>
      <c r="C20" s="598"/>
      <c r="D20" s="599"/>
      <c r="E20" s="599"/>
      <c r="F20" s="599"/>
      <c r="G20" s="599"/>
      <c r="H20" s="599"/>
      <c r="I20" s="600"/>
    </row>
    <row r="21" spans="1:9" x14ac:dyDescent="0.25">
      <c r="A21" s="521" t="s">
        <v>186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381</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77" t="s">
        <v>30</v>
      </c>
      <c r="B39" s="77" t="s">
        <v>29</v>
      </c>
      <c r="C39" s="77" t="s">
        <v>28</v>
      </c>
      <c r="D39" s="77"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3">
    <tabColor theme="0"/>
  </sheetPr>
  <dimension ref="A1:J59"/>
  <sheetViews>
    <sheetView topLeftCell="A8"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382</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374</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383</v>
      </c>
      <c r="F14" s="506"/>
      <c r="G14" s="517" t="s">
        <v>375</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314</v>
      </c>
      <c r="D19" s="596"/>
      <c r="E19" s="596"/>
      <c r="F19" s="596"/>
      <c r="G19" s="596"/>
      <c r="H19" s="596"/>
      <c r="I19" s="597"/>
    </row>
    <row r="20" spans="1:9" x14ac:dyDescent="0.25">
      <c r="A20" s="461"/>
      <c r="B20" s="462"/>
      <c r="C20" s="598"/>
      <c r="D20" s="599"/>
      <c r="E20" s="599"/>
      <c r="F20" s="599"/>
      <c r="G20" s="599"/>
      <c r="H20" s="599"/>
      <c r="I20" s="600"/>
    </row>
    <row r="21" spans="1:9" x14ac:dyDescent="0.25">
      <c r="A21" s="521" t="s">
        <v>315</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384</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77" t="s">
        <v>30</v>
      </c>
      <c r="B39" s="77" t="s">
        <v>29</v>
      </c>
      <c r="C39" s="77" t="s">
        <v>28</v>
      </c>
      <c r="D39" s="77"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44">
    <tabColor theme="0"/>
  </sheetPr>
  <dimension ref="B1:K59"/>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399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374</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4" t="s">
        <v>385</v>
      </c>
      <c r="E13" s="504"/>
      <c r="F13" s="803">
        <v>0.01</v>
      </c>
      <c r="G13" s="506"/>
      <c r="H13" s="510" t="s">
        <v>66</v>
      </c>
      <c r="I13" s="510"/>
      <c r="J13" s="504" t="s">
        <v>52</v>
      </c>
    </row>
    <row r="14" spans="2:10" ht="13.5" customHeight="1" x14ac:dyDescent="0.25">
      <c r="B14" s="497"/>
      <c r="C14" s="498"/>
      <c r="D14" s="504"/>
      <c r="E14" s="504"/>
      <c r="F14" s="507"/>
      <c r="G14" s="508"/>
      <c r="H14" s="510"/>
      <c r="I14" s="510"/>
      <c r="J14" s="504"/>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707" t="s">
        <v>136</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386</v>
      </c>
      <c r="E18" s="464"/>
      <c r="F18" s="464"/>
      <c r="G18" s="464"/>
      <c r="H18" s="464"/>
      <c r="I18" s="464"/>
      <c r="J18" s="465"/>
    </row>
    <row r="19" spans="2:10" ht="10.5" customHeight="1" x14ac:dyDescent="0.25">
      <c r="B19" s="461"/>
      <c r="C19" s="462"/>
      <c r="D19" s="466"/>
      <c r="E19" s="467"/>
      <c r="F19" s="467"/>
      <c r="G19" s="467"/>
      <c r="H19" s="467"/>
      <c r="I19" s="467"/>
      <c r="J19" s="468"/>
    </row>
    <row r="20" spans="2:10" x14ac:dyDescent="0.25">
      <c r="B20" s="521" t="s">
        <v>387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400</v>
      </c>
      <c r="C24" s="529"/>
      <c r="D24" s="529"/>
      <c r="E24" s="529"/>
      <c r="F24" s="529"/>
      <c r="G24" s="529"/>
      <c r="H24" s="529"/>
      <c r="I24" s="529"/>
      <c r="J24" s="530"/>
    </row>
    <row r="25" spans="2:10" ht="21.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5666.17</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8.75" customHeight="1" x14ac:dyDescent="0.25">
      <c r="B36" s="804" t="s">
        <v>401</v>
      </c>
      <c r="C36" s="805"/>
      <c r="D36" s="805"/>
      <c r="E36" s="806"/>
      <c r="F36" s="550" t="s">
        <v>34</v>
      </c>
      <c r="G36" s="551"/>
      <c r="H36" s="552"/>
      <c r="I36" s="452">
        <f>SUM(I31:J35)</f>
        <v>0</v>
      </c>
      <c r="J36" s="452"/>
    </row>
    <row r="37" spans="2:10" ht="32.25" customHeight="1" x14ac:dyDescent="0.25">
      <c r="B37" s="807"/>
      <c r="C37" s="808"/>
      <c r="D37" s="808"/>
      <c r="E37" s="809"/>
      <c r="F37" s="550" t="s">
        <v>33</v>
      </c>
      <c r="G37" s="551"/>
      <c r="H37" s="552"/>
      <c r="I37" s="453">
        <f>I27-I36</f>
        <v>5666.17</v>
      </c>
      <c r="J37" s="454"/>
    </row>
    <row r="38" spans="2:10" ht="29.25" customHeight="1" x14ac:dyDescent="0.25">
      <c r="B38" s="417" t="s">
        <v>32</v>
      </c>
      <c r="C38" s="418"/>
      <c r="D38" s="418"/>
      <c r="E38" s="418"/>
      <c r="F38" s="418"/>
      <c r="G38" s="418"/>
      <c r="H38" s="419"/>
      <c r="I38" s="420" t="s">
        <v>31</v>
      </c>
      <c r="J38" s="421"/>
    </row>
    <row r="39" spans="2:10" ht="33" customHeight="1" x14ac:dyDescent="0.25">
      <c r="B39" s="77" t="s">
        <v>30</v>
      </c>
      <c r="C39" s="77" t="s">
        <v>29</v>
      </c>
      <c r="D39" s="77" t="s">
        <v>28</v>
      </c>
      <c r="E39" s="77" t="s">
        <v>27</v>
      </c>
      <c r="F39" s="28" t="s">
        <v>26</v>
      </c>
      <c r="G39" s="424" t="s">
        <v>25</v>
      </c>
      <c r="H39" s="425"/>
      <c r="I39" s="422"/>
      <c r="J39" s="423"/>
    </row>
    <row r="40" spans="2:10" ht="23.25" customHeight="1" x14ac:dyDescent="0.25">
      <c r="B40" s="29" t="s">
        <v>259</v>
      </c>
      <c r="C40" s="30"/>
      <c r="D40" s="30"/>
      <c r="E40" s="30"/>
      <c r="F40" s="82" t="s">
        <v>40</v>
      </c>
      <c r="G40" s="426">
        <f>+I27</f>
        <v>5666.17</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389</v>
      </c>
      <c r="J45" s="410"/>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391" t="s">
        <v>390</v>
      </c>
      <c r="C53" s="392"/>
      <c r="D53" s="392"/>
      <c r="E53" s="394" t="s">
        <v>391</v>
      </c>
      <c r="F53" s="394"/>
      <c r="G53" s="394"/>
      <c r="H53" s="395"/>
      <c r="I53" s="400" t="s">
        <v>86</v>
      </c>
      <c r="J53" s="401"/>
    </row>
    <row r="54" spans="2:11" x14ac:dyDescent="0.25">
      <c r="B54" s="393"/>
      <c r="C54" s="392"/>
      <c r="D54" s="392"/>
      <c r="E54" s="396"/>
      <c r="F54" s="396"/>
      <c r="G54" s="396"/>
      <c r="H54" s="397"/>
      <c r="I54" s="402"/>
      <c r="J54" s="403"/>
    </row>
    <row r="55" spans="2:11" ht="27" customHeight="1" x14ac:dyDescent="0.25">
      <c r="B55" s="393"/>
      <c r="C55" s="392"/>
      <c r="D55" s="392"/>
      <c r="E55" s="396"/>
      <c r="F55" s="396"/>
      <c r="G55" s="396"/>
      <c r="H55" s="397"/>
      <c r="I55" s="402"/>
      <c r="J55" s="403"/>
    </row>
    <row r="56" spans="2:11" ht="16.5" customHeight="1" x14ac:dyDescent="0.25">
      <c r="B56" s="393"/>
      <c r="C56" s="392"/>
      <c r="D56" s="392"/>
      <c r="E56" s="396"/>
      <c r="F56" s="396"/>
      <c r="G56" s="396"/>
      <c r="H56" s="396"/>
      <c r="I56" s="404"/>
      <c r="J56" s="405"/>
    </row>
    <row r="57" spans="2:11" ht="29.25" customHeight="1" x14ac:dyDescent="0.25">
      <c r="B57" s="393"/>
      <c r="C57" s="392"/>
      <c r="D57" s="392"/>
      <c r="E57" s="396"/>
      <c r="F57" s="396"/>
      <c r="G57" s="396"/>
      <c r="H57" s="396"/>
      <c r="I57" s="400" t="s">
        <v>1</v>
      </c>
      <c r="J57" s="401"/>
    </row>
    <row r="58" spans="2:11" ht="10.5" customHeight="1" x14ac:dyDescent="0.25">
      <c r="B58" s="393"/>
      <c r="C58" s="392"/>
      <c r="D58" s="392"/>
      <c r="E58" s="398"/>
      <c r="F58" s="398"/>
      <c r="G58" s="398"/>
      <c r="H58" s="399"/>
      <c r="I58" s="404"/>
      <c r="J58" s="405"/>
    </row>
    <row r="59" spans="2:11" x14ac:dyDescent="0.25">
      <c r="B59" s="574" t="s">
        <v>0</v>
      </c>
      <c r="C59" s="575"/>
      <c r="D59" s="575"/>
      <c r="E59" s="575"/>
      <c r="F59" s="575"/>
      <c r="G59" s="575"/>
      <c r="H59" s="575"/>
      <c r="I59" s="575"/>
      <c r="J59" s="57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paperSize="126" scale="74" fitToHeight="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45">
    <tabColor theme="0"/>
  </sheetPr>
  <dimension ref="B1:K61"/>
  <sheetViews>
    <sheetView topLeftCell="A7"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402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374</v>
      </c>
      <c r="J9" s="15"/>
    </row>
    <row r="10" spans="2:10" ht="11.25"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392</v>
      </c>
      <c r="E13" s="506"/>
      <c r="F13" s="803">
        <v>0.02</v>
      </c>
      <c r="G13" s="506"/>
      <c r="H13" s="510" t="s">
        <v>66</v>
      </c>
      <c r="I13" s="510"/>
      <c r="J13" s="504" t="s">
        <v>52</v>
      </c>
    </row>
    <row r="14" spans="2:10" ht="13.5" customHeight="1" x14ac:dyDescent="0.25">
      <c r="B14" s="497"/>
      <c r="C14" s="498"/>
      <c r="D14" s="507"/>
      <c r="E14" s="508"/>
      <c r="F14" s="507"/>
      <c r="G14" s="508"/>
      <c r="H14" s="510"/>
      <c r="I14" s="510"/>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8.25" customHeight="1" x14ac:dyDescent="0.25">
      <c r="B18" s="459" t="s">
        <v>46</v>
      </c>
      <c r="C18" s="460"/>
      <c r="D18" s="463" t="s">
        <v>386</v>
      </c>
      <c r="E18" s="464"/>
      <c r="F18" s="464"/>
      <c r="G18" s="464"/>
      <c r="H18" s="464"/>
      <c r="I18" s="464"/>
      <c r="J18" s="465"/>
    </row>
    <row r="19" spans="2:10" x14ac:dyDescent="0.25">
      <c r="B19" s="461"/>
      <c r="C19" s="462"/>
      <c r="D19" s="466"/>
      <c r="E19" s="467"/>
      <c r="F19" s="467"/>
      <c r="G19" s="467"/>
      <c r="H19" s="467"/>
      <c r="I19" s="467"/>
      <c r="J19" s="468"/>
    </row>
    <row r="20" spans="2:10" ht="12" customHeight="1" x14ac:dyDescent="0.25">
      <c r="B20" s="469" t="s">
        <v>393</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3"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403</v>
      </c>
      <c r="C24" s="529"/>
      <c r="D24" s="529"/>
      <c r="E24" s="529"/>
      <c r="F24" s="529"/>
      <c r="G24" s="529"/>
      <c r="H24" s="529"/>
      <c r="I24" s="529"/>
      <c r="J24" s="530"/>
    </row>
    <row r="25" spans="2:10" ht="20.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810">
        <v>11332.34</v>
      </c>
      <c r="J27" s="81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9.5" customHeight="1" x14ac:dyDescent="0.25">
      <c r="B36" s="812" t="s">
        <v>404</v>
      </c>
      <c r="C36" s="813"/>
      <c r="D36" s="813"/>
      <c r="E36" s="814"/>
      <c r="F36" s="550" t="s">
        <v>34</v>
      </c>
      <c r="G36" s="551"/>
      <c r="H36" s="552"/>
      <c r="I36" s="452">
        <f>SUM(I31:J35)</f>
        <v>0</v>
      </c>
      <c r="J36" s="452"/>
    </row>
    <row r="37" spans="2:10" ht="36" customHeight="1" x14ac:dyDescent="0.25">
      <c r="B37" s="815"/>
      <c r="C37" s="816"/>
      <c r="D37" s="816"/>
      <c r="E37" s="817"/>
      <c r="F37" s="550" t="s">
        <v>33</v>
      </c>
      <c r="G37" s="551"/>
      <c r="H37" s="552"/>
      <c r="I37" s="453">
        <f>I27-I36</f>
        <v>11332.34</v>
      </c>
      <c r="J37" s="454"/>
    </row>
    <row r="38" spans="2:10" ht="20.25" customHeight="1" x14ac:dyDescent="0.25">
      <c r="B38" s="417" t="s">
        <v>32</v>
      </c>
      <c r="C38" s="418"/>
      <c r="D38" s="418"/>
      <c r="E38" s="418"/>
      <c r="F38" s="418"/>
      <c r="G38" s="418"/>
      <c r="H38" s="419"/>
      <c r="I38" s="420" t="s">
        <v>31</v>
      </c>
      <c r="J38" s="421"/>
    </row>
    <row r="39" spans="2:10" ht="33" customHeight="1" x14ac:dyDescent="0.25">
      <c r="B39" s="77" t="s">
        <v>30</v>
      </c>
      <c r="C39" s="77" t="s">
        <v>29</v>
      </c>
      <c r="D39" s="77" t="s">
        <v>28</v>
      </c>
      <c r="E39" s="77" t="s">
        <v>27</v>
      </c>
      <c r="F39" s="28" t="s">
        <v>26</v>
      </c>
      <c r="G39" s="424" t="s">
        <v>25</v>
      </c>
      <c r="H39" s="425"/>
      <c r="I39" s="422"/>
      <c r="J39" s="423"/>
    </row>
    <row r="40" spans="2:10" ht="23.25" customHeight="1" x14ac:dyDescent="0.25">
      <c r="B40" s="29" t="s">
        <v>23</v>
      </c>
      <c r="C40" s="30" t="s">
        <v>12</v>
      </c>
      <c r="D40" s="30" t="s">
        <v>82</v>
      </c>
      <c r="E40" s="30" t="s">
        <v>394</v>
      </c>
      <c r="F40" s="30" t="s">
        <v>10</v>
      </c>
      <c r="G40" s="426">
        <v>505.88</v>
      </c>
      <c r="H40" s="427"/>
      <c r="I40" s="400" t="s">
        <v>143</v>
      </c>
      <c r="J40" s="401"/>
    </row>
    <row r="41" spans="2:10" ht="3.75" customHeight="1" x14ac:dyDescent="0.25">
      <c r="B41" s="29"/>
      <c r="C41" s="30"/>
      <c r="D41" s="30"/>
      <c r="E41" s="30"/>
      <c r="F41" s="30"/>
      <c r="G41" s="426"/>
      <c r="H41" s="427"/>
      <c r="I41" s="402"/>
      <c r="J41" s="403"/>
    </row>
    <row r="42" spans="2:10" ht="21" customHeight="1" x14ac:dyDescent="0.25">
      <c r="B42" s="9" t="s">
        <v>22</v>
      </c>
      <c r="C42" s="30" t="s">
        <v>12</v>
      </c>
      <c r="D42" s="30" t="s">
        <v>82</v>
      </c>
      <c r="E42" s="30" t="s">
        <v>394</v>
      </c>
      <c r="F42" s="30" t="s">
        <v>10</v>
      </c>
      <c r="G42" s="406">
        <v>2275.54</v>
      </c>
      <c r="H42" s="407"/>
      <c r="I42" s="402"/>
      <c r="J42" s="403"/>
    </row>
    <row r="43" spans="2:10" ht="19.5" customHeight="1" x14ac:dyDescent="0.25">
      <c r="B43" s="9" t="s">
        <v>21</v>
      </c>
      <c r="C43" s="30" t="s">
        <v>12</v>
      </c>
      <c r="D43" s="30" t="s">
        <v>82</v>
      </c>
      <c r="E43" s="30" t="s">
        <v>394</v>
      </c>
      <c r="F43" s="30" t="s">
        <v>10</v>
      </c>
      <c r="G43" s="406">
        <v>865.34</v>
      </c>
      <c r="H43" s="407"/>
      <c r="I43" s="402"/>
      <c r="J43" s="403"/>
    </row>
    <row r="44" spans="2:10" ht="18.75" customHeight="1" x14ac:dyDescent="0.25">
      <c r="B44" s="9" t="s">
        <v>20</v>
      </c>
      <c r="C44" s="30" t="s">
        <v>12</v>
      </c>
      <c r="D44" s="30" t="s">
        <v>82</v>
      </c>
      <c r="E44" s="30" t="s">
        <v>394</v>
      </c>
      <c r="F44" s="30" t="s">
        <v>10</v>
      </c>
      <c r="G44" s="406">
        <v>811.58</v>
      </c>
      <c r="H44" s="407"/>
      <c r="I44" s="404"/>
      <c r="J44" s="405"/>
    </row>
    <row r="45" spans="2:10" ht="19.5" customHeight="1" x14ac:dyDescent="0.25">
      <c r="B45" s="9" t="s">
        <v>18</v>
      </c>
      <c r="C45" s="30" t="s">
        <v>12</v>
      </c>
      <c r="D45" s="30" t="s">
        <v>82</v>
      </c>
      <c r="E45" s="30" t="s">
        <v>394</v>
      </c>
      <c r="F45" s="30" t="s">
        <v>10</v>
      </c>
      <c r="G45" s="406">
        <v>1366.8</v>
      </c>
      <c r="H45" s="407"/>
      <c r="I45" s="390" t="s">
        <v>19</v>
      </c>
      <c r="J45" s="390"/>
    </row>
    <row r="46" spans="2:10" ht="18" customHeight="1" x14ac:dyDescent="0.25">
      <c r="B46" s="9" t="s">
        <v>16</v>
      </c>
      <c r="C46" s="30" t="s">
        <v>12</v>
      </c>
      <c r="D46" s="30" t="s">
        <v>82</v>
      </c>
      <c r="E46" s="30" t="s">
        <v>394</v>
      </c>
      <c r="F46" s="30" t="s">
        <v>10</v>
      </c>
      <c r="G46" s="406">
        <v>1462.78</v>
      </c>
      <c r="H46" s="407"/>
      <c r="I46" s="409" t="s">
        <v>389</v>
      </c>
      <c r="J46" s="410"/>
    </row>
    <row r="47" spans="2:10" ht="18" customHeight="1" x14ac:dyDescent="0.25">
      <c r="B47" s="9" t="s">
        <v>15</v>
      </c>
      <c r="C47" s="30" t="s">
        <v>12</v>
      </c>
      <c r="D47" s="30" t="s">
        <v>82</v>
      </c>
      <c r="E47" s="30" t="s">
        <v>394</v>
      </c>
      <c r="F47" s="30" t="s">
        <v>10</v>
      </c>
      <c r="G47" s="406">
        <v>2162.62</v>
      </c>
      <c r="H47" s="407"/>
      <c r="I47" s="411"/>
      <c r="J47" s="412"/>
    </row>
    <row r="48" spans="2:10" ht="18" customHeight="1" x14ac:dyDescent="0.25">
      <c r="B48" s="9" t="s">
        <v>23</v>
      </c>
      <c r="C48" s="30" t="s">
        <v>12</v>
      </c>
      <c r="D48" s="30" t="s">
        <v>82</v>
      </c>
      <c r="E48" s="30" t="s">
        <v>395</v>
      </c>
      <c r="F48" s="30" t="s">
        <v>10</v>
      </c>
      <c r="G48" s="406">
        <v>100.78</v>
      </c>
      <c r="H48" s="407"/>
      <c r="I48" s="411"/>
      <c r="J48" s="412"/>
    </row>
    <row r="49" spans="2:11" ht="18" customHeight="1" x14ac:dyDescent="0.25">
      <c r="B49" s="9" t="s">
        <v>15</v>
      </c>
      <c r="C49" s="30" t="s">
        <v>12</v>
      </c>
      <c r="D49" s="30" t="s">
        <v>82</v>
      </c>
      <c r="E49" s="30" t="s">
        <v>395</v>
      </c>
      <c r="F49" s="30" t="s">
        <v>10</v>
      </c>
      <c r="G49" s="406">
        <v>1249.3800000000001</v>
      </c>
      <c r="H49" s="407"/>
      <c r="I49" s="411"/>
      <c r="J49" s="412"/>
    </row>
    <row r="50" spans="2:11" ht="16.5" customHeight="1" x14ac:dyDescent="0.25">
      <c r="B50" s="9" t="s">
        <v>15</v>
      </c>
      <c r="C50" s="30" t="s">
        <v>12</v>
      </c>
      <c r="D50" s="30" t="s">
        <v>396</v>
      </c>
      <c r="E50" s="30" t="s">
        <v>397</v>
      </c>
      <c r="F50" s="30" t="s">
        <v>398</v>
      </c>
      <c r="G50" s="406">
        <v>394.12</v>
      </c>
      <c r="H50" s="407"/>
      <c r="I50" s="411"/>
      <c r="J50" s="412"/>
    </row>
    <row r="51" spans="2:11" ht="17.25" customHeight="1" x14ac:dyDescent="0.25">
      <c r="B51" s="31" t="s">
        <v>13</v>
      </c>
      <c r="C51" s="83" t="s">
        <v>12</v>
      </c>
      <c r="D51" s="83" t="s">
        <v>82</v>
      </c>
      <c r="E51" s="83" t="s">
        <v>394</v>
      </c>
      <c r="F51" s="83" t="s">
        <v>10</v>
      </c>
      <c r="G51" s="415">
        <v>137.52000000000001</v>
      </c>
      <c r="H51" s="416"/>
      <c r="I51" s="413"/>
      <c r="J51" s="414"/>
    </row>
    <row r="52" spans="2:11" ht="17.25" customHeight="1" x14ac:dyDescent="0.25">
      <c r="B52" s="818" t="s">
        <v>9</v>
      </c>
      <c r="C52" s="818"/>
      <c r="D52" s="818"/>
      <c r="E52" s="818"/>
      <c r="F52" s="818"/>
      <c r="G52" s="681">
        <f>SUM(G40:H51)</f>
        <v>11332.340000000002</v>
      </c>
      <c r="H52" s="682"/>
      <c r="I52" s="78"/>
      <c r="J52" s="76"/>
    </row>
    <row r="53" spans="2:11" ht="22.5" customHeight="1" x14ac:dyDescent="0.25">
      <c r="B53" s="387" t="s">
        <v>8</v>
      </c>
      <c r="C53" s="388"/>
      <c r="D53" s="388"/>
      <c r="E53" s="388"/>
      <c r="F53" s="388"/>
      <c r="G53" s="388"/>
      <c r="H53" s="389"/>
      <c r="I53" s="642" t="s">
        <v>7</v>
      </c>
      <c r="J53" s="562"/>
    </row>
    <row r="54" spans="2:11" ht="13.5" customHeight="1" x14ac:dyDescent="0.25">
      <c r="B54" s="390" t="s">
        <v>6</v>
      </c>
      <c r="C54" s="390"/>
      <c r="D54" s="390"/>
      <c r="E54" s="390" t="s">
        <v>5</v>
      </c>
      <c r="F54" s="390"/>
      <c r="G54" s="390"/>
      <c r="H54" s="390"/>
      <c r="I54" s="400" t="s">
        <v>86</v>
      </c>
      <c r="J54" s="401"/>
    </row>
    <row r="55" spans="2:11" ht="16.5" customHeight="1" x14ac:dyDescent="0.25">
      <c r="B55" s="391" t="s">
        <v>390</v>
      </c>
      <c r="C55" s="392"/>
      <c r="D55" s="392"/>
      <c r="E55" s="394" t="s">
        <v>391</v>
      </c>
      <c r="F55" s="394"/>
      <c r="G55" s="394"/>
      <c r="H55" s="395"/>
      <c r="I55" s="402"/>
      <c r="J55" s="403"/>
    </row>
    <row r="56" spans="2:11" ht="32.25" customHeight="1" x14ac:dyDescent="0.25">
      <c r="B56" s="393"/>
      <c r="C56" s="392"/>
      <c r="D56" s="392"/>
      <c r="E56" s="396"/>
      <c r="F56" s="396"/>
      <c r="G56" s="396"/>
      <c r="H56" s="397"/>
      <c r="I56" s="402"/>
      <c r="J56" s="403"/>
    </row>
    <row r="57" spans="2:11" ht="16.5" customHeight="1" x14ac:dyDescent="0.25">
      <c r="B57" s="393"/>
      <c r="C57" s="392"/>
      <c r="D57" s="392"/>
      <c r="E57" s="396"/>
      <c r="F57" s="396"/>
      <c r="G57" s="396"/>
      <c r="H57" s="397"/>
      <c r="I57" s="404"/>
      <c r="J57" s="405"/>
    </row>
    <row r="58" spans="2:11" ht="29.25" customHeight="1" x14ac:dyDescent="0.25">
      <c r="B58" s="393"/>
      <c r="C58" s="392"/>
      <c r="D58" s="392"/>
      <c r="E58" s="396"/>
      <c r="F58" s="396"/>
      <c r="G58" s="396"/>
      <c r="H58" s="396"/>
      <c r="I58" s="400" t="s">
        <v>1</v>
      </c>
      <c r="J58" s="819"/>
    </row>
    <row r="59" spans="2:11" ht="10.5" customHeight="1" x14ac:dyDescent="0.25">
      <c r="B59" s="393"/>
      <c r="C59" s="392"/>
      <c r="D59" s="392"/>
      <c r="E59" s="396"/>
      <c r="F59" s="396"/>
      <c r="G59" s="396"/>
      <c r="H59" s="396"/>
      <c r="I59" s="820"/>
      <c r="J59" s="821"/>
    </row>
    <row r="60" spans="2:11" x14ac:dyDescent="0.25">
      <c r="B60" s="393"/>
      <c r="C60" s="392"/>
      <c r="D60" s="392"/>
      <c r="E60" s="398"/>
      <c r="F60" s="398"/>
      <c r="G60" s="398"/>
      <c r="H60" s="399"/>
      <c r="I60" s="79"/>
      <c r="J60" s="80"/>
      <c r="K60" s="3"/>
    </row>
    <row r="61" spans="2:11" x14ac:dyDescent="0.25">
      <c r="B61" s="574" t="s">
        <v>0</v>
      </c>
      <c r="C61" s="575"/>
      <c r="D61" s="575"/>
      <c r="E61" s="575"/>
      <c r="F61" s="575"/>
      <c r="G61" s="575"/>
      <c r="H61" s="575"/>
      <c r="I61" s="575"/>
      <c r="J61" s="575"/>
    </row>
  </sheetData>
  <mergeCells count="74">
    <mergeCell ref="B61:J61"/>
    <mergeCell ref="B52:F52"/>
    <mergeCell ref="G52:H52"/>
    <mergeCell ref="B53:H53"/>
    <mergeCell ref="I53:J53"/>
    <mergeCell ref="B54:D54"/>
    <mergeCell ref="E54:H54"/>
    <mergeCell ref="I54:J57"/>
    <mergeCell ref="B55:D60"/>
    <mergeCell ref="E55:H60"/>
    <mergeCell ref="I58:J59"/>
    <mergeCell ref="G45:H45"/>
    <mergeCell ref="I45:J45"/>
    <mergeCell ref="G46:H46"/>
    <mergeCell ref="I46:J51"/>
    <mergeCell ref="G47:H47"/>
    <mergeCell ref="G48:H48"/>
    <mergeCell ref="G49:H49"/>
    <mergeCell ref="G50:H50"/>
    <mergeCell ref="G51:H51"/>
    <mergeCell ref="G40:H40"/>
    <mergeCell ref="I40:J44"/>
    <mergeCell ref="G41:H41"/>
    <mergeCell ref="G42:H42"/>
    <mergeCell ref="G43:H43"/>
    <mergeCell ref="G44:H44"/>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paperSize="126" scale="73" fitToHeight="0" orientation="portrait" horizontalDpi="300"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Hoja46">
    <tabColor theme="0"/>
  </sheetPr>
  <dimension ref="B1:J62"/>
  <sheetViews>
    <sheetView topLeftCell="A15" workbookViewId="0">
      <selection activeCell="B26" sqref="B26:J28"/>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405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374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406</v>
      </c>
      <c r="E15" s="772"/>
      <c r="F15" s="505">
        <v>6911</v>
      </c>
      <c r="G15" s="506"/>
      <c r="H15" s="737" t="s">
        <v>235</v>
      </c>
      <c r="I15" s="518"/>
      <c r="J15" s="504" t="s">
        <v>52</v>
      </c>
    </row>
    <row r="16" spans="2:10" ht="18.75" customHeight="1" x14ac:dyDescent="0.25">
      <c r="B16" s="497"/>
      <c r="C16" s="498"/>
      <c r="D16" s="773"/>
      <c r="E16" s="774"/>
      <c r="F16" s="507"/>
      <c r="G16" s="508"/>
      <c r="H16" s="519"/>
      <c r="I16" s="52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595" t="s">
        <v>407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408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409</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9649.08</v>
      </c>
    </row>
    <row r="30" spans="2:10" ht="21.75" customHeight="1" x14ac:dyDescent="0.25">
      <c r="B30" s="696" t="s">
        <v>244</v>
      </c>
      <c r="C30" s="697"/>
      <c r="D30" s="697"/>
      <c r="E30" s="697"/>
      <c r="F30" s="697"/>
      <c r="G30" s="697"/>
      <c r="H30" s="697"/>
      <c r="I30" s="700"/>
      <c r="J30" s="47">
        <f>+J29*12%</f>
        <v>1157.8896</v>
      </c>
    </row>
    <row r="31" spans="2:10" ht="16.5" customHeight="1" x14ac:dyDescent="0.25">
      <c r="B31" s="456" t="s">
        <v>42</v>
      </c>
      <c r="C31" s="709"/>
      <c r="D31" s="709"/>
      <c r="E31" s="709"/>
      <c r="F31" s="709"/>
      <c r="G31" s="709"/>
      <c r="H31" s="709"/>
      <c r="I31" s="710"/>
      <c r="J31" s="48">
        <f>J29+J30</f>
        <v>10806.9696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v>0</v>
      </c>
      <c r="J35" s="712"/>
    </row>
    <row r="36" spans="2:10" ht="18" x14ac:dyDescent="0.25">
      <c r="B36" s="542" t="s">
        <v>197</v>
      </c>
      <c r="C36" s="543"/>
      <c r="D36" s="543"/>
      <c r="E36" s="543"/>
      <c r="F36" s="543"/>
      <c r="G36" s="543"/>
      <c r="H36" s="543"/>
      <c r="I36" s="711">
        <f>J29*1%</f>
        <v>96.490800000000007</v>
      </c>
      <c r="J36" s="712"/>
    </row>
    <row r="37" spans="2:10" ht="19.5" customHeight="1" x14ac:dyDescent="0.25">
      <c r="B37" s="542" t="s">
        <v>198</v>
      </c>
      <c r="C37" s="543"/>
      <c r="D37" s="543"/>
      <c r="E37" s="543"/>
      <c r="F37" s="543"/>
      <c r="G37" s="543"/>
      <c r="H37" s="543"/>
      <c r="I37" s="713">
        <f>+J30*75%</f>
        <v>868.41719999999998</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410</v>
      </c>
      <c r="C40" s="621"/>
      <c r="D40" s="621"/>
      <c r="E40" s="622"/>
      <c r="F40" s="550" t="s">
        <v>34</v>
      </c>
      <c r="G40" s="551"/>
      <c r="H40" s="552"/>
      <c r="I40" s="715">
        <f>SUM(I34:J39)</f>
        <v>964.90800000000002</v>
      </c>
      <c r="J40" s="715"/>
    </row>
    <row r="41" spans="2:10" ht="32.25" customHeight="1" x14ac:dyDescent="0.25">
      <c r="B41" s="623"/>
      <c r="C41" s="624"/>
      <c r="D41" s="624"/>
      <c r="E41" s="625"/>
      <c r="F41" s="550" t="s">
        <v>33</v>
      </c>
      <c r="G41" s="551"/>
      <c r="H41" s="552"/>
      <c r="I41" s="716">
        <f>J31-I40+0.02</f>
        <v>9842.0816000000013</v>
      </c>
      <c r="J41" s="717"/>
    </row>
    <row r="42" spans="2:10" ht="16.5" x14ac:dyDescent="0.25">
      <c r="B42" s="417" t="s">
        <v>32</v>
      </c>
      <c r="C42" s="418"/>
      <c r="D42" s="418"/>
      <c r="E42" s="418"/>
      <c r="F42" s="418"/>
      <c r="G42" s="418"/>
      <c r="H42" s="419"/>
      <c r="I42" s="420" t="s">
        <v>31</v>
      </c>
      <c r="J42" s="421"/>
    </row>
    <row r="43" spans="2:10" ht="31.5" x14ac:dyDescent="0.25">
      <c r="B43" s="81" t="s">
        <v>30</v>
      </c>
      <c r="C43" s="81" t="s">
        <v>29</v>
      </c>
      <c r="D43" s="81" t="s">
        <v>28</v>
      </c>
      <c r="E43" s="81" t="s">
        <v>27</v>
      </c>
      <c r="F43" s="28" t="s">
        <v>26</v>
      </c>
      <c r="G43" s="424" t="s">
        <v>25</v>
      </c>
      <c r="H43" s="425"/>
      <c r="I43" s="422"/>
      <c r="J43" s="423"/>
    </row>
    <row r="44" spans="2:10" ht="24" customHeight="1" x14ac:dyDescent="0.25">
      <c r="B44" s="29" t="s">
        <v>15</v>
      </c>
      <c r="C44" s="30" t="s">
        <v>336</v>
      </c>
      <c r="D44" s="30" t="s">
        <v>394</v>
      </c>
      <c r="E44" s="30" t="s">
        <v>119</v>
      </c>
      <c r="F44" s="30" t="s">
        <v>10</v>
      </c>
      <c r="G44" s="758">
        <f>J29</f>
        <v>9649.08</v>
      </c>
      <c r="H44" s="759"/>
      <c r="I44" s="428" t="s">
        <v>24</v>
      </c>
      <c r="J44" s="429"/>
    </row>
    <row r="45" spans="2:10" ht="20.25" customHeight="1" x14ac:dyDescent="0.25">
      <c r="B45" s="9" t="s">
        <v>15</v>
      </c>
      <c r="C45" s="8" t="s">
        <v>146</v>
      </c>
      <c r="D45" s="8" t="s">
        <v>144</v>
      </c>
      <c r="E45" s="8" t="s">
        <v>11</v>
      </c>
      <c r="F45" s="8" t="s">
        <v>10</v>
      </c>
      <c r="G45" s="407">
        <f>J30</f>
        <v>1157.8896</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Hoja47">
    <tabColor theme="0"/>
  </sheetPr>
  <dimension ref="B1:J62"/>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416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417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418</v>
      </c>
      <c r="E15" s="772"/>
      <c r="F15" s="505">
        <v>26</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421</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2121245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2121245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2121.2449999999999</v>
      </c>
      <c r="J35" s="712"/>
    </row>
    <row r="36" spans="2:10" ht="18" x14ac:dyDescent="0.25">
      <c r="B36" s="542" t="s">
        <v>339</v>
      </c>
      <c r="C36" s="543"/>
      <c r="D36" s="543"/>
      <c r="E36" s="543"/>
      <c r="F36" s="543"/>
      <c r="G36" s="543"/>
      <c r="H36" s="543"/>
      <c r="I36" s="711">
        <f>+J29*0.9%</f>
        <v>19091.205000000002</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426</v>
      </c>
      <c r="C40" s="621"/>
      <c r="D40" s="621"/>
      <c r="E40" s="622"/>
      <c r="F40" s="550" t="s">
        <v>34</v>
      </c>
      <c r="G40" s="551"/>
      <c r="H40" s="552"/>
      <c r="I40" s="715">
        <f>I37+I36+I35+0.01</f>
        <v>21212.46</v>
      </c>
      <c r="J40" s="715"/>
    </row>
    <row r="41" spans="2:10" ht="32.25" customHeight="1" x14ac:dyDescent="0.25">
      <c r="B41" s="623"/>
      <c r="C41" s="624"/>
      <c r="D41" s="624"/>
      <c r="E41" s="625"/>
      <c r="F41" s="550" t="s">
        <v>33</v>
      </c>
      <c r="G41" s="551"/>
      <c r="H41" s="552"/>
      <c r="I41" s="716">
        <f>J31-I40</f>
        <v>2100032.54</v>
      </c>
      <c r="J41" s="717"/>
    </row>
    <row r="42" spans="2:10" ht="16.5" x14ac:dyDescent="0.25">
      <c r="B42" s="417" t="s">
        <v>32</v>
      </c>
      <c r="C42" s="418"/>
      <c r="D42" s="418"/>
      <c r="E42" s="418"/>
      <c r="F42" s="418"/>
      <c r="G42" s="418"/>
      <c r="H42" s="419"/>
      <c r="I42" s="420" t="s">
        <v>31</v>
      </c>
      <c r="J42" s="421"/>
    </row>
    <row r="43" spans="2:10" ht="31.5" x14ac:dyDescent="0.25">
      <c r="B43" s="84" t="s">
        <v>30</v>
      </c>
      <c r="C43" s="84" t="s">
        <v>29</v>
      </c>
      <c r="D43" s="84" t="s">
        <v>28</v>
      </c>
      <c r="E43" s="84" t="s">
        <v>27</v>
      </c>
      <c r="F43" s="28" t="s">
        <v>26</v>
      </c>
      <c r="G43" s="424" t="s">
        <v>25</v>
      </c>
      <c r="H43" s="425"/>
      <c r="I43" s="422"/>
      <c r="J43" s="423"/>
    </row>
    <row r="44" spans="2:10" ht="24" customHeight="1" x14ac:dyDescent="0.25">
      <c r="B44" s="29"/>
      <c r="C44" s="30" t="s">
        <v>411</v>
      </c>
      <c r="D44" s="30" t="s">
        <v>200</v>
      </c>
      <c r="E44" s="30" t="s">
        <v>11</v>
      </c>
      <c r="F44" s="30" t="s">
        <v>412</v>
      </c>
      <c r="G44" s="758">
        <f>J29</f>
        <v>2121245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Hoja48">
    <tabColor theme="0"/>
  </sheetPr>
  <dimension ref="B1:J62"/>
  <sheetViews>
    <sheetView topLeftCell="A6"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422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417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418</v>
      </c>
      <c r="E15" s="772"/>
      <c r="F15" s="505">
        <v>312</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423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435</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909105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909105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909.10500000000002</v>
      </c>
      <c r="J35" s="712"/>
    </row>
    <row r="36" spans="2:10" ht="18" x14ac:dyDescent="0.25">
      <c r="B36" s="542" t="s">
        <v>339</v>
      </c>
      <c r="C36" s="543"/>
      <c r="D36" s="543"/>
      <c r="E36" s="543"/>
      <c r="F36" s="543"/>
      <c r="G36" s="543"/>
      <c r="H36" s="543"/>
      <c r="I36" s="711">
        <f>+J29*0.9%</f>
        <v>8181.9450000000006</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436</v>
      </c>
      <c r="C40" s="621"/>
      <c r="D40" s="621"/>
      <c r="E40" s="622"/>
      <c r="F40" s="550" t="s">
        <v>34</v>
      </c>
      <c r="G40" s="551"/>
      <c r="H40" s="552"/>
      <c r="I40" s="715">
        <f>I37+I36+I35+0.01</f>
        <v>9091.0600000000013</v>
      </c>
      <c r="J40" s="715"/>
    </row>
    <row r="41" spans="2:10" ht="32.25" customHeight="1" x14ac:dyDescent="0.25">
      <c r="B41" s="623"/>
      <c r="C41" s="624"/>
      <c r="D41" s="624"/>
      <c r="E41" s="625"/>
      <c r="F41" s="550" t="s">
        <v>33</v>
      </c>
      <c r="G41" s="551"/>
      <c r="H41" s="552"/>
      <c r="I41" s="716">
        <f>J31-I40</f>
        <v>900013.94</v>
      </c>
      <c r="J41" s="717"/>
    </row>
    <row r="42" spans="2:10" ht="16.5" x14ac:dyDescent="0.25">
      <c r="B42" s="417" t="s">
        <v>32</v>
      </c>
      <c r="C42" s="418"/>
      <c r="D42" s="418"/>
      <c r="E42" s="418"/>
      <c r="F42" s="418"/>
      <c r="G42" s="418"/>
      <c r="H42" s="419"/>
      <c r="I42" s="420" t="s">
        <v>31</v>
      </c>
      <c r="J42" s="421"/>
    </row>
    <row r="43" spans="2:10" ht="31.5" x14ac:dyDescent="0.25">
      <c r="B43" s="84" t="s">
        <v>30</v>
      </c>
      <c r="C43" s="84" t="s">
        <v>29</v>
      </c>
      <c r="D43" s="84" t="s">
        <v>28</v>
      </c>
      <c r="E43" s="84" t="s">
        <v>27</v>
      </c>
      <c r="F43" s="28" t="s">
        <v>26</v>
      </c>
      <c r="G43" s="424" t="s">
        <v>25</v>
      </c>
      <c r="H43" s="425"/>
      <c r="I43" s="422"/>
      <c r="J43" s="423"/>
    </row>
    <row r="44" spans="2:10" ht="24" customHeight="1" x14ac:dyDescent="0.25">
      <c r="B44" s="29"/>
      <c r="C44" s="30" t="s">
        <v>411</v>
      </c>
      <c r="D44" s="30" t="s">
        <v>200</v>
      </c>
      <c r="E44" s="30" t="s">
        <v>11</v>
      </c>
      <c r="F44" s="30" t="s">
        <v>412</v>
      </c>
      <c r="G44" s="758">
        <f>J29</f>
        <v>909105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t="s">
        <v>585</v>
      </c>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Hoja49">
    <tabColor theme="0"/>
  </sheetPr>
  <dimension ref="B1:J62"/>
  <sheetViews>
    <sheetView topLeftCell="A11"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427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428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429</v>
      </c>
      <c r="E15" s="772"/>
      <c r="F15" s="505">
        <v>204</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430</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431</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432</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40000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40000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40</v>
      </c>
      <c r="J35" s="712"/>
    </row>
    <row r="36" spans="2:10" ht="18" x14ac:dyDescent="0.25">
      <c r="B36" s="542" t="s">
        <v>433</v>
      </c>
      <c r="C36" s="543"/>
      <c r="D36" s="543"/>
      <c r="E36" s="543"/>
      <c r="F36" s="543"/>
      <c r="G36" s="543"/>
      <c r="H36" s="543"/>
      <c r="I36" s="711">
        <f>+J29*1.9%</f>
        <v>760</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434</v>
      </c>
      <c r="C40" s="621"/>
      <c r="D40" s="621"/>
      <c r="E40" s="622"/>
      <c r="F40" s="550" t="s">
        <v>34</v>
      </c>
      <c r="G40" s="551"/>
      <c r="H40" s="552"/>
      <c r="I40" s="715">
        <f>I37+I36+I35</f>
        <v>800</v>
      </c>
      <c r="J40" s="715"/>
    </row>
    <row r="41" spans="2:10" ht="32.25" customHeight="1" x14ac:dyDescent="0.25">
      <c r="B41" s="623"/>
      <c r="C41" s="624"/>
      <c r="D41" s="624"/>
      <c r="E41" s="625"/>
      <c r="F41" s="550" t="s">
        <v>33</v>
      </c>
      <c r="G41" s="551"/>
      <c r="H41" s="552"/>
      <c r="I41" s="716">
        <f>J31-I40</f>
        <v>39200</v>
      </c>
      <c r="J41" s="717"/>
    </row>
    <row r="42" spans="2:10" ht="16.5" x14ac:dyDescent="0.25">
      <c r="B42" s="417" t="s">
        <v>32</v>
      </c>
      <c r="C42" s="418"/>
      <c r="D42" s="418"/>
      <c r="E42" s="418"/>
      <c r="F42" s="418"/>
      <c r="G42" s="418"/>
      <c r="H42" s="419"/>
      <c r="I42" s="420" t="s">
        <v>31</v>
      </c>
      <c r="J42" s="421"/>
    </row>
    <row r="43" spans="2:10" ht="31.5" x14ac:dyDescent="0.25">
      <c r="B43" s="84" t="s">
        <v>30</v>
      </c>
      <c r="C43" s="84" t="s">
        <v>29</v>
      </c>
      <c r="D43" s="84" t="s">
        <v>28</v>
      </c>
      <c r="E43" s="84" t="s">
        <v>27</v>
      </c>
      <c r="F43" s="28" t="s">
        <v>26</v>
      </c>
      <c r="G43" s="424" t="s">
        <v>25</v>
      </c>
      <c r="H43" s="425"/>
      <c r="I43" s="422"/>
      <c r="J43" s="423"/>
    </row>
    <row r="44" spans="2:10" ht="24" customHeight="1" x14ac:dyDescent="0.25">
      <c r="B44" s="29"/>
      <c r="C44" s="30" t="s">
        <v>411</v>
      </c>
      <c r="D44" s="30" t="s">
        <v>200</v>
      </c>
      <c r="E44" s="30" t="s">
        <v>11</v>
      </c>
      <c r="F44" s="30" t="s">
        <v>412</v>
      </c>
      <c r="G44" s="758">
        <f>J29</f>
        <v>40000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Hoja50">
    <tabColor theme="0"/>
  </sheetPr>
  <dimension ref="B1:J62"/>
  <sheetViews>
    <sheetView topLeftCell="A20" workbookViewId="0">
      <selection activeCell="N37" sqref="N37"/>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437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428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438</v>
      </c>
      <c r="E15" s="772"/>
      <c r="F15" s="505">
        <v>315</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423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439</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259184.14</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259184.14</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259.18414000000001</v>
      </c>
      <c r="J35" s="712"/>
    </row>
    <row r="36" spans="2:10" ht="18" x14ac:dyDescent="0.25">
      <c r="B36" s="542" t="s">
        <v>433</v>
      </c>
      <c r="C36" s="543"/>
      <c r="D36" s="543"/>
      <c r="E36" s="543"/>
      <c r="F36" s="543"/>
      <c r="G36" s="543"/>
      <c r="H36" s="543"/>
      <c r="I36" s="711">
        <f>+J29*1.9%</f>
        <v>4924.4986600000002</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440</v>
      </c>
      <c r="C40" s="621"/>
      <c r="D40" s="621"/>
      <c r="E40" s="622"/>
      <c r="F40" s="550" t="s">
        <v>34</v>
      </c>
      <c r="G40" s="551"/>
      <c r="H40" s="552"/>
      <c r="I40" s="715">
        <f>I37+I36+I35</f>
        <v>5183.6828000000005</v>
      </c>
      <c r="J40" s="715"/>
    </row>
    <row r="41" spans="2:10" ht="32.25" customHeight="1" x14ac:dyDescent="0.25">
      <c r="B41" s="623"/>
      <c r="C41" s="624"/>
      <c r="D41" s="624"/>
      <c r="E41" s="625"/>
      <c r="F41" s="550" t="s">
        <v>33</v>
      </c>
      <c r="G41" s="551"/>
      <c r="H41" s="552"/>
      <c r="I41" s="716">
        <f>J31-I40</f>
        <v>254000.4572</v>
      </c>
      <c r="J41" s="717"/>
    </row>
    <row r="42" spans="2:10" ht="16.5" x14ac:dyDescent="0.25">
      <c r="B42" s="417" t="s">
        <v>32</v>
      </c>
      <c r="C42" s="418"/>
      <c r="D42" s="418"/>
      <c r="E42" s="418"/>
      <c r="F42" s="418"/>
      <c r="G42" s="418"/>
      <c r="H42" s="419"/>
      <c r="I42" s="420" t="s">
        <v>31</v>
      </c>
      <c r="J42" s="421"/>
    </row>
    <row r="43" spans="2:10" ht="31.5" x14ac:dyDescent="0.25">
      <c r="B43" s="84" t="s">
        <v>30</v>
      </c>
      <c r="C43" s="84" t="s">
        <v>29</v>
      </c>
      <c r="D43" s="84" t="s">
        <v>28</v>
      </c>
      <c r="E43" s="84" t="s">
        <v>27</v>
      </c>
      <c r="F43" s="28" t="s">
        <v>26</v>
      </c>
      <c r="G43" s="424" t="s">
        <v>25</v>
      </c>
      <c r="H43" s="425"/>
      <c r="I43" s="422"/>
      <c r="J43" s="423"/>
    </row>
    <row r="44" spans="2:10" ht="24" customHeight="1" x14ac:dyDescent="0.25">
      <c r="B44" s="29"/>
      <c r="C44" s="30" t="s">
        <v>411</v>
      </c>
      <c r="D44" s="30" t="s">
        <v>200</v>
      </c>
      <c r="E44" s="30" t="s">
        <v>11</v>
      </c>
      <c r="F44" s="30" t="s">
        <v>412</v>
      </c>
      <c r="G44" s="758">
        <f>J29</f>
        <v>259184.14</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0"/>
  </sheetPr>
  <dimension ref="B1:J62"/>
  <sheetViews>
    <sheetView topLeftCell="A19" workbookViewId="0">
      <selection activeCell="J29" sqref="J29"/>
    </sheetView>
  </sheetViews>
  <sheetFormatPr baseColWidth="10" defaultRowHeight="15" x14ac:dyDescent="0.25"/>
  <cols>
    <col min="1" max="1" width="2.5703125" customWidth="1"/>
    <col min="4" max="4" width="15.85546875" customWidth="1"/>
    <col min="8" max="8" width="11"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1851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1836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42" customHeight="1" x14ac:dyDescent="0.25">
      <c r="B15" s="497"/>
      <c r="C15" s="498"/>
      <c r="D15" s="824" t="s">
        <v>1846</v>
      </c>
      <c r="E15" s="518"/>
      <c r="F15" s="824" t="s">
        <v>1852</v>
      </c>
      <c r="G15" s="518"/>
      <c r="H15" s="737" t="s">
        <v>1645</v>
      </c>
      <c r="I15" s="518"/>
      <c r="J15" s="822" t="s">
        <v>317</v>
      </c>
    </row>
    <row r="16" spans="2:10" ht="18.75" customHeight="1" x14ac:dyDescent="0.25">
      <c r="B16" s="497"/>
      <c r="C16" s="498"/>
      <c r="D16" s="519"/>
      <c r="E16" s="520"/>
      <c r="F16" s="519"/>
      <c r="G16" s="520"/>
      <c r="H16" s="519"/>
      <c r="I16" s="520"/>
      <c r="J16" s="823"/>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1844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1847</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1854</v>
      </c>
      <c r="C26" s="477"/>
      <c r="D26" s="477"/>
      <c r="E26" s="477"/>
      <c r="F26" s="477"/>
      <c r="G26" s="477"/>
      <c r="H26" s="477"/>
      <c r="I26" s="477"/>
      <c r="J26" s="478"/>
    </row>
    <row r="27" spans="2:10" ht="36.75" customHeight="1" x14ac:dyDescent="0.25">
      <c r="B27" s="479"/>
      <c r="C27" s="480"/>
      <c r="D27" s="480"/>
      <c r="E27" s="480"/>
      <c r="F27" s="480"/>
      <c r="G27" s="480"/>
      <c r="H27" s="480"/>
      <c r="I27" s="480"/>
      <c r="J27" s="481"/>
    </row>
    <row r="28" spans="2:10" ht="36.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2036315.54</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2036315.54</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1572</v>
      </c>
      <c r="C36" s="543"/>
      <c r="D36" s="543"/>
      <c r="E36" s="543"/>
      <c r="F36" s="543"/>
      <c r="G36" s="543"/>
      <c r="H36" s="543"/>
      <c r="I36" s="711"/>
      <c r="J36" s="712"/>
    </row>
    <row r="37" spans="2:10" ht="19.5" customHeight="1" x14ac:dyDescent="0.25">
      <c r="B37" s="542" t="s">
        <v>298</v>
      </c>
      <c r="C37" s="543"/>
      <c r="D37" s="543"/>
      <c r="E37" s="543"/>
      <c r="F37" s="543"/>
      <c r="G37" s="543"/>
      <c r="H37" s="543"/>
      <c r="I37" s="713">
        <f>+J30*100%</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37.5" customHeight="1" x14ac:dyDescent="0.25">
      <c r="B40" s="443" t="s">
        <v>1853</v>
      </c>
      <c r="C40" s="621"/>
      <c r="D40" s="621"/>
      <c r="E40" s="622"/>
      <c r="F40" s="550" t="s">
        <v>34</v>
      </c>
      <c r="G40" s="551"/>
      <c r="H40" s="552"/>
      <c r="I40" s="715">
        <f>SUM(I35:J39)</f>
        <v>0</v>
      </c>
      <c r="J40" s="715"/>
    </row>
    <row r="41" spans="2:10" ht="32.25" customHeight="1" x14ac:dyDescent="0.25">
      <c r="B41" s="623"/>
      <c r="C41" s="624"/>
      <c r="D41" s="624"/>
      <c r="E41" s="625"/>
      <c r="F41" s="550" t="s">
        <v>33</v>
      </c>
      <c r="G41" s="551"/>
      <c r="H41" s="552"/>
      <c r="I41" s="716">
        <f>J31-I40</f>
        <v>2036315.54</v>
      </c>
      <c r="J41" s="717"/>
    </row>
    <row r="42" spans="2:10" ht="16.5" x14ac:dyDescent="0.25">
      <c r="B42" s="417" t="s">
        <v>32</v>
      </c>
      <c r="C42" s="418"/>
      <c r="D42" s="418"/>
      <c r="E42" s="418"/>
      <c r="F42" s="418"/>
      <c r="G42" s="418"/>
      <c r="H42" s="419"/>
      <c r="I42" s="420" t="s">
        <v>31</v>
      </c>
      <c r="J42" s="421"/>
    </row>
    <row r="43" spans="2:10" ht="31.5" x14ac:dyDescent="0.25">
      <c r="B43" s="291" t="s">
        <v>30</v>
      </c>
      <c r="C43" s="291" t="s">
        <v>29</v>
      </c>
      <c r="D43" s="291" t="s">
        <v>28</v>
      </c>
      <c r="E43" s="291" t="s">
        <v>27</v>
      </c>
      <c r="F43" s="28" t="s">
        <v>26</v>
      </c>
      <c r="G43" s="424" t="s">
        <v>25</v>
      </c>
      <c r="H43" s="425"/>
      <c r="I43" s="422"/>
      <c r="J43" s="423"/>
    </row>
    <row r="44" spans="2:10" ht="24" customHeight="1" x14ac:dyDescent="0.25">
      <c r="B44" s="293"/>
      <c r="C44" s="30" t="s">
        <v>411</v>
      </c>
      <c r="D44" s="30" t="s">
        <v>200</v>
      </c>
      <c r="E44" s="30" t="s">
        <v>11</v>
      </c>
      <c r="F44" s="30" t="s">
        <v>412</v>
      </c>
      <c r="G44" s="758">
        <f>J29</f>
        <v>2036315.54</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92"/>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2"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Hoja51">
    <tabColor theme="0"/>
  </sheetPr>
  <dimension ref="B1:M56"/>
  <sheetViews>
    <sheetView topLeftCell="A12" workbookViewId="0">
      <selection activeCell="D18" sqref="D18:J19"/>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443</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444</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x14ac:dyDescent="0.25">
      <c r="B13" s="497"/>
      <c r="C13" s="498"/>
      <c r="D13" s="504" t="s">
        <v>441</v>
      </c>
      <c r="E13" s="504"/>
      <c r="F13" s="505" t="s">
        <v>445</v>
      </c>
      <c r="G13" s="506"/>
      <c r="H13" s="737">
        <v>42036</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446</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447</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448</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23213.55</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449</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23213.55</v>
      </c>
      <c r="J33" s="454"/>
    </row>
    <row r="34" spans="2:10" ht="16.5" x14ac:dyDescent="0.25">
      <c r="B34" s="417" t="s">
        <v>32</v>
      </c>
      <c r="C34" s="418"/>
      <c r="D34" s="418"/>
      <c r="E34" s="418"/>
      <c r="F34" s="418"/>
      <c r="G34" s="418"/>
      <c r="H34" s="419"/>
      <c r="I34" s="420" t="s">
        <v>31</v>
      </c>
      <c r="J34" s="421"/>
    </row>
    <row r="35" spans="2:10" ht="31.5" x14ac:dyDescent="0.25">
      <c r="B35" s="85" t="s">
        <v>30</v>
      </c>
      <c r="C35" s="85" t="s">
        <v>29</v>
      </c>
      <c r="D35" s="85" t="s">
        <v>28</v>
      </c>
      <c r="E35" s="85" t="s">
        <v>27</v>
      </c>
      <c r="F35" s="28" t="s">
        <v>26</v>
      </c>
      <c r="G35" s="424" t="s">
        <v>25</v>
      </c>
      <c r="H35" s="425"/>
      <c r="I35" s="422"/>
      <c r="J35" s="423"/>
    </row>
    <row r="36" spans="2:10" ht="15.75" x14ac:dyDescent="0.25">
      <c r="B36" s="29" t="s">
        <v>15</v>
      </c>
      <c r="C36" s="30" t="s">
        <v>12</v>
      </c>
      <c r="D36" s="30" t="s">
        <v>394</v>
      </c>
      <c r="E36" s="30" t="s">
        <v>119</v>
      </c>
      <c r="F36" s="30" t="s">
        <v>10</v>
      </c>
      <c r="G36" s="426">
        <f>+I28</f>
        <v>23213.55</v>
      </c>
      <c r="H36" s="427"/>
      <c r="I36" s="400" t="s">
        <v>143</v>
      </c>
      <c r="J36" s="401"/>
    </row>
    <row r="37" spans="2:10" ht="15.75" x14ac:dyDescent="0.25">
      <c r="B37" s="29"/>
      <c r="C37" s="30"/>
      <c r="D37" s="30"/>
      <c r="E37" s="30"/>
      <c r="F37" s="30"/>
      <c r="G37" s="406"/>
      <c r="H37" s="407"/>
      <c r="I37" s="402"/>
      <c r="J37" s="403"/>
    </row>
    <row r="38" spans="2:10" ht="13.5" customHeight="1" x14ac:dyDescent="0.25">
      <c r="B38" s="29"/>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1"/>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100</v>
      </c>
      <c r="C50" s="392"/>
      <c r="D50" s="392"/>
      <c r="E50" s="394" t="s">
        <v>112</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Hoja52">
    <tabColor theme="0"/>
  </sheetPr>
  <dimension ref="B1:J62"/>
  <sheetViews>
    <sheetView workbookViewId="0">
      <selection activeCell="D18" sqref="D18:H1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450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451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452</v>
      </c>
      <c r="E15" s="772"/>
      <c r="F15" s="505">
        <v>2445</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453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454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455</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11878.86</v>
      </c>
    </row>
    <row r="30" spans="2:10" ht="21.75" customHeight="1" x14ac:dyDescent="0.25">
      <c r="B30" s="696" t="s">
        <v>244</v>
      </c>
      <c r="C30" s="697"/>
      <c r="D30" s="697"/>
      <c r="E30" s="697"/>
      <c r="F30" s="697"/>
      <c r="G30" s="697"/>
      <c r="H30" s="697"/>
      <c r="I30" s="700"/>
      <c r="J30" s="47">
        <f>J29*12%</f>
        <v>1425.4631999999999</v>
      </c>
    </row>
    <row r="31" spans="2:10" ht="16.5" customHeight="1" x14ac:dyDescent="0.25">
      <c r="B31" s="456" t="s">
        <v>42</v>
      </c>
      <c r="C31" s="709"/>
      <c r="D31" s="709"/>
      <c r="E31" s="709"/>
      <c r="F31" s="709"/>
      <c r="G31" s="709"/>
      <c r="H31" s="709"/>
      <c r="I31" s="710"/>
      <c r="J31" s="48">
        <f>J29+J30</f>
        <v>13304.323200000001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339</v>
      </c>
      <c r="C36" s="543"/>
      <c r="D36" s="543"/>
      <c r="E36" s="543"/>
      <c r="F36" s="543"/>
      <c r="G36" s="543"/>
      <c r="H36" s="543"/>
      <c r="I36" s="711">
        <f>+J29*0.9%-0.01</f>
        <v>106.89974000000001</v>
      </c>
      <c r="J36" s="712"/>
    </row>
    <row r="37" spans="2:10" ht="19.5" customHeight="1" x14ac:dyDescent="0.25">
      <c r="B37" s="542" t="s">
        <v>198</v>
      </c>
      <c r="C37" s="543"/>
      <c r="D37" s="543"/>
      <c r="E37" s="543"/>
      <c r="F37" s="543"/>
      <c r="G37" s="543"/>
      <c r="H37" s="543"/>
      <c r="I37" s="713">
        <f>+J30*75%-0.01</f>
        <v>1069.0873999999999</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440</v>
      </c>
      <c r="C40" s="621"/>
      <c r="D40" s="621"/>
      <c r="E40" s="622"/>
      <c r="F40" s="550" t="s">
        <v>34</v>
      </c>
      <c r="G40" s="551"/>
      <c r="H40" s="552"/>
      <c r="I40" s="715">
        <f>I37+I36+I35</f>
        <v>1175.98714</v>
      </c>
      <c r="J40" s="715"/>
    </row>
    <row r="41" spans="2:10" ht="32.25" customHeight="1" x14ac:dyDescent="0.25">
      <c r="B41" s="623"/>
      <c r="C41" s="624"/>
      <c r="D41" s="624"/>
      <c r="E41" s="625"/>
      <c r="F41" s="550" t="s">
        <v>33</v>
      </c>
      <c r="G41" s="551"/>
      <c r="H41" s="552"/>
      <c r="I41" s="716">
        <f>J31-I40-0.01</f>
        <v>12128.326060000001</v>
      </c>
      <c r="J41" s="717"/>
    </row>
    <row r="42" spans="2:10" ht="16.5" x14ac:dyDescent="0.25">
      <c r="B42" s="417" t="s">
        <v>32</v>
      </c>
      <c r="C42" s="418"/>
      <c r="D42" s="418"/>
      <c r="E42" s="418"/>
      <c r="F42" s="418"/>
      <c r="G42" s="418"/>
      <c r="H42" s="419"/>
      <c r="I42" s="420" t="s">
        <v>31</v>
      </c>
      <c r="J42" s="421"/>
    </row>
    <row r="43" spans="2:10" ht="31.5" x14ac:dyDescent="0.25">
      <c r="B43" s="86" t="s">
        <v>30</v>
      </c>
      <c r="C43" s="86" t="s">
        <v>29</v>
      </c>
      <c r="D43" s="86" t="s">
        <v>28</v>
      </c>
      <c r="E43" s="86" t="s">
        <v>27</v>
      </c>
      <c r="F43" s="28" t="s">
        <v>26</v>
      </c>
      <c r="G43" s="424" t="s">
        <v>25</v>
      </c>
      <c r="H43" s="425"/>
      <c r="I43" s="422"/>
      <c r="J43" s="423"/>
    </row>
    <row r="44" spans="2:10" ht="24" customHeight="1" x14ac:dyDescent="0.25">
      <c r="B44" s="29"/>
      <c r="C44" s="30" t="s">
        <v>411</v>
      </c>
      <c r="D44" s="30" t="s">
        <v>200</v>
      </c>
      <c r="E44" s="30" t="s">
        <v>11</v>
      </c>
      <c r="F44" s="30" t="s">
        <v>412</v>
      </c>
      <c r="G44" s="758">
        <f>J29</f>
        <v>11878.86</v>
      </c>
      <c r="H44" s="759"/>
      <c r="I44" s="428" t="s">
        <v>24</v>
      </c>
      <c r="J44" s="429"/>
    </row>
    <row r="45" spans="2:10" ht="20.25" customHeight="1" x14ac:dyDescent="0.25">
      <c r="B45" s="9"/>
      <c r="C45" s="30" t="s">
        <v>146</v>
      </c>
      <c r="D45" s="30" t="s">
        <v>144</v>
      </c>
      <c r="E45" s="30" t="s">
        <v>11</v>
      </c>
      <c r="F45" s="30" t="s">
        <v>413</v>
      </c>
      <c r="G45" s="758">
        <f>J30</f>
        <v>1425.4631999999999</v>
      </c>
      <c r="H45" s="759"/>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Hoja53">
    <tabColor theme="0"/>
  </sheetPr>
  <dimension ref="B1:J62"/>
  <sheetViews>
    <sheetView topLeftCell="A10"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456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451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438</v>
      </c>
      <c r="E15" s="772"/>
      <c r="F15" s="505">
        <v>317</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423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457</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10204.08</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10204.08</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10.204079999999999</v>
      </c>
      <c r="J35" s="712"/>
    </row>
    <row r="36" spans="2:10" ht="18" x14ac:dyDescent="0.25">
      <c r="B36" s="542" t="s">
        <v>433</v>
      </c>
      <c r="C36" s="543"/>
      <c r="D36" s="543"/>
      <c r="E36" s="543"/>
      <c r="F36" s="543"/>
      <c r="G36" s="543"/>
      <c r="H36" s="543"/>
      <c r="I36" s="711">
        <f>+J29*1.9%</f>
        <v>193.87752</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458</v>
      </c>
      <c r="C40" s="621"/>
      <c r="D40" s="621"/>
      <c r="E40" s="622"/>
      <c r="F40" s="550" t="s">
        <v>34</v>
      </c>
      <c r="G40" s="551"/>
      <c r="H40" s="552"/>
      <c r="I40" s="715">
        <f>I37+I36+I35</f>
        <v>204.08160000000001</v>
      </c>
      <c r="J40" s="715"/>
    </row>
    <row r="41" spans="2:10" ht="32.25" customHeight="1" x14ac:dyDescent="0.25">
      <c r="B41" s="623"/>
      <c r="C41" s="624"/>
      <c r="D41" s="624"/>
      <c r="E41" s="625"/>
      <c r="F41" s="550" t="s">
        <v>33</v>
      </c>
      <c r="G41" s="551"/>
      <c r="H41" s="552"/>
      <c r="I41" s="716">
        <f>J31-I40</f>
        <v>9999.9984000000004</v>
      </c>
      <c r="J41" s="717"/>
    </row>
    <row r="42" spans="2:10" ht="16.5" x14ac:dyDescent="0.25">
      <c r="B42" s="417" t="s">
        <v>32</v>
      </c>
      <c r="C42" s="418"/>
      <c r="D42" s="418"/>
      <c r="E42" s="418"/>
      <c r="F42" s="418"/>
      <c r="G42" s="418"/>
      <c r="H42" s="419"/>
      <c r="I42" s="420" t="s">
        <v>31</v>
      </c>
      <c r="J42" s="421"/>
    </row>
    <row r="43" spans="2:10" ht="31.5" x14ac:dyDescent="0.25">
      <c r="B43" s="87" t="s">
        <v>30</v>
      </c>
      <c r="C43" s="87" t="s">
        <v>29</v>
      </c>
      <c r="D43" s="87" t="s">
        <v>28</v>
      </c>
      <c r="E43" s="87" t="s">
        <v>27</v>
      </c>
      <c r="F43" s="28" t="s">
        <v>26</v>
      </c>
      <c r="G43" s="424" t="s">
        <v>25</v>
      </c>
      <c r="H43" s="425"/>
      <c r="I43" s="422"/>
      <c r="J43" s="423"/>
    </row>
    <row r="44" spans="2:10" ht="24" customHeight="1" x14ac:dyDescent="0.25">
      <c r="B44" s="29"/>
      <c r="C44" s="30" t="s">
        <v>411</v>
      </c>
      <c r="D44" s="30" t="s">
        <v>200</v>
      </c>
      <c r="E44" s="30" t="s">
        <v>11</v>
      </c>
      <c r="F44" s="30" t="s">
        <v>412</v>
      </c>
      <c r="G44" s="758">
        <f>J29</f>
        <v>10204.08</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Hoja54">
    <tabColor theme="0"/>
  </sheetPr>
  <dimension ref="B1:M56"/>
  <sheetViews>
    <sheetView workbookViewId="0">
      <selection activeCell="B23" sqref="B23:J25"/>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459</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451</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x14ac:dyDescent="0.25">
      <c r="B13" s="497"/>
      <c r="C13" s="498"/>
      <c r="D13" s="504" t="s">
        <v>460</v>
      </c>
      <c r="E13" s="504"/>
      <c r="F13" s="505" t="s">
        <v>461</v>
      </c>
      <c r="G13" s="506"/>
      <c r="H13" s="737">
        <v>42036</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462</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463</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464</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25400</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465</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25400</v>
      </c>
      <c r="J33" s="454"/>
    </row>
    <row r="34" spans="2:10" ht="16.5" x14ac:dyDescent="0.25">
      <c r="B34" s="417" t="s">
        <v>32</v>
      </c>
      <c r="C34" s="418"/>
      <c r="D34" s="418"/>
      <c r="E34" s="418"/>
      <c r="F34" s="418"/>
      <c r="G34" s="418"/>
      <c r="H34" s="419"/>
      <c r="I34" s="420" t="s">
        <v>31</v>
      </c>
      <c r="J34" s="421"/>
    </row>
    <row r="35" spans="2:10" ht="31.5" x14ac:dyDescent="0.25">
      <c r="B35" s="87" t="s">
        <v>30</v>
      </c>
      <c r="C35" s="87" t="s">
        <v>29</v>
      </c>
      <c r="D35" s="87" t="s">
        <v>28</v>
      </c>
      <c r="E35" s="87" t="s">
        <v>27</v>
      </c>
      <c r="F35" s="28" t="s">
        <v>26</v>
      </c>
      <c r="G35" s="424" t="s">
        <v>25</v>
      </c>
      <c r="H35" s="425"/>
      <c r="I35" s="422"/>
      <c r="J35" s="423"/>
    </row>
    <row r="36" spans="2:10" ht="15.75" x14ac:dyDescent="0.25">
      <c r="B36" s="29"/>
      <c r="C36" s="30"/>
      <c r="D36" s="30"/>
      <c r="E36" s="30"/>
      <c r="F36" s="30"/>
      <c r="G36" s="426">
        <f>+I28</f>
        <v>25400</v>
      </c>
      <c r="H36" s="427"/>
      <c r="I36" s="400" t="s">
        <v>143</v>
      </c>
      <c r="J36" s="401"/>
    </row>
    <row r="37" spans="2:10" ht="15.75" x14ac:dyDescent="0.25">
      <c r="B37" s="29"/>
      <c r="C37" s="30"/>
      <c r="D37" s="30"/>
      <c r="E37" s="30"/>
      <c r="F37" s="30"/>
      <c r="G37" s="406"/>
      <c r="H37" s="407"/>
      <c r="I37" s="402"/>
      <c r="J37" s="403"/>
    </row>
    <row r="38" spans="2:10" ht="13.5" customHeight="1" x14ac:dyDescent="0.25">
      <c r="B38" s="29"/>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1"/>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100</v>
      </c>
      <c r="C50" s="392"/>
      <c r="D50" s="392"/>
      <c r="E50" s="394" t="s">
        <v>112</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Hoja55">
    <tabColor theme="0"/>
  </sheetPr>
  <dimension ref="B1:J62"/>
  <sheetViews>
    <sheetView topLeftCell="A10" workbookViewId="0">
      <selection activeCell="B26" sqref="B26:J28"/>
    </sheetView>
  </sheetViews>
  <sheetFormatPr baseColWidth="10" defaultRowHeight="15" x14ac:dyDescent="0.25"/>
  <cols>
    <col min="1" max="1" width="2.5703125" customWidth="1"/>
    <col min="4" max="4" width="16" customWidth="1"/>
    <col min="8" max="8" width="7.285156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466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451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22.5" customHeight="1" x14ac:dyDescent="0.25">
      <c r="B15" s="497"/>
      <c r="C15" s="498"/>
      <c r="D15" s="676" t="s">
        <v>470</v>
      </c>
      <c r="E15" s="677"/>
      <c r="F15" s="676">
        <v>2931</v>
      </c>
      <c r="G15" s="677"/>
      <c r="H15" s="737" t="s">
        <v>235</v>
      </c>
      <c r="I15" s="518"/>
      <c r="J15" s="770" t="s">
        <v>317</v>
      </c>
    </row>
    <row r="16" spans="2:10" ht="18.75" customHeight="1" x14ac:dyDescent="0.25">
      <c r="B16" s="497"/>
      <c r="C16" s="498"/>
      <c r="D16" s="678"/>
      <c r="E16" s="679"/>
      <c r="F16" s="678"/>
      <c r="G16" s="679"/>
      <c r="H16" s="519"/>
      <c r="I16" s="520"/>
      <c r="J16" s="771"/>
    </row>
    <row r="17" spans="2:10" ht="15.75" x14ac:dyDescent="0.25">
      <c r="B17" s="497"/>
      <c r="C17" s="498"/>
      <c r="D17" s="390" t="s">
        <v>51</v>
      </c>
      <c r="E17" s="390"/>
      <c r="F17" s="390"/>
      <c r="G17" s="390"/>
      <c r="H17" s="390"/>
      <c r="I17" s="511" t="s">
        <v>50</v>
      </c>
      <c r="J17" s="512"/>
    </row>
    <row r="18" spans="2:10" ht="36"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328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343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471</v>
      </c>
      <c r="C26" s="477"/>
      <c r="D26" s="477"/>
      <c r="E26" s="477"/>
      <c r="F26" s="477"/>
      <c r="G26" s="477"/>
      <c r="H26" s="477"/>
      <c r="I26" s="477"/>
      <c r="J26" s="478"/>
    </row>
    <row r="27" spans="2:10" ht="17.25" customHeight="1" x14ac:dyDescent="0.25">
      <c r="B27" s="479"/>
      <c r="C27" s="480"/>
      <c r="D27" s="480"/>
      <c r="E27" s="480"/>
      <c r="F27" s="480"/>
      <c r="G27" s="480"/>
      <c r="H27" s="480"/>
      <c r="I27" s="480"/>
      <c r="J27" s="481"/>
    </row>
    <row r="28" spans="2:10" ht="55.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17166.18</v>
      </c>
    </row>
    <row r="30" spans="2:10" ht="21.75" customHeight="1" x14ac:dyDescent="0.25">
      <c r="B30" s="696" t="s">
        <v>244</v>
      </c>
      <c r="C30" s="697"/>
      <c r="D30" s="697"/>
      <c r="E30" s="697"/>
      <c r="F30" s="697"/>
      <c r="G30" s="697"/>
      <c r="H30" s="697"/>
      <c r="I30" s="700"/>
      <c r="J30" s="47">
        <f>+J29*12%</f>
        <v>2059.9416000000001</v>
      </c>
    </row>
    <row r="31" spans="2:10" ht="16.5" customHeight="1" x14ac:dyDescent="0.25">
      <c r="B31" s="456" t="s">
        <v>42</v>
      </c>
      <c r="C31" s="709"/>
      <c r="D31" s="709"/>
      <c r="E31" s="709"/>
      <c r="F31" s="709"/>
      <c r="G31" s="709"/>
      <c r="H31" s="709"/>
      <c r="I31" s="710"/>
      <c r="J31" s="48">
        <f>J29+J30</f>
        <v>19226.121599999999</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339</v>
      </c>
      <c r="C36" s="543"/>
      <c r="D36" s="543"/>
      <c r="E36" s="543"/>
      <c r="F36" s="543"/>
      <c r="G36" s="543"/>
      <c r="H36" s="543"/>
      <c r="I36" s="711">
        <f>+J29*0.9%</f>
        <v>154.49562000000003</v>
      </c>
      <c r="J36" s="712"/>
    </row>
    <row r="37" spans="2:10" ht="19.5" customHeight="1" x14ac:dyDescent="0.25">
      <c r="B37" s="542" t="s">
        <v>198</v>
      </c>
      <c r="C37" s="543"/>
      <c r="D37" s="543"/>
      <c r="E37" s="543"/>
      <c r="F37" s="543"/>
      <c r="G37" s="543"/>
      <c r="H37" s="543"/>
      <c r="I37" s="713">
        <f>+J30*75%</f>
        <v>1544.9562000000001</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472</v>
      </c>
      <c r="C40" s="621"/>
      <c r="D40" s="621"/>
      <c r="E40" s="622"/>
      <c r="F40" s="550" t="s">
        <v>34</v>
      </c>
      <c r="G40" s="551"/>
      <c r="H40" s="552"/>
      <c r="I40" s="715">
        <f>SUM(I34:J39)+0.01</f>
        <v>1699.4618200000002</v>
      </c>
      <c r="J40" s="715"/>
    </row>
    <row r="41" spans="2:10" ht="32.25" customHeight="1" x14ac:dyDescent="0.25">
      <c r="B41" s="623"/>
      <c r="C41" s="624"/>
      <c r="D41" s="624"/>
      <c r="E41" s="625"/>
      <c r="F41" s="550" t="s">
        <v>33</v>
      </c>
      <c r="G41" s="551"/>
      <c r="H41" s="552"/>
      <c r="I41" s="716">
        <f>J31-I40</f>
        <v>17526.659779999998</v>
      </c>
      <c r="J41" s="717"/>
    </row>
    <row r="42" spans="2:10" ht="16.5" x14ac:dyDescent="0.25">
      <c r="B42" s="417" t="s">
        <v>32</v>
      </c>
      <c r="C42" s="418"/>
      <c r="D42" s="418"/>
      <c r="E42" s="418"/>
      <c r="F42" s="418"/>
      <c r="G42" s="418"/>
      <c r="H42" s="419"/>
      <c r="I42" s="420" t="s">
        <v>31</v>
      </c>
      <c r="J42" s="421"/>
    </row>
    <row r="43" spans="2:10" ht="31.5" x14ac:dyDescent="0.25">
      <c r="B43" s="90" t="s">
        <v>30</v>
      </c>
      <c r="C43" s="90" t="s">
        <v>29</v>
      </c>
      <c r="D43" s="90" t="s">
        <v>28</v>
      </c>
      <c r="E43" s="90" t="s">
        <v>27</v>
      </c>
      <c r="F43" s="28" t="s">
        <v>26</v>
      </c>
      <c r="G43" s="424" t="s">
        <v>25</v>
      </c>
      <c r="H43" s="425"/>
      <c r="I43" s="422"/>
      <c r="J43" s="423"/>
    </row>
    <row r="44" spans="2:10" ht="24" customHeight="1" x14ac:dyDescent="0.25">
      <c r="B44" s="29"/>
      <c r="C44" s="30" t="s">
        <v>411</v>
      </c>
      <c r="D44" s="30" t="s">
        <v>200</v>
      </c>
      <c r="E44" s="30" t="s">
        <v>11</v>
      </c>
      <c r="F44" s="30" t="s">
        <v>412</v>
      </c>
      <c r="G44" s="758">
        <f>J29</f>
        <v>17166.18</v>
      </c>
      <c r="H44" s="759"/>
      <c r="I44" s="428" t="s">
        <v>24</v>
      </c>
      <c r="J44" s="429"/>
    </row>
    <row r="45" spans="2:10" ht="20.25" customHeight="1" x14ac:dyDescent="0.25">
      <c r="B45" s="9"/>
      <c r="C45" s="8" t="s">
        <v>146</v>
      </c>
      <c r="D45" s="8" t="s">
        <v>144</v>
      </c>
      <c r="E45" s="8" t="s">
        <v>11</v>
      </c>
      <c r="F45" s="8" t="s">
        <v>413</v>
      </c>
      <c r="G45" s="407">
        <f>J30</f>
        <v>2059.9416000000001</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35433070866141736" bottom="0.35433070866141736" header="0.31496062992125984" footer="0.31496062992125984"/>
  <pageSetup paperSize="126" scale="74"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Hoja56">
    <tabColor theme="0"/>
  </sheetPr>
  <dimension ref="B1:U56"/>
  <sheetViews>
    <sheetView topLeftCell="A10" workbookViewId="0">
      <selection activeCell="B23" sqref="B23:J25"/>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467</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x14ac:dyDescent="0.25">
      <c r="B13" s="497"/>
      <c r="C13" s="498"/>
      <c r="D13" s="504" t="s">
        <v>253</v>
      </c>
      <c r="E13" s="504"/>
      <c r="F13" s="505" t="s">
        <v>469</v>
      </c>
      <c r="G13" s="506"/>
      <c r="H13" s="737" t="s">
        <v>235</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28.5" customHeight="1" x14ac:dyDescent="0.25">
      <c r="B16" s="499"/>
      <c r="C16" s="500"/>
      <c r="D16" s="504" t="s">
        <v>49</v>
      </c>
      <c r="E16" s="504"/>
      <c r="F16" s="504"/>
      <c r="G16" s="504"/>
      <c r="H16" s="504"/>
      <c r="I16" s="513" t="s">
        <v>136</v>
      </c>
      <c r="J16" s="514"/>
    </row>
    <row r="17" spans="2:21" ht="18" x14ac:dyDescent="0.25">
      <c r="B17" s="387" t="s">
        <v>47</v>
      </c>
      <c r="C17" s="388"/>
      <c r="D17" s="388"/>
      <c r="E17" s="388"/>
      <c r="F17" s="388"/>
      <c r="G17" s="388"/>
      <c r="H17" s="388"/>
      <c r="I17" s="388"/>
      <c r="J17" s="389"/>
    </row>
    <row r="18" spans="2:21" ht="15" customHeight="1" x14ac:dyDescent="0.25">
      <c r="B18" s="459" t="s">
        <v>46</v>
      </c>
      <c r="C18" s="460"/>
      <c r="D18" s="595" t="s">
        <v>349</v>
      </c>
      <c r="E18" s="596"/>
      <c r="F18" s="596"/>
      <c r="G18" s="596"/>
      <c r="H18" s="596"/>
      <c r="I18" s="596"/>
      <c r="J18" s="597"/>
    </row>
    <row r="19" spans="2:21" ht="6" customHeight="1" x14ac:dyDescent="0.25">
      <c r="B19" s="461"/>
      <c r="C19" s="462"/>
      <c r="D19" s="598"/>
      <c r="E19" s="599"/>
      <c r="F19" s="599"/>
      <c r="G19" s="599"/>
      <c r="H19" s="599"/>
      <c r="I19" s="599"/>
      <c r="J19" s="600"/>
    </row>
    <row r="20" spans="2:21" x14ac:dyDescent="0.25">
      <c r="B20" s="469" t="s">
        <v>578</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577</v>
      </c>
      <c r="C23" s="477"/>
      <c r="D23" s="477"/>
      <c r="E23" s="477"/>
      <c r="F23" s="477"/>
      <c r="G23" s="477"/>
      <c r="H23" s="477"/>
      <c r="I23" s="477"/>
      <c r="J23" s="478"/>
      <c r="M23" s="57"/>
      <c r="N23" s="57"/>
      <c r="O23" s="57"/>
      <c r="P23" s="57"/>
      <c r="Q23" s="57"/>
      <c r="R23" s="57"/>
      <c r="S23" s="57"/>
      <c r="T23" s="57"/>
      <c r="U23" s="57"/>
    </row>
    <row r="24" spans="2:21" ht="30.75" customHeight="1" x14ac:dyDescent="0.25">
      <c r="B24" s="479"/>
      <c r="C24" s="480"/>
      <c r="D24" s="480"/>
      <c r="E24" s="480"/>
      <c r="F24" s="480"/>
      <c r="G24" s="480"/>
      <c r="H24" s="480"/>
      <c r="I24" s="480"/>
      <c r="J24" s="481"/>
      <c r="M24" s="57"/>
      <c r="N24" s="57"/>
      <c r="O24" s="57"/>
      <c r="P24" s="57"/>
      <c r="Q24" s="57"/>
      <c r="R24" s="57"/>
      <c r="S24" s="57"/>
      <c r="T24" s="57"/>
      <c r="U24" s="57"/>
    </row>
    <row r="25" spans="2:21" ht="42"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335.97</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1.25" customHeight="1"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33" customHeight="1" x14ac:dyDescent="0.25">
      <c r="B33" s="443" t="s">
        <v>576</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335.97</v>
      </c>
      <c r="J34" s="715"/>
    </row>
    <row r="35" spans="2:10" ht="16.5" x14ac:dyDescent="0.25">
      <c r="B35" s="417" t="s">
        <v>32</v>
      </c>
      <c r="C35" s="418"/>
      <c r="D35" s="418"/>
      <c r="E35" s="418"/>
      <c r="F35" s="418"/>
      <c r="G35" s="418"/>
      <c r="H35" s="419"/>
      <c r="I35" s="390" t="s">
        <v>31</v>
      </c>
      <c r="J35" s="390"/>
    </row>
    <row r="36" spans="2:10" ht="31.5" x14ac:dyDescent="0.25">
      <c r="B36" s="90" t="s">
        <v>30</v>
      </c>
      <c r="C36" s="90" t="s">
        <v>29</v>
      </c>
      <c r="D36" s="90" t="s">
        <v>28</v>
      </c>
      <c r="E36" s="90" t="s">
        <v>27</v>
      </c>
      <c r="F36" s="28" t="s">
        <v>26</v>
      </c>
      <c r="G36" s="424" t="s">
        <v>25</v>
      </c>
      <c r="H36" s="425"/>
      <c r="I36" s="390"/>
      <c r="J36" s="390"/>
    </row>
    <row r="37" spans="2:10" ht="15.75" x14ac:dyDescent="0.25">
      <c r="B37" s="29" t="s">
        <v>15</v>
      </c>
      <c r="C37" s="30"/>
      <c r="D37" s="30"/>
      <c r="E37" s="30"/>
      <c r="F37" s="30" t="s">
        <v>259</v>
      </c>
      <c r="G37" s="426">
        <f>I34</f>
        <v>335.97</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7.25" customHeight="1" x14ac:dyDescent="0.25">
      <c r="B41" s="9"/>
      <c r="C41" s="8"/>
      <c r="D41" s="8"/>
      <c r="E41" s="8"/>
      <c r="F41" s="8"/>
      <c r="G41" s="406"/>
      <c r="H41" s="407"/>
      <c r="I41" s="390" t="s">
        <v>19</v>
      </c>
      <c r="J41" s="390"/>
    </row>
    <row r="42" spans="2:10" ht="15.75" customHeight="1" x14ac:dyDescent="0.25">
      <c r="B42" s="9"/>
      <c r="C42" s="8"/>
      <c r="D42" s="8"/>
      <c r="E42" s="8"/>
      <c r="F42" s="8"/>
      <c r="G42" s="406"/>
      <c r="H42" s="407"/>
      <c r="I42" s="409" t="s">
        <v>123</v>
      </c>
      <c r="J42" s="410"/>
    </row>
    <row r="43" spans="2:10" ht="6.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391" t="s">
        <v>260</v>
      </c>
      <c r="C50" s="392"/>
      <c r="D50" s="392"/>
      <c r="E50" s="394" t="s">
        <v>261</v>
      </c>
      <c r="F50" s="394"/>
      <c r="G50" s="394"/>
      <c r="H50" s="395"/>
      <c r="I50" s="400" t="s">
        <v>86</v>
      </c>
      <c r="J50" s="401"/>
    </row>
    <row r="51" spans="2:10" x14ac:dyDescent="0.25">
      <c r="B51" s="393"/>
      <c r="C51" s="392"/>
      <c r="D51" s="392"/>
      <c r="E51" s="396"/>
      <c r="F51" s="396"/>
      <c r="G51" s="396"/>
      <c r="H51" s="397"/>
      <c r="I51" s="402"/>
      <c r="J51" s="403"/>
    </row>
    <row r="52" spans="2:10" x14ac:dyDescent="0.25">
      <c r="B52" s="393"/>
      <c r="C52" s="392"/>
      <c r="D52" s="392"/>
      <c r="E52" s="396"/>
      <c r="F52" s="396"/>
      <c r="G52" s="396"/>
      <c r="H52" s="397"/>
      <c r="I52" s="402"/>
      <c r="J52" s="403"/>
    </row>
    <row r="53" spans="2:10" x14ac:dyDescent="0.25">
      <c r="B53" s="393"/>
      <c r="C53" s="392"/>
      <c r="D53" s="392"/>
      <c r="E53" s="396"/>
      <c r="F53" s="396"/>
      <c r="G53" s="396"/>
      <c r="H53" s="396"/>
      <c r="I53" s="404"/>
      <c r="J53" s="405"/>
    </row>
    <row r="54" spans="2:10" x14ac:dyDescent="0.25">
      <c r="B54" s="393"/>
      <c r="C54" s="392"/>
      <c r="D54" s="392"/>
      <c r="E54" s="396"/>
      <c r="F54" s="396"/>
      <c r="G54" s="396"/>
      <c r="H54" s="396"/>
      <c r="I54" s="400" t="s">
        <v>1</v>
      </c>
      <c r="J54" s="401"/>
    </row>
    <row r="55" spans="2:10" x14ac:dyDescent="0.25">
      <c r="B55" s="393"/>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35433070866141736" header="0.31496062992125984" footer="0.31496062992125984"/>
  <pageSetup scale="81"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Hoja57">
    <tabColor theme="0"/>
  </sheetPr>
  <dimension ref="B1:J62"/>
  <sheetViews>
    <sheetView topLeftCell="A8"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473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451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474</v>
      </c>
      <c r="E15" s="772"/>
      <c r="F15" s="505">
        <v>26</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475</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476</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477</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18530.400000000001</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18530.400000000001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18.5304</v>
      </c>
      <c r="J35" s="712"/>
    </row>
    <row r="36" spans="2:10" ht="18" x14ac:dyDescent="0.25">
      <c r="B36" s="542" t="s">
        <v>478</v>
      </c>
      <c r="C36" s="543"/>
      <c r="D36" s="543"/>
      <c r="E36" s="543"/>
      <c r="F36" s="543"/>
      <c r="G36" s="543"/>
      <c r="H36" s="543"/>
      <c r="I36" s="711">
        <f>+J29*2.75%</f>
        <v>509.58600000000007</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479</v>
      </c>
      <c r="C40" s="621"/>
      <c r="D40" s="621"/>
      <c r="E40" s="622"/>
      <c r="F40" s="550" t="s">
        <v>34</v>
      </c>
      <c r="G40" s="551"/>
      <c r="H40" s="552"/>
      <c r="I40" s="715">
        <f>I37+I36+I35</f>
        <v>528.11640000000011</v>
      </c>
      <c r="J40" s="715"/>
    </row>
    <row r="41" spans="2:10" ht="32.25" customHeight="1" x14ac:dyDescent="0.25">
      <c r="B41" s="623"/>
      <c r="C41" s="624"/>
      <c r="D41" s="624"/>
      <c r="E41" s="625"/>
      <c r="F41" s="550" t="s">
        <v>33</v>
      </c>
      <c r="G41" s="551"/>
      <c r="H41" s="552"/>
      <c r="I41" s="716">
        <f>J31-I40</f>
        <v>18002.283600000002</v>
      </c>
      <c r="J41" s="717"/>
    </row>
    <row r="42" spans="2:10" ht="16.5" x14ac:dyDescent="0.25">
      <c r="B42" s="417" t="s">
        <v>32</v>
      </c>
      <c r="C42" s="418"/>
      <c r="D42" s="418"/>
      <c r="E42" s="418"/>
      <c r="F42" s="418"/>
      <c r="G42" s="418"/>
      <c r="H42" s="419"/>
      <c r="I42" s="420" t="s">
        <v>31</v>
      </c>
      <c r="J42" s="421"/>
    </row>
    <row r="43" spans="2:10" ht="31.5" x14ac:dyDescent="0.25">
      <c r="B43" s="90" t="s">
        <v>30</v>
      </c>
      <c r="C43" s="90" t="s">
        <v>29</v>
      </c>
      <c r="D43" s="90" t="s">
        <v>28</v>
      </c>
      <c r="E43" s="90" t="s">
        <v>27</v>
      </c>
      <c r="F43" s="28" t="s">
        <v>26</v>
      </c>
      <c r="G43" s="424" t="s">
        <v>25</v>
      </c>
      <c r="H43" s="425"/>
      <c r="I43" s="422"/>
      <c r="J43" s="423"/>
    </row>
    <row r="44" spans="2:10" ht="24" customHeight="1" x14ac:dyDescent="0.25">
      <c r="B44" s="29"/>
      <c r="C44" s="30" t="s">
        <v>411</v>
      </c>
      <c r="D44" s="30" t="s">
        <v>200</v>
      </c>
      <c r="E44" s="30" t="s">
        <v>11</v>
      </c>
      <c r="F44" s="30" t="s">
        <v>412</v>
      </c>
      <c r="G44" s="758">
        <f>J29</f>
        <v>18530.400000000001</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Hoja58">
    <tabColor theme="0"/>
  </sheetPr>
  <dimension ref="B1:K61"/>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1"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489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480</v>
      </c>
      <c r="E13" s="506"/>
      <c r="F13" s="803">
        <v>0.04</v>
      </c>
      <c r="G13" s="506"/>
      <c r="H13" s="505" t="s">
        <v>66</v>
      </c>
      <c r="I13" s="506"/>
      <c r="J13" s="504" t="s">
        <v>52</v>
      </c>
    </row>
    <row r="14" spans="2:10" ht="15.7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9.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492</v>
      </c>
      <c r="C24" s="529"/>
      <c r="D24" s="529"/>
      <c r="E24" s="529"/>
      <c r="F24" s="529"/>
      <c r="G24" s="529"/>
      <c r="H24" s="529"/>
      <c r="I24" s="529"/>
      <c r="J24" s="530"/>
    </row>
    <row r="25" spans="2:10" ht="2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2.5" customHeight="1" x14ac:dyDescent="0.25">
      <c r="B27" s="455" t="s">
        <v>42</v>
      </c>
      <c r="C27" s="455"/>
      <c r="D27" s="455"/>
      <c r="E27" s="455"/>
      <c r="F27" s="455"/>
      <c r="G27" s="455"/>
      <c r="H27" s="455"/>
      <c r="I27" s="537">
        <v>20560.14</v>
      </c>
      <c r="J27" s="538"/>
    </row>
    <row r="28" spans="2:10" x14ac:dyDescent="0.25">
      <c r="B28" s="487" t="s">
        <v>41</v>
      </c>
      <c r="C28" s="488"/>
      <c r="D28" s="488"/>
      <c r="E28" s="488"/>
      <c r="F28" s="488"/>
      <c r="G28" s="488"/>
      <c r="H28" s="539"/>
      <c r="I28" s="540"/>
      <c r="J28" s="541"/>
    </row>
    <row r="29" spans="2:10" ht="15.75" customHeight="1"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9.75" hidden="1" customHeight="1" x14ac:dyDescent="0.25">
      <c r="B35" s="672"/>
      <c r="C35" s="673"/>
      <c r="D35" s="673"/>
      <c r="E35" s="673"/>
      <c r="F35" s="673"/>
      <c r="G35" s="673"/>
      <c r="H35" s="673"/>
      <c r="I35" s="580">
        <v>0</v>
      </c>
      <c r="J35" s="581"/>
    </row>
    <row r="36" spans="2:10" ht="26.25" customHeight="1" x14ac:dyDescent="0.25">
      <c r="B36" s="443" t="s">
        <v>490</v>
      </c>
      <c r="C36" s="444"/>
      <c r="D36" s="444"/>
      <c r="E36" s="445"/>
      <c r="F36" s="550" t="s">
        <v>34</v>
      </c>
      <c r="G36" s="551"/>
      <c r="H36" s="552"/>
      <c r="I36" s="452">
        <f>SUM(I31:J35)</f>
        <v>0</v>
      </c>
      <c r="J36" s="452"/>
    </row>
    <row r="37" spans="2:10" ht="24.75" customHeight="1" x14ac:dyDescent="0.25">
      <c r="B37" s="446"/>
      <c r="C37" s="447"/>
      <c r="D37" s="447"/>
      <c r="E37" s="448"/>
      <c r="F37" s="550" t="s">
        <v>33</v>
      </c>
      <c r="G37" s="551"/>
      <c r="H37" s="552"/>
      <c r="I37" s="453">
        <f>I27-I36</f>
        <v>20560.14</v>
      </c>
      <c r="J37" s="454"/>
    </row>
    <row r="38" spans="2:10" ht="23.25" customHeight="1" x14ac:dyDescent="0.25">
      <c r="B38" s="417" t="s">
        <v>32</v>
      </c>
      <c r="C38" s="418"/>
      <c r="D38" s="418"/>
      <c r="E38" s="418"/>
      <c r="F38" s="418"/>
      <c r="G38" s="418"/>
      <c r="H38" s="419"/>
      <c r="I38" s="420" t="s">
        <v>31</v>
      </c>
      <c r="J38" s="421"/>
    </row>
    <row r="39" spans="2:10" ht="30.75" customHeight="1" x14ac:dyDescent="0.25">
      <c r="B39" s="90" t="s">
        <v>30</v>
      </c>
      <c r="C39" s="90" t="s">
        <v>29</v>
      </c>
      <c r="D39" s="90" t="s">
        <v>28</v>
      </c>
      <c r="E39" s="90" t="s">
        <v>27</v>
      </c>
      <c r="F39" s="28" t="s">
        <v>26</v>
      </c>
      <c r="G39" s="424" t="s">
        <v>25</v>
      </c>
      <c r="H39" s="425"/>
      <c r="I39" s="422"/>
      <c r="J39" s="423"/>
    </row>
    <row r="40" spans="2:10" ht="23.25" customHeight="1" x14ac:dyDescent="0.25">
      <c r="B40" s="29" t="s">
        <v>23</v>
      </c>
      <c r="C40" s="30" t="s">
        <v>12</v>
      </c>
      <c r="D40" s="30" t="s">
        <v>82</v>
      </c>
      <c r="E40" s="30" t="s">
        <v>11</v>
      </c>
      <c r="F40" s="29" t="s">
        <v>10</v>
      </c>
      <c r="G40" s="426">
        <v>933.92</v>
      </c>
      <c r="H40" s="427"/>
      <c r="I40" s="428" t="s">
        <v>24</v>
      </c>
      <c r="J40" s="429"/>
    </row>
    <row r="41" spans="2:10" ht="23.25" customHeight="1" x14ac:dyDescent="0.25">
      <c r="B41" s="9" t="s">
        <v>23</v>
      </c>
      <c r="C41" s="30" t="s">
        <v>12</v>
      </c>
      <c r="D41" s="30" t="s">
        <v>82</v>
      </c>
      <c r="E41" s="30" t="s">
        <v>14</v>
      </c>
      <c r="F41" s="29" t="s">
        <v>10</v>
      </c>
      <c r="G41" s="406">
        <v>186.06</v>
      </c>
      <c r="H41" s="407"/>
      <c r="I41" s="430"/>
      <c r="J41" s="431"/>
    </row>
    <row r="42" spans="2:10" ht="9" customHeight="1" x14ac:dyDescent="0.25">
      <c r="B42" s="29"/>
      <c r="C42" s="30"/>
      <c r="D42" s="30"/>
      <c r="E42" s="30"/>
      <c r="F42" s="29"/>
      <c r="G42" s="406"/>
      <c r="H42" s="407"/>
      <c r="I42" s="430"/>
      <c r="J42" s="431"/>
    </row>
    <row r="43" spans="2:10" ht="21" customHeight="1" x14ac:dyDescent="0.25">
      <c r="B43" s="9" t="s">
        <v>22</v>
      </c>
      <c r="C43" s="30" t="s">
        <v>12</v>
      </c>
      <c r="D43" s="30" t="s">
        <v>82</v>
      </c>
      <c r="E43" s="30" t="s">
        <v>11</v>
      </c>
      <c r="F43" s="29" t="s">
        <v>10</v>
      </c>
      <c r="G43" s="406">
        <v>4200.96</v>
      </c>
      <c r="H43" s="407"/>
      <c r="I43" s="430"/>
      <c r="J43" s="431"/>
    </row>
    <row r="44" spans="2:10" ht="19.5" customHeight="1" x14ac:dyDescent="0.25">
      <c r="B44" s="9" t="s">
        <v>21</v>
      </c>
      <c r="C44" s="30" t="s">
        <v>12</v>
      </c>
      <c r="D44" s="30" t="s">
        <v>82</v>
      </c>
      <c r="E44" s="30" t="s">
        <v>11</v>
      </c>
      <c r="F44" s="29" t="s">
        <v>10</v>
      </c>
      <c r="G44" s="406">
        <v>1597.56</v>
      </c>
      <c r="H44" s="407"/>
      <c r="I44" s="430"/>
      <c r="J44" s="431"/>
    </row>
    <row r="45" spans="2:10" ht="18.75" customHeight="1" x14ac:dyDescent="0.25">
      <c r="B45" s="9" t="s">
        <v>20</v>
      </c>
      <c r="C45" s="30" t="s">
        <v>12</v>
      </c>
      <c r="D45" s="30" t="s">
        <v>82</v>
      </c>
      <c r="E45" s="30" t="s">
        <v>11</v>
      </c>
      <c r="F45" s="29" t="s">
        <v>10</v>
      </c>
      <c r="G45" s="406">
        <v>1498.28</v>
      </c>
      <c r="H45" s="407"/>
      <c r="I45" s="432"/>
      <c r="J45" s="433"/>
    </row>
    <row r="46" spans="2:10" ht="19.5" customHeight="1" x14ac:dyDescent="0.25">
      <c r="B46" s="9" t="s">
        <v>18</v>
      </c>
      <c r="C46" s="30" t="s">
        <v>12</v>
      </c>
      <c r="D46" s="30" t="s">
        <v>82</v>
      </c>
      <c r="E46" s="30" t="s">
        <v>11</v>
      </c>
      <c r="F46" s="29" t="s">
        <v>10</v>
      </c>
      <c r="G46" s="406">
        <v>2523.34</v>
      </c>
      <c r="H46" s="407"/>
      <c r="I46" s="390" t="s">
        <v>19</v>
      </c>
      <c r="J46" s="390"/>
    </row>
    <row r="47" spans="2:10" ht="18" customHeight="1" x14ac:dyDescent="0.25">
      <c r="B47" s="9" t="s">
        <v>16</v>
      </c>
      <c r="C47" s="30" t="s">
        <v>12</v>
      </c>
      <c r="D47" s="30" t="s">
        <v>82</v>
      </c>
      <c r="E47" s="30" t="s">
        <v>11</v>
      </c>
      <c r="F47" s="29" t="s">
        <v>10</v>
      </c>
      <c r="G47" s="406">
        <v>2700.46</v>
      </c>
      <c r="H47" s="407"/>
      <c r="I47" s="411" t="s">
        <v>483</v>
      </c>
      <c r="J47" s="412"/>
    </row>
    <row r="48" spans="2:10" ht="18" customHeight="1" x14ac:dyDescent="0.25">
      <c r="B48" s="9" t="s">
        <v>15</v>
      </c>
      <c r="C48" s="30" t="s">
        <v>12</v>
      </c>
      <c r="D48" s="30" t="s">
        <v>82</v>
      </c>
      <c r="E48" s="30" t="s">
        <v>11</v>
      </c>
      <c r="F48" s="29" t="s">
        <v>10</v>
      </c>
      <c r="G48" s="406">
        <v>3992.58</v>
      </c>
      <c r="H48" s="407"/>
      <c r="I48" s="411"/>
      <c r="J48" s="412"/>
    </row>
    <row r="49" spans="2:11" ht="18" customHeight="1" x14ac:dyDescent="0.25">
      <c r="B49" s="9" t="s">
        <v>15</v>
      </c>
      <c r="C49" s="30" t="s">
        <v>12</v>
      </c>
      <c r="D49" s="30" t="s">
        <v>82</v>
      </c>
      <c r="E49" s="30" t="s">
        <v>14</v>
      </c>
      <c r="F49" s="29" t="s">
        <v>10</v>
      </c>
      <c r="G49" s="406">
        <v>2306.54</v>
      </c>
      <c r="H49" s="407"/>
      <c r="I49" s="411"/>
      <c r="J49" s="412"/>
    </row>
    <row r="50" spans="2:11" ht="18" customHeight="1" x14ac:dyDescent="0.25">
      <c r="B50" s="9" t="s">
        <v>15</v>
      </c>
      <c r="C50" s="30" t="s">
        <v>12</v>
      </c>
      <c r="D50" s="30" t="s">
        <v>396</v>
      </c>
      <c r="E50" s="30" t="s">
        <v>397</v>
      </c>
      <c r="F50" s="29" t="s">
        <v>10</v>
      </c>
      <c r="G50" s="406">
        <v>366.58</v>
      </c>
      <c r="H50" s="407"/>
      <c r="I50" s="411"/>
      <c r="J50" s="412"/>
    </row>
    <row r="51" spans="2:11" ht="18" customHeight="1" x14ac:dyDescent="0.25">
      <c r="B51" s="31" t="s">
        <v>13</v>
      </c>
      <c r="C51" s="30" t="s">
        <v>12</v>
      </c>
      <c r="D51" s="30" t="s">
        <v>82</v>
      </c>
      <c r="E51" s="30" t="s">
        <v>11</v>
      </c>
      <c r="F51" s="29" t="s">
        <v>10</v>
      </c>
      <c r="G51" s="406">
        <v>253.86</v>
      </c>
      <c r="H51" s="407"/>
      <c r="I51" s="411"/>
      <c r="J51" s="412"/>
    </row>
    <row r="52" spans="2:11" ht="16.5" customHeight="1" x14ac:dyDescent="0.25">
      <c r="B52" s="827" t="s">
        <v>9</v>
      </c>
      <c r="C52" s="828"/>
      <c r="D52" s="828"/>
      <c r="E52" s="828"/>
      <c r="F52" s="829"/>
      <c r="G52" s="830">
        <f>SUM(G40:H51)</f>
        <v>20560.140000000007</v>
      </c>
      <c r="H52" s="831"/>
      <c r="I52" s="413"/>
      <c r="J52" s="414"/>
    </row>
    <row r="53" spans="2:11" ht="15" customHeight="1" x14ac:dyDescent="0.25">
      <c r="B53" s="387" t="s">
        <v>8</v>
      </c>
      <c r="C53" s="388"/>
      <c r="D53" s="388"/>
      <c r="E53" s="388"/>
      <c r="F53" s="388"/>
      <c r="G53" s="388"/>
      <c r="H53" s="389"/>
      <c r="I53" s="390" t="s">
        <v>7</v>
      </c>
      <c r="J53" s="390"/>
    </row>
    <row r="54" spans="2:11" ht="18.75" customHeight="1" x14ac:dyDescent="0.25">
      <c r="B54" s="390" t="s">
        <v>6</v>
      </c>
      <c r="C54" s="390"/>
      <c r="D54" s="390"/>
      <c r="E54" s="390" t="s">
        <v>5</v>
      </c>
      <c r="F54" s="390"/>
      <c r="G54" s="390"/>
      <c r="H54" s="390"/>
      <c r="I54" s="390"/>
      <c r="J54" s="390"/>
    </row>
    <row r="55" spans="2:11" ht="9" customHeight="1" x14ac:dyDescent="0.25">
      <c r="B55" s="391" t="s">
        <v>484</v>
      </c>
      <c r="C55" s="392"/>
      <c r="D55" s="392"/>
      <c r="E55" s="394" t="s">
        <v>391</v>
      </c>
      <c r="F55" s="394"/>
      <c r="G55" s="394"/>
      <c r="H55" s="395"/>
      <c r="I55" s="400" t="s">
        <v>86</v>
      </c>
      <c r="J55" s="401"/>
    </row>
    <row r="56" spans="2:11" x14ac:dyDescent="0.25">
      <c r="B56" s="393"/>
      <c r="C56" s="392"/>
      <c r="D56" s="392"/>
      <c r="E56" s="396"/>
      <c r="F56" s="396"/>
      <c r="G56" s="396"/>
      <c r="H56" s="397"/>
      <c r="I56" s="402"/>
      <c r="J56" s="403"/>
    </row>
    <row r="57" spans="2:11" ht="9" customHeight="1" x14ac:dyDescent="0.25">
      <c r="B57" s="393"/>
      <c r="C57" s="392"/>
      <c r="D57" s="392"/>
      <c r="E57" s="396"/>
      <c r="F57" s="396"/>
      <c r="G57" s="396"/>
      <c r="H57" s="397"/>
      <c r="I57" s="402"/>
      <c r="J57" s="403"/>
    </row>
    <row r="58" spans="2:11" ht="16.5" customHeight="1" x14ac:dyDescent="0.25">
      <c r="B58" s="393"/>
      <c r="C58" s="392"/>
      <c r="D58" s="392"/>
      <c r="E58" s="396"/>
      <c r="F58" s="396"/>
      <c r="G58" s="396"/>
      <c r="H58" s="396"/>
      <c r="I58" s="404"/>
      <c r="J58" s="405"/>
    </row>
    <row r="59" spans="2:11" ht="29.25" customHeight="1" x14ac:dyDescent="0.25">
      <c r="B59" s="393"/>
      <c r="C59" s="392"/>
      <c r="D59" s="392"/>
      <c r="E59" s="396"/>
      <c r="F59" s="396"/>
      <c r="G59" s="396"/>
      <c r="H59" s="396"/>
      <c r="I59" s="400" t="s">
        <v>1</v>
      </c>
      <c r="J59" s="401"/>
    </row>
    <row r="60" spans="2:11" ht="10.5" customHeight="1" x14ac:dyDescent="0.25">
      <c r="B60" s="393"/>
      <c r="C60" s="392"/>
      <c r="D60" s="392"/>
      <c r="E60" s="398"/>
      <c r="F60" s="398"/>
      <c r="G60" s="398"/>
      <c r="H60" s="399"/>
      <c r="I60" s="404"/>
      <c r="J60" s="405"/>
    </row>
    <row r="61" spans="2:11" x14ac:dyDescent="0.25">
      <c r="B61" s="384" t="s">
        <v>262</v>
      </c>
      <c r="C61" s="385"/>
      <c r="D61" s="385"/>
      <c r="E61" s="385"/>
      <c r="F61" s="385"/>
      <c r="G61" s="385"/>
      <c r="H61" s="385"/>
      <c r="I61" s="385"/>
      <c r="J61" s="386"/>
      <c r="K61" s="3"/>
    </row>
  </sheetData>
  <mergeCells count="74">
    <mergeCell ref="B55:D60"/>
    <mergeCell ref="E55:H60"/>
    <mergeCell ref="I55:J58"/>
    <mergeCell ref="I59:J60"/>
    <mergeCell ref="B61:J61"/>
    <mergeCell ref="B52:F52"/>
    <mergeCell ref="G52:H52"/>
    <mergeCell ref="B53:H53"/>
    <mergeCell ref="I53:J54"/>
    <mergeCell ref="B54:D54"/>
    <mergeCell ref="E54:H54"/>
    <mergeCell ref="G46:H46"/>
    <mergeCell ref="I46:J46"/>
    <mergeCell ref="G47:H47"/>
    <mergeCell ref="I47:J52"/>
    <mergeCell ref="G48:H48"/>
    <mergeCell ref="G49:H49"/>
    <mergeCell ref="G50:H50"/>
    <mergeCell ref="G51:H51"/>
    <mergeCell ref="G40:H40"/>
    <mergeCell ref="I40:J45"/>
    <mergeCell ref="G41:H41"/>
    <mergeCell ref="G42:H42"/>
    <mergeCell ref="G43:H43"/>
    <mergeCell ref="G44:H44"/>
    <mergeCell ref="G45:H45"/>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5" fitToHeight="0" orientation="portrait" horizontalDpi="300" verticalDpi="30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Hoja59">
    <tabColor theme="0"/>
  </sheetPr>
  <dimension ref="B1:K59"/>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491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4" t="s">
        <v>485</v>
      </c>
      <c r="E13" s="504"/>
      <c r="F13" s="803">
        <v>0.02</v>
      </c>
      <c r="G13" s="506"/>
      <c r="H13" s="505" t="s">
        <v>66</v>
      </c>
      <c r="I13" s="506"/>
      <c r="J13" s="504" t="s">
        <v>52</v>
      </c>
    </row>
    <row r="14" spans="2:10" ht="18" customHeight="1" x14ac:dyDescent="0.25">
      <c r="B14" s="497"/>
      <c r="C14" s="498"/>
      <c r="D14" s="504"/>
      <c r="E14" s="504"/>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3.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493</v>
      </c>
      <c r="C24" s="529"/>
      <c r="D24" s="529"/>
      <c r="E24" s="529"/>
      <c r="F24" s="529"/>
      <c r="G24" s="529"/>
      <c r="H24" s="529"/>
      <c r="I24" s="529"/>
      <c r="J24" s="530"/>
    </row>
    <row r="25" spans="2:10" ht="24"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18.75" customHeight="1" x14ac:dyDescent="0.25">
      <c r="B27" s="455" t="s">
        <v>42</v>
      </c>
      <c r="C27" s="455"/>
      <c r="D27" s="455"/>
      <c r="E27" s="455"/>
      <c r="F27" s="455"/>
      <c r="G27" s="455"/>
      <c r="H27" s="455"/>
      <c r="I27" s="537">
        <v>10280.07</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75" customHeight="1" x14ac:dyDescent="0.25">
      <c r="B36" s="443" t="s">
        <v>494</v>
      </c>
      <c r="C36" s="444"/>
      <c r="D36" s="444"/>
      <c r="E36" s="445"/>
      <c r="F36" s="550" t="s">
        <v>34</v>
      </c>
      <c r="G36" s="551"/>
      <c r="H36" s="552"/>
      <c r="I36" s="452">
        <f>SUM(I31:J35)</f>
        <v>0</v>
      </c>
      <c r="J36" s="452"/>
    </row>
    <row r="37" spans="2:10" ht="25.5" customHeight="1" x14ac:dyDescent="0.25">
      <c r="B37" s="446"/>
      <c r="C37" s="447"/>
      <c r="D37" s="447"/>
      <c r="E37" s="448"/>
      <c r="F37" s="550" t="s">
        <v>33</v>
      </c>
      <c r="G37" s="551"/>
      <c r="H37" s="552"/>
      <c r="I37" s="453">
        <f>I27-I36</f>
        <v>10280.07</v>
      </c>
      <c r="J37" s="454"/>
    </row>
    <row r="38" spans="2:10" ht="23.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c r="C40" s="30" t="s">
        <v>259</v>
      </c>
      <c r="D40" s="30"/>
      <c r="E40" s="30"/>
      <c r="F40" s="29" t="s">
        <v>487</v>
      </c>
      <c r="G40" s="426">
        <f>I37</f>
        <v>10280.07</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21.75" customHeight="1" x14ac:dyDescent="0.25">
      <c r="B45" s="9"/>
      <c r="C45" s="8"/>
      <c r="D45" s="8"/>
      <c r="E45" s="8"/>
      <c r="F45" s="8"/>
      <c r="G45" s="406"/>
      <c r="H45" s="407"/>
      <c r="I45" s="411" t="s">
        <v>488</v>
      </c>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31"/>
      <c r="C48" s="32"/>
      <c r="D48" s="32"/>
      <c r="E48" s="32"/>
      <c r="F48" s="32"/>
      <c r="G48" s="406"/>
      <c r="H48" s="407"/>
      <c r="I48" s="411"/>
      <c r="J48" s="412"/>
    </row>
    <row r="49" spans="2:11" ht="18" customHeight="1" x14ac:dyDescent="0.25">
      <c r="B49" s="31"/>
      <c r="C49" s="32"/>
      <c r="D49" s="32"/>
      <c r="E49" s="32"/>
      <c r="F49" s="32"/>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391" t="s">
        <v>390</v>
      </c>
      <c r="C53" s="392"/>
      <c r="D53" s="392"/>
      <c r="E53" s="394" t="s">
        <v>391</v>
      </c>
      <c r="F53" s="394"/>
      <c r="G53" s="394"/>
      <c r="H53" s="395"/>
      <c r="I53" s="400" t="s">
        <v>86</v>
      </c>
      <c r="J53" s="401"/>
    </row>
    <row r="54" spans="2:11" ht="26.25" customHeight="1" x14ac:dyDescent="0.25">
      <c r="B54" s="393"/>
      <c r="C54" s="392"/>
      <c r="D54" s="392"/>
      <c r="E54" s="396"/>
      <c r="F54" s="396"/>
      <c r="G54" s="396"/>
      <c r="H54" s="397"/>
      <c r="I54" s="402"/>
      <c r="J54" s="403"/>
    </row>
    <row r="55" spans="2:11" ht="9" customHeight="1" x14ac:dyDescent="0.25">
      <c r="B55" s="393"/>
      <c r="C55" s="392"/>
      <c r="D55" s="392"/>
      <c r="E55" s="396"/>
      <c r="F55" s="396"/>
      <c r="G55" s="396"/>
      <c r="H55" s="397"/>
      <c r="I55" s="402"/>
      <c r="J55" s="403"/>
    </row>
    <row r="56" spans="2:11" ht="16.5" customHeight="1" x14ac:dyDescent="0.25">
      <c r="B56" s="393"/>
      <c r="C56" s="392"/>
      <c r="D56" s="392"/>
      <c r="E56" s="396"/>
      <c r="F56" s="396"/>
      <c r="G56" s="396"/>
      <c r="H56" s="396"/>
      <c r="I56" s="404"/>
      <c r="J56" s="405"/>
    </row>
    <row r="57" spans="2:11" ht="29.25" customHeight="1" x14ac:dyDescent="0.25">
      <c r="B57" s="393"/>
      <c r="C57" s="392"/>
      <c r="D57" s="392"/>
      <c r="E57" s="396"/>
      <c r="F57" s="396"/>
      <c r="G57" s="396"/>
      <c r="H57" s="396"/>
      <c r="I57" s="400" t="s">
        <v>1</v>
      </c>
      <c r="J57" s="401"/>
    </row>
    <row r="58" spans="2:11" ht="10.5" customHeight="1" x14ac:dyDescent="0.25">
      <c r="B58" s="393"/>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15748031496062992" bottom="0.15748031496062992" header="0.31496062992125984" footer="0.31496062992125984"/>
  <pageSetup scale="75" fitToHeight="0" orientation="portrait" horizontalDpi="300" verticalDpi="30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Hoja60">
    <tabColor theme="0"/>
  </sheetPr>
  <dimension ref="B1:K58"/>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503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ht="12" customHeight="1"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495</v>
      </c>
      <c r="E13" s="506"/>
      <c r="F13" s="803">
        <v>0.03</v>
      </c>
      <c r="G13" s="506"/>
      <c r="H13" s="505" t="s">
        <v>66</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ht="8.25" customHeight="1" x14ac:dyDescent="0.25">
      <c r="B19" s="461"/>
      <c r="C19" s="462"/>
      <c r="D19" s="598"/>
      <c r="E19" s="599"/>
      <c r="F19" s="599"/>
      <c r="G19" s="599"/>
      <c r="H19" s="599"/>
      <c r="I19" s="599"/>
      <c r="J19" s="600"/>
    </row>
    <row r="20" spans="2:10" x14ac:dyDescent="0.25">
      <c r="B20" s="521" t="s">
        <v>497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ht="24" customHeight="1" x14ac:dyDescent="0.25">
      <c r="B24" s="528" t="s">
        <v>504</v>
      </c>
      <c r="C24" s="529"/>
      <c r="D24" s="529"/>
      <c r="E24" s="529"/>
      <c r="F24" s="529"/>
      <c r="G24" s="529"/>
      <c r="H24" s="529"/>
      <c r="I24" s="529"/>
      <c r="J24" s="530"/>
    </row>
    <row r="25" spans="2:10" ht="10.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6.25" customHeight="1" x14ac:dyDescent="0.25">
      <c r="B36" s="582" t="s">
        <v>505</v>
      </c>
      <c r="C36" s="583"/>
      <c r="D36" s="583"/>
      <c r="E36" s="584"/>
      <c r="F36" s="550" t="s">
        <v>34</v>
      </c>
      <c r="G36" s="551"/>
      <c r="H36" s="552"/>
      <c r="I36" s="452">
        <f>SUM(I31:J35)</f>
        <v>0</v>
      </c>
      <c r="J36" s="452"/>
    </row>
    <row r="37" spans="2:10" ht="26.2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t="s">
        <v>23</v>
      </c>
      <c r="C40" s="30" t="s">
        <v>12</v>
      </c>
      <c r="D40" s="30" t="s">
        <v>82</v>
      </c>
      <c r="E40" s="30" t="s">
        <v>498</v>
      </c>
      <c r="F40" s="29" t="s">
        <v>10</v>
      </c>
      <c r="G40" s="426">
        <v>151.16999999999999</v>
      </c>
      <c r="H40" s="427"/>
      <c r="I40" s="428" t="s">
        <v>24</v>
      </c>
      <c r="J40" s="429"/>
    </row>
    <row r="41" spans="2:10" ht="21" customHeight="1" x14ac:dyDescent="0.25">
      <c r="B41" s="29" t="s">
        <v>15</v>
      </c>
      <c r="C41" s="30" t="s">
        <v>12</v>
      </c>
      <c r="D41" s="30" t="s">
        <v>82</v>
      </c>
      <c r="E41" s="30" t="s">
        <v>498</v>
      </c>
      <c r="F41" s="29" t="s">
        <v>10</v>
      </c>
      <c r="G41" s="426">
        <v>2044.71</v>
      </c>
      <c r="H41" s="427"/>
      <c r="I41" s="430"/>
      <c r="J41" s="431"/>
    </row>
    <row r="42" spans="2:10" ht="19.5" customHeight="1" x14ac:dyDescent="0.25">
      <c r="B42" s="9"/>
      <c r="C42" s="30"/>
      <c r="D42" s="30"/>
      <c r="E42" s="30"/>
      <c r="F42" s="29"/>
      <c r="G42" s="406"/>
      <c r="H42" s="407"/>
      <c r="I42" s="430"/>
      <c r="J42" s="431"/>
    </row>
    <row r="43" spans="2:10" ht="18.75" customHeight="1" x14ac:dyDescent="0.25">
      <c r="B43" s="9"/>
      <c r="C43" s="30"/>
      <c r="D43" s="30"/>
      <c r="E43" s="30"/>
      <c r="F43" s="29"/>
      <c r="G43" s="406"/>
      <c r="H43" s="407"/>
      <c r="I43" s="432"/>
      <c r="J43" s="433"/>
    </row>
    <row r="44" spans="2:10" ht="19.5" customHeight="1" x14ac:dyDescent="0.25">
      <c r="B44" s="9"/>
      <c r="C44" s="30"/>
      <c r="D44" s="30"/>
      <c r="E44" s="30"/>
      <c r="F44" s="29"/>
      <c r="G44" s="406"/>
      <c r="H44" s="407"/>
      <c r="I44" s="390" t="s">
        <v>19</v>
      </c>
      <c r="J44" s="390"/>
    </row>
    <row r="45" spans="2:10" ht="19.5" customHeight="1" x14ac:dyDescent="0.25">
      <c r="B45" s="9"/>
      <c r="C45" s="30"/>
      <c r="D45" s="30"/>
      <c r="E45" s="30"/>
      <c r="F45" s="29"/>
      <c r="G45" s="406"/>
      <c r="H45" s="407"/>
      <c r="I45" s="409" t="s">
        <v>499</v>
      </c>
      <c r="J45" s="410"/>
    </row>
    <row r="46" spans="2:10" ht="18" customHeight="1" x14ac:dyDescent="0.25">
      <c r="B46" s="9"/>
      <c r="C46" s="30"/>
      <c r="D46" s="30"/>
      <c r="E46" s="30"/>
      <c r="F46" s="29"/>
      <c r="G46" s="406"/>
      <c r="H46" s="407"/>
      <c r="I46" s="411"/>
      <c r="J46" s="412"/>
    </row>
    <row r="47" spans="2:10" ht="18" customHeight="1" x14ac:dyDescent="0.25">
      <c r="B47" s="9"/>
      <c r="C47" s="30"/>
      <c r="D47" s="30"/>
      <c r="E47" s="30"/>
      <c r="F47" s="29"/>
      <c r="G47" s="406"/>
      <c r="H47" s="407"/>
      <c r="I47" s="411"/>
      <c r="J47" s="412"/>
    </row>
    <row r="48" spans="2:10" ht="18" customHeight="1" x14ac:dyDescent="0.25">
      <c r="B48" s="9"/>
      <c r="C48" s="30"/>
      <c r="D48" s="30"/>
      <c r="E48" s="30"/>
      <c r="F48" s="29"/>
      <c r="G48" s="406"/>
      <c r="H48" s="407"/>
      <c r="I48" s="411"/>
      <c r="J48" s="412"/>
    </row>
    <row r="49" spans="2:11" ht="16.5" customHeight="1" x14ac:dyDescent="0.25">
      <c r="B49" s="835" t="s">
        <v>9</v>
      </c>
      <c r="C49" s="836"/>
      <c r="D49" s="836"/>
      <c r="E49" s="836"/>
      <c r="F49" s="837"/>
      <c r="G49" s="838">
        <f>SUM(G40:H48)</f>
        <v>2195.88</v>
      </c>
      <c r="H49" s="839"/>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391" t="s">
        <v>390</v>
      </c>
      <c r="C52" s="392"/>
      <c r="D52" s="392"/>
      <c r="E52" s="394" t="s">
        <v>391</v>
      </c>
      <c r="F52" s="394"/>
      <c r="G52" s="394"/>
      <c r="H52" s="395"/>
      <c r="I52" s="400" t="s">
        <v>86</v>
      </c>
      <c r="J52" s="401"/>
    </row>
    <row r="53" spans="2:11" ht="28.5" customHeight="1" x14ac:dyDescent="0.25">
      <c r="B53" s="393"/>
      <c r="C53" s="392"/>
      <c r="D53" s="392"/>
      <c r="E53" s="396"/>
      <c r="F53" s="396"/>
      <c r="G53" s="396"/>
      <c r="H53" s="397"/>
      <c r="I53" s="402"/>
      <c r="J53" s="403"/>
    </row>
    <row r="54" spans="2:11" ht="9" customHeight="1" x14ac:dyDescent="0.25">
      <c r="B54" s="393"/>
      <c r="C54" s="392"/>
      <c r="D54" s="392"/>
      <c r="E54" s="396"/>
      <c r="F54" s="396"/>
      <c r="G54" s="396"/>
      <c r="H54" s="397"/>
      <c r="I54" s="402"/>
      <c r="J54" s="403"/>
    </row>
    <row r="55" spans="2:11" ht="16.5" customHeight="1" x14ac:dyDescent="0.25">
      <c r="B55" s="393"/>
      <c r="C55" s="392"/>
      <c r="D55" s="392"/>
      <c r="E55" s="396"/>
      <c r="F55" s="396"/>
      <c r="G55" s="396"/>
      <c r="H55" s="396"/>
      <c r="I55" s="404"/>
      <c r="J55" s="405"/>
    </row>
    <row r="56" spans="2:11" ht="29.25" customHeight="1" x14ac:dyDescent="0.25">
      <c r="B56" s="393"/>
      <c r="C56" s="392"/>
      <c r="D56" s="392"/>
      <c r="E56" s="396"/>
      <c r="F56" s="396"/>
      <c r="G56" s="396"/>
      <c r="H56" s="396"/>
      <c r="I56" s="400" t="s">
        <v>1</v>
      </c>
      <c r="J56" s="401"/>
    </row>
    <row r="57" spans="2:11" ht="10.5" customHeight="1" x14ac:dyDescent="0.25">
      <c r="B57" s="393"/>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52:D57"/>
    <mergeCell ref="E52:H57"/>
    <mergeCell ref="I52:J55"/>
    <mergeCell ref="I56:J57"/>
    <mergeCell ref="B58:J58"/>
    <mergeCell ref="B49:F49"/>
    <mergeCell ref="G49:H49"/>
    <mergeCell ref="B50:H50"/>
    <mergeCell ref="I50:J51"/>
    <mergeCell ref="B51:D51"/>
    <mergeCell ref="E51:H51"/>
    <mergeCell ref="G45:H45"/>
    <mergeCell ref="I45:J49"/>
    <mergeCell ref="G46:H46"/>
    <mergeCell ref="G47:H47"/>
    <mergeCell ref="G48:H48"/>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5" fitToHeight="0" orientation="portrait" horizontalDpi="300" vertic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Hoja61">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506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500</v>
      </c>
      <c r="E13" s="506"/>
      <c r="F13" s="803">
        <v>0.03</v>
      </c>
      <c r="G13" s="506"/>
      <c r="H13" s="505" t="s">
        <v>507</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5.75" customHeight="1" x14ac:dyDescent="0.25">
      <c r="B18" s="459" t="s">
        <v>46</v>
      </c>
      <c r="C18" s="460"/>
      <c r="D18" s="463" t="s">
        <v>496</v>
      </c>
      <c r="E18" s="464"/>
      <c r="F18" s="464"/>
      <c r="G18" s="464"/>
      <c r="H18" s="464"/>
      <c r="I18" s="464"/>
      <c r="J18" s="465"/>
    </row>
    <row r="19" spans="2:10" ht="11.25" customHeight="1" x14ac:dyDescent="0.25">
      <c r="B19" s="461"/>
      <c r="C19" s="462"/>
      <c r="D19" s="466"/>
      <c r="E19" s="467"/>
      <c r="F19" s="467"/>
      <c r="G19" s="467"/>
      <c r="H19" s="467"/>
      <c r="I19" s="467"/>
      <c r="J19" s="468"/>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2.5" customHeight="1" x14ac:dyDescent="0.25">
      <c r="B24" s="528" t="s">
        <v>508</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 customHeight="1" x14ac:dyDescent="0.25">
      <c r="B36" s="582" t="s">
        <v>505</v>
      </c>
      <c r="C36" s="583"/>
      <c r="D36" s="583"/>
      <c r="E36" s="584"/>
      <c r="F36" s="550" t="s">
        <v>34</v>
      </c>
      <c r="G36" s="551"/>
      <c r="H36" s="552"/>
      <c r="I36" s="452">
        <f>SUM(I31:J35)</f>
        <v>0</v>
      </c>
      <c r="J36" s="452"/>
    </row>
    <row r="37" spans="2:10" ht="25.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c r="C40" s="30" t="s">
        <v>259</v>
      </c>
      <c r="D40" s="30"/>
      <c r="E40" s="30"/>
      <c r="F40" s="8" t="s">
        <v>487</v>
      </c>
      <c r="G40" s="426">
        <f>I37</f>
        <v>2195.88</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19.5" customHeight="1" x14ac:dyDescent="0.25">
      <c r="B45" s="9"/>
      <c r="C45" s="8"/>
      <c r="D45" s="8"/>
      <c r="E45" s="8"/>
      <c r="F45" s="8"/>
      <c r="G45" s="406"/>
      <c r="H45" s="407"/>
      <c r="I45" s="94"/>
      <c r="J45" s="95"/>
    </row>
    <row r="46" spans="2:10" ht="18" customHeight="1" x14ac:dyDescent="0.25">
      <c r="B46" s="9"/>
      <c r="C46" s="8"/>
      <c r="D46" s="8"/>
      <c r="E46" s="8"/>
      <c r="F46" s="8"/>
      <c r="G46" s="406"/>
      <c r="H46" s="407"/>
      <c r="I46" s="411" t="s">
        <v>499</v>
      </c>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6.5" customHeight="1" x14ac:dyDescent="0.25">
      <c r="B49" s="31"/>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391" t="s">
        <v>390</v>
      </c>
      <c r="C52" s="392"/>
      <c r="D52" s="392"/>
      <c r="E52" s="394" t="s">
        <v>391</v>
      </c>
      <c r="F52" s="394"/>
      <c r="G52" s="394"/>
      <c r="H52" s="395"/>
      <c r="I52" s="400" t="s">
        <v>86</v>
      </c>
      <c r="J52" s="401"/>
    </row>
    <row r="53" spans="2:11" x14ac:dyDescent="0.25">
      <c r="B53" s="393"/>
      <c r="C53" s="392"/>
      <c r="D53" s="392"/>
      <c r="E53" s="396"/>
      <c r="F53" s="396"/>
      <c r="G53" s="396"/>
      <c r="H53" s="397"/>
      <c r="I53" s="402"/>
      <c r="J53" s="403"/>
    </row>
    <row r="54" spans="2:11" ht="9" customHeight="1" x14ac:dyDescent="0.25">
      <c r="B54" s="393"/>
      <c r="C54" s="392"/>
      <c r="D54" s="392"/>
      <c r="E54" s="396"/>
      <c r="F54" s="396"/>
      <c r="G54" s="396"/>
      <c r="H54" s="397"/>
      <c r="I54" s="402"/>
      <c r="J54" s="403"/>
    </row>
    <row r="55" spans="2:11" ht="16.5" customHeight="1" x14ac:dyDescent="0.25">
      <c r="B55" s="393"/>
      <c r="C55" s="392"/>
      <c r="D55" s="392"/>
      <c r="E55" s="396"/>
      <c r="F55" s="396"/>
      <c r="G55" s="396"/>
      <c r="H55" s="396"/>
      <c r="I55" s="404"/>
      <c r="J55" s="405"/>
    </row>
    <row r="56" spans="2:11" ht="29.25" customHeight="1" x14ac:dyDescent="0.25">
      <c r="B56" s="393"/>
      <c r="C56" s="392"/>
      <c r="D56" s="392"/>
      <c r="E56" s="396"/>
      <c r="F56" s="396"/>
      <c r="G56" s="396"/>
      <c r="H56" s="396"/>
      <c r="I56" s="400" t="s">
        <v>1</v>
      </c>
      <c r="J56" s="401"/>
    </row>
    <row r="57" spans="2:11" ht="10.5" customHeight="1" x14ac:dyDescent="0.25">
      <c r="B57" s="393"/>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58:J58"/>
    <mergeCell ref="B50:H50"/>
    <mergeCell ref="I50:J51"/>
    <mergeCell ref="B51:D51"/>
    <mergeCell ref="E51:H51"/>
    <mergeCell ref="B52:D57"/>
    <mergeCell ref="E52:H57"/>
    <mergeCell ref="I52:J55"/>
    <mergeCell ref="I56:J57"/>
    <mergeCell ref="G45:H45"/>
    <mergeCell ref="G46:H46"/>
    <mergeCell ref="I46:J49"/>
    <mergeCell ref="G47:H47"/>
    <mergeCell ref="G48:H48"/>
    <mergeCell ref="G49:H49"/>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6" fitToHeight="0" orientation="portrait" horizontalDpi="300" verticalDpi="30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Hoja62">
    <tabColor theme="0"/>
  </sheetPr>
  <dimension ref="B1:K58"/>
  <sheetViews>
    <sheetView topLeftCell="A10"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29.285156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514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ht="9.75" customHeight="1" x14ac:dyDescent="0.25">
      <c r="B10" s="17"/>
      <c r="C10" s="16"/>
      <c r="D10" s="16"/>
      <c r="E10" s="16"/>
      <c r="F10" s="16"/>
      <c r="G10" s="16"/>
      <c r="H10" s="16"/>
      <c r="I10" s="16"/>
      <c r="J10" s="15"/>
    </row>
    <row r="11" spans="2:10" ht="21.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509</v>
      </c>
      <c r="E13" s="506"/>
      <c r="F13" s="803">
        <v>0.03</v>
      </c>
      <c r="G13" s="506"/>
      <c r="H13" s="505" t="s">
        <v>66</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707" t="s">
        <v>107</v>
      </c>
      <c r="J16" s="708"/>
    </row>
    <row r="17" spans="2:10" ht="19.5" customHeight="1" x14ac:dyDescent="0.25">
      <c r="B17" s="387" t="s">
        <v>47</v>
      </c>
      <c r="C17" s="388"/>
      <c r="D17" s="388"/>
      <c r="E17" s="388"/>
      <c r="F17" s="388"/>
      <c r="G17" s="388"/>
      <c r="H17" s="388"/>
      <c r="I17" s="388"/>
      <c r="J17" s="389"/>
    </row>
    <row r="18" spans="2:10" ht="12" customHeight="1" x14ac:dyDescent="0.25">
      <c r="B18" s="459" t="s">
        <v>46</v>
      </c>
      <c r="C18" s="460"/>
      <c r="D18" s="595" t="s">
        <v>496</v>
      </c>
      <c r="E18" s="596"/>
      <c r="F18" s="596"/>
      <c r="G18" s="596"/>
      <c r="H18" s="596"/>
      <c r="I18" s="596"/>
      <c r="J18" s="597"/>
    </row>
    <row r="19" spans="2:10" ht="12" customHeight="1" x14ac:dyDescent="0.25">
      <c r="B19" s="461"/>
      <c r="C19" s="462"/>
      <c r="D19" s="598"/>
      <c r="E19" s="599"/>
      <c r="F19" s="599"/>
      <c r="G19" s="599"/>
      <c r="H19" s="599"/>
      <c r="I19" s="599"/>
      <c r="J19" s="600"/>
    </row>
    <row r="20" spans="2:10" ht="8.25" customHeight="1"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3.25" customHeight="1" x14ac:dyDescent="0.25">
      <c r="B24" s="528" t="s">
        <v>515</v>
      </c>
      <c r="C24" s="529"/>
      <c r="D24" s="529"/>
      <c r="E24" s="529"/>
      <c r="F24" s="529"/>
      <c r="G24" s="529"/>
      <c r="H24" s="529"/>
      <c r="I24" s="529"/>
      <c r="J24" s="530"/>
    </row>
    <row r="25" spans="2:10" ht="1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14382.1</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 customHeight="1" x14ac:dyDescent="0.25">
      <c r="B36" s="582" t="s">
        <v>516</v>
      </c>
      <c r="C36" s="583"/>
      <c r="D36" s="583"/>
      <c r="E36" s="584"/>
      <c r="F36" s="550" t="s">
        <v>34</v>
      </c>
      <c r="G36" s="551"/>
      <c r="H36" s="552"/>
      <c r="I36" s="452">
        <f>SUM(I31:J35)</f>
        <v>0</v>
      </c>
      <c r="J36" s="452"/>
    </row>
    <row r="37" spans="2:10" ht="18" customHeight="1" x14ac:dyDescent="0.25">
      <c r="B37" s="585"/>
      <c r="C37" s="586"/>
      <c r="D37" s="586"/>
      <c r="E37" s="587"/>
      <c r="F37" s="550" t="s">
        <v>33</v>
      </c>
      <c r="G37" s="551"/>
      <c r="H37" s="552"/>
      <c r="I37" s="453">
        <f>I27-I36</f>
        <v>14382.1</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11" t="s">
        <v>23</v>
      </c>
      <c r="C40" s="10" t="s">
        <v>12</v>
      </c>
      <c r="D40" s="10" t="s">
        <v>82</v>
      </c>
      <c r="E40" s="10" t="s">
        <v>119</v>
      </c>
      <c r="F40" s="11" t="s">
        <v>10</v>
      </c>
      <c r="G40" s="556">
        <v>758.82</v>
      </c>
      <c r="H40" s="557"/>
      <c r="I40" s="841" t="s">
        <v>24</v>
      </c>
      <c r="J40" s="610"/>
    </row>
    <row r="41" spans="2:10" ht="6.75" customHeight="1" x14ac:dyDescent="0.25">
      <c r="B41" s="11"/>
      <c r="C41" s="10"/>
      <c r="D41" s="10"/>
      <c r="E41" s="10"/>
      <c r="F41" s="11"/>
      <c r="G41" s="556"/>
      <c r="H41" s="557"/>
      <c r="I41" s="842"/>
      <c r="J41" s="612"/>
    </row>
    <row r="42" spans="2:10" ht="21" customHeight="1" x14ac:dyDescent="0.25">
      <c r="B42" s="9" t="s">
        <v>22</v>
      </c>
      <c r="C42" s="30" t="s">
        <v>12</v>
      </c>
      <c r="D42" s="30" t="s">
        <v>82</v>
      </c>
      <c r="E42" s="30" t="s">
        <v>119</v>
      </c>
      <c r="F42" s="29" t="s">
        <v>10</v>
      </c>
      <c r="G42" s="406">
        <v>3413.31</v>
      </c>
      <c r="H42" s="561"/>
      <c r="I42" s="842"/>
      <c r="J42" s="612"/>
    </row>
    <row r="43" spans="2:10" ht="19.5" customHeight="1" x14ac:dyDescent="0.25">
      <c r="B43" s="9" t="s">
        <v>21</v>
      </c>
      <c r="C43" s="30" t="s">
        <v>12</v>
      </c>
      <c r="D43" s="30" t="s">
        <v>82</v>
      </c>
      <c r="E43" s="30" t="s">
        <v>119</v>
      </c>
      <c r="F43" s="29" t="s">
        <v>10</v>
      </c>
      <c r="G43" s="406">
        <v>1298.02</v>
      </c>
      <c r="H43" s="561"/>
      <c r="I43" s="843"/>
      <c r="J43" s="614"/>
    </row>
    <row r="44" spans="2:10" ht="18.75" customHeight="1" x14ac:dyDescent="0.25">
      <c r="B44" s="9" t="s">
        <v>20</v>
      </c>
      <c r="C44" s="30" t="s">
        <v>12</v>
      </c>
      <c r="D44" s="30" t="s">
        <v>82</v>
      </c>
      <c r="E44" s="30" t="s">
        <v>119</v>
      </c>
      <c r="F44" s="29" t="s">
        <v>10</v>
      </c>
      <c r="G44" s="406">
        <v>1217.3499999999999</v>
      </c>
      <c r="H44" s="561"/>
      <c r="I44" s="562" t="s">
        <v>19</v>
      </c>
      <c r="J44" s="390"/>
    </row>
    <row r="45" spans="2:10" ht="19.5" customHeight="1" x14ac:dyDescent="0.25">
      <c r="B45" s="9" t="s">
        <v>18</v>
      </c>
      <c r="C45" s="30" t="s">
        <v>12</v>
      </c>
      <c r="D45" s="30" t="s">
        <v>82</v>
      </c>
      <c r="E45" s="30" t="s">
        <v>119</v>
      </c>
      <c r="F45" s="29" t="s">
        <v>10</v>
      </c>
      <c r="G45" s="406">
        <v>2050.2199999999998</v>
      </c>
      <c r="H45" s="561"/>
      <c r="I45" s="409" t="s">
        <v>510</v>
      </c>
      <c r="J45" s="410"/>
    </row>
    <row r="46" spans="2:10" ht="18" customHeight="1" x14ac:dyDescent="0.25">
      <c r="B46" s="9" t="s">
        <v>16</v>
      </c>
      <c r="C46" s="30" t="s">
        <v>12</v>
      </c>
      <c r="D46" s="30" t="s">
        <v>82</v>
      </c>
      <c r="E46" s="30" t="s">
        <v>119</v>
      </c>
      <c r="F46" s="29" t="s">
        <v>10</v>
      </c>
      <c r="G46" s="406">
        <v>2194.13</v>
      </c>
      <c r="H46" s="561"/>
      <c r="I46" s="411"/>
      <c r="J46" s="412"/>
    </row>
    <row r="47" spans="2:10" ht="18" customHeight="1" x14ac:dyDescent="0.25">
      <c r="B47" s="9" t="s">
        <v>15</v>
      </c>
      <c r="C47" s="30" t="s">
        <v>12</v>
      </c>
      <c r="D47" s="30" t="s">
        <v>82</v>
      </c>
      <c r="E47" s="30" t="s">
        <v>119</v>
      </c>
      <c r="F47" s="29" t="s">
        <v>10</v>
      </c>
      <c r="G47" s="406">
        <v>3243.98</v>
      </c>
      <c r="H47" s="561"/>
      <c r="I47" s="411"/>
      <c r="J47" s="412"/>
    </row>
    <row r="48" spans="2:10" ht="18" customHeight="1" x14ac:dyDescent="0.25">
      <c r="B48" s="31" t="s">
        <v>13</v>
      </c>
      <c r="C48" s="30" t="s">
        <v>12</v>
      </c>
      <c r="D48" s="30" t="s">
        <v>82</v>
      </c>
      <c r="E48" s="30" t="s">
        <v>119</v>
      </c>
      <c r="F48" s="29" t="s">
        <v>10</v>
      </c>
      <c r="G48" s="406">
        <v>206.27</v>
      </c>
      <c r="H48" s="561"/>
      <c r="I48" s="411"/>
      <c r="J48" s="412"/>
    </row>
    <row r="49" spans="2:11" ht="16.5" customHeight="1" x14ac:dyDescent="0.25">
      <c r="B49" s="643" t="s">
        <v>9</v>
      </c>
      <c r="C49" s="644"/>
      <c r="D49" s="644"/>
      <c r="E49" s="644"/>
      <c r="F49" s="669"/>
      <c r="G49" s="670">
        <f>SUM(G40:H48)</f>
        <v>14382.099999999999</v>
      </c>
      <c r="H49" s="840"/>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391" t="s">
        <v>390</v>
      </c>
      <c r="C52" s="392"/>
      <c r="D52" s="392"/>
      <c r="E52" s="394" t="s">
        <v>391</v>
      </c>
      <c r="F52" s="394"/>
      <c r="G52" s="394"/>
      <c r="H52" s="395"/>
      <c r="I52" s="400" t="s">
        <v>86</v>
      </c>
      <c r="J52" s="401"/>
    </row>
    <row r="53" spans="2:11" x14ac:dyDescent="0.25">
      <c r="B53" s="393"/>
      <c r="C53" s="392"/>
      <c r="D53" s="392"/>
      <c r="E53" s="396"/>
      <c r="F53" s="396"/>
      <c r="G53" s="396"/>
      <c r="H53" s="397"/>
      <c r="I53" s="402"/>
      <c r="J53" s="403"/>
    </row>
    <row r="54" spans="2:11" ht="23.25" customHeight="1" x14ac:dyDescent="0.25">
      <c r="B54" s="393"/>
      <c r="C54" s="392"/>
      <c r="D54" s="392"/>
      <c r="E54" s="396"/>
      <c r="F54" s="396"/>
      <c r="G54" s="396"/>
      <c r="H54" s="397"/>
      <c r="I54" s="402"/>
      <c r="J54" s="403"/>
    </row>
    <row r="55" spans="2:11" ht="16.5" customHeight="1" x14ac:dyDescent="0.25">
      <c r="B55" s="393"/>
      <c r="C55" s="392"/>
      <c r="D55" s="392"/>
      <c r="E55" s="396"/>
      <c r="F55" s="396"/>
      <c r="G55" s="396"/>
      <c r="H55" s="396"/>
      <c r="I55" s="404"/>
      <c r="J55" s="405"/>
    </row>
    <row r="56" spans="2:11" ht="29.25" customHeight="1" x14ac:dyDescent="0.25">
      <c r="B56" s="393"/>
      <c r="C56" s="392"/>
      <c r="D56" s="392"/>
      <c r="E56" s="396"/>
      <c r="F56" s="396"/>
      <c r="G56" s="396"/>
      <c r="H56" s="396"/>
      <c r="I56" s="400" t="s">
        <v>1</v>
      </c>
      <c r="J56" s="401"/>
    </row>
    <row r="57" spans="2:11" ht="10.5" customHeight="1" x14ac:dyDescent="0.25">
      <c r="B57" s="393"/>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58:J58"/>
    <mergeCell ref="B50:H50"/>
    <mergeCell ref="I50:J51"/>
    <mergeCell ref="B51:D51"/>
    <mergeCell ref="E51:H51"/>
    <mergeCell ref="B52:D57"/>
    <mergeCell ref="E52:H57"/>
    <mergeCell ref="I52:J55"/>
    <mergeCell ref="I56:J57"/>
    <mergeCell ref="B49:F49"/>
    <mergeCell ref="G49:H49"/>
    <mergeCell ref="G40:H40"/>
    <mergeCell ref="I40:J43"/>
    <mergeCell ref="G41:H41"/>
    <mergeCell ref="G42:H42"/>
    <mergeCell ref="G43:H43"/>
    <mergeCell ref="G44:H44"/>
    <mergeCell ref="I44:J44"/>
    <mergeCell ref="G45:H45"/>
    <mergeCell ref="I45:J49"/>
    <mergeCell ref="G46:H46"/>
    <mergeCell ref="G47:H47"/>
    <mergeCell ref="G48:H48"/>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35433070866141736" bottom="0.35433070866141736" header="0.31496062992125984" footer="0.31496062992125984"/>
  <pageSetup scale="77" fitToHeight="0" orientation="portrait" horizontalDpi="300" verticalDpi="30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Hoja63">
    <tabColor theme="0"/>
  </sheetPr>
  <dimension ref="B1:K58"/>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1.5703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517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27.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511</v>
      </c>
      <c r="E13" s="506"/>
      <c r="F13" s="803">
        <v>0.03</v>
      </c>
      <c r="G13" s="506"/>
      <c r="H13" s="505" t="s">
        <v>66</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4.5" customHeight="1" x14ac:dyDescent="0.25">
      <c r="B16" s="499"/>
      <c r="C16" s="500"/>
      <c r="D16" s="844" t="s">
        <v>49</v>
      </c>
      <c r="E16" s="844"/>
      <c r="F16" s="844"/>
      <c r="G16" s="844"/>
      <c r="H16" s="84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x14ac:dyDescent="0.25">
      <c r="B19" s="461"/>
      <c r="C19" s="462"/>
      <c r="D19" s="598"/>
      <c r="E19" s="599"/>
      <c r="F19" s="599"/>
      <c r="G19" s="599"/>
      <c r="H19" s="599"/>
      <c r="I19" s="599"/>
      <c r="J19" s="600"/>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518</v>
      </c>
      <c r="C24" s="529"/>
      <c r="D24" s="529"/>
      <c r="E24" s="529"/>
      <c r="F24" s="529"/>
      <c r="G24" s="529"/>
      <c r="H24" s="529"/>
      <c r="I24" s="529"/>
      <c r="J24" s="530"/>
    </row>
    <row r="25" spans="2:10" ht="25.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14382.1</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2.25" customHeight="1" x14ac:dyDescent="0.25">
      <c r="B36" s="582" t="s">
        <v>516</v>
      </c>
      <c r="C36" s="583"/>
      <c r="D36" s="583"/>
      <c r="E36" s="584"/>
      <c r="F36" s="550" t="s">
        <v>34</v>
      </c>
      <c r="G36" s="551"/>
      <c r="H36" s="552"/>
      <c r="I36" s="452">
        <f>SUM(I31:J35)</f>
        <v>0</v>
      </c>
      <c r="J36" s="452"/>
    </row>
    <row r="37" spans="2:10" ht="21.75" customHeight="1" x14ac:dyDescent="0.25">
      <c r="B37" s="585"/>
      <c r="C37" s="586"/>
      <c r="D37" s="586"/>
      <c r="E37" s="587"/>
      <c r="F37" s="550" t="s">
        <v>33</v>
      </c>
      <c r="G37" s="551"/>
      <c r="H37" s="552"/>
      <c r="I37" s="453">
        <f>I27-I36</f>
        <v>14382.1</v>
      </c>
      <c r="J37" s="454"/>
    </row>
    <row r="38" spans="2:10" ht="29.25" customHeight="1" x14ac:dyDescent="0.25">
      <c r="B38" s="417" t="s">
        <v>32</v>
      </c>
      <c r="C38" s="418"/>
      <c r="D38" s="418"/>
      <c r="E38" s="418"/>
      <c r="F38" s="418"/>
      <c r="G38" s="418"/>
      <c r="H38" s="419"/>
      <c r="I38" s="420" t="s">
        <v>31</v>
      </c>
      <c r="J38" s="421"/>
    </row>
    <row r="39" spans="2:10" ht="33" customHeight="1" x14ac:dyDescent="0.25">
      <c r="B39" s="89" t="s">
        <v>30</v>
      </c>
      <c r="C39" s="89" t="s">
        <v>29</v>
      </c>
      <c r="D39" s="89" t="s">
        <v>28</v>
      </c>
      <c r="E39" s="89" t="s">
        <v>27</v>
      </c>
      <c r="F39" s="34" t="s">
        <v>26</v>
      </c>
      <c r="G39" s="437" t="s">
        <v>25</v>
      </c>
      <c r="H39" s="434"/>
      <c r="I39" s="422"/>
      <c r="J39" s="423"/>
    </row>
    <row r="40" spans="2:10" ht="23.25" customHeight="1" x14ac:dyDescent="0.25">
      <c r="B40" s="29"/>
      <c r="C40" s="30" t="s">
        <v>259</v>
      </c>
      <c r="D40" s="30"/>
      <c r="E40" s="30"/>
      <c r="F40" s="29" t="s">
        <v>487</v>
      </c>
      <c r="G40" s="426">
        <f>I37</f>
        <v>14382.1</v>
      </c>
      <c r="H40" s="427"/>
      <c r="I40" s="609" t="s">
        <v>24</v>
      </c>
      <c r="J40" s="610"/>
    </row>
    <row r="41" spans="2:10" ht="21" customHeight="1" x14ac:dyDescent="0.25">
      <c r="B41" s="9"/>
      <c r="C41" s="8"/>
      <c r="D41" s="8"/>
      <c r="E41" s="8"/>
      <c r="F41" s="8"/>
      <c r="G41" s="406"/>
      <c r="H41" s="407"/>
      <c r="I41" s="611"/>
      <c r="J41" s="612"/>
    </row>
    <row r="42" spans="2:10" ht="19.5" customHeight="1" x14ac:dyDescent="0.25">
      <c r="B42" s="9"/>
      <c r="C42" s="8"/>
      <c r="D42" s="8"/>
      <c r="E42" s="8"/>
      <c r="F42" s="8"/>
      <c r="G42" s="406"/>
      <c r="H42" s="407"/>
      <c r="I42" s="613"/>
      <c r="J42" s="614"/>
    </row>
    <row r="43" spans="2:10" ht="18.75" customHeight="1" x14ac:dyDescent="0.25">
      <c r="B43" s="9"/>
      <c r="C43" s="8"/>
      <c r="D43" s="8"/>
      <c r="E43" s="8"/>
      <c r="F43" s="8"/>
      <c r="G43" s="406"/>
      <c r="H43" s="407"/>
      <c r="I43" s="390" t="s">
        <v>19</v>
      </c>
      <c r="J43" s="390"/>
    </row>
    <row r="44" spans="2:10" ht="8.25" customHeight="1" x14ac:dyDescent="0.25">
      <c r="B44" s="9"/>
      <c r="C44" s="8"/>
      <c r="D44" s="8"/>
      <c r="E44" s="8"/>
      <c r="F44" s="8"/>
      <c r="G44" s="407"/>
      <c r="H44" s="408"/>
      <c r="I44" s="409" t="s">
        <v>513</v>
      </c>
      <c r="J44" s="410"/>
    </row>
    <row r="45" spans="2:10" ht="2.25" customHeight="1" x14ac:dyDescent="0.25">
      <c r="B45" s="9"/>
      <c r="C45" s="8"/>
      <c r="D45" s="8"/>
      <c r="E45" s="8"/>
      <c r="F45" s="8"/>
      <c r="G45" s="406"/>
      <c r="H45" s="407"/>
      <c r="I45" s="411"/>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7"/>
      <c r="H47" s="408"/>
      <c r="I47" s="411"/>
      <c r="J47" s="412"/>
    </row>
    <row r="48" spans="2:10" ht="18" customHeight="1" x14ac:dyDescent="0.25">
      <c r="B48" s="9"/>
      <c r="C48" s="8"/>
      <c r="D48" s="8"/>
      <c r="E48" s="8"/>
      <c r="F48" s="8"/>
      <c r="G48" s="406"/>
      <c r="H48" s="407"/>
      <c r="I48" s="411"/>
      <c r="J48" s="412"/>
    </row>
    <row r="49" spans="2:11" ht="16.5" customHeight="1" x14ac:dyDescent="0.25">
      <c r="B49" s="31"/>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391" t="s">
        <v>390</v>
      </c>
      <c r="C52" s="392"/>
      <c r="D52" s="392"/>
      <c r="E52" s="394" t="s">
        <v>391</v>
      </c>
      <c r="F52" s="394"/>
      <c r="G52" s="394"/>
      <c r="H52" s="395"/>
      <c r="I52" s="400" t="s">
        <v>86</v>
      </c>
      <c r="J52" s="401"/>
    </row>
    <row r="53" spans="2:11" ht="19.5" customHeight="1" x14ac:dyDescent="0.25">
      <c r="B53" s="393"/>
      <c r="C53" s="392"/>
      <c r="D53" s="392"/>
      <c r="E53" s="396"/>
      <c r="F53" s="396"/>
      <c r="G53" s="396"/>
      <c r="H53" s="397"/>
      <c r="I53" s="402"/>
      <c r="J53" s="403"/>
    </row>
    <row r="54" spans="2:11" ht="25.5" customHeight="1" x14ac:dyDescent="0.25">
      <c r="B54" s="393"/>
      <c r="C54" s="392"/>
      <c r="D54" s="392"/>
      <c r="E54" s="396"/>
      <c r="F54" s="396"/>
      <c r="G54" s="396"/>
      <c r="H54" s="397"/>
      <c r="I54" s="402"/>
      <c r="J54" s="403"/>
    </row>
    <row r="55" spans="2:11" ht="16.5" customHeight="1" x14ac:dyDescent="0.25">
      <c r="B55" s="393"/>
      <c r="C55" s="392"/>
      <c r="D55" s="392"/>
      <c r="E55" s="396"/>
      <c r="F55" s="396"/>
      <c r="G55" s="396"/>
      <c r="H55" s="396"/>
      <c r="I55" s="404"/>
      <c r="J55" s="405"/>
    </row>
    <row r="56" spans="2:11" ht="29.25" customHeight="1" x14ac:dyDescent="0.25">
      <c r="B56" s="393"/>
      <c r="C56" s="392"/>
      <c r="D56" s="392"/>
      <c r="E56" s="396"/>
      <c r="F56" s="396"/>
      <c r="G56" s="396"/>
      <c r="H56" s="396"/>
      <c r="I56" s="400" t="s">
        <v>1</v>
      </c>
      <c r="J56" s="401"/>
    </row>
    <row r="57" spans="2:11" ht="10.5" customHeight="1" x14ac:dyDescent="0.25">
      <c r="B57" s="393"/>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58:J58"/>
    <mergeCell ref="B50:H50"/>
    <mergeCell ref="I50:J51"/>
    <mergeCell ref="B51:D51"/>
    <mergeCell ref="E51:H51"/>
    <mergeCell ref="B52:D57"/>
    <mergeCell ref="E52:H57"/>
    <mergeCell ref="I52:J55"/>
    <mergeCell ref="I56:J57"/>
    <mergeCell ref="G44:H44"/>
    <mergeCell ref="I44:J49"/>
    <mergeCell ref="G45:H45"/>
    <mergeCell ref="G46:H46"/>
    <mergeCell ref="G47:H47"/>
    <mergeCell ref="G48:H48"/>
    <mergeCell ref="G49:H49"/>
    <mergeCell ref="G40:H40"/>
    <mergeCell ref="I40:J42"/>
    <mergeCell ref="G41:H41"/>
    <mergeCell ref="G42:H42"/>
    <mergeCell ref="G43:H43"/>
    <mergeCell ref="I43:J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Hoja64">
    <tabColor theme="0"/>
  </sheetPr>
  <dimension ref="B1:M61"/>
  <sheetViews>
    <sheetView topLeftCell="A4"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2" width="11.42578125" style="1"/>
    <col min="13" max="13" width="14.28515625" style="1" customWidth="1"/>
    <col min="14"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525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ht="6.75" customHeight="1"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519</v>
      </c>
      <c r="E13" s="518"/>
      <c r="F13" s="803">
        <v>0.02</v>
      </c>
      <c r="G13" s="506"/>
      <c r="H13" s="505" t="s">
        <v>66</v>
      </c>
      <c r="I13" s="506"/>
      <c r="J13" s="504" t="s">
        <v>52</v>
      </c>
    </row>
    <row r="14" spans="2:10" ht="39.75" customHeight="1" x14ac:dyDescent="0.25">
      <c r="B14" s="497"/>
      <c r="C14" s="498"/>
      <c r="D14" s="519"/>
      <c r="E14" s="520"/>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481</v>
      </c>
      <c r="E18" s="596"/>
      <c r="F18" s="596"/>
      <c r="G18" s="596"/>
      <c r="H18" s="596"/>
      <c r="I18" s="596"/>
      <c r="J18" s="597"/>
    </row>
    <row r="19" spans="2:10" x14ac:dyDescent="0.25">
      <c r="B19" s="461"/>
      <c r="C19" s="462"/>
      <c r="D19" s="598"/>
      <c r="E19" s="599"/>
      <c r="F19" s="599"/>
      <c r="G19" s="599"/>
      <c r="H19" s="599"/>
      <c r="I19" s="599"/>
      <c r="J19" s="600"/>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526</v>
      </c>
      <c r="C24" s="529"/>
      <c r="D24" s="529"/>
      <c r="E24" s="529"/>
      <c r="F24" s="529"/>
      <c r="G24" s="529"/>
      <c r="H24" s="529"/>
      <c r="I24" s="529"/>
      <c r="J24" s="530"/>
    </row>
    <row r="25" spans="2:10" ht="18.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10280.07</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3" hidden="1" x14ac:dyDescent="0.25">
      <c r="B33" s="542" t="s">
        <v>198</v>
      </c>
      <c r="C33" s="543"/>
      <c r="D33" s="543"/>
      <c r="E33" s="543"/>
      <c r="F33" s="543"/>
      <c r="G33" s="543"/>
      <c r="H33" s="543"/>
      <c r="I33" s="591">
        <v>0</v>
      </c>
      <c r="J33" s="592"/>
    </row>
    <row r="34" spans="2:13" ht="16.5" hidden="1" customHeight="1" x14ac:dyDescent="0.25">
      <c r="B34" s="577" t="s">
        <v>199</v>
      </c>
      <c r="C34" s="578"/>
      <c r="D34" s="578"/>
      <c r="E34" s="578"/>
      <c r="F34" s="578"/>
      <c r="G34" s="578"/>
      <c r="H34" s="579"/>
      <c r="I34" s="593">
        <v>0</v>
      </c>
      <c r="J34" s="594"/>
    </row>
    <row r="35" spans="2:13" ht="1.5" customHeight="1" x14ac:dyDescent="0.25">
      <c r="B35" s="672"/>
      <c r="C35" s="673"/>
      <c r="D35" s="673"/>
      <c r="E35" s="673"/>
      <c r="F35" s="673"/>
      <c r="G35" s="673"/>
      <c r="H35" s="673"/>
      <c r="I35" s="580">
        <v>0</v>
      </c>
      <c r="J35" s="581"/>
    </row>
    <row r="36" spans="2:13" ht="30" customHeight="1" x14ac:dyDescent="0.25">
      <c r="B36" s="443" t="s">
        <v>494</v>
      </c>
      <c r="C36" s="444"/>
      <c r="D36" s="444"/>
      <c r="E36" s="445"/>
      <c r="F36" s="550" t="s">
        <v>34</v>
      </c>
      <c r="G36" s="551"/>
      <c r="H36" s="552"/>
      <c r="I36" s="452">
        <f>SUM(I31:J35)</f>
        <v>0</v>
      </c>
      <c r="J36" s="452"/>
    </row>
    <row r="37" spans="2:13" ht="22.5" customHeight="1" x14ac:dyDescent="0.25">
      <c r="B37" s="446"/>
      <c r="C37" s="447"/>
      <c r="D37" s="447"/>
      <c r="E37" s="448"/>
      <c r="F37" s="550" t="s">
        <v>33</v>
      </c>
      <c r="G37" s="551"/>
      <c r="H37" s="552"/>
      <c r="I37" s="453">
        <f>I27-I36</f>
        <v>10280.07</v>
      </c>
      <c r="J37" s="454"/>
    </row>
    <row r="38" spans="2:13" ht="24" customHeight="1" x14ac:dyDescent="0.25">
      <c r="B38" s="417" t="s">
        <v>32</v>
      </c>
      <c r="C38" s="418"/>
      <c r="D38" s="418"/>
      <c r="E38" s="418"/>
      <c r="F38" s="418"/>
      <c r="G38" s="418"/>
      <c r="H38" s="419"/>
      <c r="I38" s="420" t="s">
        <v>31</v>
      </c>
      <c r="J38" s="421"/>
    </row>
    <row r="39" spans="2:13" ht="30.75" customHeight="1" x14ac:dyDescent="0.25">
      <c r="B39" s="90" t="s">
        <v>30</v>
      </c>
      <c r="C39" s="90" t="s">
        <v>29</v>
      </c>
      <c r="D39" s="90" t="s">
        <v>28</v>
      </c>
      <c r="E39" s="90" t="s">
        <v>27</v>
      </c>
      <c r="F39" s="28" t="s">
        <v>26</v>
      </c>
      <c r="G39" s="424" t="s">
        <v>25</v>
      </c>
      <c r="H39" s="425"/>
      <c r="I39" s="422"/>
      <c r="J39" s="423"/>
    </row>
    <row r="40" spans="2:13" ht="23.25" customHeight="1" x14ac:dyDescent="0.25">
      <c r="B40" s="29" t="s">
        <v>23</v>
      </c>
      <c r="C40" s="30" t="s">
        <v>12</v>
      </c>
      <c r="D40" s="30" t="s">
        <v>82</v>
      </c>
      <c r="E40" s="30" t="s">
        <v>81</v>
      </c>
      <c r="F40" s="29" t="s">
        <v>10</v>
      </c>
      <c r="G40" s="426">
        <v>466.96</v>
      </c>
      <c r="H40" s="427"/>
      <c r="I40" s="609" t="s">
        <v>24</v>
      </c>
      <c r="J40" s="610"/>
      <c r="M40" s="96"/>
    </row>
    <row r="41" spans="2:13" ht="23.25" customHeight="1" x14ac:dyDescent="0.25">
      <c r="B41" s="29" t="s">
        <v>23</v>
      </c>
      <c r="C41" s="30" t="s">
        <v>12</v>
      </c>
      <c r="D41" s="30" t="s">
        <v>82</v>
      </c>
      <c r="E41" s="30" t="s">
        <v>520</v>
      </c>
      <c r="F41" s="29" t="s">
        <v>10</v>
      </c>
      <c r="G41" s="426">
        <v>93.03</v>
      </c>
      <c r="H41" s="427"/>
      <c r="I41" s="611"/>
      <c r="J41" s="612"/>
      <c r="M41" s="96"/>
    </row>
    <row r="42" spans="2:13" ht="6" customHeight="1" x14ac:dyDescent="0.25">
      <c r="B42" s="29"/>
      <c r="C42" s="30"/>
      <c r="D42" s="30"/>
      <c r="E42" s="30"/>
      <c r="F42" s="29"/>
      <c r="G42" s="426"/>
      <c r="H42" s="427"/>
      <c r="I42" s="611"/>
      <c r="J42" s="612"/>
      <c r="M42" s="96"/>
    </row>
    <row r="43" spans="2:13" ht="21" customHeight="1" x14ac:dyDescent="0.25">
      <c r="B43" s="9" t="s">
        <v>22</v>
      </c>
      <c r="C43" s="30" t="s">
        <v>12</v>
      </c>
      <c r="D43" s="30" t="s">
        <v>82</v>
      </c>
      <c r="E43" s="30" t="s">
        <v>81</v>
      </c>
      <c r="F43" s="29" t="s">
        <v>10</v>
      </c>
      <c r="G43" s="406">
        <v>2100.48</v>
      </c>
      <c r="H43" s="407"/>
      <c r="I43" s="611"/>
      <c r="J43" s="612"/>
    </row>
    <row r="44" spans="2:13" ht="19.5" customHeight="1" x14ac:dyDescent="0.25">
      <c r="B44" s="9" t="s">
        <v>21</v>
      </c>
      <c r="C44" s="30" t="s">
        <v>12</v>
      </c>
      <c r="D44" s="30" t="s">
        <v>82</v>
      </c>
      <c r="E44" s="30" t="s">
        <v>81</v>
      </c>
      <c r="F44" s="29" t="s">
        <v>10</v>
      </c>
      <c r="G44" s="406">
        <v>798.78</v>
      </c>
      <c r="H44" s="407"/>
      <c r="I44" s="613"/>
      <c r="J44" s="614"/>
    </row>
    <row r="45" spans="2:13" ht="18.75" customHeight="1" x14ac:dyDescent="0.25">
      <c r="B45" s="9" t="s">
        <v>20</v>
      </c>
      <c r="C45" s="30" t="s">
        <v>12</v>
      </c>
      <c r="D45" s="30" t="s">
        <v>82</v>
      </c>
      <c r="E45" s="30" t="s">
        <v>81</v>
      </c>
      <c r="F45" s="29" t="s">
        <v>10</v>
      </c>
      <c r="G45" s="406">
        <v>749.14</v>
      </c>
      <c r="H45" s="407"/>
      <c r="I45" s="390" t="s">
        <v>19</v>
      </c>
      <c r="J45" s="390"/>
    </row>
    <row r="46" spans="2:13" ht="19.5" customHeight="1" x14ac:dyDescent="0.25">
      <c r="B46" s="9" t="s">
        <v>18</v>
      </c>
      <c r="C46" s="30" t="s">
        <v>12</v>
      </c>
      <c r="D46" s="30" t="s">
        <v>82</v>
      </c>
      <c r="E46" s="30" t="s">
        <v>81</v>
      </c>
      <c r="F46" s="29" t="s">
        <v>10</v>
      </c>
      <c r="G46" s="406">
        <v>1261.67</v>
      </c>
      <c r="H46" s="407"/>
      <c r="I46" s="409" t="s">
        <v>389</v>
      </c>
      <c r="J46" s="410"/>
    </row>
    <row r="47" spans="2:13" ht="18" customHeight="1" x14ac:dyDescent="0.25">
      <c r="B47" s="9" t="s">
        <v>16</v>
      </c>
      <c r="C47" s="30" t="s">
        <v>12</v>
      </c>
      <c r="D47" s="30" t="s">
        <v>82</v>
      </c>
      <c r="E47" s="30" t="s">
        <v>81</v>
      </c>
      <c r="F47" s="29" t="s">
        <v>10</v>
      </c>
      <c r="G47" s="406">
        <v>1350.23</v>
      </c>
      <c r="H47" s="407"/>
      <c r="I47" s="411"/>
      <c r="J47" s="412"/>
    </row>
    <row r="48" spans="2:13" ht="18" customHeight="1" x14ac:dyDescent="0.25">
      <c r="B48" s="9" t="s">
        <v>15</v>
      </c>
      <c r="C48" s="30" t="s">
        <v>12</v>
      </c>
      <c r="D48" s="30" t="s">
        <v>82</v>
      </c>
      <c r="E48" s="30" t="s">
        <v>81</v>
      </c>
      <c r="F48" s="29" t="s">
        <v>10</v>
      </c>
      <c r="G48" s="406">
        <v>1996.29</v>
      </c>
      <c r="H48" s="407"/>
      <c r="I48" s="411"/>
      <c r="J48" s="412"/>
    </row>
    <row r="49" spans="2:11" ht="18" customHeight="1" x14ac:dyDescent="0.25">
      <c r="B49" s="9" t="s">
        <v>15</v>
      </c>
      <c r="C49" s="30" t="s">
        <v>12</v>
      </c>
      <c r="D49" s="30" t="s">
        <v>82</v>
      </c>
      <c r="E49" s="30" t="s">
        <v>520</v>
      </c>
      <c r="F49" s="29" t="s">
        <v>10</v>
      </c>
      <c r="G49" s="406">
        <v>1153.27</v>
      </c>
      <c r="H49" s="407"/>
      <c r="I49" s="411"/>
      <c r="J49" s="412"/>
    </row>
    <row r="50" spans="2:11" ht="18" customHeight="1" x14ac:dyDescent="0.25">
      <c r="B50" s="9" t="s">
        <v>15</v>
      </c>
      <c r="C50" s="30" t="s">
        <v>12</v>
      </c>
      <c r="D50" s="30" t="s">
        <v>396</v>
      </c>
      <c r="E50" s="30" t="s">
        <v>397</v>
      </c>
      <c r="F50" s="29" t="s">
        <v>521</v>
      </c>
      <c r="G50" s="406">
        <v>183.29</v>
      </c>
      <c r="H50" s="407"/>
      <c r="I50" s="411"/>
      <c r="J50" s="412"/>
    </row>
    <row r="51" spans="2:11" ht="16.5" customHeight="1" x14ac:dyDescent="0.25">
      <c r="B51" s="31" t="s">
        <v>13</v>
      </c>
      <c r="C51" s="83" t="s">
        <v>12</v>
      </c>
      <c r="D51" s="83" t="s">
        <v>82</v>
      </c>
      <c r="E51" s="83" t="s">
        <v>81</v>
      </c>
      <c r="F51" s="97" t="s">
        <v>10</v>
      </c>
      <c r="G51" s="415">
        <v>126.93</v>
      </c>
      <c r="H51" s="416"/>
      <c r="I51" s="413"/>
      <c r="J51" s="414"/>
    </row>
    <row r="52" spans="2:11" ht="16.5" customHeight="1" x14ac:dyDescent="0.25">
      <c r="B52" s="845" t="s">
        <v>9</v>
      </c>
      <c r="C52" s="846"/>
      <c r="D52" s="846"/>
      <c r="E52" s="846"/>
      <c r="F52" s="847"/>
      <c r="G52" s="848">
        <f>SUM(G40:H51)</f>
        <v>10280.070000000003</v>
      </c>
      <c r="H52" s="849"/>
      <c r="I52" s="91"/>
      <c r="J52" s="88"/>
    </row>
    <row r="53" spans="2:11" ht="17.25" customHeight="1" x14ac:dyDescent="0.25">
      <c r="B53" s="570" t="s">
        <v>8</v>
      </c>
      <c r="C53" s="571"/>
      <c r="D53" s="571"/>
      <c r="E53" s="571"/>
      <c r="F53" s="571"/>
      <c r="G53" s="388"/>
      <c r="H53" s="389"/>
      <c r="I53" s="390" t="s">
        <v>7</v>
      </c>
      <c r="J53" s="390"/>
    </row>
    <row r="54" spans="2:11" ht="18" customHeight="1" x14ac:dyDescent="0.25">
      <c r="B54" s="390" t="s">
        <v>6</v>
      </c>
      <c r="C54" s="390"/>
      <c r="D54" s="390"/>
      <c r="E54" s="390" t="s">
        <v>5</v>
      </c>
      <c r="F54" s="390"/>
      <c r="G54" s="390"/>
      <c r="H54" s="390"/>
      <c r="I54" s="390"/>
      <c r="J54" s="390"/>
    </row>
    <row r="55" spans="2:11" ht="9" customHeight="1" x14ac:dyDescent="0.25">
      <c r="B55" s="391" t="s">
        <v>390</v>
      </c>
      <c r="C55" s="392"/>
      <c r="D55" s="392"/>
      <c r="E55" s="394" t="s">
        <v>391</v>
      </c>
      <c r="F55" s="394"/>
      <c r="G55" s="394"/>
      <c r="H55" s="395"/>
      <c r="I55" s="400" t="s">
        <v>86</v>
      </c>
      <c r="J55" s="401"/>
    </row>
    <row r="56" spans="2:11" x14ac:dyDescent="0.25">
      <c r="B56" s="393"/>
      <c r="C56" s="392"/>
      <c r="D56" s="392"/>
      <c r="E56" s="396"/>
      <c r="F56" s="396"/>
      <c r="G56" s="396"/>
      <c r="H56" s="397"/>
      <c r="I56" s="402"/>
      <c r="J56" s="403"/>
    </row>
    <row r="57" spans="2:11" ht="9" customHeight="1" x14ac:dyDescent="0.25">
      <c r="B57" s="393"/>
      <c r="C57" s="392"/>
      <c r="D57" s="392"/>
      <c r="E57" s="396"/>
      <c r="F57" s="396"/>
      <c r="G57" s="396"/>
      <c r="H57" s="397"/>
      <c r="I57" s="402"/>
      <c r="J57" s="403"/>
    </row>
    <row r="58" spans="2:11" ht="16.5" customHeight="1" x14ac:dyDescent="0.25">
      <c r="B58" s="393"/>
      <c r="C58" s="392"/>
      <c r="D58" s="392"/>
      <c r="E58" s="396"/>
      <c r="F58" s="396"/>
      <c r="G58" s="396"/>
      <c r="H58" s="396"/>
      <c r="I58" s="404"/>
      <c r="J58" s="405"/>
    </row>
    <row r="59" spans="2:11" ht="29.25" customHeight="1" x14ac:dyDescent="0.25">
      <c r="B59" s="393"/>
      <c r="C59" s="392"/>
      <c r="D59" s="392"/>
      <c r="E59" s="396"/>
      <c r="F59" s="396"/>
      <c r="G59" s="396"/>
      <c r="H59" s="396"/>
      <c r="I59" s="400" t="s">
        <v>1</v>
      </c>
      <c r="J59" s="401"/>
    </row>
    <row r="60" spans="2:11" ht="10.5" customHeight="1" x14ac:dyDescent="0.25">
      <c r="B60" s="393"/>
      <c r="C60" s="392"/>
      <c r="D60" s="392"/>
      <c r="E60" s="398"/>
      <c r="F60" s="398"/>
      <c r="G60" s="398"/>
      <c r="H60" s="399"/>
      <c r="I60" s="404"/>
      <c r="J60" s="405"/>
    </row>
    <row r="61" spans="2:11" x14ac:dyDescent="0.25">
      <c r="B61" s="384" t="s">
        <v>262</v>
      </c>
      <c r="C61" s="385"/>
      <c r="D61" s="385"/>
      <c r="E61" s="385"/>
      <c r="F61" s="385"/>
      <c r="G61" s="385"/>
      <c r="H61" s="385"/>
      <c r="I61" s="385"/>
      <c r="J61" s="386"/>
      <c r="K61" s="3"/>
    </row>
  </sheetData>
  <mergeCells count="74">
    <mergeCell ref="B55:D60"/>
    <mergeCell ref="E55:H60"/>
    <mergeCell ref="I55:J58"/>
    <mergeCell ref="I59:J60"/>
    <mergeCell ref="B61:J61"/>
    <mergeCell ref="B52:F52"/>
    <mergeCell ref="G52:H52"/>
    <mergeCell ref="B53:H53"/>
    <mergeCell ref="I53:J54"/>
    <mergeCell ref="B54:D54"/>
    <mergeCell ref="E54:H54"/>
    <mergeCell ref="G45:H45"/>
    <mergeCell ref="I45:J45"/>
    <mergeCell ref="G46:H46"/>
    <mergeCell ref="I46:J51"/>
    <mergeCell ref="G47:H47"/>
    <mergeCell ref="G48:H48"/>
    <mergeCell ref="G49:H49"/>
    <mergeCell ref="G50:H50"/>
    <mergeCell ref="G51:H51"/>
    <mergeCell ref="G40:H40"/>
    <mergeCell ref="I40:J44"/>
    <mergeCell ref="G41:H41"/>
    <mergeCell ref="G42:H42"/>
    <mergeCell ref="G43:H43"/>
    <mergeCell ref="G44:H44"/>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3" fitToHeight="0" orientation="portrait" horizontalDpi="300" verticalDpi="300"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Hoja65">
    <tabColor theme="0"/>
  </sheetPr>
  <dimension ref="B1:K59"/>
  <sheetViews>
    <sheetView topLeftCell="A11"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5.7109375" style="1" customWidth="1"/>
    <col min="5" max="5" width="12.1406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527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22.5" customHeight="1" x14ac:dyDescent="0.25">
      <c r="B12" s="495" t="s">
        <v>58</v>
      </c>
      <c r="C12" s="496"/>
      <c r="D12" s="501" t="s">
        <v>57</v>
      </c>
      <c r="E12" s="502"/>
      <c r="F12" s="501" t="s">
        <v>56</v>
      </c>
      <c r="G12" s="502"/>
      <c r="H12" s="501" t="s">
        <v>55</v>
      </c>
      <c r="I12" s="503"/>
      <c r="J12" s="14" t="s">
        <v>54</v>
      </c>
    </row>
    <row r="13" spans="2:10" ht="33" customHeight="1" x14ac:dyDescent="0.25">
      <c r="B13" s="497"/>
      <c r="C13" s="498"/>
      <c r="D13" s="505" t="s">
        <v>522</v>
      </c>
      <c r="E13" s="506"/>
      <c r="F13" s="505" t="s">
        <v>523</v>
      </c>
      <c r="G13" s="506"/>
      <c r="H13" s="505" t="s">
        <v>66</v>
      </c>
      <c r="I13" s="506"/>
      <c r="J13" s="504" t="s">
        <v>52</v>
      </c>
    </row>
    <row r="14" spans="2:10" ht="30"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1" customHeight="1" x14ac:dyDescent="0.25">
      <c r="B24" s="528" t="s">
        <v>528</v>
      </c>
      <c r="C24" s="529"/>
      <c r="D24" s="529"/>
      <c r="E24" s="529"/>
      <c r="F24" s="529"/>
      <c r="G24" s="529"/>
      <c r="H24" s="529"/>
      <c r="I24" s="529"/>
      <c r="J24" s="530"/>
    </row>
    <row r="25" spans="2:10" ht="23.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2570.02</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75" customHeight="1" x14ac:dyDescent="0.25">
      <c r="B36" s="443" t="s">
        <v>529</v>
      </c>
      <c r="C36" s="444"/>
      <c r="D36" s="444"/>
      <c r="E36" s="445"/>
      <c r="F36" s="550" t="s">
        <v>34</v>
      </c>
      <c r="G36" s="551"/>
      <c r="H36" s="552"/>
      <c r="I36" s="452">
        <f>SUM(I31:J35)</f>
        <v>0</v>
      </c>
      <c r="J36" s="452"/>
    </row>
    <row r="37" spans="2:10" ht="24" customHeight="1" x14ac:dyDescent="0.25">
      <c r="B37" s="446"/>
      <c r="C37" s="447"/>
      <c r="D37" s="447"/>
      <c r="E37" s="448"/>
      <c r="F37" s="550" t="s">
        <v>33</v>
      </c>
      <c r="G37" s="551"/>
      <c r="H37" s="552"/>
      <c r="I37" s="453">
        <f>I27-I36</f>
        <v>2570.02</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c r="C40" s="30" t="s">
        <v>259</v>
      </c>
      <c r="D40" s="30"/>
      <c r="E40" s="30"/>
      <c r="F40" s="29" t="s">
        <v>487</v>
      </c>
      <c r="G40" s="426">
        <f>I27</f>
        <v>2570.02</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9" customHeight="1" x14ac:dyDescent="0.25">
      <c r="B45" s="9"/>
      <c r="C45" s="8"/>
      <c r="D45" s="8"/>
      <c r="E45" s="8"/>
      <c r="F45" s="8"/>
      <c r="G45" s="406"/>
      <c r="H45" s="407"/>
      <c r="I45" s="409" t="s">
        <v>524</v>
      </c>
      <c r="J45" s="410"/>
    </row>
    <row r="46" spans="2:10" ht="19.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391" t="s">
        <v>390</v>
      </c>
      <c r="C53" s="392"/>
      <c r="D53" s="392"/>
      <c r="E53" s="394" t="s">
        <v>391</v>
      </c>
      <c r="F53" s="394"/>
      <c r="G53" s="394"/>
      <c r="H53" s="395"/>
      <c r="I53" s="400" t="s">
        <v>86</v>
      </c>
      <c r="J53" s="401"/>
    </row>
    <row r="54" spans="2:11" x14ac:dyDescent="0.25">
      <c r="B54" s="393"/>
      <c r="C54" s="392"/>
      <c r="D54" s="392"/>
      <c r="E54" s="396"/>
      <c r="F54" s="396"/>
      <c r="G54" s="396"/>
      <c r="H54" s="397"/>
      <c r="I54" s="402"/>
      <c r="J54" s="403"/>
    </row>
    <row r="55" spans="2:11" ht="17.25" customHeight="1" x14ac:dyDescent="0.25">
      <c r="B55" s="393"/>
      <c r="C55" s="392"/>
      <c r="D55" s="392"/>
      <c r="E55" s="396"/>
      <c r="F55" s="396"/>
      <c r="G55" s="396"/>
      <c r="H55" s="397"/>
      <c r="I55" s="402"/>
      <c r="J55" s="403"/>
    </row>
    <row r="56" spans="2:11" ht="16.5" customHeight="1" x14ac:dyDescent="0.25">
      <c r="B56" s="393"/>
      <c r="C56" s="392"/>
      <c r="D56" s="392"/>
      <c r="E56" s="396"/>
      <c r="F56" s="396"/>
      <c r="G56" s="396"/>
      <c r="H56" s="396"/>
      <c r="I56" s="404"/>
      <c r="J56" s="405"/>
    </row>
    <row r="57" spans="2:11" ht="29.25" customHeight="1" x14ac:dyDescent="0.25">
      <c r="B57" s="393"/>
      <c r="C57" s="392"/>
      <c r="D57" s="392"/>
      <c r="E57" s="396"/>
      <c r="F57" s="396"/>
      <c r="G57" s="396"/>
      <c r="H57" s="396"/>
      <c r="I57" s="400" t="s">
        <v>1</v>
      </c>
      <c r="J57" s="401"/>
    </row>
    <row r="58" spans="2:11" ht="10.5" customHeight="1" x14ac:dyDescent="0.25">
      <c r="B58" s="393"/>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2" fitToHeight="0" orientation="portrait" horizontalDpi="300" verticalDpi="300"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Hoja66">
    <tabColor theme="0"/>
  </sheetPr>
  <dimension ref="B1:K58"/>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534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530</v>
      </c>
      <c r="E13" s="506"/>
      <c r="F13" s="803">
        <v>0.1</v>
      </c>
      <c r="G13" s="506"/>
      <c r="H13" s="505" t="s">
        <v>66</v>
      </c>
      <c r="I13" s="506"/>
      <c r="J13" s="504" t="s">
        <v>52</v>
      </c>
    </row>
    <row r="14" spans="2:10" ht="13.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531</v>
      </c>
      <c r="E18" s="464"/>
      <c r="F18" s="464"/>
      <c r="G18" s="464"/>
      <c r="H18" s="464"/>
      <c r="I18" s="464"/>
      <c r="J18" s="465"/>
    </row>
    <row r="19" spans="2:10" x14ac:dyDescent="0.25">
      <c r="B19" s="461"/>
      <c r="C19" s="462"/>
      <c r="D19" s="466"/>
      <c r="E19" s="467"/>
      <c r="F19" s="467"/>
      <c r="G19" s="467"/>
      <c r="H19" s="467"/>
      <c r="I19" s="467"/>
      <c r="J19" s="468"/>
    </row>
    <row r="20" spans="2:10" x14ac:dyDescent="0.25">
      <c r="B20" s="469" t="s">
        <v>532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535</v>
      </c>
      <c r="C24" s="529"/>
      <c r="D24" s="529"/>
      <c r="E24" s="529"/>
      <c r="F24" s="529"/>
      <c r="G24" s="529"/>
      <c r="H24" s="529"/>
      <c r="I24" s="529"/>
      <c r="J24" s="530"/>
    </row>
    <row r="25" spans="2:10" ht="26.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46842.36</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x14ac:dyDescent="0.25">
      <c r="B32" s="542" t="s">
        <v>388</v>
      </c>
      <c r="C32" s="543"/>
      <c r="D32" s="543"/>
      <c r="E32" s="543"/>
      <c r="F32" s="543"/>
      <c r="G32" s="543"/>
      <c r="H32" s="543"/>
      <c r="I32" s="544">
        <v>0</v>
      </c>
      <c r="J32" s="545"/>
    </row>
    <row r="33" spans="2:10" x14ac:dyDescent="0.25">
      <c r="B33" s="542" t="s">
        <v>298</v>
      </c>
      <c r="C33" s="543"/>
      <c r="D33" s="543"/>
      <c r="E33" s="543"/>
      <c r="F33" s="543"/>
      <c r="G33" s="543"/>
      <c r="H33" s="543"/>
      <c r="I33" s="591">
        <v>0</v>
      </c>
      <c r="J33" s="592"/>
    </row>
    <row r="34" spans="2:10" ht="16.5" customHeight="1" x14ac:dyDescent="0.25">
      <c r="B34" s="577" t="s">
        <v>199</v>
      </c>
      <c r="C34" s="578"/>
      <c r="D34" s="578"/>
      <c r="E34" s="578"/>
      <c r="F34" s="578"/>
      <c r="G34" s="578"/>
      <c r="H34" s="579"/>
      <c r="I34" s="593">
        <v>0</v>
      </c>
      <c r="J34" s="594"/>
    </row>
    <row r="35" spans="2:10" ht="12" customHeight="1" x14ac:dyDescent="0.25">
      <c r="B35" s="672"/>
      <c r="C35" s="673"/>
      <c r="D35" s="673"/>
      <c r="E35" s="673"/>
      <c r="F35" s="673"/>
      <c r="G35" s="673"/>
      <c r="H35" s="673"/>
      <c r="I35" s="580">
        <v>0</v>
      </c>
      <c r="J35" s="581"/>
    </row>
    <row r="36" spans="2:10" ht="30.75" customHeight="1" x14ac:dyDescent="0.25">
      <c r="B36" s="850" t="s">
        <v>536</v>
      </c>
      <c r="C36" s="851"/>
      <c r="D36" s="851"/>
      <c r="E36" s="852"/>
      <c r="F36" s="550" t="s">
        <v>34</v>
      </c>
      <c r="G36" s="551"/>
      <c r="H36" s="552"/>
      <c r="I36" s="452">
        <f>SUM(I31:J35)</f>
        <v>0</v>
      </c>
      <c r="J36" s="452"/>
    </row>
    <row r="37" spans="2:10" ht="18" customHeight="1" x14ac:dyDescent="0.25">
      <c r="B37" s="853"/>
      <c r="C37" s="854"/>
      <c r="D37" s="854"/>
      <c r="E37" s="855"/>
      <c r="F37" s="550" t="s">
        <v>33</v>
      </c>
      <c r="G37" s="551"/>
      <c r="H37" s="552"/>
      <c r="I37" s="453">
        <f>I27-I36</f>
        <v>46842.36</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t="s">
        <v>23</v>
      </c>
      <c r="C40" s="30" t="s">
        <v>12</v>
      </c>
      <c r="D40" s="30" t="s">
        <v>396</v>
      </c>
      <c r="E40" s="30" t="s">
        <v>396</v>
      </c>
      <c r="F40" s="29" t="s">
        <v>10</v>
      </c>
      <c r="G40" s="426">
        <v>1879.88</v>
      </c>
      <c r="H40" s="427"/>
      <c r="I40" s="609" t="s">
        <v>24</v>
      </c>
      <c r="J40" s="610"/>
    </row>
    <row r="41" spans="2:10" ht="23.25" customHeight="1" x14ac:dyDescent="0.25">
      <c r="B41" s="9" t="s">
        <v>23</v>
      </c>
      <c r="C41" s="30" t="s">
        <v>12</v>
      </c>
      <c r="D41" s="30" t="s">
        <v>396</v>
      </c>
      <c r="E41" s="30" t="s">
        <v>533</v>
      </c>
      <c r="F41" s="29" t="s">
        <v>10</v>
      </c>
      <c r="G41" s="426">
        <v>503.91</v>
      </c>
      <c r="H41" s="427"/>
      <c r="I41" s="611"/>
      <c r="J41" s="612"/>
    </row>
    <row r="42" spans="2:10" ht="21" customHeight="1" x14ac:dyDescent="0.25">
      <c r="B42" s="9" t="s">
        <v>22</v>
      </c>
      <c r="C42" s="30" t="s">
        <v>12</v>
      </c>
      <c r="D42" s="30" t="s">
        <v>396</v>
      </c>
      <c r="E42" s="30" t="s">
        <v>396</v>
      </c>
      <c r="F42" s="29" t="s">
        <v>10</v>
      </c>
      <c r="G42" s="406">
        <v>9543.9699999999993</v>
      </c>
      <c r="H42" s="407"/>
      <c r="I42" s="613"/>
      <c r="J42" s="614"/>
    </row>
    <row r="43" spans="2:10" ht="19.5" customHeight="1" x14ac:dyDescent="0.25">
      <c r="B43" s="9" t="s">
        <v>21</v>
      </c>
      <c r="C43" s="30" t="s">
        <v>12</v>
      </c>
      <c r="D43" s="30" t="s">
        <v>396</v>
      </c>
      <c r="E43" s="30" t="s">
        <v>396</v>
      </c>
      <c r="F43" s="29" t="s">
        <v>10</v>
      </c>
      <c r="G43" s="406">
        <v>2054.61</v>
      </c>
      <c r="H43" s="407"/>
      <c r="I43" s="390" t="s">
        <v>19</v>
      </c>
      <c r="J43" s="390"/>
    </row>
    <row r="44" spans="2:10" ht="18.75" customHeight="1" x14ac:dyDescent="0.25">
      <c r="B44" s="9" t="s">
        <v>20</v>
      </c>
      <c r="C44" s="30" t="s">
        <v>12</v>
      </c>
      <c r="D44" s="30" t="s">
        <v>396</v>
      </c>
      <c r="E44" s="30" t="s">
        <v>396</v>
      </c>
      <c r="F44" s="29" t="s">
        <v>10</v>
      </c>
      <c r="G44" s="406">
        <v>1601.96</v>
      </c>
      <c r="H44" s="407"/>
      <c r="I44" s="409" t="s">
        <v>389</v>
      </c>
      <c r="J44" s="410"/>
    </row>
    <row r="45" spans="2:10" ht="19.5" customHeight="1" x14ac:dyDescent="0.25">
      <c r="B45" s="9" t="s">
        <v>18</v>
      </c>
      <c r="C45" s="30" t="s">
        <v>12</v>
      </c>
      <c r="D45" s="30" t="s">
        <v>396</v>
      </c>
      <c r="E45" s="30" t="s">
        <v>396</v>
      </c>
      <c r="F45" s="29" t="s">
        <v>10</v>
      </c>
      <c r="G45" s="406">
        <v>6834.11</v>
      </c>
      <c r="H45" s="407"/>
      <c r="I45" s="411"/>
      <c r="J45" s="412"/>
    </row>
    <row r="46" spans="2:10" ht="18" customHeight="1" x14ac:dyDescent="0.25">
      <c r="B46" s="9" t="s">
        <v>16</v>
      </c>
      <c r="C46" s="30" t="s">
        <v>12</v>
      </c>
      <c r="D46" s="30" t="s">
        <v>396</v>
      </c>
      <c r="E46" s="30" t="s">
        <v>396</v>
      </c>
      <c r="F46" s="29" t="s">
        <v>10</v>
      </c>
      <c r="G46" s="406">
        <v>7313.78</v>
      </c>
      <c r="H46" s="407"/>
      <c r="I46" s="411"/>
      <c r="J46" s="412"/>
    </row>
    <row r="47" spans="2:10" ht="18" customHeight="1" x14ac:dyDescent="0.25">
      <c r="B47" s="9" t="s">
        <v>15</v>
      </c>
      <c r="C47" s="30" t="s">
        <v>12</v>
      </c>
      <c r="D47" s="30" t="s">
        <v>396</v>
      </c>
      <c r="E47" s="30" t="s">
        <v>396</v>
      </c>
      <c r="F47" s="29" t="s">
        <v>10</v>
      </c>
      <c r="G47" s="406">
        <v>10813.22</v>
      </c>
      <c r="H47" s="407"/>
      <c r="I47" s="411"/>
      <c r="J47" s="412"/>
    </row>
    <row r="48" spans="2:10" ht="18" customHeight="1" x14ac:dyDescent="0.25">
      <c r="B48" s="9" t="s">
        <v>15</v>
      </c>
      <c r="C48" s="30" t="s">
        <v>12</v>
      </c>
      <c r="D48" s="30" t="s">
        <v>396</v>
      </c>
      <c r="E48" s="30" t="s">
        <v>533</v>
      </c>
      <c r="F48" s="29" t="s">
        <v>10</v>
      </c>
      <c r="G48" s="406">
        <v>6296.92</v>
      </c>
      <c r="H48" s="407"/>
      <c r="I48" s="411"/>
      <c r="J48" s="412"/>
    </row>
    <row r="49" spans="2:11" ht="16.5" customHeight="1" x14ac:dyDescent="0.25">
      <c r="B49" s="643" t="s">
        <v>9</v>
      </c>
      <c r="C49" s="644"/>
      <c r="D49" s="644"/>
      <c r="E49" s="644"/>
      <c r="F49" s="669"/>
      <c r="G49" s="670">
        <f>SUM(G40:H48)</f>
        <v>46842.359999999993</v>
      </c>
      <c r="H49" s="671"/>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391" t="s">
        <v>390</v>
      </c>
      <c r="C52" s="392"/>
      <c r="D52" s="392"/>
      <c r="E52" s="394" t="s">
        <v>391</v>
      </c>
      <c r="F52" s="394"/>
      <c r="G52" s="394"/>
      <c r="H52" s="395"/>
      <c r="I52" s="400" t="s">
        <v>86</v>
      </c>
      <c r="J52" s="401"/>
    </row>
    <row r="53" spans="2:11" ht="10.5" customHeight="1" x14ac:dyDescent="0.25">
      <c r="B53" s="393"/>
      <c r="C53" s="392"/>
      <c r="D53" s="392"/>
      <c r="E53" s="396"/>
      <c r="F53" s="396"/>
      <c r="G53" s="396"/>
      <c r="H53" s="397"/>
      <c r="I53" s="402"/>
      <c r="J53" s="403"/>
    </row>
    <row r="54" spans="2:11" ht="8.25" customHeight="1" x14ac:dyDescent="0.25">
      <c r="B54" s="393"/>
      <c r="C54" s="392"/>
      <c r="D54" s="392"/>
      <c r="E54" s="396"/>
      <c r="F54" s="396"/>
      <c r="G54" s="396"/>
      <c r="H54" s="397"/>
      <c r="I54" s="402"/>
      <c r="J54" s="403"/>
    </row>
    <row r="55" spans="2:11" ht="16.5" customHeight="1" x14ac:dyDescent="0.25">
      <c r="B55" s="393"/>
      <c r="C55" s="392"/>
      <c r="D55" s="392"/>
      <c r="E55" s="396"/>
      <c r="F55" s="396"/>
      <c r="G55" s="396"/>
      <c r="H55" s="396"/>
      <c r="I55" s="404"/>
      <c r="J55" s="405"/>
    </row>
    <row r="56" spans="2:11" ht="29.25" customHeight="1" x14ac:dyDescent="0.25">
      <c r="B56" s="393"/>
      <c r="C56" s="392"/>
      <c r="D56" s="392"/>
      <c r="E56" s="396"/>
      <c r="F56" s="396"/>
      <c r="G56" s="396"/>
      <c r="H56" s="396"/>
      <c r="I56" s="400" t="s">
        <v>1</v>
      </c>
      <c r="J56" s="401"/>
    </row>
    <row r="57" spans="2:11" ht="10.5" customHeight="1" x14ac:dyDescent="0.25">
      <c r="B57" s="393"/>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52:D57"/>
    <mergeCell ref="E52:H57"/>
    <mergeCell ref="I52:J55"/>
    <mergeCell ref="I56:J57"/>
    <mergeCell ref="B58:J58"/>
    <mergeCell ref="B49:F49"/>
    <mergeCell ref="G49:H49"/>
    <mergeCell ref="B50:H50"/>
    <mergeCell ref="I50:J51"/>
    <mergeCell ref="B51:D51"/>
    <mergeCell ref="E51:H51"/>
    <mergeCell ref="G44:H44"/>
    <mergeCell ref="I44:J49"/>
    <mergeCell ref="G45:H45"/>
    <mergeCell ref="G46:H46"/>
    <mergeCell ref="G47:H47"/>
    <mergeCell ref="G48:H48"/>
    <mergeCell ref="G40:H40"/>
    <mergeCell ref="I40:J42"/>
    <mergeCell ref="G41:H41"/>
    <mergeCell ref="G42:H42"/>
    <mergeCell ref="G43:H43"/>
    <mergeCell ref="I43:J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51181102362204722" right="0.51181102362204722" top="0.15748031496062992" bottom="0.15748031496062992" header="0.31496062992125984" footer="0.31496062992125984"/>
  <pageSetup scale="71" fitToHeight="0" orientation="portrait" horizontalDpi="300" verticalDpi="30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Hoja67">
    <tabColor theme="0"/>
  </sheetPr>
  <dimension ref="B1:K59"/>
  <sheetViews>
    <sheetView topLeftCell="A6"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540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x14ac:dyDescent="0.25">
      <c r="B10" s="17"/>
      <c r="C10" s="16"/>
      <c r="D10" s="16"/>
      <c r="E10" s="16"/>
      <c r="F10" s="16"/>
      <c r="G10" s="16"/>
      <c r="H10" s="16"/>
      <c r="I10" s="16"/>
      <c r="J10" s="15"/>
    </row>
    <row r="11" spans="2:10" ht="3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537</v>
      </c>
      <c r="E13" s="506"/>
      <c r="F13" s="803">
        <v>0.1</v>
      </c>
      <c r="G13" s="506"/>
      <c r="H13" s="505" t="s">
        <v>66</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538</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541</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46842.36</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5"/>
      <c r="I30" s="437" t="s">
        <v>38</v>
      </c>
      <c r="J30" s="437"/>
    </row>
    <row r="31" spans="2:10" x14ac:dyDescent="0.25">
      <c r="B31" s="542" t="s">
        <v>196</v>
      </c>
      <c r="C31" s="543"/>
      <c r="D31" s="543"/>
      <c r="E31" s="543"/>
      <c r="F31" s="543"/>
      <c r="G31" s="543"/>
      <c r="H31" s="856"/>
      <c r="I31" s="857">
        <v>0</v>
      </c>
      <c r="J31" s="545"/>
    </row>
    <row r="32" spans="2:10" x14ac:dyDescent="0.25">
      <c r="B32" s="542" t="s">
        <v>388</v>
      </c>
      <c r="C32" s="543"/>
      <c r="D32" s="543"/>
      <c r="E32" s="543"/>
      <c r="F32" s="543"/>
      <c r="G32" s="543"/>
      <c r="H32" s="856"/>
      <c r="I32" s="857">
        <v>0</v>
      </c>
      <c r="J32" s="545"/>
    </row>
    <row r="33" spans="2:10" ht="16.5" customHeight="1" x14ac:dyDescent="0.25">
      <c r="B33" s="577" t="s">
        <v>298</v>
      </c>
      <c r="C33" s="578"/>
      <c r="D33" s="578"/>
      <c r="E33" s="578"/>
      <c r="F33" s="578"/>
      <c r="G33" s="578"/>
      <c r="H33" s="858"/>
      <c r="I33" s="859">
        <v>0</v>
      </c>
      <c r="J33" s="592"/>
    </row>
    <row r="34" spans="2:10" ht="16.5" customHeight="1" x14ac:dyDescent="0.25">
      <c r="B34" s="577" t="s">
        <v>199</v>
      </c>
      <c r="C34" s="578"/>
      <c r="D34" s="578"/>
      <c r="E34" s="578"/>
      <c r="F34" s="578"/>
      <c r="G34" s="578"/>
      <c r="H34" s="578"/>
      <c r="I34" s="860">
        <v>0</v>
      </c>
      <c r="J34" s="594"/>
    </row>
    <row r="35" spans="2:10" ht="21.75" customHeight="1" x14ac:dyDescent="0.25">
      <c r="B35" s="672"/>
      <c r="C35" s="673"/>
      <c r="D35" s="673"/>
      <c r="E35" s="673"/>
      <c r="F35" s="673"/>
      <c r="G35" s="673"/>
      <c r="H35" s="673"/>
      <c r="I35" s="581">
        <v>0</v>
      </c>
      <c r="J35" s="581"/>
    </row>
    <row r="36" spans="2:10" ht="18.75" customHeight="1" x14ac:dyDescent="0.25">
      <c r="B36" s="850" t="s">
        <v>536</v>
      </c>
      <c r="C36" s="851"/>
      <c r="D36" s="851"/>
      <c r="E36" s="852"/>
      <c r="F36" s="550" t="s">
        <v>34</v>
      </c>
      <c r="G36" s="551"/>
      <c r="H36" s="551"/>
      <c r="I36" s="452">
        <f>SUM(I31:J35)</f>
        <v>0</v>
      </c>
      <c r="J36" s="452"/>
    </row>
    <row r="37" spans="2:10" ht="30" customHeight="1" x14ac:dyDescent="0.25">
      <c r="B37" s="853"/>
      <c r="C37" s="854"/>
      <c r="D37" s="854"/>
      <c r="E37" s="855"/>
      <c r="F37" s="550" t="s">
        <v>33</v>
      </c>
      <c r="G37" s="551"/>
      <c r="H37" s="552"/>
      <c r="I37" s="453">
        <f>I27-I36</f>
        <v>46842.36</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c r="C40" s="30" t="s">
        <v>259</v>
      </c>
      <c r="D40" s="30"/>
      <c r="E40" s="30"/>
      <c r="F40" s="29" t="s">
        <v>487</v>
      </c>
      <c r="G40" s="426">
        <f>I37</f>
        <v>46842.36</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6" customHeight="1" x14ac:dyDescent="0.25">
      <c r="B45" s="9"/>
      <c r="C45" s="8"/>
      <c r="D45" s="8"/>
      <c r="E45" s="8"/>
      <c r="F45" s="8"/>
      <c r="G45" s="406"/>
      <c r="H45" s="407"/>
      <c r="I45" s="409" t="s">
        <v>389</v>
      </c>
      <c r="J45" s="410"/>
    </row>
    <row r="46" spans="2:10" ht="6"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391" t="s">
        <v>390</v>
      </c>
      <c r="C53" s="392"/>
      <c r="D53" s="392"/>
      <c r="E53" s="394" t="s">
        <v>391</v>
      </c>
      <c r="F53" s="394"/>
      <c r="G53" s="394"/>
      <c r="H53" s="395"/>
      <c r="I53" s="400" t="s">
        <v>86</v>
      </c>
      <c r="J53" s="401"/>
    </row>
    <row r="54" spans="2:11" ht="6.75" customHeight="1" x14ac:dyDescent="0.25">
      <c r="B54" s="393"/>
      <c r="C54" s="392"/>
      <c r="D54" s="392"/>
      <c r="E54" s="396"/>
      <c r="F54" s="396"/>
      <c r="G54" s="396"/>
      <c r="H54" s="397"/>
      <c r="I54" s="402"/>
      <c r="J54" s="403"/>
    </row>
    <row r="55" spans="2:11" ht="12.75" customHeight="1" x14ac:dyDescent="0.25">
      <c r="B55" s="393"/>
      <c r="C55" s="392"/>
      <c r="D55" s="392"/>
      <c r="E55" s="396"/>
      <c r="F55" s="396"/>
      <c r="G55" s="396"/>
      <c r="H55" s="397"/>
      <c r="I55" s="402"/>
      <c r="J55" s="403"/>
    </row>
    <row r="56" spans="2:11" ht="16.5" customHeight="1" x14ac:dyDescent="0.25">
      <c r="B56" s="393"/>
      <c r="C56" s="392"/>
      <c r="D56" s="392"/>
      <c r="E56" s="396"/>
      <c r="F56" s="396"/>
      <c r="G56" s="396"/>
      <c r="H56" s="396"/>
      <c r="I56" s="404"/>
      <c r="J56" s="405"/>
    </row>
    <row r="57" spans="2:11" ht="29.25" customHeight="1" x14ac:dyDescent="0.25">
      <c r="B57" s="393"/>
      <c r="C57" s="392"/>
      <c r="D57" s="392"/>
      <c r="E57" s="396"/>
      <c r="F57" s="396"/>
      <c r="G57" s="396"/>
      <c r="H57" s="396"/>
      <c r="I57" s="400" t="s">
        <v>1</v>
      </c>
      <c r="J57" s="401"/>
    </row>
    <row r="58" spans="2:11" ht="10.5" customHeight="1" x14ac:dyDescent="0.25">
      <c r="B58" s="393"/>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15748031496062992" bottom="0.15748031496062992" header="0.31496062992125984" footer="0.31496062992125984"/>
  <pageSetup scale="70" fitToHeight="0" orientation="portrait" horizontalDpi="300" verticalDpi="300"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Hoja68">
    <tabColor theme="0"/>
  </sheetPr>
  <dimension ref="B1:K59"/>
  <sheetViews>
    <sheetView tabSelected="1" workbookViewId="0">
      <selection activeCell="I9" sqref="I9"/>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2127</v>
      </c>
      <c r="C4" s="490"/>
      <c r="D4" s="490"/>
      <c r="E4" s="490"/>
      <c r="F4" s="490"/>
      <c r="G4" s="490"/>
      <c r="H4" s="490"/>
      <c r="I4" s="490"/>
      <c r="J4" s="491"/>
    </row>
    <row r="5" spans="2:10" ht="18" x14ac:dyDescent="0.25">
      <c r="B5" s="489" t="s">
        <v>2128</v>
      </c>
      <c r="C5" s="490"/>
      <c r="D5" s="490"/>
      <c r="E5" s="490"/>
      <c r="F5" s="490"/>
      <c r="G5" s="490"/>
      <c r="H5" s="490"/>
      <c r="I5" s="490"/>
      <c r="J5" s="491"/>
    </row>
    <row r="6" spans="2:10" ht="18" x14ac:dyDescent="0.25">
      <c r="B6" s="489" t="s">
        <v>2129</v>
      </c>
      <c r="C6" s="490"/>
      <c r="D6" s="490"/>
      <c r="E6" s="490"/>
      <c r="F6" s="490"/>
      <c r="G6" s="490"/>
      <c r="H6" s="490"/>
      <c r="I6" s="490"/>
      <c r="J6" s="491"/>
    </row>
    <row r="7" spans="2:10" ht="20.25" x14ac:dyDescent="0.25">
      <c r="B7" s="17"/>
      <c r="C7" s="16"/>
      <c r="D7" s="22"/>
      <c r="E7" s="16"/>
      <c r="F7" s="19"/>
      <c r="G7" s="19"/>
      <c r="H7" s="19"/>
      <c r="I7" s="21" t="s">
        <v>2130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2131</v>
      </c>
      <c r="J9" s="15"/>
    </row>
    <row r="10" spans="2:10" x14ac:dyDescent="0.25">
      <c r="B10" s="17"/>
      <c r="C10" s="16"/>
      <c r="D10" s="16"/>
      <c r="E10" s="16"/>
      <c r="F10" s="16"/>
      <c r="G10" s="16"/>
      <c r="H10" s="16"/>
      <c r="I10" s="16"/>
      <c r="J10" s="15"/>
    </row>
    <row r="11" spans="2:10" ht="3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21" customHeight="1" x14ac:dyDescent="0.25">
      <c r="B13" s="497"/>
      <c r="C13" s="498"/>
      <c r="D13" s="505"/>
      <c r="E13" s="506"/>
      <c r="F13" s="505"/>
      <c r="G13" s="506"/>
      <c r="H13" s="510"/>
      <c r="I13" s="510"/>
      <c r="J13" s="504"/>
    </row>
    <row r="14" spans="2:10" ht="30" customHeight="1" x14ac:dyDescent="0.25">
      <c r="B14" s="497"/>
      <c r="C14" s="498"/>
      <c r="D14" s="507"/>
      <c r="E14" s="508"/>
      <c r="F14" s="507"/>
      <c r="G14" s="508"/>
      <c r="H14" s="510"/>
      <c r="I14" s="510"/>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543</v>
      </c>
      <c r="E18" s="464"/>
      <c r="F18" s="464"/>
      <c r="G18" s="464"/>
      <c r="H18" s="464"/>
      <c r="I18" s="464"/>
      <c r="J18" s="465"/>
    </row>
    <row r="19" spans="2:10" x14ac:dyDescent="0.25">
      <c r="B19" s="461"/>
      <c r="C19" s="462"/>
      <c r="D19" s="466"/>
      <c r="E19" s="467"/>
      <c r="F19" s="467"/>
      <c r="G19" s="467"/>
      <c r="H19" s="467"/>
      <c r="I19" s="467"/>
      <c r="J19" s="468"/>
    </row>
    <row r="20" spans="2:10" x14ac:dyDescent="0.25">
      <c r="B20" s="469" t="s">
        <v>532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544</v>
      </c>
      <c r="C24" s="529"/>
      <c r="D24" s="529"/>
      <c r="E24" s="529"/>
      <c r="F24" s="529"/>
      <c r="G24" s="529"/>
      <c r="H24" s="529"/>
      <c r="I24" s="529"/>
      <c r="J24" s="530"/>
    </row>
    <row r="25" spans="2:10" ht="28.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37262.959999999999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x14ac:dyDescent="0.25">
      <c r="B32" s="542" t="s">
        <v>388</v>
      </c>
      <c r="C32" s="543"/>
      <c r="D32" s="543"/>
      <c r="E32" s="543"/>
      <c r="F32" s="543"/>
      <c r="G32" s="543"/>
      <c r="H32" s="543"/>
      <c r="I32" s="544">
        <v>0</v>
      </c>
      <c r="J32" s="545"/>
    </row>
    <row r="33" spans="2:10" x14ac:dyDescent="0.25">
      <c r="B33" s="542" t="s">
        <v>298</v>
      </c>
      <c r="C33" s="543"/>
      <c r="D33" s="543"/>
      <c r="E33" s="543"/>
      <c r="F33" s="543"/>
      <c r="G33" s="543"/>
      <c r="H33" s="543"/>
      <c r="I33" s="591">
        <v>0</v>
      </c>
      <c r="J33" s="592"/>
    </row>
    <row r="34" spans="2:10" ht="16.5" customHeight="1" x14ac:dyDescent="0.25">
      <c r="B34" s="577" t="s">
        <v>199</v>
      </c>
      <c r="C34" s="578"/>
      <c r="D34" s="578"/>
      <c r="E34" s="578"/>
      <c r="F34" s="578"/>
      <c r="G34" s="578"/>
      <c r="H34" s="579"/>
      <c r="I34" s="593">
        <v>0</v>
      </c>
      <c r="J34" s="594"/>
    </row>
    <row r="35" spans="2:10" ht="21.75" customHeight="1" x14ac:dyDescent="0.25">
      <c r="B35" s="672"/>
      <c r="C35" s="673"/>
      <c r="D35" s="673"/>
      <c r="E35" s="673"/>
      <c r="F35" s="673"/>
      <c r="G35" s="673"/>
      <c r="H35" s="673"/>
      <c r="I35" s="580">
        <v>0</v>
      </c>
      <c r="J35" s="581"/>
    </row>
    <row r="36" spans="2:10" ht="18.75" customHeight="1" x14ac:dyDescent="0.25">
      <c r="B36" s="804" t="s">
        <v>545</v>
      </c>
      <c r="C36" s="805"/>
      <c r="D36" s="805"/>
      <c r="E36" s="806"/>
      <c r="F36" s="550" t="s">
        <v>34</v>
      </c>
      <c r="G36" s="551"/>
      <c r="H36" s="552"/>
      <c r="I36" s="452">
        <f>SUM(I31:J35)</f>
        <v>0</v>
      </c>
      <c r="J36" s="452"/>
    </row>
    <row r="37" spans="2:10" ht="30.75" customHeight="1" x14ac:dyDescent="0.25">
      <c r="B37" s="807"/>
      <c r="C37" s="808"/>
      <c r="D37" s="808"/>
      <c r="E37" s="809"/>
      <c r="F37" s="550" t="s">
        <v>33</v>
      </c>
      <c r="G37" s="551"/>
      <c r="H37" s="552"/>
      <c r="I37" s="453">
        <f>I27-I36</f>
        <v>37262.959999999999</v>
      </c>
      <c r="J37" s="454"/>
    </row>
    <row r="38" spans="2:10" ht="29.25" customHeight="1" x14ac:dyDescent="0.25">
      <c r="B38" s="417" t="s">
        <v>32</v>
      </c>
      <c r="C38" s="418"/>
      <c r="D38" s="418"/>
      <c r="E38" s="418"/>
      <c r="F38" s="418"/>
      <c r="G38" s="418"/>
      <c r="H38" s="419"/>
      <c r="I38" s="420" t="s">
        <v>31</v>
      </c>
      <c r="J38" s="421"/>
    </row>
    <row r="39" spans="2:10" ht="33" customHeight="1" x14ac:dyDescent="0.25">
      <c r="B39" s="90" t="s">
        <v>30</v>
      </c>
      <c r="C39" s="90" t="s">
        <v>29</v>
      </c>
      <c r="D39" s="90" t="s">
        <v>28</v>
      </c>
      <c r="E39" s="90" t="s">
        <v>27</v>
      </c>
      <c r="F39" s="28" t="s">
        <v>26</v>
      </c>
      <c r="G39" s="424" t="s">
        <v>25</v>
      </c>
      <c r="H39" s="425"/>
      <c r="I39" s="422"/>
      <c r="J39" s="423"/>
    </row>
    <row r="40" spans="2:10" ht="23.25" customHeight="1" x14ac:dyDescent="0.25">
      <c r="B40" s="29"/>
      <c r="C40" s="30" t="s">
        <v>259</v>
      </c>
      <c r="D40" s="30"/>
      <c r="E40" s="30"/>
      <c r="F40" s="29" t="s">
        <v>487</v>
      </c>
      <c r="G40" s="426">
        <f>I37</f>
        <v>37262.959999999999</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389</v>
      </c>
      <c r="J45" s="410"/>
    </row>
    <row r="46" spans="2:10" ht="6.7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16.5" customHeight="1" x14ac:dyDescent="0.25">
      <c r="B53" s="391" t="s">
        <v>390</v>
      </c>
      <c r="C53" s="392"/>
      <c r="D53" s="392"/>
      <c r="E53" s="394" t="s">
        <v>391</v>
      </c>
      <c r="F53" s="394"/>
      <c r="G53" s="394"/>
      <c r="H53" s="395"/>
      <c r="I53" s="400" t="s">
        <v>86</v>
      </c>
      <c r="J53" s="401"/>
    </row>
    <row r="54" spans="2:11" x14ac:dyDescent="0.25">
      <c r="B54" s="393"/>
      <c r="C54" s="392"/>
      <c r="D54" s="392"/>
      <c r="E54" s="396"/>
      <c r="F54" s="396"/>
      <c r="G54" s="396"/>
      <c r="H54" s="397"/>
      <c r="I54" s="402"/>
      <c r="J54" s="403"/>
    </row>
    <row r="55" spans="2:11" ht="20.25" customHeight="1" x14ac:dyDescent="0.25">
      <c r="B55" s="393"/>
      <c r="C55" s="392"/>
      <c r="D55" s="392"/>
      <c r="E55" s="396"/>
      <c r="F55" s="396"/>
      <c r="G55" s="396"/>
      <c r="H55" s="397"/>
      <c r="I55" s="402"/>
      <c r="J55" s="403"/>
    </row>
    <row r="56" spans="2:11" ht="16.5" customHeight="1" x14ac:dyDescent="0.25">
      <c r="B56" s="393"/>
      <c r="C56" s="392"/>
      <c r="D56" s="392"/>
      <c r="E56" s="396"/>
      <c r="F56" s="396"/>
      <c r="G56" s="396"/>
      <c r="H56" s="396"/>
      <c r="I56" s="404"/>
      <c r="J56" s="405"/>
    </row>
    <row r="57" spans="2:11" ht="25.5" customHeight="1" x14ac:dyDescent="0.25">
      <c r="B57" s="393"/>
      <c r="C57" s="392"/>
      <c r="D57" s="392"/>
      <c r="E57" s="396"/>
      <c r="F57" s="396"/>
      <c r="G57" s="396"/>
      <c r="H57" s="396"/>
      <c r="I57" s="400" t="s">
        <v>1</v>
      </c>
      <c r="J57" s="401"/>
    </row>
    <row r="58" spans="2:11" ht="10.5" customHeight="1" x14ac:dyDescent="0.25">
      <c r="B58" s="393"/>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67" fitToHeight="0" orientation="portrait" horizontalDpi="300" verticalDpi="3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Hoja69">
    <tabColor theme="0"/>
  </sheetPr>
  <dimension ref="B1:K56"/>
  <sheetViews>
    <sheetView topLeftCell="A12"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548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ht="8.25"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4" t="s">
        <v>546</v>
      </c>
      <c r="E13" s="504"/>
      <c r="F13" s="505"/>
      <c r="G13" s="506"/>
      <c r="H13" s="861" t="s">
        <v>66</v>
      </c>
      <c r="I13" s="861"/>
      <c r="J13" s="504" t="s">
        <v>52</v>
      </c>
    </row>
    <row r="14" spans="2:10" ht="13.5" customHeight="1" x14ac:dyDescent="0.25">
      <c r="B14" s="497"/>
      <c r="C14" s="498"/>
      <c r="D14" s="504"/>
      <c r="E14" s="504"/>
      <c r="F14" s="507"/>
      <c r="G14" s="508"/>
      <c r="H14" s="861"/>
      <c r="I14" s="861"/>
      <c r="J14" s="504"/>
    </row>
    <row r="15" spans="2:10" ht="34.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512</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547</v>
      </c>
      <c r="E18" s="464"/>
      <c r="F18" s="464"/>
      <c r="G18" s="464"/>
      <c r="H18" s="464"/>
      <c r="I18" s="464"/>
      <c r="J18" s="465"/>
    </row>
    <row r="19" spans="2:10" ht="12.75" customHeight="1"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16.5" customHeight="1" x14ac:dyDescent="0.25">
      <c r="B23" s="528" t="s">
        <v>549</v>
      </c>
      <c r="C23" s="529"/>
      <c r="D23" s="529"/>
      <c r="E23" s="529"/>
      <c r="F23" s="529"/>
      <c r="G23" s="529"/>
      <c r="H23" s="529"/>
      <c r="I23" s="529"/>
      <c r="J23" s="530"/>
    </row>
    <row r="24" spans="2:10" ht="16.5" customHeight="1" x14ac:dyDescent="0.25">
      <c r="B24" s="531"/>
      <c r="C24" s="532"/>
      <c r="D24" s="532"/>
      <c r="E24" s="532"/>
      <c r="F24" s="532"/>
      <c r="G24" s="532"/>
      <c r="H24" s="532"/>
      <c r="I24" s="532"/>
      <c r="J24" s="533"/>
    </row>
    <row r="25" spans="2:10" ht="16.5" customHeight="1" x14ac:dyDescent="0.25">
      <c r="B25" s="531"/>
      <c r="C25" s="532"/>
      <c r="D25" s="532"/>
      <c r="E25" s="532"/>
      <c r="F25" s="532"/>
      <c r="G25" s="532"/>
      <c r="H25" s="532"/>
      <c r="I25" s="532"/>
      <c r="J25" s="533"/>
    </row>
    <row r="26" spans="2:10" ht="18" customHeight="1" x14ac:dyDescent="0.25">
      <c r="B26" s="455" t="s">
        <v>42</v>
      </c>
      <c r="C26" s="455"/>
      <c r="D26" s="455"/>
      <c r="E26" s="455"/>
      <c r="F26" s="455"/>
      <c r="G26" s="455"/>
      <c r="H26" s="455"/>
      <c r="I26" s="601">
        <v>5716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543"/>
      <c r="I30" s="739">
        <v>0</v>
      </c>
      <c r="J30" s="740"/>
    </row>
    <row r="31" spans="2:10" x14ac:dyDescent="0.25">
      <c r="B31" s="542" t="s">
        <v>388</v>
      </c>
      <c r="C31" s="543"/>
      <c r="D31" s="543"/>
      <c r="E31" s="543"/>
      <c r="F31" s="543"/>
      <c r="G31" s="543"/>
      <c r="H31" s="543"/>
      <c r="I31" s="739">
        <v>0</v>
      </c>
      <c r="J31" s="740"/>
    </row>
    <row r="32" spans="2:10" x14ac:dyDescent="0.25">
      <c r="B32" s="542" t="s">
        <v>198</v>
      </c>
      <c r="C32" s="543"/>
      <c r="D32" s="543"/>
      <c r="E32" s="543"/>
      <c r="F32" s="543"/>
      <c r="G32" s="543"/>
      <c r="H32" s="543"/>
      <c r="I32" s="615">
        <v>0</v>
      </c>
      <c r="J32" s="616"/>
    </row>
    <row r="33" spans="2:10" ht="33" customHeight="1" x14ac:dyDescent="0.25">
      <c r="B33" s="812" t="s">
        <v>550</v>
      </c>
      <c r="C33" s="813"/>
      <c r="D33" s="813"/>
      <c r="E33" s="814"/>
      <c r="F33" s="550" t="s">
        <v>34</v>
      </c>
      <c r="G33" s="551"/>
      <c r="H33" s="552"/>
      <c r="I33" s="738">
        <f>SUM(I30:J32)</f>
        <v>0</v>
      </c>
      <c r="J33" s="738"/>
    </row>
    <row r="34" spans="2:10" ht="18.75" customHeight="1" x14ac:dyDescent="0.25">
      <c r="B34" s="815"/>
      <c r="C34" s="816"/>
      <c r="D34" s="816"/>
      <c r="E34" s="817"/>
      <c r="F34" s="550" t="s">
        <v>33</v>
      </c>
      <c r="G34" s="551"/>
      <c r="H34" s="552"/>
      <c r="I34" s="452">
        <f>++I26+I27-I33</f>
        <v>5716</v>
      </c>
      <c r="J34" s="452"/>
    </row>
    <row r="35" spans="2:10" ht="14.25" customHeight="1" x14ac:dyDescent="0.25">
      <c r="B35" s="417" t="s">
        <v>32</v>
      </c>
      <c r="C35" s="418"/>
      <c r="D35" s="418"/>
      <c r="E35" s="418"/>
      <c r="F35" s="418"/>
      <c r="G35" s="418"/>
      <c r="H35" s="419"/>
      <c r="I35" s="390" t="s">
        <v>31</v>
      </c>
      <c r="J35" s="390"/>
    </row>
    <row r="36" spans="2:10" ht="36" customHeight="1" x14ac:dyDescent="0.25">
      <c r="B36" s="90" t="s">
        <v>30</v>
      </c>
      <c r="C36" s="90" t="s">
        <v>29</v>
      </c>
      <c r="D36" s="90" t="s">
        <v>28</v>
      </c>
      <c r="E36" s="90" t="s">
        <v>27</v>
      </c>
      <c r="F36" s="28" t="s">
        <v>26</v>
      </c>
      <c r="G36" s="424" t="s">
        <v>25</v>
      </c>
      <c r="H36" s="425"/>
      <c r="I36" s="390"/>
      <c r="J36" s="390"/>
    </row>
    <row r="37" spans="2:10" ht="24" customHeight="1" x14ac:dyDescent="0.25">
      <c r="B37" s="29" t="s">
        <v>15</v>
      </c>
      <c r="C37" s="30"/>
      <c r="D37" s="30"/>
      <c r="E37" s="30"/>
      <c r="F37" s="30" t="s">
        <v>259</v>
      </c>
      <c r="G37" s="426">
        <f>I26</f>
        <v>5716</v>
      </c>
      <c r="H37" s="427"/>
      <c r="I37" s="428" t="s">
        <v>24</v>
      </c>
      <c r="J37" s="429"/>
    </row>
    <row r="38" spans="2:10" ht="23.25" customHeight="1" x14ac:dyDescent="0.25">
      <c r="B38" s="9"/>
      <c r="C38" s="8"/>
      <c r="D38" s="8"/>
      <c r="E38" s="8"/>
      <c r="F38" s="8"/>
      <c r="G38" s="406"/>
      <c r="H38" s="407"/>
      <c r="I38" s="430"/>
      <c r="J38" s="431"/>
    </row>
    <row r="39" spans="2:10" ht="25.5" customHeight="1" x14ac:dyDescent="0.25">
      <c r="B39" s="9"/>
      <c r="C39" s="8"/>
      <c r="D39" s="8"/>
      <c r="E39" s="8"/>
      <c r="F39" s="8"/>
      <c r="G39" s="406"/>
      <c r="H39" s="407"/>
      <c r="I39" s="430"/>
      <c r="J39" s="431"/>
    </row>
    <row r="40" spans="2:10" ht="19.5" customHeight="1" x14ac:dyDescent="0.25">
      <c r="B40" s="9"/>
      <c r="C40" s="8"/>
      <c r="D40" s="8"/>
      <c r="E40" s="8"/>
      <c r="F40" s="8"/>
      <c r="G40" s="406"/>
      <c r="H40" s="407"/>
      <c r="I40" s="432"/>
      <c r="J40" s="433"/>
    </row>
    <row r="41" spans="2:10" ht="21.75" customHeight="1" x14ac:dyDescent="0.25">
      <c r="B41" s="9"/>
      <c r="C41" s="8"/>
      <c r="D41" s="8"/>
      <c r="E41" s="8"/>
      <c r="F41" s="8"/>
      <c r="G41" s="406"/>
      <c r="H41" s="407"/>
      <c r="I41" s="390" t="s">
        <v>19</v>
      </c>
      <c r="J41" s="390"/>
    </row>
    <row r="42" spans="2:10" ht="21.75" customHeight="1" x14ac:dyDescent="0.25">
      <c r="B42" s="9"/>
      <c r="C42" s="8"/>
      <c r="D42" s="8"/>
      <c r="E42" s="8"/>
      <c r="F42" s="8"/>
      <c r="G42" s="406"/>
      <c r="H42" s="407"/>
      <c r="I42" s="409" t="s">
        <v>389</v>
      </c>
      <c r="J42" s="410"/>
    </row>
    <row r="43" spans="2:10" ht="21.75" customHeight="1" x14ac:dyDescent="0.25">
      <c r="B43" s="9"/>
      <c r="C43" s="8"/>
      <c r="D43" s="8"/>
      <c r="E43" s="8"/>
      <c r="F43" s="8"/>
      <c r="G43" s="406"/>
      <c r="H43" s="407"/>
      <c r="I43" s="411"/>
      <c r="J43" s="412"/>
    </row>
    <row r="44" spans="2:10" ht="21.75" customHeight="1" x14ac:dyDescent="0.25">
      <c r="B44" s="9"/>
      <c r="C44" s="8"/>
      <c r="D44" s="8"/>
      <c r="E44" s="8"/>
      <c r="F44" s="8"/>
      <c r="G44" s="406"/>
      <c r="H44" s="407"/>
      <c r="I44" s="411"/>
      <c r="J44" s="412"/>
    </row>
    <row r="45" spans="2:10" ht="21.75" customHeight="1" x14ac:dyDescent="0.25">
      <c r="B45" s="31"/>
      <c r="C45" s="32"/>
      <c r="D45" s="32"/>
      <c r="E45" s="8"/>
      <c r="F45" s="8"/>
      <c r="G45" s="406"/>
      <c r="H45" s="407"/>
      <c r="I45" s="411"/>
      <c r="J45" s="412"/>
    </row>
    <row r="46" spans="2:10" ht="21.75" customHeight="1" x14ac:dyDescent="0.25">
      <c r="B46" s="9"/>
      <c r="C46" s="8"/>
      <c r="D46" s="8"/>
      <c r="E46" s="8"/>
      <c r="F46" s="8"/>
      <c r="G46" s="406"/>
      <c r="H46" s="561"/>
      <c r="I46" s="411"/>
      <c r="J46" s="412"/>
    </row>
    <row r="47" spans="2:10" ht="21.75" customHeight="1" x14ac:dyDescent="0.25">
      <c r="B47" s="7"/>
      <c r="C47" s="6"/>
      <c r="D47" s="6"/>
      <c r="E47" s="6"/>
      <c r="F47" s="6"/>
      <c r="G47" s="415"/>
      <c r="H47" s="565"/>
      <c r="I47" s="413"/>
      <c r="J47" s="414"/>
    </row>
    <row r="48" spans="2:10" ht="16.5" customHeight="1"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391" t="s">
        <v>390</v>
      </c>
      <c r="C50" s="392"/>
      <c r="D50" s="392"/>
      <c r="E50" s="394" t="s">
        <v>391</v>
      </c>
      <c r="F50" s="394"/>
      <c r="G50" s="394"/>
      <c r="H50" s="395"/>
      <c r="I50" s="400" t="s">
        <v>86</v>
      </c>
      <c r="J50" s="401"/>
    </row>
    <row r="51" spans="2:11" ht="21" customHeight="1" x14ac:dyDescent="0.25">
      <c r="B51" s="393"/>
      <c r="C51" s="392"/>
      <c r="D51" s="392"/>
      <c r="E51" s="396"/>
      <c r="F51" s="396"/>
      <c r="G51" s="396"/>
      <c r="H51" s="397"/>
      <c r="I51" s="402"/>
      <c r="J51" s="403"/>
    </row>
    <row r="52" spans="2:11" x14ac:dyDescent="0.25">
      <c r="B52" s="393"/>
      <c r="C52" s="392"/>
      <c r="D52" s="392"/>
      <c r="E52" s="396"/>
      <c r="F52" s="396"/>
      <c r="G52" s="396"/>
      <c r="H52" s="397"/>
      <c r="I52" s="402"/>
      <c r="J52" s="403"/>
    </row>
    <row r="53" spans="2:11" ht="17.25" customHeight="1" x14ac:dyDescent="0.25">
      <c r="B53" s="393"/>
      <c r="C53" s="392"/>
      <c r="D53" s="392"/>
      <c r="E53" s="396"/>
      <c r="F53" s="396"/>
      <c r="G53" s="396"/>
      <c r="H53" s="396"/>
      <c r="I53" s="404"/>
      <c r="J53" s="405"/>
    </row>
    <row r="54" spans="2:11" ht="16.5" customHeight="1" x14ac:dyDescent="0.25">
      <c r="B54" s="393"/>
      <c r="C54" s="392"/>
      <c r="D54" s="392"/>
      <c r="E54" s="396"/>
      <c r="F54" s="396"/>
      <c r="G54" s="396"/>
      <c r="H54" s="396"/>
      <c r="I54" s="400" t="s">
        <v>1</v>
      </c>
      <c r="J54" s="401"/>
    </row>
    <row r="55" spans="2:11" ht="29.25" customHeight="1" x14ac:dyDescent="0.25">
      <c r="B55" s="393"/>
      <c r="C55" s="392"/>
      <c r="D55" s="392"/>
      <c r="E55" s="398"/>
      <c r="F55" s="398"/>
      <c r="G55" s="398"/>
      <c r="H55" s="399"/>
      <c r="I55" s="404"/>
      <c r="J55" s="405"/>
    </row>
    <row r="56" spans="2:11" x14ac:dyDescent="0.25">
      <c r="B56" s="384" t="s">
        <v>262</v>
      </c>
      <c r="C56" s="385"/>
      <c r="D56" s="385"/>
      <c r="E56" s="385"/>
      <c r="F56" s="385"/>
      <c r="G56" s="385"/>
      <c r="H56" s="385"/>
      <c r="I56" s="385"/>
      <c r="J56" s="386"/>
      <c r="K56" s="3"/>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0" fitToHeight="0" orientation="portrait" horizontalDpi="300" verticalDpi="300"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Hoja70">
    <tabColor theme="0"/>
  </sheetPr>
  <dimension ref="A1:Q58"/>
  <sheetViews>
    <sheetView topLeftCell="A27" workbookViewId="0">
      <selection activeCell="B36" sqref="B36:E37"/>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560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451</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551</v>
      </c>
      <c r="E13" s="518"/>
      <c r="F13" s="791" t="s">
        <v>552</v>
      </c>
      <c r="G13" s="792"/>
      <c r="H13" s="510" t="s">
        <v>235</v>
      </c>
      <c r="I13" s="510"/>
      <c r="J13" s="770" t="s">
        <v>52</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136</v>
      </c>
      <c r="J16" s="708"/>
    </row>
    <row r="17" spans="2:17" ht="19.5" customHeight="1" x14ac:dyDescent="0.25">
      <c r="B17" s="387" t="s">
        <v>47</v>
      </c>
      <c r="C17" s="388"/>
      <c r="D17" s="388"/>
      <c r="E17" s="388"/>
      <c r="F17" s="388"/>
      <c r="G17" s="388"/>
      <c r="H17" s="388"/>
      <c r="I17" s="388"/>
      <c r="J17" s="389"/>
    </row>
    <row r="18" spans="2:17" ht="18.75" customHeight="1" x14ac:dyDescent="0.25">
      <c r="B18" s="459" t="s">
        <v>46</v>
      </c>
      <c r="C18" s="460"/>
      <c r="D18" s="595" t="s">
        <v>553</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555</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28.5" customHeight="1" x14ac:dyDescent="0.25">
      <c r="B24" s="528" t="s">
        <v>561</v>
      </c>
      <c r="C24" s="529"/>
      <c r="D24" s="529"/>
      <c r="E24" s="529"/>
      <c r="F24" s="529"/>
      <c r="G24" s="529"/>
      <c r="H24" s="529"/>
      <c r="I24" s="529"/>
      <c r="J24" s="530"/>
    </row>
    <row r="25" spans="2:17" ht="33.75" customHeight="1" x14ac:dyDescent="0.25">
      <c r="B25" s="531"/>
      <c r="C25" s="532"/>
      <c r="D25" s="532"/>
      <c r="E25" s="532"/>
      <c r="F25" s="532"/>
      <c r="G25" s="532"/>
      <c r="H25" s="532"/>
      <c r="I25" s="532"/>
      <c r="J25" s="533"/>
    </row>
    <row r="26" spans="2:17" ht="21"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12378.6</v>
      </c>
      <c r="J27" s="675">
        <v>16884.28</v>
      </c>
    </row>
    <row r="28" spans="2:17" ht="18" x14ac:dyDescent="0.25">
      <c r="B28" s="487" t="s">
        <v>320</v>
      </c>
      <c r="C28" s="488"/>
      <c r="D28" s="488"/>
      <c r="E28" s="488"/>
      <c r="F28" s="488"/>
      <c r="G28" s="488"/>
      <c r="H28" s="539"/>
      <c r="I28" s="674">
        <f>+I27*12%</f>
        <v>1485.432</v>
      </c>
      <c r="J28" s="675"/>
    </row>
    <row r="29" spans="2:17" ht="18" x14ac:dyDescent="0.25">
      <c r="B29" s="455" t="s">
        <v>110</v>
      </c>
      <c r="C29" s="455"/>
      <c r="D29" s="455"/>
      <c r="E29" s="455"/>
      <c r="F29" s="455"/>
      <c r="G29" s="455"/>
      <c r="H29" s="455"/>
      <c r="I29" s="864">
        <f>+I27+I28</f>
        <v>13864.032000000001</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6" t="s">
        <v>556</v>
      </c>
      <c r="C32" s="547"/>
      <c r="D32" s="547"/>
      <c r="E32" s="547"/>
      <c r="F32" s="547"/>
      <c r="G32" s="547"/>
      <c r="H32" s="547"/>
      <c r="I32" s="862"/>
      <c r="J32" s="863"/>
      <c r="K32" s="65"/>
      <c r="L32" s="65"/>
      <c r="M32" s="65"/>
      <c r="N32" s="65"/>
      <c r="O32" s="65"/>
      <c r="P32" s="65"/>
      <c r="Q32" s="65"/>
    </row>
    <row r="33" spans="1:17" ht="16.5" customHeight="1" x14ac:dyDescent="0.25">
      <c r="B33" s="546" t="s">
        <v>557</v>
      </c>
      <c r="C33" s="547"/>
      <c r="D33" s="547"/>
      <c r="E33" s="547"/>
      <c r="F33" s="547"/>
      <c r="G33" s="547"/>
      <c r="H33" s="547"/>
      <c r="I33" s="862">
        <f>+I28*75%-0.01</f>
        <v>1114.0640000000001</v>
      </c>
      <c r="J33" s="863"/>
      <c r="K33" s="65"/>
      <c r="L33" s="65"/>
      <c r="M33" s="65"/>
      <c r="N33" s="65"/>
      <c r="O33" s="65"/>
      <c r="P33" s="65"/>
      <c r="Q33" s="65"/>
    </row>
    <row r="34" spans="1:17" ht="16.5" customHeight="1" x14ac:dyDescent="0.25">
      <c r="B34" s="577" t="s">
        <v>322</v>
      </c>
      <c r="C34" s="578"/>
      <c r="D34" s="578"/>
      <c r="E34" s="578"/>
      <c r="F34" s="578"/>
      <c r="G34" s="578"/>
      <c r="H34" s="578"/>
      <c r="I34" s="866">
        <f>+I27*0.9%</f>
        <v>111.40740000000001</v>
      </c>
      <c r="J34" s="867"/>
      <c r="K34" s="65"/>
      <c r="L34" s="65"/>
      <c r="M34" s="65"/>
      <c r="N34" s="65"/>
      <c r="O34" s="65"/>
      <c r="P34" s="65"/>
      <c r="Q34" s="65"/>
    </row>
    <row r="35" spans="1:17" ht="20.2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562</v>
      </c>
      <c r="C36" s="621"/>
      <c r="D36" s="621"/>
      <c r="E36" s="622"/>
      <c r="F36" s="550" t="s">
        <v>34</v>
      </c>
      <c r="G36" s="551"/>
      <c r="H36" s="552"/>
      <c r="I36" s="452">
        <f>SUM(I32:J35)+0.01</f>
        <v>1225.4814000000001</v>
      </c>
      <c r="J36" s="452"/>
      <c r="K36" s="65"/>
      <c r="L36" s="65"/>
      <c r="M36" s="65"/>
      <c r="N36" s="65"/>
      <c r="O36" s="65"/>
      <c r="P36" s="65"/>
      <c r="Q36" s="65"/>
    </row>
    <row r="37" spans="1:17" ht="27" customHeight="1" x14ac:dyDescent="0.25">
      <c r="B37" s="623"/>
      <c r="C37" s="624"/>
      <c r="D37" s="624"/>
      <c r="E37" s="625"/>
      <c r="F37" s="550" t="s">
        <v>324</v>
      </c>
      <c r="G37" s="551"/>
      <c r="H37" s="552"/>
      <c r="I37" s="453">
        <f>+I27+I28-I36</f>
        <v>12638.5506</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90" t="s">
        <v>30</v>
      </c>
      <c r="C39" s="90" t="s">
        <v>29</v>
      </c>
      <c r="D39" s="90" t="s">
        <v>28</v>
      </c>
      <c r="E39" s="90" t="s">
        <v>27</v>
      </c>
      <c r="F39" s="28" t="s">
        <v>26</v>
      </c>
      <c r="G39" s="424" t="s">
        <v>25</v>
      </c>
      <c r="H39" s="425"/>
      <c r="I39" s="422"/>
      <c r="J39" s="423"/>
    </row>
    <row r="40" spans="1:17" ht="23.25" customHeight="1" x14ac:dyDescent="0.25">
      <c r="B40" s="29" t="s">
        <v>15</v>
      </c>
      <c r="C40" s="30" t="s">
        <v>336</v>
      </c>
      <c r="D40" s="30" t="s">
        <v>394</v>
      </c>
      <c r="E40" s="30" t="s">
        <v>11</v>
      </c>
      <c r="F40" s="30" t="s">
        <v>10</v>
      </c>
      <c r="G40" s="426">
        <v>3380</v>
      </c>
      <c r="H40" s="427"/>
      <c r="I40" s="400" t="s">
        <v>143</v>
      </c>
      <c r="J40" s="401"/>
    </row>
    <row r="41" spans="1:17" ht="21.75" customHeight="1" x14ac:dyDescent="0.25">
      <c r="B41" s="9" t="s">
        <v>15</v>
      </c>
      <c r="C41" s="30" t="s">
        <v>336</v>
      </c>
      <c r="D41" s="30" t="s">
        <v>14</v>
      </c>
      <c r="E41" s="30" t="s">
        <v>558</v>
      </c>
      <c r="F41" s="30" t="s">
        <v>10</v>
      </c>
      <c r="G41" s="406">
        <v>8998.6</v>
      </c>
      <c r="H41" s="407"/>
      <c r="I41" s="402"/>
      <c r="J41" s="403"/>
    </row>
    <row r="42" spans="1:17" ht="19.5" customHeight="1" x14ac:dyDescent="0.25">
      <c r="B42" s="9" t="s">
        <v>15</v>
      </c>
      <c r="C42" s="30" t="s">
        <v>146</v>
      </c>
      <c r="D42" s="30" t="s">
        <v>144</v>
      </c>
      <c r="E42" s="30" t="s">
        <v>11</v>
      </c>
      <c r="F42" s="30" t="s">
        <v>10</v>
      </c>
      <c r="G42" s="870">
        <v>1485.43</v>
      </c>
      <c r="H42" s="871"/>
      <c r="I42" s="402"/>
      <c r="J42" s="403"/>
    </row>
    <row r="43" spans="1:17" ht="16.5" customHeight="1" x14ac:dyDescent="0.25">
      <c r="B43" s="9"/>
      <c r="C43" s="30"/>
      <c r="D43" s="30"/>
      <c r="E43" s="30"/>
      <c r="F43" s="30"/>
      <c r="G43" s="406"/>
      <c r="H43" s="561"/>
      <c r="I43" s="390" t="s">
        <v>19</v>
      </c>
      <c r="J43" s="390"/>
    </row>
    <row r="44" spans="1:17" ht="7.5" customHeight="1" x14ac:dyDescent="0.25">
      <c r="B44" s="9"/>
      <c r="C44" s="30"/>
      <c r="D44" s="30"/>
      <c r="E44" s="30"/>
      <c r="F44" s="30"/>
      <c r="G44" s="777"/>
      <c r="H44" s="778"/>
      <c r="I44" s="411" t="s">
        <v>325</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13864.03</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391" t="s">
        <v>100</v>
      </c>
      <c r="C52" s="392"/>
      <c r="D52" s="392"/>
      <c r="E52" s="394" t="s">
        <v>112</v>
      </c>
      <c r="F52" s="394"/>
      <c r="G52" s="394"/>
      <c r="H52" s="395"/>
      <c r="I52" s="400" t="s">
        <v>86</v>
      </c>
      <c r="J52" s="401"/>
    </row>
    <row r="53" spans="1:10" s="19" customFormat="1" ht="8.25" customHeight="1" x14ac:dyDescent="0.25">
      <c r="B53" s="393"/>
      <c r="C53" s="392"/>
      <c r="D53" s="392"/>
      <c r="E53" s="396"/>
      <c r="F53" s="396"/>
      <c r="G53" s="396"/>
      <c r="H53" s="397"/>
      <c r="I53" s="402"/>
      <c r="J53" s="403"/>
    </row>
    <row r="54" spans="1:10" s="19" customFormat="1" ht="9" customHeight="1" x14ac:dyDescent="0.25">
      <c r="B54" s="393"/>
      <c r="C54" s="392"/>
      <c r="D54" s="392"/>
      <c r="E54" s="396"/>
      <c r="F54" s="396"/>
      <c r="G54" s="396"/>
      <c r="H54" s="397"/>
      <c r="I54" s="402"/>
      <c r="J54" s="403"/>
    </row>
    <row r="55" spans="1:10" s="19" customFormat="1" ht="16.5" customHeight="1" x14ac:dyDescent="0.25">
      <c r="B55" s="393"/>
      <c r="C55" s="392"/>
      <c r="D55" s="392"/>
      <c r="E55" s="396"/>
      <c r="F55" s="396"/>
      <c r="G55" s="396"/>
      <c r="H55" s="396"/>
      <c r="I55" s="404"/>
      <c r="J55" s="405"/>
    </row>
    <row r="56" spans="1:10" s="19" customFormat="1" ht="29.25" customHeight="1" x14ac:dyDescent="0.25">
      <c r="B56" s="393"/>
      <c r="C56" s="392"/>
      <c r="D56" s="392"/>
      <c r="E56" s="396"/>
      <c r="F56" s="396"/>
      <c r="G56" s="396"/>
      <c r="H56" s="396"/>
      <c r="I56" s="400" t="s">
        <v>1</v>
      </c>
      <c r="J56" s="401"/>
    </row>
    <row r="57" spans="1:10" s="19" customFormat="1" ht="10.5" customHeight="1" x14ac:dyDescent="0.25">
      <c r="B57" s="393"/>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31496062992125984" top="0.15748031496062992" bottom="0.15748031496062992" header="0.31496062992125984" footer="0.31496062992125984"/>
  <pageSetup scale="69" fitToHeight="0" orientation="portrait" horizontalDpi="300" verticalDpi="300"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Hoja71">
    <tabColor theme="0"/>
  </sheetPr>
  <dimension ref="B1:J62"/>
  <sheetViews>
    <sheetView topLeftCell="A26" workbookViewId="0">
      <selection activeCell="B36" sqref="B36:H36"/>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563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468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564</v>
      </c>
      <c r="E15" s="772"/>
      <c r="F15" s="505">
        <v>3</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565</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566</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567</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24242.799999999999</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24242.799999999999</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24.242799999999999</v>
      </c>
      <c r="J35" s="712"/>
    </row>
    <row r="36" spans="2:10" ht="18" x14ac:dyDescent="0.25">
      <c r="B36" s="542" t="s">
        <v>568</v>
      </c>
      <c r="C36" s="543"/>
      <c r="D36" s="543"/>
      <c r="E36" s="543"/>
      <c r="F36" s="543"/>
      <c r="G36" s="543"/>
      <c r="H36" s="543"/>
      <c r="I36" s="711">
        <f>+J29*3%</f>
        <v>727.28399999999999</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569</v>
      </c>
      <c r="C40" s="621"/>
      <c r="D40" s="621"/>
      <c r="E40" s="622"/>
      <c r="F40" s="550" t="s">
        <v>34</v>
      </c>
      <c r="G40" s="551"/>
      <c r="H40" s="552"/>
      <c r="I40" s="715">
        <f>I37+I36+I35-0.01</f>
        <v>751.51679999999999</v>
      </c>
      <c r="J40" s="715"/>
    </row>
    <row r="41" spans="2:10" ht="32.25" customHeight="1" x14ac:dyDescent="0.25">
      <c r="B41" s="623"/>
      <c r="C41" s="624"/>
      <c r="D41" s="624"/>
      <c r="E41" s="625"/>
      <c r="F41" s="550" t="s">
        <v>33</v>
      </c>
      <c r="G41" s="551"/>
      <c r="H41" s="552"/>
      <c r="I41" s="716">
        <f>J31-I40</f>
        <v>23491.283199999998</v>
      </c>
      <c r="J41" s="717"/>
    </row>
    <row r="42" spans="2:10" ht="16.5" x14ac:dyDescent="0.25">
      <c r="B42" s="417" t="s">
        <v>32</v>
      </c>
      <c r="C42" s="418"/>
      <c r="D42" s="418"/>
      <c r="E42" s="418"/>
      <c r="F42" s="418"/>
      <c r="G42" s="418"/>
      <c r="H42" s="419"/>
      <c r="I42" s="420" t="s">
        <v>31</v>
      </c>
      <c r="J42" s="421"/>
    </row>
    <row r="43" spans="2:10" ht="31.5" x14ac:dyDescent="0.25">
      <c r="B43" s="90" t="s">
        <v>30</v>
      </c>
      <c r="C43" s="90" t="s">
        <v>29</v>
      </c>
      <c r="D43" s="90" t="s">
        <v>28</v>
      </c>
      <c r="E43" s="90" t="s">
        <v>27</v>
      </c>
      <c r="F43" s="28" t="s">
        <v>26</v>
      </c>
      <c r="G43" s="424" t="s">
        <v>25</v>
      </c>
      <c r="H43" s="425"/>
      <c r="I43" s="422"/>
      <c r="J43" s="423"/>
    </row>
    <row r="44" spans="2:10" ht="24" customHeight="1" x14ac:dyDescent="0.25">
      <c r="B44" s="29"/>
      <c r="C44" s="30" t="s">
        <v>411</v>
      </c>
      <c r="D44" s="30" t="s">
        <v>200</v>
      </c>
      <c r="E44" s="30" t="s">
        <v>11</v>
      </c>
      <c r="F44" s="30" t="s">
        <v>412</v>
      </c>
      <c r="G44" s="758">
        <f>J29</f>
        <v>24242.799999999999</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Hoja72">
    <tabColor theme="0"/>
  </sheetPr>
  <dimension ref="B1:K62"/>
  <sheetViews>
    <sheetView topLeftCell="A16"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570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468</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360</v>
      </c>
      <c r="G13" s="518"/>
      <c r="H13" s="737" t="s">
        <v>235</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363</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92" t="s">
        <v>30</v>
      </c>
      <c r="C43" s="92" t="s">
        <v>29</v>
      </c>
      <c r="D43" s="92" t="s">
        <v>28</v>
      </c>
      <c r="E43" s="92"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12" customHeight="1" x14ac:dyDescent="0.25">
      <c r="B48" s="9"/>
      <c r="C48" s="8"/>
      <c r="D48" s="8"/>
      <c r="E48" s="8"/>
      <c r="F48" s="8"/>
      <c r="G48" s="406"/>
      <c r="H48" s="407"/>
      <c r="I48" s="409" t="s">
        <v>99</v>
      </c>
      <c r="J48" s="410"/>
    </row>
    <row r="49" spans="2:11" ht="3.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Hoja73">
    <tabColor rgb="FFFF0000"/>
  </sheetPr>
  <dimension ref="B2:J61"/>
  <sheetViews>
    <sheetView topLeftCell="A16" workbookViewId="0">
      <selection activeCell="B25" sqref="B25:J27"/>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574</v>
      </c>
      <c r="J8" s="15"/>
    </row>
    <row r="9" spans="2:10" ht="5.25" customHeight="1" x14ac:dyDescent="0.25">
      <c r="B9" s="17"/>
      <c r="C9" s="16"/>
      <c r="D9" s="19"/>
      <c r="E9" s="16"/>
      <c r="F9" s="20"/>
      <c r="G9" s="16"/>
      <c r="H9" s="16"/>
      <c r="I9" s="16"/>
      <c r="J9" s="15"/>
    </row>
    <row r="10" spans="2:10" ht="20.25" x14ac:dyDescent="0.25">
      <c r="B10" s="17"/>
      <c r="C10" s="16"/>
      <c r="D10" s="16"/>
      <c r="E10" s="16"/>
      <c r="F10" s="20"/>
      <c r="G10" s="19"/>
      <c r="H10" s="19" t="s">
        <v>193</v>
      </c>
      <c r="I10" s="18" t="s">
        <v>468</v>
      </c>
      <c r="J10" s="15"/>
    </row>
    <row r="11" spans="2:10" ht="8.25" customHeight="1" x14ac:dyDescent="0.25">
      <c r="B11" s="17"/>
      <c r="C11" s="16"/>
      <c r="D11" s="16"/>
      <c r="E11" s="16"/>
      <c r="F11" s="16"/>
      <c r="G11" s="16"/>
      <c r="H11" s="16"/>
      <c r="I11" s="16"/>
      <c r="J11" s="15"/>
    </row>
    <row r="12" spans="2:10" ht="24"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348</v>
      </c>
      <c r="E14" s="506"/>
      <c r="F14" s="505" t="s">
        <v>571</v>
      </c>
      <c r="G14" s="506"/>
      <c r="H14" s="737" t="s">
        <v>235</v>
      </c>
      <c r="I14" s="518"/>
      <c r="J14" s="504" t="s">
        <v>52</v>
      </c>
    </row>
    <row r="15" spans="2:10" ht="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107</v>
      </c>
      <c r="J17" s="708"/>
    </row>
    <row r="18" spans="2:10" ht="18" x14ac:dyDescent="0.25">
      <c r="B18" s="387" t="s">
        <v>47</v>
      </c>
      <c r="C18" s="388"/>
      <c r="D18" s="388"/>
      <c r="E18" s="388"/>
      <c r="F18" s="388"/>
      <c r="G18" s="388"/>
      <c r="H18" s="388"/>
      <c r="I18" s="388"/>
      <c r="J18" s="389"/>
    </row>
    <row r="19" spans="2:10" x14ac:dyDescent="0.25">
      <c r="B19" s="459" t="s">
        <v>46</v>
      </c>
      <c r="C19" s="460"/>
      <c r="D19" s="595" t="s">
        <v>349</v>
      </c>
      <c r="E19" s="596"/>
      <c r="F19" s="596"/>
      <c r="G19" s="596"/>
      <c r="H19" s="596"/>
      <c r="I19" s="596"/>
      <c r="J19" s="597"/>
    </row>
    <row r="20" spans="2:10" x14ac:dyDescent="0.25">
      <c r="B20" s="461"/>
      <c r="C20" s="462"/>
      <c r="D20" s="598"/>
      <c r="E20" s="599"/>
      <c r="F20" s="599"/>
      <c r="G20" s="599"/>
      <c r="H20" s="599"/>
      <c r="I20" s="599"/>
      <c r="J20" s="600"/>
    </row>
    <row r="21" spans="2:10" x14ac:dyDescent="0.25">
      <c r="B21" s="521" t="s">
        <v>333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ht="23.25" customHeight="1" x14ac:dyDescent="0.25">
      <c r="B25" s="476" t="s">
        <v>575</v>
      </c>
      <c r="C25" s="477"/>
      <c r="D25" s="477"/>
      <c r="E25" s="477"/>
      <c r="F25" s="477"/>
      <c r="G25" s="477"/>
      <c r="H25" s="477"/>
      <c r="I25" s="477"/>
      <c r="J25" s="478"/>
    </row>
    <row r="26" spans="2:10" ht="20.25" customHeight="1" x14ac:dyDescent="0.25">
      <c r="B26" s="479"/>
      <c r="C26" s="480"/>
      <c r="D26" s="480"/>
      <c r="E26" s="480"/>
      <c r="F26" s="480"/>
      <c r="G26" s="480"/>
      <c r="H26" s="480"/>
      <c r="I26" s="480"/>
      <c r="J26" s="481"/>
    </row>
    <row r="27" spans="2:10" ht="44.25" customHeight="1" x14ac:dyDescent="0.25">
      <c r="B27" s="479"/>
      <c r="C27" s="480"/>
      <c r="D27" s="480"/>
      <c r="E27" s="480"/>
      <c r="F27" s="480"/>
      <c r="G27" s="480"/>
      <c r="H27" s="480"/>
      <c r="I27" s="480"/>
      <c r="J27" s="481"/>
    </row>
    <row r="28" spans="2:10" ht="17.25" customHeight="1" x14ac:dyDescent="0.25">
      <c r="B28" s="456" t="s">
        <v>195</v>
      </c>
      <c r="C28" s="709"/>
      <c r="D28" s="709"/>
      <c r="E28" s="709"/>
      <c r="F28" s="709"/>
      <c r="G28" s="709"/>
      <c r="H28" s="709"/>
      <c r="I28" s="710"/>
      <c r="J28" s="47">
        <v>25000</v>
      </c>
    </row>
    <row r="29" spans="2:10" ht="21.75" customHeight="1" x14ac:dyDescent="0.25">
      <c r="B29" s="696" t="s">
        <v>244</v>
      </c>
      <c r="C29" s="697"/>
      <c r="D29" s="697"/>
      <c r="E29" s="697"/>
      <c r="F29" s="697"/>
      <c r="G29" s="697"/>
      <c r="H29" s="697"/>
      <c r="I29" s="700"/>
      <c r="J29" s="47"/>
    </row>
    <row r="30" spans="2:10" ht="16.5" customHeight="1" x14ac:dyDescent="0.25">
      <c r="B30" s="456" t="s">
        <v>350</v>
      </c>
      <c r="C30" s="709"/>
      <c r="D30" s="709"/>
      <c r="E30" s="709"/>
      <c r="F30" s="709"/>
      <c r="G30" s="709"/>
      <c r="H30" s="709"/>
      <c r="I30" s="710"/>
      <c r="J30" s="48">
        <f>J28+J29</f>
        <v>25000</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795" t="s">
        <v>351</v>
      </c>
      <c r="C33" s="796"/>
      <c r="D33" s="796"/>
      <c r="E33" s="796"/>
      <c r="F33" s="796"/>
      <c r="G33" s="796"/>
      <c r="H33" s="797"/>
      <c r="I33" s="656"/>
      <c r="J33" s="545"/>
    </row>
    <row r="34" spans="2:10" ht="18" hidden="1" x14ac:dyDescent="0.25">
      <c r="B34" s="798" t="s">
        <v>352</v>
      </c>
      <c r="C34" s="799"/>
      <c r="D34" s="799"/>
      <c r="E34" s="799"/>
      <c r="F34" s="799"/>
      <c r="G34" s="799"/>
      <c r="H34" s="799"/>
      <c r="I34" s="711"/>
      <c r="J34" s="712"/>
    </row>
    <row r="35" spans="2:10" ht="18" hidden="1" x14ac:dyDescent="0.25">
      <c r="B35" s="542" t="s">
        <v>198</v>
      </c>
      <c r="C35" s="543"/>
      <c r="D35" s="543"/>
      <c r="E35" s="543"/>
      <c r="F35" s="543"/>
      <c r="G35" s="543"/>
      <c r="H35" s="543"/>
      <c r="I35" s="713"/>
      <c r="J35" s="714"/>
    </row>
    <row r="36" spans="2:10" ht="15.75" hidden="1" x14ac:dyDescent="0.25">
      <c r="B36" s="577"/>
      <c r="C36" s="578"/>
      <c r="D36" s="578"/>
      <c r="E36" s="578"/>
      <c r="F36" s="578"/>
      <c r="G36" s="578"/>
      <c r="H36" s="579"/>
      <c r="I36" s="593"/>
      <c r="J36" s="594"/>
    </row>
    <row r="37" spans="2:10" ht="15.75" hidden="1" x14ac:dyDescent="0.25">
      <c r="B37" s="672"/>
      <c r="C37" s="673"/>
      <c r="D37" s="673"/>
      <c r="E37" s="673"/>
      <c r="F37" s="673"/>
      <c r="G37" s="673"/>
      <c r="H37" s="673"/>
      <c r="I37" s="580"/>
      <c r="J37" s="581"/>
    </row>
    <row r="38" spans="2:10" ht="31.5" customHeight="1" x14ac:dyDescent="0.25">
      <c r="B38" s="443" t="s">
        <v>572</v>
      </c>
      <c r="C38" s="444"/>
      <c r="D38" s="444"/>
      <c r="E38" s="445"/>
      <c r="F38" s="588" t="s">
        <v>34</v>
      </c>
      <c r="G38" s="589"/>
      <c r="H38" s="590"/>
      <c r="I38" s="715">
        <f>SUM(I33:J37)</f>
        <v>0</v>
      </c>
      <c r="J38" s="715"/>
    </row>
    <row r="39" spans="2:10" ht="21.75" customHeight="1" x14ac:dyDescent="0.25">
      <c r="B39" s="446"/>
      <c r="C39" s="447"/>
      <c r="D39" s="447"/>
      <c r="E39" s="448"/>
      <c r="F39" s="588" t="s">
        <v>353</v>
      </c>
      <c r="G39" s="589"/>
      <c r="H39" s="590"/>
      <c r="I39" s="716">
        <f>J30-I38</f>
        <v>25000</v>
      </c>
      <c r="J39" s="717"/>
    </row>
    <row r="40" spans="2:10" ht="16.5" x14ac:dyDescent="0.25">
      <c r="B40" s="417" t="s">
        <v>32</v>
      </c>
      <c r="C40" s="418"/>
      <c r="D40" s="418"/>
      <c r="E40" s="418"/>
      <c r="F40" s="418"/>
      <c r="G40" s="418"/>
      <c r="H40" s="419"/>
      <c r="I40" s="420" t="s">
        <v>31</v>
      </c>
      <c r="J40" s="421"/>
    </row>
    <row r="41" spans="2:10" ht="30.75" customHeight="1" x14ac:dyDescent="0.25">
      <c r="B41" s="93" t="s">
        <v>30</v>
      </c>
      <c r="C41" s="93" t="s">
        <v>29</v>
      </c>
      <c r="D41" s="93" t="s">
        <v>28</v>
      </c>
      <c r="E41" s="93" t="s">
        <v>27</v>
      </c>
      <c r="F41" s="53" t="s">
        <v>26</v>
      </c>
      <c r="G41" s="718" t="s">
        <v>25</v>
      </c>
      <c r="H41" s="719"/>
      <c r="I41" s="422"/>
      <c r="J41" s="423"/>
    </row>
    <row r="42" spans="2:10" ht="18" customHeight="1" x14ac:dyDescent="0.25">
      <c r="B42" s="29" t="s">
        <v>15</v>
      </c>
      <c r="C42" s="30" t="s">
        <v>12</v>
      </c>
      <c r="D42" s="30" t="s">
        <v>11</v>
      </c>
      <c r="E42" s="30" t="s">
        <v>147</v>
      </c>
      <c r="F42" s="29" t="s">
        <v>10</v>
      </c>
      <c r="G42" s="426">
        <f>+J28</f>
        <v>25000</v>
      </c>
      <c r="H42" s="427"/>
      <c r="I42" s="400" t="s">
        <v>143</v>
      </c>
      <c r="J42" s="401"/>
    </row>
    <row r="43" spans="2:10" ht="15.75" customHeight="1" x14ac:dyDescent="0.25">
      <c r="B43" s="9"/>
      <c r="C43" s="30"/>
      <c r="D43" s="30"/>
      <c r="E43" s="30"/>
      <c r="F43" s="29"/>
      <c r="G43" s="426"/>
      <c r="H43" s="427"/>
      <c r="I43" s="402"/>
      <c r="J43" s="403"/>
    </row>
    <row r="44" spans="2:10" ht="15.75" x14ac:dyDescent="0.25">
      <c r="B44" s="9"/>
      <c r="C44" s="30"/>
      <c r="D44" s="30"/>
      <c r="E44" s="30"/>
      <c r="F44" s="29"/>
      <c r="G44" s="426"/>
      <c r="H44" s="427"/>
      <c r="I44" s="402"/>
      <c r="J44" s="403"/>
    </row>
    <row r="45" spans="2:10" ht="15.75" x14ac:dyDescent="0.25">
      <c r="B45" s="9"/>
      <c r="C45" s="8"/>
      <c r="D45" s="8"/>
      <c r="E45" s="8"/>
      <c r="F45" s="8"/>
      <c r="G45" s="406"/>
      <c r="H45" s="407"/>
      <c r="I45" s="404"/>
      <c r="J45" s="405"/>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09" t="s">
        <v>201</v>
      </c>
      <c r="J47" s="410"/>
    </row>
    <row r="48" spans="2:10" ht="15.75" x14ac:dyDescent="0.25">
      <c r="B48" s="9"/>
      <c r="C48" s="8"/>
      <c r="D48" s="8"/>
      <c r="E48" s="8"/>
      <c r="F48" s="8"/>
      <c r="G48" s="406"/>
      <c r="H48" s="407"/>
      <c r="I48" s="411"/>
      <c r="J48" s="412"/>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ht="26.25" customHeight="1" x14ac:dyDescent="0.25">
      <c r="B56" s="393"/>
      <c r="C56" s="392"/>
      <c r="D56" s="392"/>
      <c r="E56" s="396"/>
      <c r="F56" s="396"/>
      <c r="G56" s="396"/>
      <c r="H56" s="397"/>
      <c r="I56" s="402"/>
      <c r="J56" s="403"/>
    </row>
    <row r="57" spans="2:10" ht="28.5" customHeight="1"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356</v>
      </c>
      <c r="C61" s="575"/>
      <c r="D61" s="575"/>
      <c r="E61" s="575"/>
      <c r="F61" s="575"/>
      <c r="G61" s="575"/>
      <c r="H61" s="575"/>
      <c r="I61" s="575"/>
      <c r="J61" s="576"/>
    </row>
  </sheetData>
  <mergeCells count="7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2:H32"/>
    <mergeCell ref="I32:J32"/>
    <mergeCell ref="B18:J18"/>
    <mergeCell ref="B19:C20"/>
    <mergeCell ref="D19:J20"/>
    <mergeCell ref="B21:E23"/>
    <mergeCell ref="F21:J23"/>
    <mergeCell ref="B24:J24"/>
    <mergeCell ref="B25:J27"/>
    <mergeCell ref="B28:I28"/>
    <mergeCell ref="B29:I29"/>
    <mergeCell ref="B30:I30"/>
    <mergeCell ref="B31:J31"/>
    <mergeCell ref="B33:H33"/>
    <mergeCell ref="I33:J33"/>
    <mergeCell ref="B34:H34"/>
    <mergeCell ref="I34:J34"/>
    <mergeCell ref="B35:H35"/>
    <mergeCell ref="I35:J35"/>
    <mergeCell ref="B36:H36"/>
    <mergeCell ref="I36:J36"/>
    <mergeCell ref="B37:H37"/>
    <mergeCell ref="I37:J37"/>
    <mergeCell ref="B38:E39"/>
    <mergeCell ref="F38:H38"/>
    <mergeCell ref="I38:J38"/>
    <mergeCell ref="F39:H39"/>
    <mergeCell ref="I39:J39"/>
    <mergeCell ref="B40:H40"/>
    <mergeCell ref="I40:J41"/>
    <mergeCell ref="G41:H41"/>
    <mergeCell ref="G42:H42"/>
    <mergeCell ref="I42:J45"/>
    <mergeCell ref="G43:H43"/>
    <mergeCell ref="G44:H44"/>
    <mergeCell ref="G45:H45"/>
    <mergeCell ref="G46:H46"/>
    <mergeCell ref="I46:J46"/>
    <mergeCell ref="G47:H47"/>
    <mergeCell ref="I47:J52"/>
    <mergeCell ref="G48:H48"/>
    <mergeCell ref="G49:H49"/>
    <mergeCell ref="G50:H50"/>
    <mergeCell ref="G51:H51"/>
    <mergeCell ref="G52:H52"/>
    <mergeCell ref="B61:J61"/>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Hoja74">
    <tabColor theme="0"/>
  </sheetPr>
  <dimension ref="B1:Q57"/>
  <sheetViews>
    <sheetView workbookViewId="0">
      <selection activeCell="J13" sqref="J13:J1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758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756</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755</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833</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300000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757</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300000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2" t="s">
        <v>30</v>
      </c>
      <c r="C37" s="112" t="s">
        <v>29</v>
      </c>
      <c r="D37" s="112" t="s">
        <v>28</v>
      </c>
      <c r="E37" s="112"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300000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Hoja75">
    <tabColor theme="0"/>
  </sheetPr>
  <dimension ref="B1:Q57"/>
  <sheetViews>
    <sheetView topLeftCell="A11" workbookViewId="0">
      <selection activeCell="J13" sqref="J13:J1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759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756</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755</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833</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300000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757</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300000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2" t="s">
        <v>30</v>
      </c>
      <c r="C37" s="112" t="s">
        <v>29</v>
      </c>
      <c r="D37" s="112" t="s">
        <v>28</v>
      </c>
      <c r="E37" s="112"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300000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Hoja76">
    <tabColor theme="0"/>
  </sheetPr>
  <dimension ref="B1:Q57"/>
  <sheetViews>
    <sheetView workbookViewId="0">
      <selection activeCell="J13" sqref="J13:J1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760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756</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755</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834</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300000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757</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300000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2" t="s">
        <v>30</v>
      </c>
      <c r="C37" s="112" t="s">
        <v>29</v>
      </c>
      <c r="D37" s="112" t="s">
        <v>28</v>
      </c>
      <c r="E37" s="112"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300000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Hoja77">
    <tabColor theme="0"/>
  </sheetPr>
  <dimension ref="B1:Q57"/>
  <sheetViews>
    <sheetView workbookViewId="0">
      <selection activeCell="J13" sqref="J13:J1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761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756</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755</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835</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300000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757</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300000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3" t="s">
        <v>30</v>
      </c>
      <c r="C37" s="113" t="s">
        <v>29</v>
      </c>
      <c r="D37" s="113" t="s">
        <v>28</v>
      </c>
      <c r="E37" s="113"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300000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Hoja78">
    <tabColor theme="0"/>
  </sheetPr>
  <dimension ref="B1:Q57"/>
  <sheetViews>
    <sheetView topLeftCell="A5"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762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756</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755</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836</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300000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757</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300000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3" t="s">
        <v>30</v>
      </c>
      <c r="C37" s="113" t="s">
        <v>29</v>
      </c>
      <c r="D37" s="113" t="s">
        <v>28</v>
      </c>
      <c r="E37" s="113"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300000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Hoja79">
    <tabColor theme="0"/>
  </sheetPr>
  <dimension ref="B1:Q57"/>
  <sheetViews>
    <sheetView topLeftCell="A14"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763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837</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836</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250000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764</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250000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3" t="s">
        <v>30</v>
      </c>
      <c r="C37" s="113" t="s">
        <v>29</v>
      </c>
      <c r="D37" s="113" t="s">
        <v>28</v>
      </c>
      <c r="E37" s="113"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250000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Hoja80">
    <tabColor theme="0"/>
  </sheetPr>
  <dimension ref="B1:Q57"/>
  <sheetViews>
    <sheetView topLeftCell="A14"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765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ht="9"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588</v>
      </c>
      <c r="E13" s="518"/>
      <c r="F13" s="517" t="s">
        <v>837</v>
      </c>
      <c r="G13" s="518"/>
      <c r="H13" s="510" t="s">
        <v>235</v>
      </c>
      <c r="I13" s="510"/>
      <c r="J13" s="770" t="s">
        <v>591</v>
      </c>
    </row>
    <row r="14" spans="2:10" ht="27" customHeight="1" x14ac:dyDescent="0.25">
      <c r="B14" s="497"/>
      <c r="C14" s="498"/>
      <c r="D14" s="519"/>
      <c r="E14" s="520"/>
      <c r="F14" s="519"/>
      <c r="G14" s="520"/>
      <c r="H14" s="510"/>
      <c r="I14" s="510"/>
      <c r="J14" s="771"/>
    </row>
    <row r="15" spans="2:10" ht="33.75" customHeight="1" x14ac:dyDescent="0.25">
      <c r="B15" s="497"/>
      <c r="C15" s="498"/>
      <c r="D15" s="390" t="s">
        <v>51</v>
      </c>
      <c r="E15" s="390"/>
      <c r="F15" s="390"/>
      <c r="G15" s="390"/>
      <c r="H15" s="390"/>
      <c r="I15" s="511" t="s">
        <v>50</v>
      </c>
      <c r="J15" s="512"/>
    </row>
    <row r="16" spans="2:10" ht="37.5"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752</v>
      </c>
      <c r="E18" s="596"/>
      <c r="F18" s="596"/>
      <c r="G18" s="596"/>
      <c r="H18" s="596"/>
      <c r="I18" s="596"/>
      <c r="J18" s="597"/>
    </row>
    <row r="19" spans="2:17" ht="12" customHeight="1" x14ac:dyDescent="0.25">
      <c r="B19" s="461"/>
      <c r="C19" s="462"/>
      <c r="D19" s="598"/>
      <c r="E19" s="599"/>
      <c r="F19" s="599"/>
      <c r="G19" s="599"/>
      <c r="H19" s="599"/>
      <c r="I19" s="599"/>
      <c r="J19" s="600"/>
    </row>
    <row r="20" spans="2:17" ht="16.5" customHeight="1" x14ac:dyDescent="0.25">
      <c r="B20" s="785" t="s">
        <v>753</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835</v>
      </c>
      <c r="C24" s="477"/>
      <c r="D24" s="477"/>
      <c r="E24" s="477"/>
      <c r="F24" s="477"/>
      <c r="G24" s="477"/>
      <c r="H24" s="477"/>
      <c r="I24" s="477"/>
      <c r="J24" s="478"/>
    </row>
    <row r="25" spans="2:17" ht="34.5" customHeight="1" x14ac:dyDescent="0.25">
      <c r="B25" s="479"/>
      <c r="C25" s="480"/>
      <c r="D25" s="480"/>
      <c r="E25" s="480"/>
      <c r="F25" s="480"/>
      <c r="G25" s="480"/>
      <c r="H25" s="480"/>
      <c r="I25" s="480"/>
      <c r="J25" s="481"/>
    </row>
    <row r="26" spans="2:17" ht="23.2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250000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24" customHeight="1" x14ac:dyDescent="0.25">
      <c r="B34" s="443" t="s">
        <v>764</v>
      </c>
      <c r="C34" s="621"/>
      <c r="D34" s="621"/>
      <c r="E34" s="622"/>
      <c r="F34" s="550" t="s">
        <v>34</v>
      </c>
      <c r="G34" s="551"/>
      <c r="H34" s="552"/>
      <c r="I34" s="452">
        <f>SUM(I31:J33)</f>
        <v>0</v>
      </c>
      <c r="J34" s="452"/>
      <c r="K34" s="65"/>
      <c r="L34" s="65"/>
      <c r="M34" s="65"/>
      <c r="N34" s="65"/>
      <c r="O34" s="65"/>
      <c r="P34" s="65"/>
      <c r="Q34" s="65"/>
    </row>
    <row r="35" spans="2:17" ht="21.75" customHeight="1" x14ac:dyDescent="0.25">
      <c r="B35" s="623"/>
      <c r="C35" s="624"/>
      <c r="D35" s="624"/>
      <c r="E35" s="625"/>
      <c r="F35" s="550" t="s">
        <v>324</v>
      </c>
      <c r="G35" s="551"/>
      <c r="H35" s="552"/>
      <c r="I35" s="876">
        <f>+I27</f>
        <v>250000</v>
      </c>
      <c r="J35" s="877"/>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13" t="s">
        <v>30</v>
      </c>
      <c r="C37" s="113" t="s">
        <v>29</v>
      </c>
      <c r="D37" s="113" t="s">
        <v>28</v>
      </c>
      <c r="E37" s="113"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250000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6.7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17.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Hoja81">
    <tabColor theme="0"/>
  </sheetPr>
  <dimension ref="B1:Q57"/>
  <sheetViews>
    <sheetView topLeftCell="A11"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9"/>
    <col min="12" max="12" width="15.42578125" style="19" bestFit="1" customWidth="1"/>
    <col min="13"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586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587</v>
      </c>
      <c r="J9" s="15"/>
    </row>
    <row r="10" spans="2:10" ht="9" customHeight="1"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588</v>
      </c>
      <c r="E13" s="518"/>
      <c r="F13" s="791" t="s">
        <v>589</v>
      </c>
      <c r="G13" s="792"/>
      <c r="H13" s="510" t="s">
        <v>590</v>
      </c>
      <c r="I13" s="510"/>
      <c r="J13" s="770" t="s">
        <v>591</v>
      </c>
    </row>
    <row r="14" spans="2:10" ht="38.2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515" t="s">
        <v>592</v>
      </c>
      <c r="J16" s="516"/>
    </row>
    <row r="17" spans="2:17" ht="16.5" customHeight="1" x14ac:dyDescent="0.25">
      <c r="B17" s="387" t="s">
        <v>47</v>
      </c>
      <c r="C17" s="388"/>
      <c r="D17" s="388"/>
      <c r="E17" s="388"/>
      <c r="F17" s="388"/>
      <c r="G17" s="388"/>
      <c r="H17" s="388"/>
      <c r="I17" s="388"/>
      <c r="J17" s="389"/>
    </row>
    <row r="18" spans="2:17" ht="18.75" customHeight="1" x14ac:dyDescent="0.25">
      <c r="B18" s="459" t="s">
        <v>46</v>
      </c>
      <c r="C18" s="460"/>
      <c r="D18" s="595" t="s">
        <v>593</v>
      </c>
      <c r="E18" s="596"/>
      <c r="F18" s="596"/>
      <c r="G18" s="596"/>
      <c r="H18" s="596"/>
      <c r="I18" s="596"/>
      <c r="J18" s="597"/>
    </row>
    <row r="19" spans="2:17" ht="12" customHeight="1" x14ac:dyDescent="0.25">
      <c r="B19" s="461"/>
      <c r="C19" s="462"/>
      <c r="D19" s="598"/>
      <c r="E19" s="599"/>
      <c r="F19" s="599"/>
      <c r="G19" s="599"/>
      <c r="H19" s="599"/>
      <c r="I19" s="599"/>
      <c r="J19" s="600"/>
    </row>
    <row r="20" spans="2:17" ht="9.75" customHeight="1" x14ac:dyDescent="0.25">
      <c r="B20" s="785" t="s">
        <v>594</v>
      </c>
      <c r="C20" s="786"/>
      <c r="D20" s="786"/>
      <c r="E20" s="786"/>
      <c r="F20" s="786"/>
      <c r="G20" s="470"/>
      <c r="H20" s="471"/>
      <c r="I20" s="471"/>
      <c r="J20" s="472"/>
    </row>
    <row r="21" spans="2:17" ht="15" customHeight="1" x14ac:dyDescent="0.25">
      <c r="B21" s="788"/>
      <c r="C21" s="789"/>
      <c r="D21" s="789"/>
      <c r="E21" s="789"/>
      <c r="F21" s="789"/>
      <c r="G21" s="522"/>
      <c r="H21" s="523"/>
      <c r="I21" s="523"/>
      <c r="J21" s="524"/>
    </row>
    <row r="22" spans="2:17" ht="0.75"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4.25" customHeight="1" x14ac:dyDescent="0.25">
      <c r="B24" s="476" t="s">
        <v>595</v>
      </c>
      <c r="C24" s="477"/>
      <c r="D24" s="477"/>
      <c r="E24" s="477"/>
      <c r="F24" s="477"/>
      <c r="G24" s="477"/>
      <c r="H24" s="477"/>
      <c r="I24" s="477"/>
      <c r="J24" s="478"/>
    </row>
    <row r="25" spans="2:17" ht="21" customHeight="1" x14ac:dyDescent="0.25">
      <c r="B25" s="479"/>
      <c r="C25" s="480"/>
      <c r="D25" s="480"/>
      <c r="E25" s="480"/>
      <c r="F25" s="480"/>
      <c r="G25" s="480"/>
      <c r="H25" s="480"/>
      <c r="I25" s="480"/>
      <c r="J25" s="481"/>
    </row>
    <row r="26" spans="2:17" ht="40.5" customHeight="1" x14ac:dyDescent="0.25">
      <c r="B26" s="482"/>
      <c r="C26" s="483"/>
      <c r="D26" s="483"/>
      <c r="E26" s="483"/>
      <c r="F26" s="483"/>
      <c r="G26" s="483"/>
      <c r="H26" s="483"/>
      <c r="I26" s="483"/>
      <c r="J26" s="484"/>
    </row>
    <row r="27" spans="2:17" ht="20.25" customHeight="1" x14ac:dyDescent="0.25">
      <c r="B27" s="534" t="s">
        <v>42</v>
      </c>
      <c r="C27" s="535"/>
      <c r="D27" s="535"/>
      <c r="E27" s="535"/>
      <c r="F27" s="535"/>
      <c r="G27" s="535"/>
      <c r="H27" s="536"/>
      <c r="I27" s="878">
        <v>20000</v>
      </c>
      <c r="J27" s="879">
        <v>91647.360000000001</v>
      </c>
    </row>
    <row r="28" spans="2:17" x14ac:dyDescent="0.25">
      <c r="B28" s="487" t="s">
        <v>320</v>
      </c>
      <c r="C28" s="488"/>
      <c r="D28" s="488"/>
      <c r="E28" s="488"/>
      <c r="F28" s="488"/>
      <c r="G28" s="488"/>
      <c r="H28" s="539"/>
      <c r="I28" s="726"/>
      <c r="J28" s="726"/>
    </row>
    <row r="29" spans="2:17" ht="15.75" customHeight="1" x14ac:dyDescent="0.25">
      <c r="B29" s="387" t="s">
        <v>40</v>
      </c>
      <c r="C29" s="388"/>
      <c r="D29" s="388"/>
      <c r="E29" s="388"/>
      <c r="F29" s="388"/>
      <c r="G29" s="388"/>
      <c r="H29" s="388"/>
      <c r="I29" s="388"/>
      <c r="J29" s="389"/>
    </row>
    <row r="30" spans="2:17" ht="15" customHeight="1" x14ac:dyDescent="0.25">
      <c r="B30" s="434" t="s">
        <v>39</v>
      </c>
      <c r="C30" s="435"/>
      <c r="D30" s="435"/>
      <c r="E30" s="435"/>
      <c r="F30" s="435"/>
      <c r="G30" s="435"/>
      <c r="H30" s="436"/>
      <c r="I30" s="437" t="s">
        <v>38</v>
      </c>
      <c r="J30" s="437"/>
    </row>
    <row r="31" spans="2:17" ht="16.5" customHeight="1" x14ac:dyDescent="0.25">
      <c r="B31" s="577" t="s">
        <v>321</v>
      </c>
      <c r="C31" s="578"/>
      <c r="D31" s="578"/>
      <c r="E31" s="578"/>
      <c r="F31" s="578"/>
      <c r="G31" s="578"/>
      <c r="H31" s="578"/>
      <c r="I31" s="781"/>
      <c r="J31" s="782"/>
      <c r="K31" s="65"/>
      <c r="L31" s="65"/>
      <c r="M31" s="65"/>
      <c r="N31" s="65"/>
      <c r="O31" s="65"/>
      <c r="P31" s="65"/>
      <c r="Q31" s="65"/>
    </row>
    <row r="32" spans="2:17" ht="16.5" hidden="1" customHeight="1" x14ac:dyDescent="0.25">
      <c r="B32" s="577" t="s">
        <v>322</v>
      </c>
      <c r="C32" s="578"/>
      <c r="D32" s="578"/>
      <c r="E32" s="578"/>
      <c r="F32" s="578"/>
      <c r="G32" s="578"/>
      <c r="H32" s="578"/>
      <c r="I32" s="783"/>
      <c r="J32" s="784"/>
      <c r="K32" s="65"/>
      <c r="L32" s="65"/>
      <c r="M32" s="65"/>
      <c r="N32" s="65"/>
      <c r="O32" s="65"/>
      <c r="P32" s="65"/>
      <c r="Q32" s="65"/>
    </row>
    <row r="33" spans="2:17" ht="20.25" hidden="1" customHeight="1" x14ac:dyDescent="0.25">
      <c r="B33" s="672"/>
      <c r="C33" s="673"/>
      <c r="D33" s="673"/>
      <c r="E33" s="673"/>
      <c r="F33" s="673"/>
      <c r="G33" s="673"/>
      <c r="H33" s="673"/>
      <c r="I33" s="868"/>
      <c r="J33" s="869"/>
      <c r="K33" s="65"/>
      <c r="L33" s="65"/>
      <c r="M33" s="65"/>
      <c r="N33" s="65"/>
      <c r="O33" s="65"/>
      <c r="P33" s="65"/>
      <c r="Q33" s="65"/>
    </row>
    <row r="34" spans="2:17" ht="33" customHeight="1" x14ac:dyDescent="0.25">
      <c r="B34" s="443" t="s">
        <v>596</v>
      </c>
      <c r="C34" s="621"/>
      <c r="D34" s="621"/>
      <c r="E34" s="622"/>
      <c r="F34" s="550" t="s">
        <v>34</v>
      </c>
      <c r="G34" s="551"/>
      <c r="H34" s="552"/>
      <c r="I34" s="452">
        <f>SUM(I31:J33)</f>
        <v>0</v>
      </c>
      <c r="J34" s="452"/>
      <c r="K34" s="65"/>
      <c r="L34" s="65"/>
      <c r="M34" s="65"/>
      <c r="N34" s="65"/>
      <c r="O34" s="65"/>
      <c r="P34" s="65"/>
      <c r="Q34" s="65"/>
    </row>
    <row r="35" spans="2:17" ht="27" customHeight="1" x14ac:dyDescent="0.25">
      <c r="B35" s="623"/>
      <c r="C35" s="624"/>
      <c r="D35" s="624"/>
      <c r="E35" s="625"/>
      <c r="F35" s="550" t="s">
        <v>324</v>
      </c>
      <c r="G35" s="551"/>
      <c r="H35" s="552"/>
      <c r="I35" s="453">
        <f>+I27-I34</f>
        <v>20000</v>
      </c>
      <c r="J35" s="454"/>
      <c r="K35" s="65"/>
      <c r="L35" s="65"/>
      <c r="M35" s="65"/>
      <c r="N35" s="65"/>
      <c r="O35" s="65"/>
      <c r="P35" s="65"/>
      <c r="Q35" s="65"/>
    </row>
    <row r="36" spans="2:17" ht="24.75" customHeight="1" x14ac:dyDescent="0.25">
      <c r="B36" s="417" t="s">
        <v>32</v>
      </c>
      <c r="C36" s="418"/>
      <c r="D36" s="418"/>
      <c r="E36" s="418"/>
      <c r="F36" s="418"/>
      <c r="G36" s="418"/>
      <c r="H36" s="419"/>
      <c r="I36" s="420" t="s">
        <v>31</v>
      </c>
      <c r="J36" s="421"/>
      <c r="L36" s="109"/>
    </row>
    <row r="37" spans="2:17" ht="33" customHeight="1" x14ac:dyDescent="0.25">
      <c r="B37" s="101" t="s">
        <v>30</v>
      </c>
      <c r="C37" s="101" t="s">
        <v>29</v>
      </c>
      <c r="D37" s="101" t="s">
        <v>28</v>
      </c>
      <c r="E37" s="101" t="s">
        <v>27</v>
      </c>
      <c r="F37" s="28" t="s">
        <v>26</v>
      </c>
      <c r="G37" s="424" t="s">
        <v>25</v>
      </c>
      <c r="H37" s="425"/>
      <c r="I37" s="422"/>
      <c r="J37" s="423"/>
      <c r="L37" s="109"/>
    </row>
    <row r="38" spans="2:17" ht="23.25" customHeight="1" x14ac:dyDescent="0.25">
      <c r="B38" s="29" t="s">
        <v>23</v>
      </c>
      <c r="C38" s="30" t="s">
        <v>132</v>
      </c>
      <c r="D38" s="30" t="s">
        <v>11</v>
      </c>
      <c r="E38" s="30" t="s">
        <v>597</v>
      </c>
      <c r="F38" s="30" t="s">
        <v>10</v>
      </c>
      <c r="G38" s="426">
        <f>+I27</f>
        <v>20000</v>
      </c>
      <c r="H38" s="427"/>
      <c r="I38" s="400" t="s">
        <v>143</v>
      </c>
      <c r="J38" s="401"/>
    </row>
    <row r="39" spans="2:17" ht="21.75" customHeight="1" x14ac:dyDescent="0.25">
      <c r="B39" s="9"/>
      <c r="C39" s="30"/>
      <c r="D39" s="30"/>
      <c r="E39" s="30"/>
      <c r="F39" s="8"/>
      <c r="G39" s="407"/>
      <c r="H39" s="408"/>
      <c r="I39" s="402"/>
      <c r="J39" s="403"/>
    </row>
    <row r="40" spans="2:17" ht="19.5" customHeight="1" x14ac:dyDescent="0.25">
      <c r="B40" s="9"/>
      <c r="C40" s="8"/>
      <c r="D40" s="8"/>
      <c r="E40" s="8"/>
      <c r="F40" s="8"/>
      <c r="G40" s="406"/>
      <c r="H40" s="407"/>
      <c r="I40" s="402"/>
      <c r="J40" s="403"/>
    </row>
    <row r="41" spans="2:17" ht="16.5" customHeight="1" x14ac:dyDescent="0.25">
      <c r="B41" s="9"/>
      <c r="C41" s="8"/>
      <c r="D41" s="8"/>
      <c r="E41" s="8"/>
      <c r="F41" s="8"/>
      <c r="G41" s="406"/>
      <c r="H41" s="561"/>
      <c r="I41" s="390" t="s">
        <v>19</v>
      </c>
      <c r="J41" s="390"/>
    </row>
    <row r="42" spans="2:17" ht="12.75" customHeight="1" x14ac:dyDescent="0.25">
      <c r="B42" s="66"/>
      <c r="C42" s="67"/>
      <c r="D42" s="67"/>
      <c r="E42" s="67"/>
      <c r="F42" s="67"/>
      <c r="G42" s="777"/>
      <c r="H42" s="778"/>
      <c r="I42" s="411" t="s">
        <v>325</v>
      </c>
      <c r="J42" s="412"/>
    </row>
    <row r="43" spans="2:17" ht="20.25" customHeight="1" x14ac:dyDescent="0.25">
      <c r="B43" s="68"/>
      <c r="C43" s="67"/>
      <c r="D43" s="67"/>
      <c r="E43" s="67"/>
      <c r="F43" s="67"/>
      <c r="G43" s="777"/>
      <c r="H43" s="778"/>
      <c r="I43" s="411"/>
      <c r="J43" s="412"/>
    </row>
    <row r="44" spans="2:17" ht="14.25" customHeight="1" x14ac:dyDescent="0.25">
      <c r="B44" s="66"/>
      <c r="C44" s="67"/>
      <c r="D44" s="67"/>
      <c r="E44" s="67"/>
      <c r="F44" s="67"/>
      <c r="G44" s="777"/>
      <c r="H44" s="778"/>
      <c r="I44" s="411"/>
      <c r="J44" s="412"/>
    </row>
    <row r="45" spans="2:17" ht="14.25" customHeight="1" x14ac:dyDescent="0.25">
      <c r="B45" s="66"/>
      <c r="C45" s="67"/>
      <c r="D45" s="67"/>
      <c r="E45" s="67"/>
      <c r="F45" s="67"/>
      <c r="G45" s="777"/>
      <c r="H45" s="778"/>
      <c r="I45" s="411"/>
      <c r="J45" s="412"/>
    </row>
    <row r="46" spans="2:17" ht="14.25" customHeight="1" x14ac:dyDescent="0.25">
      <c r="B46" s="66"/>
      <c r="C46" s="67"/>
      <c r="D46" s="67"/>
      <c r="E46" s="67"/>
      <c r="F46" s="67"/>
      <c r="G46" s="777"/>
      <c r="H46" s="778"/>
      <c r="I46" s="411"/>
      <c r="J46" s="412"/>
    </row>
    <row r="47" spans="2:17" ht="16.5" customHeight="1" x14ac:dyDescent="0.25">
      <c r="B47" s="66"/>
      <c r="C47" s="67"/>
      <c r="D47" s="67"/>
      <c r="E47" s="67"/>
      <c r="F47" s="67"/>
      <c r="G47" s="777"/>
      <c r="H47" s="778"/>
      <c r="I47" s="411"/>
      <c r="J47" s="412"/>
    </row>
    <row r="48" spans="2:17" ht="13.5" customHeight="1" x14ac:dyDescent="0.25">
      <c r="B48" s="66"/>
      <c r="C48" s="67"/>
      <c r="D48" s="67"/>
      <c r="E48" s="67"/>
      <c r="F48" s="67"/>
      <c r="G48" s="777"/>
      <c r="H48" s="778"/>
      <c r="I48" s="413"/>
      <c r="J48" s="414"/>
    </row>
    <row r="49" spans="2:10" ht="17.25" customHeight="1" x14ac:dyDescent="0.25">
      <c r="B49" s="66"/>
      <c r="C49" s="69"/>
      <c r="D49" s="69"/>
      <c r="E49" s="69"/>
      <c r="F49" s="69"/>
      <c r="G49" s="775"/>
      <c r="H49" s="776"/>
      <c r="I49" s="390" t="s">
        <v>7</v>
      </c>
      <c r="J49" s="390"/>
    </row>
    <row r="50" spans="2:10" ht="22.5" customHeight="1" x14ac:dyDescent="0.25">
      <c r="B50" s="390" t="s">
        <v>6</v>
      </c>
      <c r="C50" s="390"/>
      <c r="D50" s="390"/>
      <c r="E50" s="390" t="s">
        <v>5</v>
      </c>
      <c r="F50" s="390"/>
      <c r="G50" s="390"/>
      <c r="H50" s="390"/>
      <c r="I50" s="390"/>
      <c r="J50" s="390"/>
    </row>
    <row r="51" spans="2:10" ht="9" customHeight="1" x14ac:dyDescent="0.25">
      <c r="B51" s="391" t="s">
        <v>100</v>
      </c>
      <c r="C51" s="392"/>
      <c r="D51" s="392"/>
      <c r="E51" s="394" t="s">
        <v>112</v>
      </c>
      <c r="F51" s="394"/>
      <c r="G51" s="394"/>
      <c r="H51" s="395"/>
      <c r="I51" s="400" t="s">
        <v>86</v>
      </c>
      <c r="J51" s="401"/>
    </row>
    <row r="52" spans="2:10" ht="23.25" customHeight="1" x14ac:dyDescent="0.25">
      <c r="B52" s="393"/>
      <c r="C52" s="392"/>
      <c r="D52" s="392"/>
      <c r="E52" s="396"/>
      <c r="F52" s="396"/>
      <c r="G52" s="396"/>
      <c r="H52" s="397"/>
      <c r="I52" s="402"/>
      <c r="J52" s="403"/>
    </row>
    <row r="53" spans="2:10" ht="20.25" customHeight="1" x14ac:dyDescent="0.25">
      <c r="B53" s="393"/>
      <c r="C53" s="392"/>
      <c r="D53" s="392"/>
      <c r="E53" s="396"/>
      <c r="F53" s="396"/>
      <c r="G53" s="396"/>
      <c r="H53" s="397"/>
      <c r="I53" s="402"/>
      <c r="J53" s="403"/>
    </row>
    <row r="54" spans="2:10" ht="16.5" customHeight="1" x14ac:dyDescent="0.25">
      <c r="B54" s="393"/>
      <c r="C54" s="392"/>
      <c r="D54" s="392"/>
      <c r="E54" s="396"/>
      <c r="F54" s="396"/>
      <c r="G54" s="396"/>
      <c r="H54" s="396"/>
      <c r="I54" s="404"/>
      <c r="J54" s="405"/>
    </row>
    <row r="55" spans="2:10" ht="29.25" customHeight="1" x14ac:dyDescent="0.25">
      <c r="B55" s="393"/>
      <c r="C55" s="392"/>
      <c r="D55" s="392"/>
      <c r="E55" s="396"/>
      <c r="F55" s="396"/>
      <c r="G55" s="396"/>
      <c r="H55" s="396"/>
      <c r="I55" s="400" t="s">
        <v>1</v>
      </c>
      <c r="J55" s="401"/>
    </row>
    <row r="56" spans="2:10" ht="10.5" customHeight="1" x14ac:dyDescent="0.25">
      <c r="B56" s="393"/>
      <c r="C56" s="392"/>
      <c r="D56" s="392"/>
      <c r="E56" s="398"/>
      <c r="F56" s="398"/>
      <c r="G56" s="398"/>
      <c r="H56" s="399"/>
      <c r="I56" s="404"/>
      <c r="J56" s="405"/>
    </row>
    <row r="57" spans="2:10" x14ac:dyDescent="0.25">
      <c r="B57" s="574" t="s">
        <v>0</v>
      </c>
      <c r="C57" s="575"/>
      <c r="D57" s="575"/>
      <c r="E57" s="575"/>
      <c r="F57" s="575"/>
      <c r="G57" s="575"/>
      <c r="H57" s="575"/>
      <c r="I57" s="575"/>
      <c r="J57" s="576"/>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Hoja82">
    <tabColor theme="0"/>
  </sheetPr>
  <dimension ref="B1:J62"/>
  <sheetViews>
    <sheetView topLeftCell="A18" workbookViewId="0">
      <selection activeCell="J29" sqref="J29"/>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599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598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418</v>
      </c>
      <c r="E15" s="772"/>
      <c r="F15" s="505">
        <v>319</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423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601</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454552.5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454552.5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454.55250000000001</v>
      </c>
      <c r="J35" s="712"/>
    </row>
    <row r="36" spans="2:10" ht="18" x14ac:dyDescent="0.25">
      <c r="B36" s="542" t="s">
        <v>339</v>
      </c>
      <c r="C36" s="543"/>
      <c r="D36" s="543"/>
      <c r="E36" s="543"/>
      <c r="F36" s="543"/>
      <c r="G36" s="543"/>
      <c r="H36" s="543"/>
      <c r="I36" s="711">
        <f>+J29*0.9%</f>
        <v>4090.9725000000003</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602</v>
      </c>
      <c r="C40" s="621"/>
      <c r="D40" s="621"/>
      <c r="E40" s="622"/>
      <c r="F40" s="550" t="s">
        <v>34</v>
      </c>
      <c r="G40" s="551"/>
      <c r="H40" s="552"/>
      <c r="I40" s="715">
        <f>I37+I36+I35-0.01</f>
        <v>4545.5150000000003</v>
      </c>
      <c r="J40" s="715"/>
    </row>
    <row r="41" spans="2:10" ht="32.25" customHeight="1" x14ac:dyDescent="0.25">
      <c r="B41" s="623"/>
      <c r="C41" s="624"/>
      <c r="D41" s="624"/>
      <c r="E41" s="625"/>
      <c r="F41" s="550" t="s">
        <v>33</v>
      </c>
      <c r="G41" s="551"/>
      <c r="H41" s="552"/>
      <c r="I41" s="716">
        <f>J31-I40-0.01</f>
        <v>450006.97499999998</v>
      </c>
      <c r="J41" s="717"/>
    </row>
    <row r="42" spans="2:10" ht="16.5" x14ac:dyDescent="0.25">
      <c r="B42" s="417" t="s">
        <v>32</v>
      </c>
      <c r="C42" s="418"/>
      <c r="D42" s="418"/>
      <c r="E42" s="418"/>
      <c r="F42" s="418"/>
      <c r="G42" s="418"/>
      <c r="H42" s="419"/>
      <c r="I42" s="420" t="s">
        <v>31</v>
      </c>
      <c r="J42" s="421"/>
    </row>
    <row r="43" spans="2:10" ht="31.5" x14ac:dyDescent="0.25">
      <c r="B43" s="101" t="s">
        <v>30</v>
      </c>
      <c r="C43" s="101" t="s">
        <v>29</v>
      </c>
      <c r="D43" s="101" t="s">
        <v>28</v>
      </c>
      <c r="E43" s="101" t="s">
        <v>27</v>
      </c>
      <c r="F43" s="28" t="s">
        <v>26</v>
      </c>
      <c r="G43" s="424" t="s">
        <v>25</v>
      </c>
      <c r="H43" s="425"/>
      <c r="I43" s="422"/>
      <c r="J43" s="423"/>
    </row>
    <row r="44" spans="2:10" ht="24" customHeight="1" x14ac:dyDescent="0.25">
      <c r="B44" s="29"/>
      <c r="C44" s="30" t="s">
        <v>411</v>
      </c>
      <c r="D44" s="30" t="s">
        <v>200</v>
      </c>
      <c r="E44" s="30" t="s">
        <v>11</v>
      </c>
      <c r="F44" s="30" t="s">
        <v>412</v>
      </c>
      <c r="G44" s="758">
        <f>J29</f>
        <v>454552.5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Hoja83">
    <tabColor theme="0"/>
  </sheetPr>
  <dimension ref="B1:L83"/>
  <sheetViews>
    <sheetView topLeftCell="A15" workbookViewId="0">
      <selection activeCell="B24" sqref="B24:J26"/>
    </sheetView>
  </sheetViews>
  <sheetFormatPr baseColWidth="10" defaultRowHeight="16.5" x14ac:dyDescent="0.25"/>
  <cols>
    <col min="1" max="1" width="3.140625" style="1" customWidth="1"/>
    <col min="2" max="2" width="14.85546875" style="1" customWidth="1"/>
    <col min="3" max="3" width="14.42578125" style="1" customWidth="1"/>
    <col min="4" max="4" width="14.7109375" style="1" customWidth="1"/>
    <col min="5" max="5" width="10.7109375" style="1" customWidth="1"/>
    <col min="6" max="6" width="13.42578125" style="1" customWidth="1"/>
    <col min="7" max="7" width="14.42578125" style="1" customWidth="1"/>
    <col min="8" max="8" width="4.7109375" style="1" customWidth="1"/>
    <col min="9" max="9" width="14.28515625" style="1" customWidth="1"/>
    <col min="10" max="10" width="29.7109375" style="1" customWidth="1"/>
    <col min="11" max="11" width="11.42578125" style="1"/>
    <col min="12" max="12" width="13.42578125" style="1" customWidth="1"/>
    <col min="13"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5" customHeight="1" x14ac:dyDescent="0.25">
      <c r="B6" s="489" t="s">
        <v>60</v>
      </c>
      <c r="C6" s="490"/>
      <c r="D6" s="490"/>
      <c r="E6" s="490"/>
      <c r="F6" s="490"/>
      <c r="G6" s="490"/>
      <c r="H6" s="490"/>
      <c r="I6" s="490"/>
      <c r="J6" s="491"/>
    </row>
    <row r="7" spans="2:10" ht="20.25" x14ac:dyDescent="0.25">
      <c r="B7" s="17"/>
      <c r="C7" s="16"/>
      <c r="D7" s="22"/>
      <c r="E7" s="16"/>
      <c r="F7" s="19"/>
      <c r="G7" s="19"/>
      <c r="H7" s="19"/>
      <c r="I7" s="21" t="s">
        <v>603</v>
      </c>
      <c r="J7" s="15"/>
    </row>
    <row r="8" spans="2:10" ht="9.75" customHeight="1" x14ac:dyDescent="0.25">
      <c r="B8" s="17"/>
      <c r="C8" s="16"/>
      <c r="D8" s="19"/>
      <c r="E8" s="16"/>
      <c r="F8" s="20"/>
      <c r="G8" s="16"/>
      <c r="H8" s="16"/>
      <c r="I8" s="16"/>
      <c r="J8" s="15"/>
    </row>
    <row r="9" spans="2:10" ht="17.25" customHeight="1" x14ac:dyDescent="0.25">
      <c r="B9" s="17"/>
      <c r="C9" s="16"/>
      <c r="D9" s="16"/>
      <c r="E9" s="16"/>
      <c r="F9" s="20"/>
      <c r="G9" s="19"/>
      <c r="H9" s="19"/>
      <c r="I9" s="18" t="s">
        <v>598</v>
      </c>
      <c r="J9" s="15"/>
    </row>
    <row r="10" spans="2:10" ht="10.5" customHeight="1" x14ac:dyDescent="0.25">
      <c r="B10" s="17"/>
      <c r="C10" s="16"/>
      <c r="D10" s="16"/>
      <c r="E10" s="16"/>
      <c r="F10" s="16"/>
      <c r="G10" s="16"/>
      <c r="H10" s="16"/>
      <c r="I10" s="16"/>
      <c r="J10" s="15"/>
    </row>
    <row r="11" spans="2:10" ht="18"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9.5" customHeight="1" x14ac:dyDescent="0.25">
      <c r="B13" s="497"/>
      <c r="C13" s="498"/>
      <c r="D13" s="505" t="s">
        <v>53</v>
      </c>
      <c r="E13" s="506"/>
      <c r="F13" s="505" t="s">
        <v>604</v>
      </c>
      <c r="G13" s="506"/>
      <c r="H13" s="510" t="s">
        <v>235</v>
      </c>
      <c r="I13" s="510"/>
      <c r="J13" s="504" t="s">
        <v>52</v>
      </c>
    </row>
    <row r="14" spans="2:10" ht="13.5" customHeight="1" x14ac:dyDescent="0.25">
      <c r="B14" s="497"/>
      <c r="C14" s="498"/>
      <c r="D14" s="507"/>
      <c r="E14" s="508"/>
      <c r="F14" s="507"/>
      <c r="G14" s="508"/>
      <c r="H14" s="510"/>
      <c r="I14" s="510"/>
      <c r="J14" s="504"/>
    </row>
    <row r="15" spans="2:10" ht="31.5" customHeight="1" x14ac:dyDescent="0.25">
      <c r="B15" s="497"/>
      <c r="C15" s="498"/>
      <c r="D15" s="390" t="s">
        <v>51</v>
      </c>
      <c r="E15" s="390"/>
      <c r="F15" s="390"/>
      <c r="G15" s="390"/>
      <c r="H15" s="390"/>
      <c r="I15" s="511" t="s">
        <v>50</v>
      </c>
      <c r="J15" s="512"/>
    </row>
    <row r="16" spans="2:10" ht="29.25" customHeight="1" x14ac:dyDescent="0.25">
      <c r="B16" s="499"/>
      <c r="C16" s="500"/>
      <c r="D16" s="504" t="s">
        <v>49</v>
      </c>
      <c r="E16" s="504"/>
      <c r="F16" s="504"/>
      <c r="G16" s="504"/>
      <c r="H16" s="504"/>
      <c r="I16" s="513" t="s">
        <v>71</v>
      </c>
      <c r="J16" s="514"/>
    </row>
    <row r="17" spans="2:10" ht="15.75" customHeight="1" x14ac:dyDescent="0.25">
      <c r="B17" s="387" t="s">
        <v>47</v>
      </c>
      <c r="C17" s="388"/>
      <c r="D17" s="388"/>
      <c r="E17" s="388"/>
      <c r="F17" s="388"/>
      <c r="G17" s="388"/>
      <c r="H17" s="388"/>
      <c r="I17" s="388"/>
      <c r="J17" s="389"/>
    </row>
    <row r="18" spans="2:10" ht="22.5" customHeight="1" x14ac:dyDescent="0.25">
      <c r="B18" s="459" t="s">
        <v>46</v>
      </c>
      <c r="C18" s="460"/>
      <c r="D18" s="463" t="s">
        <v>45</v>
      </c>
      <c r="E18" s="464"/>
      <c r="F18" s="464"/>
      <c r="G18" s="464"/>
      <c r="H18" s="464"/>
      <c r="I18" s="464"/>
      <c r="J18" s="465"/>
    </row>
    <row r="19" spans="2:10" ht="4.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0.75" customHeight="1" x14ac:dyDescent="0.25">
      <c r="B21" s="521"/>
      <c r="C21" s="521"/>
      <c r="D21" s="521"/>
      <c r="E21" s="521"/>
      <c r="F21" s="473"/>
      <c r="G21" s="474"/>
      <c r="H21" s="474"/>
      <c r="I21" s="474"/>
      <c r="J21" s="475"/>
    </row>
    <row r="22" spans="2:10" ht="9.75" customHeight="1" x14ac:dyDescent="0.25">
      <c r="B22" s="521"/>
      <c r="C22" s="521"/>
      <c r="D22" s="521"/>
      <c r="E22" s="521"/>
      <c r="F22" s="522"/>
      <c r="G22" s="523"/>
      <c r="H22" s="523"/>
      <c r="I22" s="523"/>
      <c r="J22" s="524"/>
    </row>
    <row r="23" spans="2:10" ht="15" customHeight="1" x14ac:dyDescent="0.25">
      <c r="B23" s="387" t="s">
        <v>43</v>
      </c>
      <c r="C23" s="388"/>
      <c r="D23" s="388"/>
      <c r="E23" s="388"/>
      <c r="F23" s="388"/>
      <c r="G23" s="388"/>
      <c r="H23" s="388"/>
      <c r="I23" s="388"/>
      <c r="J23" s="389"/>
    </row>
    <row r="24" spans="2:10" x14ac:dyDescent="0.25">
      <c r="B24" s="528" t="s">
        <v>605</v>
      </c>
      <c r="C24" s="529"/>
      <c r="D24" s="529"/>
      <c r="E24" s="529"/>
      <c r="F24" s="529"/>
      <c r="G24" s="529"/>
      <c r="H24" s="529"/>
      <c r="I24" s="529"/>
      <c r="J24" s="530"/>
    </row>
    <row r="25" spans="2:10" ht="9.75" customHeight="1"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299847.42</v>
      </c>
      <c r="J27" s="538"/>
    </row>
    <row r="28" spans="2:10" hidden="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6" t="s">
        <v>93</v>
      </c>
      <c r="C31" s="547"/>
      <c r="D31" s="547"/>
      <c r="E31" s="547"/>
      <c r="F31" s="547"/>
      <c r="G31" s="547"/>
      <c r="H31" s="547"/>
      <c r="I31" s="591"/>
      <c r="J31" s="592"/>
    </row>
    <row r="32" spans="2:10" x14ac:dyDescent="0.25">
      <c r="B32" s="662" t="s">
        <v>94</v>
      </c>
      <c r="C32" s="663"/>
      <c r="D32" s="663"/>
      <c r="E32" s="663"/>
      <c r="F32" s="663"/>
      <c r="G32" s="663"/>
      <c r="H32" s="664"/>
      <c r="I32" s="655">
        <v>10096.780000000001</v>
      </c>
      <c r="J32" s="592"/>
    </row>
    <row r="33" spans="2:12" x14ac:dyDescent="0.25">
      <c r="B33" s="546" t="s">
        <v>95</v>
      </c>
      <c r="C33" s="547"/>
      <c r="D33" s="547"/>
      <c r="E33" s="547"/>
      <c r="F33" s="547"/>
      <c r="G33" s="547"/>
      <c r="H33" s="661"/>
      <c r="I33" s="655">
        <v>5469.13</v>
      </c>
      <c r="J33" s="592"/>
    </row>
    <row r="34" spans="2:12" x14ac:dyDescent="0.25">
      <c r="B34" s="546" t="s">
        <v>116</v>
      </c>
      <c r="C34" s="547"/>
      <c r="D34" s="547"/>
      <c r="E34" s="547"/>
      <c r="F34" s="547"/>
      <c r="G34" s="547"/>
      <c r="H34" s="661"/>
      <c r="I34" s="655">
        <v>16577.98</v>
      </c>
      <c r="J34" s="592"/>
    </row>
    <row r="35" spans="2:12" x14ac:dyDescent="0.25">
      <c r="B35" s="546" t="s">
        <v>117</v>
      </c>
      <c r="C35" s="547"/>
      <c r="D35" s="547"/>
      <c r="E35" s="547"/>
      <c r="F35" s="547"/>
      <c r="G35" s="547"/>
      <c r="H35" s="661"/>
      <c r="I35" s="655">
        <v>2524.1999999999998</v>
      </c>
      <c r="J35" s="592"/>
    </row>
    <row r="36" spans="2:12" x14ac:dyDescent="0.25">
      <c r="B36" s="542" t="s">
        <v>98</v>
      </c>
      <c r="C36" s="543"/>
      <c r="D36" s="543"/>
      <c r="E36" s="543"/>
      <c r="F36" s="543"/>
      <c r="G36" s="543"/>
      <c r="H36" s="654"/>
      <c r="I36" s="655">
        <v>46842.36</v>
      </c>
      <c r="J36" s="592"/>
    </row>
    <row r="37" spans="2:12" x14ac:dyDescent="0.25">
      <c r="B37" s="542" t="s">
        <v>36</v>
      </c>
      <c r="C37" s="543"/>
      <c r="D37" s="543"/>
      <c r="E37" s="543"/>
      <c r="F37" s="543"/>
      <c r="G37" s="543"/>
      <c r="H37" s="654"/>
      <c r="I37" s="656">
        <v>21430.02</v>
      </c>
      <c r="J37" s="545"/>
    </row>
    <row r="38" spans="2:12" x14ac:dyDescent="0.25">
      <c r="B38" s="657" t="s">
        <v>35</v>
      </c>
      <c r="C38" s="658"/>
      <c r="D38" s="658"/>
      <c r="E38" s="658"/>
      <c r="F38" s="658"/>
      <c r="G38" s="658"/>
      <c r="H38" s="659"/>
      <c r="I38" s="655">
        <v>9280</v>
      </c>
      <c r="J38" s="592"/>
    </row>
    <row r="39" spans="2:12" ht="27" customHeight="1" x14ac:dyDescent="0.25">
      <c r="B39" s="443" t="s">
        <v>606</v>
      </c>
      <c r="C39" s="444"/>
      <c r="D39" s="444"/>
      <c r="E39" s="445"/>
      <c r="F39" s="550" t="s">
        <v>34</v>
      </c>
      <c r="G39" s="551"/>
      <c r="H39" s="552"/>
      <c r="I39" s="660">
        <f>SUM(I31:J38)</f>
        <v>112220.47</v>
      </c>
      <c r="J39" s="660"/>
    </row>
    <row r="40" spans="2:12" ht="25.5" customHeight="1" x14ac:dyDescent="0.25">
      <c r="B40" s="446"/>
      <c r="C40" s="447"/>
      <c r="D40" s="447"/>
      <c r="E40" s="448"/>
      <c r="F40" s="550" t="s">
        <v>33</v>
      </c>
      <c r="G40" s="551"/>
      <c r="H40" s="552"/>
      <c r="I40" s="452">
        <f>++I27+I28-I39</f>
        <v>187626.94999999998</v>
      </c>
      <c r="J40" s="452"/>
    </row>
    <row r="41" spans="2:12" ht="14.25" customHeight="1" x14ac:dyDescent="0.25">
      <c r="B41" s="417" t="s">
        <v>32</v>
      </c>
      <c r="C41" s="418"/>
      <c r="D41" s="418"/>
      <c r="E41" s="418"/>
      <c r="F41" s="418"/>
      <c r="G41" s="418"/>
      <c r="H41" s="419"/>
      <c r="I41" s="390" t="s">
        <v>31</v>
      </c>
      <c r="J41" s="390"/>
    </row>
    <row r="42" spans="2:12" ht="33.75" customHeight="1" x14ac:dyDescent="0.25">
      <c r="B42" s="101" t="s">
        <v>30</v>
      </c>
      <c r="C42" s="101" t="s">
        <v>29</v>
      </c>
      <c r="D42" s="101" t="s">
        <v>28</v>
      </c>
      <c r="E42" s="101" t="s">
        <v>27</v>
      </c>
      <c r="F42" s="28" t="s">
        <v>26</v>
      </c>
      <c r="G42" s="424" t="s">
        <v>25</v>
      </c>
      <c r="H42" s="425"/>
      <c r="I42" s="390"/>
      <c r="J42" s="390"/>
    </row>
    <row r="43" spans="2:12" ht="24" customHeight="1" x14ac:dyDescent="0.25">
      <c r="B43" s="29" t="s">
        <v>23</v>
      </c>
      <c r="C43" s="30" t="s">
        <v>12</v>
      </c>
      <c r="D43" s="30" t="s">
        <v>11</v>
      </c>
      <c r="E43" s="30" t="s">
        <v>11</v>
      </c>
      <c r="F43" s="30" t="s">
        <v>10</v>
      </c>
      <c r="G43" s="646">
        <v>11830.33</v>
      </c>
      <c r="H43" s="647"/>
      <c r="I43" s="648" t="s">
        <v>118</v>
      </c>
      <c r="J43" s="649"/>
    </row>
    <row r="44" spans="2:12" ht="23.25" customHeight="1" x14ac:dyDescent="0.25">
      <c r="B44" s="9" t="s">
        <v>23</v>
      </c>
      <c r="C44" s="8" t="s">
        <v>12</v>
      </c>
      <c r="D44" s="8" t="s">
        <v>11</v>
      </c>
      <c r="E44" s="8" t="s">
        <v>14</v>
      </c>
      <c r="F44" s="8" t="s">
        <v>10</v>
      </c>
      <c r="G44" s="640">
        <v>2444.5500000000002</v>
      </c>
      <c r="H44" s="641"/>
      <c r="I44" s="650"/>
      <c r="J44" s="651"/>
    </row>
    <row r="45" spans="2:12" ht="18.75" customHeight="1" x14ac:dyDescent="0.25">
      <c r="B45" s="9" t="s">
        <v>23</v>
      </c>
      <c r="C45" s="8" t="s">
        <v>12</v>
      </c>
      <c r="D45" s="8" t="s">
        <v>119</v>
      </c>
      <c r="E45" s="8" t="s">
        <v>120</v>
      </c>
      <c r="F45" s="8" t="s">
        <v>10</v>
      </c>
      <c r="G45" s="640">
        <v>1183.03</v>
      </c>
      <c r="H45" s="641"/>
      <c r="I45" s="650"/>
      <c r="J45" s="651"/>
      <c r="L45" s="40"/>
    </row>
    <row r="46" spans="2:12" ht="19.5" customHeight="1" x14ac:dyDescent="0.25">
      <c r="B46" s="9" t="s">
        <v>23</v>
      </c>
      <c r="C46" s="8" t="s">
        <v>12</v>
      </c>
      <c r="D46" s="8" t="s">
        <v>119</v>
      </c>
      <c r="E46" s="8" t="s">
        <v>121</v>
      </c>
      <c r="F46" s="8" t="s">
        <v>10</v>
      </c>
      <c r="G46" s="640">
        <v>450</v>
      </c>
      <c r="H46" s="641"/>
      <c r="I46" s="650"/>
      <c r="J46" s="651"/>
    </row>
    <row r="47" spans="2:12" ht="21.75" customHeight="1" x14ac:dyDescent="0.25">
      <c r="B47" s="9" t="s">
        <v>23</v>
      </c>
      <c r="C47" s="8" t="s">
        <v>12</v>
      </c>
      <c r="D47" s="8" t="s">
        <v>119</v>
      </c>
      <c r="E47" s="8" t="s">
        <v>122</v>
      </c>
      <c r="F47" s="8" t="s">
        <v>10</v>
      </c>
      <c r="G47" s="640">
        <v>150</v>
      </c>
      <c r="H47" s="641"/>
      <c r="I47" s="650"/>
      <c r="J47" s="651"/>
    </row>
    <row r="48" spans="2:12" ht="21.75" customHeight="1" x14ac:dyDescent="0.25">
      <c r="B48" s="9" t="s">
        <v>22</v>
      </c>
      <c r="C48" s="8" t="s">
        <v>12</v>
      </c>
      <c r="D48" s="8" t="s">
        <v>11</v>
      </c>
      <c r="E48" s="8" t="s">
        <v>11</v>
      </c>
      <c r="F48" s="8" t="s">
        <v>10</v>
      </c>
      <c r="G48" s="640">
        <v>52725.120000000003</v>
      </c>
      <c r="H48" s="641"/>
      <c r="I48" s="650"/>
      <c r="J48" s="651"/>
      <c r="L48" s="41"/>
    </row>
    <row r="49" spans="2:12" ht="21.75" customHeight="1" x14ac:dyDescent="0.25">
      <c r="B49" s="9" t="s">
        <v>22</v>
      </c>
      <c r="C49" s="8" t="s">
        <v>12</v>
      </c>
      <c r="D49" s="8" t="s">
        <v>119</v>
      </c>
      <c r="E49" s="8" t="s">
        <v>120</v>
      </c>
      <c r="F49" s="8" t="s">
        <v>10</v>
      </c>
      <c r="G49" s="640">
        <v>3976.69</v>
      </c>
      <c r="H49" s="641"/>
      <c r="I49" s="650"/>
      <c r="J49" s="651"/>
    </row>
    <row r="50" spans="2:12" ht="21.75" customHeight="1" x14ac:dyDescent="0.25">
      <c r="B50" s="9" t="s">
        <v>22</v>
      </c>
      <c r="C50" s="8" t="s">
        <v>12</v>
      </c>
      <c r="D50" s="8" t="s">
        <v>119</v>
      </c>
      <c r="E50" s="8" t="s">
        <v>121</v>
      </c>
      <c r="F50" s="8" t="s">
        <v>10</v>
      </c>
      <c r="G50" s="640">
        <v>4350</v>
      </c>
      <c r="H50" s="641"/>
      <c r="I50" s="650"/>
      <c r="J50" s="651"/>
    </row>
    <row r="51" spans="2:12" ht="18" customHeight="1" x14ac:dyDescent="0.25">
      <c r="B51" s="9" t="s">
        <v>21</v>
      </c>
      <c r="C51" s="8" t="s">
        <v>12</v>
      </c>
      <c r="D51" s="8" t="s">
        <v>11</v>
      </c>
      <c r="E51" s="8" t="s">
        <v>11</v>
      </c>
      <c r="F51" s="8" t="s">
        <v>10</v>
      </c>
      <c r="G51" s="640">
        <v>20014.87</v>
      </c>
      <c r="H51" s="641"/>
      <c r="I51" s="652"/>
      <c r="J51" s="653"/>
    </row>
    <row r="52" spans="2:12" ht="16.5" customHeight="1" x14ac:dyDescent="0.25">
      <c r="B52" s="9" t="s">
        <v>21</v>
      </c>
      <c r="C52" s="8" t="s">
        <v>12</v>
      </c>
      <c r="D52" s="8" t="s">
        <v>119</v>
      </c>
      <c r="E52" s="8" t="s">
        <v>120</v>
      </c>
      <c r="F52" s="8" t="s">
        <v>10</v>
      </c>
      <c r="G52" s="640">
        <v>1887.47</v>
      </c>
      <c r="H52" s="641"/>
      <c r="I52" s="420" t="s">
        <v>19</v>
      </c>
      <c r="J52" s="421"/>
    </row>
    <row r="53" spans="2:12" ht="17.25" customHeight="1" x14ac:dyDescent="0.25">
      <c r="B53" s="9" t="s">
        <v>21</v>
      </c>
      <c r="C53" s="8" t="s">
        <v>12</v>
      </c>
      <c r="D53" s="8" t="s">
        <v>119</v>
      </c>
      <c r="E53" s="8" t="s">
        <v>121</v>
      </c>
      <c r="F53" s="8" t="s">
        <v>10</v>
      </c>
      <c r="G53" s="640">
        <v>1350</v>
      </c>
      <c r="H53" s="641"/>
      <c r="I53" s="422"/>
      <c r="J53" s="423"/>
      <c r="L53" s="40"/>
    </row>
    <row r="54" spans="2:12" ht="19.5" customHeight="1" x14ac:dyDescent="0.25">
      <c r="B54" s="9" t="s">
        <v>20</v>
      </c>
      <c r="C54" s="8" t="s">
        <v>12</v>
      </c>
      <c r="D54" s="8" t="s">
        <v>11</v>
      </c>
      <c r="E54" s="8" t="s">
        <v>11</v>
      </c>
      <c r="F54" s="8" t="s">
        <v>10</v>
      </c>
      <c r="G54" s="640">
        <v>18966.189999999999</v>
      </c>
      <c r="H54" s="641"/>
      <c r="I54" s="638"/>
      <c r="J54" s="639"/>
      <c r="L54" s="40"/>
    </row>
    <row r="55" spans="2:12" ht="16.5" customHeight="1" x14ac:dyDescent="0.25">
      <c r="B55" s="9" t="s">
        <v>20</v>
      </c>
      <c r="C55" s="8" t="s">
        <v>12</v>
      </c>
      <c r="D55" s="8" t="s">
        <v>119</v>
      </c>
      <c r="E55" s="8" t="s">
        <v>120</v>
      </c>
      <c r="F55" s="8" t="s">
        <v>10</v>
      </c>
      <c r="G55" s="640">
        <v>1896.63</v>
      </c>
      <c r="H55" s="641"/>
      <c r="I55" s="409" t="s">
        <v>123</v>
      </c>
      <c r="J55" s="410"/>
      <c r="L55" s="40"/>
    </row>
    <row r="56" spans="2:12" ht="16.5" customHeight="1" x14ac:dyDescent="0.25">
      <c r="B56" s="9" t="s">
        <v>20</v>
      </c>
      <c r="C56" s="8" t="s">
        <v>12</v>
      </c>
      <c r="D56" s="8" t="s">
        <v>119</v>
      </c>
      <c r="E56" s="8" t="s">
        <v>121</v>
      </c>
      <c r="F56" s="8" t="s">
        <v>10</v>
      </c>
      <c r="G56" s="640">
        <v>750</v>
      </c>
      <c r="H56" s="641"/>
      <c r="I56" s="411"/>
      <c r="J56" s="412"/>
      <c r="L56" s="40"/>
    </row>
    <row r="57" spans="2:12" ht="16.5" customHeight="1" x14ac:dyDescent="0.25">
      <c r="B57" s="9" t="s">
        <v>18</v>
      </c>
      <c r="C57" s="8" t="s">
        <v>12</v>
      </c>
      <c r="D57" s="8" t="s">
        <v>11</v>
      </c>
      <c r="E57" s="8" t="s">
        <v>11</v>
      </c>
      <c r="F57" s="8" t="s">
        <v>10</v>
      </c>
      <c r="G57" s="640">
        <v>32051.86</v>
      </c>
      <c r="H57" s="641"/>
      <c r="I57" s="411"/>
      <c r="J57" s="412"/>
      <c r="L57" s="40"/>
    </row>
    <row r="58" spans="2:12" ht="16.5" customHeight="1" x14ac:dyDescent="0.25">
      <c r="B58" s="9" t="s">
        <v>18</v>
      </c>
      <c r="C58" s="8" t="s">
        <v>12</v>
      </c>
      <c r="D58" s="8" t="s">
        <v>119</v>
      </c>
      <c r="E58" s="8" t="s">
        <v>120</v>
      </c>
      <c r="F58" s="8" t="s">
        <v>10</v>
      </c>
      <c r="G58" s="640">
        <v>2487.2600000000002</v>
      </c>
      <c r="H58" s="641"/>
      <c r="I58" s="411"/>
      <c r="J58" s="412"/>
      <c r="L58" s="40"/>
    </row>
    <row r="59" spans="2:12" ht="16.5" customHeight="1" x14ac:dyDescent="0.25">
      <c r="B59" s="9" t="s">
        <v>18</v>
      </c>
      <c r="C59" s="8" t="s">
        <v>12</v>
      </c>
      <c r="D59" s="8" t="s">
        <v>119</v>
      </c>
      <c r="E59" s="8" t="s">
        <v>121</v>
      </c>
      <c r="F59" s="8" t="s">
        <v>10</v>
      </c>
      <c r="G59" s="640">
        <v>1750</v>
      </c>
      <c r="H59" s="641"/>
      <c r="I59" s="411"/>
      <c r="J59" s="412"/>
      <c r="L59" s="40"/>
    </row>
    <row r="60" spans="2:12" ht="16.5" customHeight="1" x14ac:dyDescent="0.25">
      <c r="B60" s="9" t="s">
        <v>16</v>
      </c>
      <c r="C60" s="8" t="s">
        <v>12</v>
      </c>
      <c r="D60" s="8" t="s">
        <v>11</v>
      </c>
      <c r="E60" s="8" t="s">
        <v>11</v>
      </c>
      <c r="F60" s="8" t="s">
        <v>10</v>
      </c>
      <c r="G60" s="640">
        <v>34131.72</v>
      </c>
      <c r="H60" s="641"/>
      <c r="I60" s="411"/>
      <c r="J60" s="412"/>
      <c r="L60" s="40"/>
    </row>
    <row r="61" spans="2:12" ht="16.5" customHeight="1" x14ac:dyDescent="0.25">
      <c r="B61" s="9" t="s">
        <v>16</v>
      </c>
      <c r="C61" s="8" t="s">
        <v>12</v>
      </c>
      <c r="D61" s="8" t="s">
        <v>119</v>
      </c>
      <c r="E61" s="8" t="s">
        <v>120</v>
      </c>
      <c r="F61" s="8" t="s">
        <v>10</v>
      </c>
      <c r="G61" s="640">
        <v>1424.26</v>
      </c>
      <c r="H61" s="641"/>
      <c r="I61" s="411"/>
      <c r="J61" s="412"/>
      <c r="L61" s="40"/>
    </row>
    <row r="62" spans="2:12" ht="16.5" customHeight="1" x14ac:dyDescent="0.25">
      <c r="B62" s="9" t="s">
        <v>16</v>
      </c>
      <c r="C62" s="8" t="s">
        <v>12</v>
      </c>
      <c r="D62" s="8" t="s">
        <v>119</v>
      </c>
      <c r="E62" s="8" t="s">
        <v>121</v>
      </c>
      <c r="F62" s="8" t="s">
        <v>10</v>
      </c>
      <c r="G62" s="640">
        <v>3450</v>
      </c>
      <c r="H62" s="641"/>
      <c r="I62" s="411"/>
      <c r="J62" s="412"/>
      <c r="L62" s="40"/>
    </row>
    <row r="63" spans="2:12" ht="16.5" customHeight="1" x14ac:dyDescent="0.25">
      <c r="B63" s="9" t="s">
        <v>15</v>
      </c>
      <c r="C63" s="8" t="s">
        <v>12</v>
      </c>
      <c r="D63" s="8" t="s">
        <v>11</v>
      </c>
      <c r="E63" s="8" t="s">
        <v>11</v>
      </c>
      <c r="F63" s="8" t="s">
        <v>10</v>
      </c>
      <c r="G63" s="640">
        <v>45606.46</v>
      </c>
      <c r="H63" s="641"/>
      <c r="I63" s="411"/>
      <c r="J63" s="412"/>
      <c r="L63" s="40"/>
    </row>
    <row r="64" spans="2:12" ht="16.5" customHeight="1" x14ac:dyDescent="0.25">
      <c r="B64" s="31" t="s">
        <v>15</v>
      </c>
      <c r="C64" s="32" t="s">
        <v>12</v>
      </c>
      <c r="D64" s="32" t="s">
        <v>11</v>
      </c>
      <c r="E64" s="8" t="s">
        <v>14</v>
      </c>
      <c r="F64" s="8" t="s">
        <v>10</v>
      </c>
      <c r="G64" s="640">
        <v>31779.15</v>
      </c>
      <c r="H64" s="641"/>
      <c r="I64" s="413"/>
      <c r="J64" s="414"/>
      <c r="L64" s="40">
        <f>G46+G47+G50+G53+G56+G59+G62+G66+G67</f>
        <v>20350</v>
      </c>
    </row>
    <row r="65" spans="2:12" ht="16.5" customHeight="1" x14ac:dyDescent="0.25">
      <c r="B65" s="9" t="s">
        <v>15</v>
      </c>
      <c r="C65" s="8" t="s">
        <v>12</v>
      </c>
      <c r="D65" s="8" t="s">
        <v>119</v>
      </c>
      <c r="E65" s="8" t="s">
        <v>120</v>
      </c>
      <c r="F65" s="8" t="s">
        <v>10</v>
      </c>
      <c r="G65" s="640">
        <v>4348.51</v>
      </c>
      <c r="H65" s="641"/>
      <c r="I65" s="642" t="s">
        <v>7</v>
      </c>
      <c r="J65" s="562"/>
      <c r="L65" s="40"/>
    </row>
    <row r="66" spans="2:12" ht="16.5" customHeight="1" x14ac:dyDescent="0.25">
      <c r="B66" s="9" t="s">
        <v>15</v>
      </c>
      <c r="C66" s="8" t="s">
        <v>12</v>
      </c>
      <c r="D66" s="8" t="s">
        <v>119</v>
      </c>
      <c r="E66" s="8" t="s">
        <v>121</v>
      </c>
      <c r="F66" s="8" t="s">
        <v>10</v>
      </c>
      <c r="G66" s="640">
        <v>3500</v>
      </c>
      <c r="H66" s="641"/>
      <c r="I66" s="632" t="s">
        <v>86</v>
      </c>
      <c r="J66" s="633"/>
      <c r="L66" s="40">
        <f>G45+G49+G52+G55+G58+G61+G65+G70</f>
        <v>17524.109999999997</v>
      </c>
    </row>
    <row r="67" spans="2:12" ht="16.5" customHeight="1" x14ac:dyDescent="0.25">
      <c r="B67" s="9" t="s">
        <v>15</v>
      </c>
      <c r="C67" s="8" t="s">
        <v>12</v>
      </c>
      <c r="D67" s="8" t="s">
        <v>119</v>
      </c>
      <c r="E67" s="8" t="s">
        <v>122</v>
      </c>
      <c r="F67" s="8" t="s">
        <v>10</v>
      </c>
      <c r="G67" s="640">
        <v>4600</v>
      </c>
      <c r="H67" s="641"/>
      <c r="I67" s="634"/>
      <c r="J67" s="635"/>
      <c r="L67" s="40"/>
    </row>
    <row r="68" spans="2:12" ht="16.5" customHeight="1" x14ac:dyDescent="0.25">
      <c r="B68" s="9" t="s">
        <v>15</v>
      </c>
      <c r="C68" s="8" t="s">
        <v>12</v>
      </c>
      <c r="D68" s="8" t="s">
        <v>81</v>
      </c>
      <c r="E68" s="8" t="s">
        <v>82</v>
      </c>
      <c r="F68" s="8" t="s">
        <v>10</v>
      </c>
      <c r="G68" s="640">
        <v>9070.41</v>
      </c>
      <c r="H68" s="641"/>
      <c r="I68" s="634"/>
      <c r="J68" s="635"/>
      <c r="L68" s="40">
        <f>G43+G44+G48+G51+G54+G57+G60+G63+G64+G69</f>
        <v>252752.89999999997</v>
      </c>
    </row>
    <row r="69" spans="2:12" ht="16.5" customHeight="1" x14ac:dyDescent="0.25">
      <c r="B69" s="9" t="s">
        <v>13</v>
      </c>
      <c r="C69" s="8" t="s">
        <v>12</v>
      </c>
      <c r="D69" s="8" t="s">
        <v>11</v>
      </c>
      <c r="E69" s="8" t="s">
        <v>11</v>
      </c>
      <c r="F69" s="8" t="s">
        <v>10</v>
      </c>
      <c r="G69" s="640">
        <v>3202.65</v>
      </c>
      <c r="H69" s="641"/>
      <c r="I69" s="634"/>
      <c r="J69" s="635"/>
      <c r="L69" s="40"/>
    </row>
    <row r="70" spans="2:12" ht="16.5" customHeight="1" x14ac:dyDescent="0.25">
      <c r="B70" s="9" t="s">
        <v>13</v>
      </c>
      <c r="C70" s="8" t="s">
        <v>12</v>
      </c>
      <c r="D70" s="8" t="s">
        <v>119</v>
      </c>
      <c r="E70" s="8" t="s">
        <v>120</v>
      </c>
      <c r="F70" s="8" t="s">
        <v>10</v>
      </c>
      <c r="G70" s="640">
        <v>320.26</v>
      </c>
      <c r="H70" s="641"/>
      <c r="I70" s="636"/>
      <c r="J70" s="637"/>
      <c r="L70" s="40"/>
    </row>
    <row r="71" spans="2:12" ht="16.5" customHeight="1" x14ac:dyDescent="0.25">
      <c r="B71" s="9" t="s">
        <v>13</v>
      </c>
      <c r="C71" s="8" t="s">
        <v>12</v>
      </c>
      <c r="D71" s="8" t="s">
        <v>119</v>
      </c>
      <c r="E71" s="8" t="s">
        <v>121</v>
      </c>
      <c r="F71" s="8" t="s">
        <v>10</v>
      </c>
      <c r="G71" s="640">
        <v>150</v>
      </c>
      <c r="H71" s="641"/>
      <c r="I71" s="102"/>
      <c r="J71" s="103"/>
      <c r="L71" s="40"/>
    </row>
    <row r="72" spans="2:12" ht="18.75" customHeight="1" x14ac:dyDescent="0.25">
      <c r="B72" s="643" t="s">
        <v>9</v>
      </c>
      <c r="C72" s="644"/>
      <c r="D72" s="644"/>
      <c r="E72" s="644"/>
      <c r="F72" s="644"/>
      <c r="G72" s="645">
        <f>SUM(G43:H71)</f>
        <v>299847.42000000004</v>
      </c>
      <c r="H72" s="645"/>
      <c r="I72" s="632" t="s">
        <v>1</v>
      </c>
      <c r="J72" s="633"/>
    </row>
    <row r="73" spans="2:12" ht="17.25" customHeight="1" x14ac:dyDescent="0.25">
      <c r="B73" s="387" t="s">
        <v>8</v>
      </c>
      <c r="C73" s="388"/>
      <c r="D73" s="388"/>
      <c r="E73" s="388"/>
      <c r="F73" s="388"/>
      <c r="G73" s="388"/>
      <c r="H73" s="388"/>
      <c r="I73" s="634"/>
      <c r="J73" s="635"/>
    </row>
    <row r="74" spans="2:12" ht="22.5" customHeight="1" x14ac:dyDescent="0.25">
      <c r="B74" s="390" t="s">
        <v>6</v>
      </c>
      <c r="C74" s="390"/>
      <c r="D74" s="390"/>
      <c r="E74" s="390" t="s">
        <v>5</v>
      </c>
      <c r="F74" s="390"/>
      <c r="G74" s="390"/>
      <c r="H74" s="642"/>
      <c r="I74" s="634"/>
      <c r="J74" s="635"/>
    </row>
    <row r="75" spans="2:12" ht="9" customHeight="1" x14ac:dyDescent="0.25">
      <c r="B75" s="573" t="s">
        <v>100</v>
      </c>
      <c r="C75" s="392"/>
      <c r="D75" s="392"/>
      <c r="E75" s="394" t="s">
        <v>124</v>
      </c>
      <c r="F75" s="394"/>
      <c r="G75" s="394"/>
      <c r="H75" s="394"/>
      <c r="I75" s="634"/>
      <c r="J75" s="635"/>
    </row>
    <row r="76" spans="2:12" ht="9" customHeight="1" x14ac:dyDescent="0.25">
      <c r="B76" s="392"/>
      <c r="C76" s="392"/>
      <c r="D76" s="392"/>
      <c r="E76" s="396"/>
      <c r="F76" s="396"/>
      <c r="G76" s="396"/>
      <c r="H76" s="396"/>
      <c r="I76" s="634"/>
      <c r="J76" s="635"/>
    </row>
    <row r="77" spans="2:12" ht="10.5" customHeight="1" x14ac:dyDescent="0.25">
      <c r="B77" s="392"/>
      <c r="C77" s="392"/>
      <c r="D77" s="392"/>
      <c r="E77" s="396"/>
      <c r="F77" s="396"/>
      <c r="G77" s="396"/>
      <c r="H77" s="396"/>
      <c r="I77" s="634"/>
      <c r="J77" s="635"/>
    </row>
    <row r="78" spans="2:12" ht="16.5" customHeight="1" x14ac:dyDescent="0.25">
      <c r="B78" s="392"/>
      <c r="C78" s="392"/>
      <c r="D78" s="392"/>
      <c r="E78" s="396"/>
      <c r="F78" s="396"/>
      <c r="G78" s="396"/>
      <c r="H78" s="396"/>
      <c r="I78" s="634"/>
      <c r="J78" s="635"/>
    </row>
    <row r="79" spans="2:12" ht="29.25" customHeight="1" x14ac:dyDescent="0.25">
      <c r="B79" s="392"/>
      <c r="C79" s="392"/>
      <c r="D79" s="392"/>
      <c r="E79" s="396"/>
      <c r="F79" s="396"/>
      <c r="G79" s="396"/>
      <c r="H79" s="396"/>
      <c r="I79" s="634"/>
      <c r="J79" s="635"/>
    </row>
    <row r="80" spans="2:12" ht="10.5" customHeight="1" x14ac:dyDescent="0.25">
      <c r="B80" s="392"/>
      <c r="C80" s="392"/>
      <c r="D80" s="392"/>
      <c r="E80" s="398"/>
      <c r="F80" s="398"/>
      <c r="G80" s="398"/>
      <c r="H80" s="398"/>
      <c r="I80" s="636"/>
      <c r="J80" s="637"/>
    </row>
    <row r="81" spans="2:10" ht="20.25" customHeight="1" x14ac:dyDescent="0.25">
      <c r="B81" s="574" t="s">
        <v>0</v>
      </c>
      <c r="C81" s="575"/>
      <c r="D81" s="575"/>
      <c r="E81" s="575"/>
      <c r="F81" s="575"/>
      <c r="G81" s="575"/>
      <c r="H81" s="575"/>
      <c r="I81" s="575"/>
      <c r="J81" s="576"/>
    </row>
    <row r="83" spans="2:10" x14ac:dyDescent="0.25">
      <c r="G83" s="40"/>
    </row>
  </sheetData>
  <mergeCells count="97">
    <mergeCell ref="B81:J81"/>
    <mergeCell ref="G71:H71"/>
    <mergeCell ref="B72:F72"/>
    <mergeCell ref="G72:H72"/>
    <mergeCell ref="I72:J80"/>
    <mergeCell ref="B73:H73"/>
    <mergeCell ref="B74:D74"/>
    <mergeCell ref="E74:H74"/>
    <mergeCell ref="B75:D80"/>
    <mergeCell ref="E75:H80"/>
    <mergeCell ref="I65:J65"/>
    <mergeCell ref="G66:H66"/>
    <mergeCell ref="I66:J70"/>
    <mergeCell ref="G67:H67"/>
    <mergeCell ref="G68:H68"/>
    <mergeCell ref="G69:H69"/>
    <mergeCell ref="G70:H70"/>
    <mergeCell ref="G65:H65"/>
    <mergeCell ref="G52:H52"/>
    <mergeCell ref="I52:J54"/>
    <mergeCell ref="G53:H53"/>
    <mergeCell ref="G54:H54"/>
    <mergeCell ref="G55:H55"/>
    <mergeCell ref="I55:J64"/>
    <mergeCell ref="G56:H56"/>
    <mergeCell ref="G57:H57"/>
    <mergeCell ref="G58:H58"/>
    <mergeCell ref="G59:H59"/>
    <mergeCell ref="G60:H60"/>
    <mergeCell ref="G61:H61"/>
    <mergeCell ref="G62:H62"/>
    <mergeCell ref="G63:H63"/>
    <mergeCell ref="G64:H64"/>
    <mergeCell ref="G43:H43"/>
    <mergeCell ref="I43:J51"/>
    <mergeCell ref="G44:H44"/>
    <mergeCell ref="G45:H45"/>
    <mergeCell ref="G46:H46"/>
    <mergeCell ref="G47:H47"/>
    <mergeCell ref="G48:H48"/>
    <mergeCell ref="G49:H49"/>
    <mergeCell ref="G50:H50"/>
    <mergeCell ref="G51:H51"/>
    <mergeCell ref="B41:H41"/>
    <mergeCell ref="I41:J42"/>
    <mergeCell ref="G42:H42"/>
    <mergeCell ref="B36:H36"/>
    <mergeCell ref="I36:J36"/>
    <mergeCell ref="B37:H37"/>
    <mergeCell ref="I37:J37"/>
    <mergeCell ref="B38:H38"/>
    <mergeCell ref="I38:J38"/>
    <mergeCell ref="B39:E40"/>
    <mergeCell ref="F39:H39"/>
    <mergeCell ref="I39:J39"/>
    <mergeCell ref="F40:H40"/>
    <mergeCell ref="I40:J40"/>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paperSize="126" scale="58" fitToHeight="0" orientation="portrait" horizontalDpi="300" verticalDpi="300"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Hoja84">
    <tabColor theme="0"/>
  </sheetPr>
  <dimension ref="B1:J62"/>
  <sheetViews>
    <sheetView workbookViewId="0">
      <selection activeCell="F14" sqref="F14:G15"/>
    </sheetView>
  </sheetViews>
  <sheetFormatPr baseColWidth="10" defaultRowHeight="15" x14ac:dyDescent="0.25"/>
  <cols>
    <col min="1" max="1" width="3" customWidth="1"/>
    <col min="4" max="4" width="14.5703125" customWidth="1"/>
    <col min="8" max="8" width="7" customWidth="1"/>
    <col min="9" max="9" width="12.85546875" customWidth="1"/>
    <col min="10" max="10" width="30.140625"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607</v>
      </c>
      <c r="J8" s="15"/>
    </row>
    <row r="9" spans="2:10" ht="12" customHeight="1" x14ac:dyDescent="0.25">
      <c r="B9" s="17"/>
      <c r="C9" s="16"/>
      <c r="D9" s="19"/>
      <c r="E9" s="16"/>
      <c r="F9" s="20"/>
      <c r="G9" s="16"/>
      <c r="H9" s="16"/>
      <c r="I9" s="16"/>
      <c r="J9" s="15"/>
    </row>
    <row r="10" spans="2:10" ht="16.5" customHeight="1" x14ac:dyDescent="0.25">
      <c r="B10" s="17"/>
      <c r="C10" s="16"/>
      <c r="D10" s="16"/>
      <c r="E10" s="16"/>
      <c r="F10" s="20"/>
      <c r="G10" s="19"/>
      <c r="H10" s="19"/>
      <c r="I10" s="18" t="s">
        <v>598</v>
      </c>
      <c r="J10" s="15"/>
    </row>
    <row r="11" spans="2:10" ht="16.5" x14ac:dyDescent="0.25">
      <c r="B11" s="17"/>
      <c r="C11" s="16"/>
      <c r="D11" s="16"/>
      <c r="E11" s="16"/>
      <c r="F11" s="16"/>
      <c r="G11" s="16"/>
      <c r="H11" s="16"/>
      <c r="I11" s="16"/>
      <c r="J11" s="15"/>
    </row>
    <row r="12" spans="2:10" ht="30"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25.5" customHeight="1" x14ac:dyDescent="0.25">
      <c r="B14" s="497"/>
      <c r="C14" s="498"/>
      <c r="D14" s="517" t="s">
        <v>129</v>
      </c>
      <c r="E14" s="518"/>
      <c r="F14" s="665" t="s">
        <v>608</v>
      </c>
      <c r="G14" s="666"/>
      <c r="H14" s="517" t="s">
        <v>609</v>
      </c>
      <c r="I14" s="518"/>
      <c r="J14" s="504" t="s">
        <v>52</v>
      </c>
    </row>
    <row r="15" spans="2:10" ht="21" customHeight="1" x14ac:dyDescent="0.25">
      <c r="B15" s="497"/>
      <c r="C15" s="498"/>
      <c r="D15" s="519"/>
      <c r="E15" s="520"/>
      <c r="F15" s="667"/>
      <c r="G15" s="668"/>
      <c r="H15" s="519"/>
      <c r="I15" s="520"/>
      <c r="J15" s="504"/>
    </row>
    <row r="16" spans="2:10" ht="34.5" customHeight="1" x14ac:dyDescent="0.25">
      <c r="B16" s="497"/>
      <c r="C16" s="498"/>
      <c r="D16" s="390" t="s">
        <v>51</v>
      </c>
      <c r="E16" s="390"/>
      <c r="F16" s="390"/>
      <c r="G16" s="390"/>
      <c r="H16" s="390"/>
      <c r="I16" s="511" t="s">
        <v>50</v>
      </c>
      <c r="J16" s="512"/>
    </row>
    <row r="17" spans="2:10" ht="30.75" customHeight="1" x14ac:dyDescent="0.25">
      <c r="B17" s="499"/>
      <c r="C17" s="500"/>
      <c r="D17" s="504" t="s">
        <v>49</v>
      </c>
      <c r="E17" s="504"/>
      <c r="F17" s="504"/>
      <c r="G17" s="504"/>
      <c r="H17" s="504"/>
      <c r="I17" s="513" t="s">
        <v>71</v>
      </c>
      <c r="J17" s="514"/>
    </row>
    <row r="18" spans="2:10" ht="18" x14ac:dyDescent="0.25">
      <c r="B18" s="387" t="s">
        <v>47</v>
      </c>
      <c r="C18" s="388"/>
      <c r="D18" s="388"/>
      <c r="E18" s="388"/>
      <c r="F18" s="388"/>
      <c r="G18" s="388"/>
      <c r="H18" s="388"/>
      <c r="I18" s="388"/>
      <c r="J18" s="389"/>
    </row>
    <row r="19" spans="2:10" x14ac:dyDescent="0.25">
      <c r="B19" s="459" t="s">
        <v>46</v>
      </c>
      <c r="C19" s="460"/>
      <c r="D19" s="595" t="s">
        <v>72</v>
      </c>
      <c r="E19" s="596"/>
      <c r="F19" s="596"/>
      <c r="G19" s="596"/>
      <c r="H19" s="596"/>
      <c r="I19" s="596"/>
      <c r="J19" s="597"/>
    </row>
    <row r="20" spans="2:10" x14ac:dyDescent="0.25">
      <c r="B20" s="461"/>
      <c r="C20" s="462"/>
      <c r="D20" s="598"/>
      <c r="E20" s="599"/>
      <c r="F20" s="599"/>
      <c r="G20" s="599"/>
      <c r="H20" s="599"/>
      <c r="I20" s="599"/>
      <c r="J20" s="600"/>
    </row>
    <row r="21" spans="2:10" x14ac:dyDescent="0.25">
      <c r="B21" s="521" t="s">
        <v>73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5.2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610</v>
      </c>
      <c r="C25" s="529"/>
      <c r="D25" s="529"/>
      <c r="E25" s="529"/>
      <c r="F25" s="529"/>
      <c r="G25" s="529"/>
      <c r="H25" s="529"/>
      <c r="I25" s="529"/>
      <c r="J25" s="530"/>
    </row>
    <row r="26" spans="2:10" x14ac:dyDescent="0.25">
      <c r="B26" s="531"/>
      <c r="C26" s="532"/>
      <c r="D26" s="532"/>
      <c r="E26" s="532"/>
      <c r="F26" s="532"/>
      <c r="G26" s="532"/>
      <c r="H26" s="532"/>
      <c r="I26" s="532"/>
      <c r="J26" s="533"/>
    </row>
    <row r="27" spans="2:10" ht="43.5" customHeight="1" x14ac:dyDescent="0.25">
      <c r="B27" s="531"/>
      <c r="C27" s="532"/>
      <c r="D27" s="532"/>
      <c r="E27" s="532"/>
      <c r="F27" s="532"/>
      <c r="G27" s="532"/>
      <c r="H27" s="532"/>
      <c r="I27" s="532"/>
      <c r="J27" s="533"/>
    </row>
    <row r="28" spans="2:10" ht="21" customHeight="1" x14ac:dyDescent="0.25">
      <c r="B28" s="455" t="s">
        <v>152</v>
      </c>
      <c r="C28" s="455"/>
      <c r="D28" s="455"/>
      <c r="E28" s="455"/>
      <c r="F28" s="455"/>
      <c r="G28" s="455"/>
      <c r="H28" s="455"/>
      <c r="I28" s="601">
        <v>5372.22</v>
      </c>
      <c r="J28" s="601"/>
    </row>
    <row r="29" spans="2:10" ht="18.75" customHeight="1" x14ac:dyDescent="0.25">
      <c r="B29" s="487" t="s">
        <v>41</v>
      </c>
      <c r="C29" s="488"/>
      <c r="D29" s="488"/>
      <c r="E29" s="488"/>
      <c r="F29" s="488"/>
      <c r="G29" s="488"/>
      <c r="H29" s="539"/>
      <c r="I29" s="540"/>
      <c r="J29" s="541"/>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542"/>
      <c r="C32" s="543"/>
      <c r="D32" s="543"/>
      <c r="E32" s="543"/>
      <c r="F32" s="543"/>
      <c r="G32" s="543"/>
      <c r="H32" s="543"/>
      <c r="I32" s="544"/>
      <c r="J32" s="545"/>
    </row>
    <row r="33" spans="2:10" ht="15.75" hidden="1" x14ac:dyDescent="0.25">
      <c r="B33" s="577" t="s">
        <v>75</v>
      </c>
      <c r="C33" s="578"/>
      <c r="D33" s="578"/>
      <c r="E33" s="578"/>
      <c r="F33" s="578"/>
      <c r="G33" s="578"/>
      <c r="H33" s="579"/>
      <c r="I33" s="544"/>
      <c r="J33" s="545"/>
    </row>
    <row r="34" spans="2:10" ht="15.75" hidden="1" x14ac:dyDescent="0.25">
      <c r="B34" s="577" t="s">
        <v>76</v>
      </c>
      <c r="C34" s="578"/>
      <c r="D34" s="578"/>
      <c r="E34" s="578"/>
      <c r="F34" s="578"/>
      <c r="G34" s="578"/>
      <c r="H34" s="579"/>
      <c r="I34" s="591"/>
      <c r="J34" s="592"/>
    </row>
    <row r="35" spans="2:10" ht="15.75" x14ac:dyDescent="0.25">
      <c r="B35" s="577"/>
      <c r="C35" s="578"/>
      <c r="D35" s="578"/>
      <c r="E35" s="578"/>
      <c r="F35" s="578"/>
      <c r="G35" s="578"/>
      <c r="H35" s="579"/>
      <c r="I35" s="593"/>
      <c r="J35" s="594"/>
    </row>
    <row r="36" spans="2:10" ht="15.75" hidden="1" customHeight="1" x14ac:dyDescent="0.25">
      <c r="B36" s="577" t="s">
        <v>78</v>
      </c>
      <c r="C36" s="578"/>
      <c r="D36" s="578"/>
      <c r="E36" s="578"/>
      <c r="F36" s="578"/>
      <c r="G36" s="578"/>
      <c r="H36" s="579"/>
      <c r="I36" s="580"/>
      <c r="J36" s="581"/>
    </row>
    <row r="37" spans="2:10" ht="15.75" hidden="1" x14ac:dyDescent="0.25">
      <c r="B37" s="577" t="s">
        <v>79</v>
      </c>
      <c r="C37" s="578"/>
      <c r="D37" s="578"/>
      <c r="E37" s="578"/>
      <c r="F37" s="578"/>
      <c r="G37" s="578"/>
      <c r="H37" s="579"/>
      <c r="I37" s="580"/>
      <c r="J37" s="581"/>
    </row>
    <row r="38" spans="2:10" ht="15.75" hidden="1" x14ac:dyDescent="0.25">
      <c r="B38" s="577" t="s">
        <v>80</v>
      </c>
      <c r="C38" s="578"/>
      <c r="D38" s="578"/>
      <c r="E38" s="578"/>
      <c r="F38" s="578"/>
      <c r="G38" s="578"/>
      <c r="H38" s="579"/>
      <c r="I38" s="580"/>
      <c r="J38" s="581"/>
    </row>
    <row r="39" spans="2:10" ht="21.75" customHeight="1" x14ac:dyDescent="0.25">
      <c r="B39" s="443" t="s">
        <v>611</v>
      </c>
      <c r="C39" s="444"/>
      <c r="D39" s="444"/>
      <c r="E39" s="445"/>
      <c r="F39" s="588" t="s">
        <v>34</v>
      </c>
      <c r="G39" s="589"/>
      <c r="H39" s="590"/>
      <c r="I39" s="452">
        <f>SUM(I32:J38)</f>
        <v>0</v>
      </c>
      <c r="J39" s="452"/>
    </row>
    <row r="40" spans="2:10" ht="29.25" customHeight="1" x14ac:dyDescent="0.25">
      <c r="B40" s="446"/>
      <c r="C40" s="447"/>
      <c r="D40" s="447"/>
      <c r="E40" s="448"/>
      <c r="F40" s="588" t="s">
        <v>33</v>
      </c>
      <c r="G40" s="589"/>
      <c r="H40" s="590"/>
      <c r="I40" s="453">
        <v>5372.22</v>
      </c>
      <c r="J40" s="454"/>
    </row>
    <row r="41" spans="2:10" ht="16.5" x14ac:dyDescent="0.25">
      <c r="B41" s="417" t="s">
        <v>32</v>
      </c>
      <c r="C41" s="418"/>
      <c r="D41" s="418"/>
      <c r="E41" s="418"/>
      <c r="F41" s="418"/>
      <c r="G41" s="418"/>
      <c r="H41" s="419"/>
      <c r="I41" s="420" t="s">
        <v>31</v>
      </c>
      <c r="J41" s="421"/>
    </row>
    <row r="42" spans="2:10" ht="31.5" x14ac:dyDescent="0.25">
      <c r="B42" s="101" t="s">
        <v>30</v>
      </c>
      <c r="C42" s="101" t="s">
        <v>29</v>
      </c>
      <c r="D42" s="101" t="s">
        <v>28</v>
      </c>
      <c r="E42" s="101" t="s">
        <v>27</v>
      </c>
      <c r="F42" s="28" t="s">
        <v>26</v>
      </c>
      <c r="G42" s="424" t="s">
        <v>25</v>
      </c>
      <c r="H42" s="425"/>
      <c r="I42" s="422"/>
      <c r="J42" s="423"/>
    </row>
    <row r="43" spans="2:10" ht="21.75" customHeight="1" x14ac:dyDescent="0.25">
      <c r="B43" s="29" t="s">
        <v>15</v>
      </c>
      <c r="C43" s="30" t="s">
        <v>12</v>
      </c>
      <c r="D43" s="30" t="s">
        <v>81</v>
      </c>
      <c r="E43" s="30" t="s">
        <v>82</v>
      </c>
      <c r="F43" s="30" t="s">
        <v>10</v>
      </c>
      <c r="G43" s="426">
        <v>4926.62</v>
      </c>
      <c r="H43" s="427"/>
      <c r="I43" s="428" t="s">
        <v>24</v>
      </c>
      <c r="J43" s="429"/>
    </row>
    <row r="44" spans="2:10" ht="18" customHeight="1" x14ac:dyDescent="0.25">
      <c r="B44" s="9" t="s">
        <v>15</v>
      </c>
      <c r="C44" s="30" t="s">
        <v>12</v>
      </c>
      <c r="D44" s="8" t="s">
        <v>119</v>
      </c>
      <c r="E44" s="8" t="s">
        <v>120</v>
      </c>
      <c r="F44" s="30" t="s">
        <v>10</v>
      </c>
      <c r="G44" s="406">
        <v>295.60000000000002</v>
      </c>
      <c r="H44" s="407"/>
      <c r="I44" s="430"/>
      <c r="J44" s="431"/>
    </row>
    <row r="45" spans="2:10" ht="20.25" customHeight="1" x14ac:dyDescent="0.25">
      <c r="B45" s="9" t="s">
        <v>15</v>
      </c>
      <c r="C45" s="30" t="s">
        <v>12</v>
      </c>
      <c r="D45" s="8" t="s">
        <v>119</v>
      </c>
      <c r="E45" s="8" t="s">
        <v>121</v>
      </c>
      <c r="F45" s="30" t="s">
        <v>10</v>
      </c>
      <c r="G45" s="406">
        <v>150</v>
      </c>
      <c r="H45" s="407"/>
      <c r="I45" s="430"/>
      <c r="J45" s="431"/>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11" t="s">
        <v>83</v>
      </c>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15.75"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15" customHeight="1" x14ac:dyDescent="0.25">
      <c r="B56" s="391" t="s">
        <v>84</v>
      </c>
      <c r="C56" s="392"/>
      <c r="D56" s="392"/>
      <c r="E56" s="394" t="s">
        <v>85</v>
      </c>
      <c r="F56" s="394"/>
      <c r="G56" s="394"/>
      <c r="H56" s="395"/>
      <c r="I56" s="400" t="s">
        <v>86</v>
      </c>
      <c r="J56" s="401"/>
    </row>
    <row r="57" spans="2:10" ht="35.25" customHeight="1"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7"/>
      <c r="I59" s="404"/>
      <c r="J59" s="405"/>
    </row>
    <row r="60" spans="2:10" x14ac:dyDescent="0.25">
      <c r="B60" s="393"/>
      <c r="C60" s="392"/>
      <c r="D60" s="392"/>
      <c r="E60" s="396"/>
      <c r="F60" s="396"/>
      <c r="G60" s="396"/>
      <c r="H60" s="397"/>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5">
    <mergeCell ref="B62:J62"/>
    <mergeCell ref="B54:H54"/>
    <mergeCell ref="I54:J55"/>
    <mergeCell ref="B55:D55"/>
    <mergeCell ref="E55:H55"/>
    <mergeCell ref="B56:D61"/>
    <mergeCell ref="E56:H61"/>
    <mergeCell ref="I56:J59"/>
    <mergeCell ref="I60:J61"/>
    <mergeCell ref="G46:H46"/>
    <mergeCell ref="I46:J46"/>
    <mergeCell ref="G47:H47"/>
    <mergeCell ref="I47:J53"/>
    <mergeCell ref="G48:H48"/>
    <mergeCell ref="G49:H49"/>
    <mergeCell ref="G50:H50"/>
    <mergeCell ref="G51:H51"/>
    <mergeCell ref="G52:H52"/>
    <mergeCell ref="G53:H53"/>
    <mergeCell ref="B41:H41"/>
    <mergeCell ref="I41:J42"/>
    <mergeCell ref="G42:H42"/>
    <mergeCell ref="G43:H43"/>
    <mergeCell ref="I43:J45"/>
    <mergeCell ref="G44:H44"/>
    <mergeCell ref="G45:H45"/>
    <mergeCell ref="B37:H37"/>
    <mergeCell ref="I37:J37"/>
    <mergeCell ref="B38:H38"/>
    <mergeCell ref="I38:J38"/>
    <mergeCell ref="B39:E40"/>
    <mergeCell ref="F39:H39"/>
    <mergeCell ref="I39:J39"/>
    <mergeCell ref="F40:H40"/>
    <mergeCell ref="I40:J40"/>
    <mergeCell ref="B34:H34"/>
    <mergeCell ref="I34:J34"/>
    <mergeCell ref="B35:H35"/>
    <mergeCell ref="I35:J35"/>
    <mergeCell ref="B36:H36"/>
    <mergeCell ref="I36:J36"/>
    <mergeCell ref="B31:H31"/>
    <mergeCell ref="I31:J31"/>
    <mergeCell ref="B32:H32"/>
    <mergeCell ref="I32:J32"/>
    <mergeCell ref="B33:H33"/>
    <mergeCell ref="I33:J33"/>
    <mergeCell ref="B30:J30"/>
    <mergeCell ref="B18:J18"/>
    <mergeCell ref="B19:C20"/>
    <mergeCell ref="D19:J20"/>
    <mergeCell ref="B21:E23"/>
    <mergeCell ref="F21:J23"/>
    <mergeCell ref="B24:J24"/>
    <mergeCell ref="B25:J27"/>
    <mergeCell ref="B28:H28"/>
    <mergeCell ref="I28:J28"/>
    <mergeCell ref="B29:H29"/>
    <mergeCell ref="I29:J29"/>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11811023622047245" right="0.11811023622047245" top="0.15748031496062992" bottom="0.15748031496062992" header="0.31496062992125984" footer="0.31496062992125984"/>
  <pageSetup paperSize="126" scale="74"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Hoja85">
    <tabColor theme="0"/>
  </sheetPr>
  <dimension ref="A1:K53"/>
  <sheetViews>
    <sheetView topLeftCell="A10" workbookViewId="0">
      <selection activeCell="A23" sqref="A23:I25"/>
    </sheetView>
  </sheetViews>
  <sheetFormatPr baseColWidth="10" defaultRowHeight="15" x14ac:dyDescent="0.25"/>
  <cols>
    <col min="3" max="3" width="15.140625" customWidth="1"/>
    <col min="4" max="4" width="10" customWidth="1"/>
    <col min="7" max="7" width="4" customWidth="1"/>
    <col min="8" max="8" width="14.42578125" customWidth="1"/>
    <col min="9" max="9" width="32.140625" customWidth="1"/>
  </cols>
  <sheetData>
    <row r="1" spans="1:11" ht="20.25" x14ac:dyDescent="0.25">
      <c r="A1" s="26"/>
      <c r="B1" s="25"/>
      <c r="C1" s="25"/>
      <c r="D1" s="25"/>
      <c r="E1" s="25"/>
      <c r="F1" s="25"/>
      <c r="G1" s="24"/>
      <c r="H1" s="24"/>
      <c r="I1" s="23"/>
    </row>
    <row r="2" spans="1:11" ht="16.5" x14ac:dyDescent="0.25">
      <c r="A2" s="17"/>
      <c r="B2" s="16"/>
      <c r="C2" s="16"/>
      <c r="D2" s="16"/>
      <c r="E2" s="16"/>
      <c r="F2" s="16"/>
      <c r="G2" s="16"/>
      <c r="H2" s="16"/>
      <c r="I2" s="15"/>
    </row>
    <row r="3" spans="1:11" ht="16.5" x14ac:dyDescent="0.25">
      <c r="A3" s="17"/>
      <c r="B3" s="16"/>
      <c r="C3" s="16"/>
      <c r="D3" s="16"/>
      <c r="E3" s="16"/>
      <c r="F3" s="16"/>
      <c r="G3" s="16"/>
      <c r="H3" s="16"/>
      <c r="I3" s="15"/>
    </row>
    <row r="4" spans="1:11" ht="18" x14ac:dyDescent="0.25">
      <c r="A4" s="489" t="s">
        <v>62</v>
      </c>
      <c r="B4" s="490"/>
      <c r="C4" s="490"/>
      <c r="D4" s="490"/>
      <c r="E4" s="490"/>
      <c r="F4" s="490"/>
      <c r="G4" s="490"/>
      <c r="H4" s="490"/>
      <c r="I4" s="491"/>
    </row>
    <row r="5" spans="1:11" ht="18" x14ac:dyDescent="0.25">
      <c r="A5" s="489" t="s">
        <v>61</v>
      </c>
      <c r="B5" s="490"/>
      <c r="C5" s="490"/>
      <c r="D5" s="490"/>
      <c r="E5" s="490"/>
      <c r="F5" s="490"/>
      <c r="G5" s="490"/>
      <c r="H5" s="490"/>
      <c r="I5" s="491"/>
    </row>
    <row r="6" spans="1:11" ht="18" x14ac:dyDescent="0.25">
      <c r="A6" s="489" t="s">
        <v>60</v>
      </c>
      <c r="B6" s="490"/>
      <c r="C6" s="490"/>
      <c r="D6" s="490"/>
      <c r="E6" s="490"/>
      <c r="F6" s="490"/>
      <c r="G6" s="490"/>
      <c r="H6" s="490"/>
      <c r="I6" s="491"/>
    </row>
    <row r="7" spans="1:11" ht="20.25" x14ac:dyDescent="0.25">
      <c r="A7" s="17"/>
      <c r="B7" s="16"/>
      <c r="C7" s="22"/>
      <c r="D7" s="16"/>
      <c r="E7" s="1"/>
      <c r="F7" s="19"/>
      <c r="G7" s="19"/>
      <c r="H7" s="21" t="s">
        <v>612</v>
      </c>
      <c r="I7" s="15"/>
    </row>
    <row r="8" spans="1:11" ht="16.5" x14ac:dyDescent="0.25">
      <c r="A8" s="17"/>
      <c r="B8" s="16"/>
      <c r="C8" s="19"/>
      <c r="D8" s="16"/>
      <c r="E8" s="19"/>
      <c r="F8" s="16"/>
      <c r="G8" s="16"/>
      <c r="H8" s="16"/>
      <c r="I8" s="15"/>
    </row>
    <row r="9" spans="1:11" ht="20.25" x14ac:dyDescent="0.25">
      <c r="A9" s="17"/>
      <c r="B9" s="16"/>
      <c r="C9" s="16"/>
      <c r="D9" s="16"/>
      <c r="E9" s="20"/>
      <c r="F9" s="19"/>
      <c r="G9" s="19"/>
      <c r="H9" s="18" t="s">
        <v>598</v>
      </c>
      <c r="I9" s="15"/>
    </row>
    <row r="10" spans="1:11" ht="12.75" customHeight="1" x14ac:dyDescent="0.25">
      <c r="A10" s="17"/>
      <c r="B10" s="16"/>
      <c r="C10" s="16"/>
      <c r="D10" s="16"/>
      <c r="E10" s="20"/>
      <c r="F10" s="16"/>
      <c r="G10" s="16"/>
      <c r="H10" s="16"/>
      <c r="I10" s="15"/>
    </row>
    <row r="11" spans="1:11" ht="27.75" customHeight="1" x14ac:dyDescent="0.25">
      <c r="A11" s="602" t="s">
        <v>59</v>
      </c>
      <c r="B11" s="603"/>
      <c r="C11" s="603"/>
      <c r="D11" s="603"/>
      <c r="E11" s="603"/>
      <c r="F11" s="603"/>
      <c r="G11" s="603"/>
      <c r="H11" s="603"/>
      <c r="I11" s="604"/>
    </row>
    <row r="12" spans="1:11" x14ac:dyDescent="0.25">
      <c r="A12" s="495" t="s">
        <v>58</v>
      </c>
      <c r="B12" s="496"/>
      <c r="C12" s="501" t="s">
        <v>57</v>
      </c>
      <c r="D12" s="502"/>
      <c r="E12" s="501" t="s">
        <v>56</v>
      </c>
      <c r="F12" s="502"/>
      <c r="G12" s="501" t="s">
        <v>55</v>
      </c>
      <c r="H12" s="503"/>
      <c r="I12" s="14" t="s">
        <v>54</v>
      </c>
    </row>
    <row r="13" spans="1:11" ht="20.25" customHeight="1" x14ac:dyDescent="0.25">
      <c r="A13" s="497"/>
      <c r="B13" s="498"/>
      <c r="C13" s="628" t="s">
        <v>106</v>
      </c>
      <c r="D13" s="629"/>
      <c r="E13" s="517" t="s">
        <v>613</v>
      </c>
      <c r="F13" s="518"/>
      <c r="G13" s="510" t="s">
        <v>235</v>
      </c>
      <c r="H13" s="510"/>
      <c r="I13" s="504" t="s">
        <v>52</v>
      </c>
      <c r="K13" s="35"/>
    </row>
    <row r="14" spans="1:11" ht="15" customHeight="1" x14ac:dyDescent="0.25">
      <c r="A14" s="497"/>
      <c r="B14" s="498"/>
      <c r="C14" s="630"/>
      <c r="D14" s="631"/>
      <c r="E14" s="519"/>
      <c r="F14" s="520"/>
      <c r="G14" s="510"/>
      <c r="H14" s="510"/>
      <c r="I14" s="504"/>
    </row>
    <row r="15" spans="1:11" ht="15.75" x14ac:dyDescent="0.25">
      <c r="A15" s="497"/>
      <c r="B15" s="498"/>
      <c r="C15" s="390" t="s">
        <v>51</v>
      </c>
      <c r="D15" s="390"/>
      <c r="E15" s="390"/>
      <c r="F15" s="390"/>
      <c r="G15" s="390"/>
      <c r="H15" s="511" t="s">
        <v>50</v>
      </c>
      <c r="I15" s="512"/>
    </row>
    <row r="16" spans="1:11" ht="30.75" customHeight="1" x14ac:dyDescent="0.25">
      <c r="A16" s="499"/>
      <c r="B16" s="500"/>
      <c r="C16" s="504" t="s">
        <v>49</v>
      </c>
      <c r="D16" s="504"/>
      <c r="E16" s="504"/>
      <c r="F16" s="504"/>
      <c r="G16" s="504"/>
      <c r="H16" s="513" t="s">
        <v>107</v>
      </c>
      <c r="I16" s="514"/>
    </row>
    <row r="17" spans="1:11" ht="18" x14ac:dyDescent="0.25">
      <c r="A17" s="387" t="s">
        <v>47</v>
      </c>
      <c r="B17" s="388"/>
      <c r="C17" s="388"/>
      <c r="D17" s="388"/>
      <c r="E17" s="388"/>
      <c r="F17" s="388"/>
      <c r="G17" s="388"/>
      <c r="H17" s="388"/>
      <c r="I17" s="389"/>
    </row>
    <row r="18" spans="1:11" x14ac:dyDescent="0.25">
      <c r="A18" s="459" t="s">
        <v>46</v>
      </c>
      <c r="B18" s="460"/>
      <c r="C18" s="463" t="s">
        <v>108</v>
      </c>
      <c r="D18" s="464"/>
      <c r="E18" s="464"/>
      <c r="F18" s="464"/>
      <c r="G18" s="464"/>
      <c r="H18" s="464"/>
      <c r="I18" s="465"/>
    </row>
    <row r="19" spans="1:11" ht="9" customHeight="1" x14ac:dyDescent="0.25">
      <c r="A19" s="461"/>
      <c r="B19" s="462"/>
      <c r="C19" s="466"/>
      <c r="D19" s="467"/>
      <c r="E19" s="467"/>
      <c r="F19" s="467"/>
      <c r="G19" s="467"/>
      <c r="H19" s="467"/>
      <c r="I19" s="468"/>
    </row>
    <row r="20" spans="1:11" x14ac:dyDescent="0.25">
      <c r="A20" s="469" t="s">
        <v>109</v>
      </c>
      <c r="B20" s="469"/>
      <c r="C20" s="469"/>
      <c r="D20" s="469"/>
      <c r="E20" s="470" t="s">
        <v>44</v>
      </c>
      <c r="F20" s="471"/>
      <c r="G20" s="471"/>
      <c r="H20" s="471"/>
      <c r="I20" s="472"/>
    </row>
    <row r="21" spans="1:11" ht="10.5" customHeight="1" x14ac:dyDescent="0.25">
      <c r="A21" s="469"/>
      <c r="B21" s="469"/>
      <c r="C21" s="469"/>
      <c r="D21" s="469"/>
      <c r="E21" s="473"/>
      <c r="F21" s="474"/>
      <c r="G21" s="474"/>
      <c r="H21" s="474"/>
      <c r="I21" s="475"/>
    </row>
    <row r="22" spans="1:11" ht="18" x14ac:dyDescent="0.25">
      <c r="A22" s="387" t="s">
        <v>43</v>
      </c>
      <c r="B22" s="388"/>
      <c r="C22" s="388"/>
      <c r="D22" s="388"/>
      <c r="E22" s="388"/>
      <c r="F22" s="388"/>
      <c r="G22" s="388"/>
      <c r="H22" s="388"/>
      <c r="I22" s="389"/>
    </row>
    <row r="23" spans="1:11" x14ac:dyDescent="0.25">
      <c r="A23" s="476" t="s">
        <v>614</v>
      </c>
      <c r="B23" s="477"/>
      <c r="C23" s="477"/>
      <c r="D23" s="477"/>
      <c r="E23" s="477"/>
      <c r="F23" s="477"/>
      <c r="G23" s="477"/>
      <c r="H23" s="477"/>
      <c r="I23" s="478"/>
    </row>
    <row r="24" spans="1:11" x14ac:dyDescent="0.25">
      <c r="A24" s="479"/>
      <c r="B24" s="480"/>
      <c r="C24" s="480"/>
      <c r="D24" s="480"/>
      <c r="E24" s="480"/>
      <c r="F24" s="480"/>
      <c r="G24" s="480"/>
      <c r="H24" s="480"/>
      <c r="I24" s="481"/>
    </row>
    <row r="25" spans="1:11" ht="39.75" customHeight="1" x14ac:dyDescent="0.25">
      <c r="A25" s="482"/>
      <c r="B25" s="483"/>
      <c r="C25" s="483"/>
      <c r="D25" s="483"/>
      <c r="E25" s="483"/>
      <c r="F25" s="483"/>
      <c r="G25" s="483"/>
      <c r="H25" s="483"/>
      <c r="I25" s="484"/>
    </row>
    <row r="26" spans="1:11" ht="21.75" customHeight="1" x14ac:dyDescent="0.25">
      <c r="A26" s="455" t="s">
        <v>110</v>
      </c>
      <c r="B26" s="455"/>
      <c r="C26" s="455"/>
      <c r="D26" s="455"/>
      <c r="E26" s="455"/>
      <c r="F26" s="455"/>
      <c r="G26" s="455"/>
      <c r="H26" s="626">
        <v>8625</v>
      </c>
      <c r="I26" s="627"/>
      <c r="K26" s="35"/>
    </row>
    <row r="27" spans="1:11" ht="18" x14ac:dyDescent="0.25">
      <c r="A27" s="387" t="s">
        <v>40</v>
      </c>
      <c r="B27" s="388"/>
      <c r="C27" s="388"/>
      <c r="D27" s="388"/>
      <c r="E27" s="388"/>
      <c r="F27" s="388"/>
      <c r="G27" s="388"/>
      <c r="H27" s="388"/>
      <c r="I27" s="389"/>
    </row>
    <row r="28" spans="1:11" ht="15.75" x14ac:dyDescent="0.25">
      <c r="A28" s="434" t="s">
        <v>39</v>
      </c>
      <c r="B28" s="435"/>
      <c r="C28" s="435"/>
      <c r="D28" s="435"/>
      <c r="E28" s="435"/>
      <c r="F28" s="435"/>
      <c r="G28" s="436"/>
      <c r="H28" s="437" t="s">
        <v>38</v>
      </c>
      <c r="I28" s="437"/>
    </row>
    <row r="29" spans="1:11" ht="15.75" x14ac:dyDescent="0.25">
      <c r="A29" s="438"/>
      <c r="B29" s="439"/>
      <c r="C29" s="439"/>
      <c r="D29" s="439"/>
      <c r="E29" s="439"/>
      <c r="F29" s="439"/>
      <c r="G29" s="440"/>
      <c r="H29" s="441">
        <v>0</v>
      </c>
      <c r="I29" s="442"/>
    </row>
    <row r="30" spans="1:11" ht="23.25" customHeight="1" x14ac:dyDescent="0.25">
      <c r="A30" s="443" t="s">
        <v>115</v>
      </c>
      <c r="B30" s="621"/>
      <c r="C30" s="621"/>
      <c r="D30" s="622"/>
      <c r="E30" s="588" t="s">
        <v>34</v>
      </c>
      <c r="F30" s="589"/>
      <c r="G30" s="590"/>
      <c r="H30" s="452">
        <f>SUM(H29:I29)</f>
        <v>0</v>
      </c>
      <c r="I30" s="452"/>
    </row>
    <row r="31" spans="1:11" ht="31.5" customHeight="1" x14ac:dyDescent="0.25">
      <c r="A31" s="623"/>
      <c r="B31" s="624"/>
      <c r="C31" s="624"/>
      <c r="D31" s="625"/>
      <c r="E31" s="588" t="s">
        <v>33</v>
      </c>
      <c r="F31" s="589"/>
      <c r="G31" s="590"/>
      <c r="H31" s="453">
        <f>+H26-H30</f>
        <v>8625</v>
      </c>
      <c r="I31" s="454"/>
    </row>
    <row r="32" spans="1:11" ht="16.5" x14ac:dyDescent="0.25">
      <c r="A32" s="417" t="s">
        <v>32</v>
      </c>
      <c r="B32" s="418"/>
      <c r="C32" s="418"/>
      <c r="D32" s="418"/>
      <c r="E32" s="418"/>
      <c r="F32" s="418"/>
      <c r="G32" s="419"/>
      <c r="H32" s="420" t="s">
        <v>31</v>
      </c>
      <c r="I32" s="421"/>
    </row>
    <row r="33" spans="1:9" ht="31.5" x14ac:dyDescent="0.25">
      <c r="A33" s="101" t="s">
        <v>30</v>
      </c>
      <c r="B33" s="101" t="s">
        <v>29</v>
      </c>
      <c r="C33" s="101" t="s">
        <v>28</v>
      </c>
      <c r="D33" s="101" t="s">
        <v>27</v>
      </c>
      <c r="E33" s="28" t="s">
        <v>26</v>
      </c>
      <c r="F33" s="424" t="s">
        <v>25</v>
      </c>
      <c r="G33" s="425"/>
      <c r="H33" s="422"/>
      <c r="I33" s="423"/>
    </row>
    <row r="34" spans="1:9" ht="21" customHeight="1" x14ac:dyDescent="0.25">
      <c r="A34" s="29" t="s">
        <v>15</v>
      </c>
      <c r="B34" s="30" t="s">
        <v>12</v>
      </c>
      <c r="C34" s="30" t="s">
        <v>81</v>
      </c>
      <c r="D34" s="30" t="s">
        <v>82</v>
      </c>
      <c r="E34" s="30" t="s">
        <v>10</v>
      </c>
      <c r="F34" s="426">
        <f>+H26</f>
        <v>8625</v>
      </c>
      <c r="G34" s="427"/>
      <c r="H34" s="609" t="s">
        <v>24</v>
      </c>
      <c r="I34" s="610"/>
    </row>
    <row r="35" spans="1:9" ht="27" customHeight="1" x14ac:dyDescent="0.25">
      <c r="A35" s="29"/>
      <c r="B35" s="30"/>
      <c r="C35" s="30"/>
      <c r="D35" s="30"/>
      <c r="E35" s="30"/>
      <c r="F35" s="426"/>
      <c r="G35" s="427"/>
      <c r="H35" s="611"/>
      <c r="I35" s="612"/>
    </row>
    <row r="36" spans="1:9" ht="15.75" x14ac:dyDescent="0.25">
      <c r="A36" s="9"/>
      <c r="B36" s="8"/>
      <c r="C36" s="8"/>
      <c r="D36" s="8"/>
      <c r="E36" s="8"/>
      <c r="F36" s="406"/>
      <c r="G36" s="407"/>
      <c r="H36" s="611"/>
      <c r="I36" s="612"/>
    </row>
    <row r="37" spans="1:9" ht="15.75" x14ac:dyDescent="0.25">
      <c r="A37" s="9"/>
      <c r="B37" s="8"/>
      <c r="C37" s="8"/>
      <c r="D37" s="8"/>
      <c r="E37" s="8"/>
      <c r="F37" s="406"/>
      <c r="G37" s="407"/>
      <c r="H37" s="613"/>
      <c r="I37" s="614"/>
    </row>
    <row r="38" spans="1:9" ht="15.75" x14ac:dyDescent="0.25">
      <c r="A38" s="9"/>
      <c r="B38" s="8"/>
      <c r="C38" s="8"/>
      <c r="D38" s="8"/>
      <c r="E38" s="8"/>
      <c r="F38" s="406"/>
      <c r="G38" s="407"/>
      <c r="H38" s="390" t="s">
        <v>19</v>
      </c>
      <c r="I38" s="390"/>
    </row>
    <row r="39" spans="1:9" ht="15.75" customHeight="1" x14ac:dyDescent="0.25">
      <c r="A39" s="9"/>
      <c r="B39" s="8"/>
      <c r="C39" s="8"/>
      <c r="D39" s="8"/>
      <c r="E39" s="8"/>
      <c r="F39" s="407"/>
      <c r="G39" s="408"/>
      <c r="H39" s="409" t="s">
        <v>111</v>
      </c>
      <c r="I39" s="410"/>
    </row>
    <row r="40" spans="1:9" ht="15.75" x14ac:dyDescent="0.25">
      <c r="A40" s="9"/>
      <c r="B40" s="8"/>
      <c r="C40" s="8"/>
      <c r="D40" s="8"/>
      <c r="E40" s="8"/>
      <c r="F40" s="407"/>
      <c r="G40" s="408"/>
      <c r="H40" s="411"/>
      <c r="I40" s="412"/>
    </row>
    <row r="41" spans="1:9" ht="15.75" x14ac:dyDescent="0.25">
      <c r="A41" s="9"/>
      <c r="B41" s="8"/>
      <c r="C41" s="8"/>
      <c r="D41" s="8"/>
      <c r="E41" s="8"/>
      <c r="F41" s="407"/>
      <c r="G41" s="408"/>
      <c r="H41" s="411"/>
      <c r="I41" s="412"/>
    </row>
    <row r="42" spans="1:9" ht="15.75" x14ac:dyDescent="0.25">
      <c r="A42" s="9"/>
      <c r="B42" s="8"/>
      <c r="C42" s="8"/>
      <c r="D42" s="8"/>
      <c r="E42" s="8"/>
      <c r="F42" s="406"/>
      <c r="G42" s="407"/>
      <c r="H42" s="411"/>
      <c r="I42" s="412"/>
    </row>
    <row r="43" spans="1:9" ht="15.75" x14ac:dyDescent="0.25">
      <c r="A43" s="9"/>
      <c r="B43" s="8"/>
      <c r="C43" s="8"/>
      <c r="D43" s="8"/>
      <c r="E43" s="8"/>
      <c r="F43" s="406"/>
      <c r="G43" s="407"/>
      <c r="H43" s="411"/>
      <c r="I43" s="412"/>
    </row>
    <row r="44" spans="1:9" ht="15.75" x14ac:dyDescent="0.25">
      <c r="A44" s="31"/>
      <c r="B44" s="32"/>
      <c r="C44" s="32"/>
      <c r="D44" s="6"/>
      <c r="E44" s="6"/>
      <c r="F44" s="415"/>
      <c r="G44" s="416"/>
      <c r="H44" s="413"/>
      <c r="I44" s="414"/>
    </row>
    <row r="45" spans="1:9" ht="18" x14ac:dyDescent="0.25">
      <c r="A45" s="387" t="s">
        <v>8</v>
      </c>
      <c r="B45" s="388"/>
      <c r="C45" s="388"/>
      <c r="D45" s="388"/>
      <c r="E45" s="388"/>
      <c r="F45" s="388"/>
      <c r="G45" s="389"/>
      <c r="H45" s="390" t="s">
        <v>7</v>
      </c>
      <c r="I45" s="390"/>
    </row>
    <row r="46" spans="1:9" ht="15.75" x14ac:dyDescent="0.25">
      <c r="A46" s="390" t="s">
        <v>6</v>
      </c>
      <c r="B46" s="390"/>
      <c r="C46" s="390"/>
      <c r="D46" s="390" t="s">
        <v>5</v>
      </c>
      <c r="E46" s="390"/>
      <c r="F46" s="390"/>
      <c r="G46" s="390"/>
      <c r="H46" s="390"/>
      <c r="I46" s="390"/>
    </row>
    <row r="47" spans="1:9" ht="15" customHeight="1" x14ac:dyDescent="0.25">
      <c r="A47" s="391" t="s">
        <v>100</v>
      </c>
      <c r="B47" s="392"/>
      <c r="C47" s="392"/>
      <c r="D47" s="394" t="s">
        <v>112</v>
      </c>
      <c r="E47" s="394"/>
      <c r="F47" s="394"/>
      <c r="G47" s="395"/>
      <c r="H47" s="400" t="s">
        <v>86</v>
      </c>
      <c r="I47" s="401"/>
    </row>
    <row r="48" spans="1:9" ht="18.75" customHeight="1" x14ac:dyDescent="0.25">
      <c r="A48" s="393"/>
      <c r="B48" s="392"/>
      <c r="C48" s="392"/>
      <c r="D48" s="396"/>
      <c r="E48" s="396"/>
      <c r="F48" s="396"/>
      <c r="G48" s="397"/>
      <c r="H48" s="402"/>
      <c r="I48" s="403"/>
    </row>
    <row r="49" spans="1:9" x14ac:dyDescent="0.25">
      <c r="A49" s="393"/>
      <c r="B49" s="392"/>
      <c r="C49" s="392"/>
      <c r="D49" s="396"/>
      <c r="E49" s="396"/>
      <c r="F49" s="396"/>
      <c r="G49" s="397"/>
      <c r="H49" s="402"/>
      <c r="I49" s="403"/>
    </row>
    <row r="50" spans="1:9" x14ac:dyDescent="0.25">
      <c r="A50" s="393"/>
      <c r="B50" s="392"/>
      <c r="C50" s="392"/>
      <c r="D50" s="396"/>
      <c r="E50" s="396"/>
      <c r="F50" s="396"/>
      <c r="G50" s="396"/>
      <c r="H50" s="404"/>
      <c r="I50" s="405"/>
    </row>
    <row r="51" spans="1:9" x14ac:dyDescent="0.25">
      <c r="A51" s="393"/>
      <c r="B51" s="392"/>
      <c r="C51" s="392"/>
      <c r="D51" s="396"/>
      <c r="E51" s="396"/>
      <c r="F51" s="396"/>
      <c r="G51" s="396"/>
      <c r="H51" s="400" t="s">
        <v>1</v>
      </c>
      <c r="I51" s="401"/>
    </row>
    <row r="52" spans="1:9" ht="30" customHeight="1" x14ac:dyDescent="0.25">
      <c r="A52" s="393"/>
      <c r="B52" s="392"/>
      <c r="C52" s="392"/>
      <c r="D52" s="398"/>
      <c r="E52" s="398"/>
      <c r="F52" s="398"/>
      <c r="G52" s="399"/>
      <c r="H52" s="404"/>
      <c r="I52" s="405"/>
    </row>
    <row r="53" spans="1:9" ht="18.75" customHeight="1" x14ac:dyDescent="0.25">
      <c r="A53" s="574" t="s">
        <v>0</v>
      </c>
      <c r="B53" s="575"/>
      <c r="C53" s="575"/>
      <c r="D53" s="575"/>
      <c r="E53" s="575"/>
      <c r="F53" s="575"/>
      <c r="G53" s="575"/>
      <c r="H53" s="575"/>
      <c r="I53" s="576"/>
    </row>
  </sheetData>
  <mergeCells count="61">
    <mergeCell ref="A53:I53"/>
    <mergeCell ref="A45:G45"/>
    <mergeCell ref="H45:I46"/>
    <mergeCell ref="A46:C46"/>
    <mergeCell ref="D46:G46"/>
    <mergeCell ref="A47:C52"/>
    <mergeCell ref="D47:G52"/>
    <mergeCell ref="H47:I50"/>
    <mergeCell ref="H51:I52"/>
    <mergeCell ref="F38:G38"/>
    <mergeCell ref="H38:I38"/>
    <mergeCell ref="F39:G39"/>
    <mergeCell ref="H39:I44"/>
    <mergeCell ref="F40:G40"/>
    <mergeCell ref="F41:G41"/>
    <mergeCell ref="F42:G42"/>
    <mergeCell ref="F43:G43"/>
    <mergeCell ref="F44:G44"/>
    <mergeCell ref="A32:G32"/>
    <mergeCell ref="H32:I33"/>
    <mergeCell ref="F33:G33"/>
    <mergeCell ref="F34:G34"/>
    <mergeCell ref="H34:I37"/>
    <mergeCell ref="F35:G35"/>
    <mergeCell ref="F36:G36"/>
    <mergeCell ref="F37:G37"/>
    <mergeCell ref="A29:G29"/>
    <mergeCell ref="H29:I29"/>
    <mergeCell ref="A30:D31"/>
    <mergeCell ref="E30:G30"/>
    <mergeCell ref="H30:I30"/>
    <mergeCell ref="E31:G31"/>
    <mergeCell ref="H31:I31"/>
    <mergeCell ref="A23:I25"/>
    <mergeCell ref="A26:G26"/>
    <mergeCell ref="H26:I26"/>
    <mergeCell ref="A27:I27"/>
    <mergeCell ref="A28:G28"/>
    <mergeCell ref="H28:I28"/>
    <mergeCell ref="A22:I22"/>
    <mergeCell ref="G13:H14"/>
    <mergeCell ref="I13:I14"/>
    <mergeCell ref="C15:G15"/>
    <mergeCell ref="H15:I15"/>
    <mergeCell ref="C16:G16"/>
    <mergeCell ref="H16:I16"/>
    <mergeCell ref="A17:I17"/>
    <mergeCell ref="A18:B19"/>
    <mergeCell ref="C18:I19"/>
    <mergeCell ref="A20:D21"/>
    <mergeCell ref="E20:I21"/>
    <mergeCell ref="A4:I4"/>
    <mergeCell ref="A5:I5"/>
    <mergeCell ref="A6:I6"/>
    <mergeCell ref="A11:I11"/>
    <mergeCell ref="A12:B16"/>
    <mergeCell ref="C12:D12"/>
    <mergeCell ref="E12:F12"/>
    <mergeCell ref="G12:H12"/>
    <mergeCell ref="C13:D14"/>
    <mergeCell ref="E13:F14"/>
  </mergeCells>
  <pageMargins left="0.70866141732283472" right="0.11811023622047245" top="0.15748031496062992" bottom="0.15748031496062992" header="0.31496062992125984" footer="0.31496062992125984"/>
  <pageSetup scale="79"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Hoja86">
    <tabColor theme="0"/>
  </sheetPr>
  <dimension ref="B1:K62"/>
  <sheetViews>
    <sheetView topLeftCell="A4"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615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ht="12.75" customHeight="1"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130</v>
      </c>
      <c r="E13" s="506"/>
      <c r="F13" s="505" t="s">
        <v>131</v>
      </c>
      <c r="G13" s="506"/>
      <c r="H13" s="510" t="s">
        <v>235</v>
      </c>
      <c r="I13" s="510"/>
      <c r="J13" s="504" t="s">
        <v>52</v>
      </c>
    </row>
    <row r="14" spans="2:10" ht="18.75" customHeight="1" x14ac:dyDescent="0.25">
      <c r="B14" s="497"/>
      <c r="C14" s="498"/>
      <c r="D14" s="507"/>
      <c r="E14" s="508"/>
      <c r="F14" s="507"/>
      <c r="G14" s="508"/>
      <c r="H14" s="510"/>
      <c r="I14" s="510"/>
      <c r="J14" s="504"/>
    </row>
    <row r="15" spans="2:10" ht="36" customHeight="1" x14ac:dyDescent="0.25">
      <c r="B15" s="497"/>
      <c r="C15" s="498"/>
      <c r="D15" s="390" t="s">
        <v>51</v>
      </c>
      <c r="E15" s="390"/>
      <c r="F15" s="390"/>
      <c r="G15" s="390"/>
      <c r="H15" s="39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616</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9778.2000000000007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x14ac:dyDescent="0.25">
      <c r="B33" s="542" t="s">
        <v>35</v>
      </c>
      <c r="C33" s="543"/>
      <c r="D33" s="543"/>
      <c r="E33" s="543"/>
      <c r="F33" s="543"/>
      <c r="G33" s="543"/>
      <c r="H33" s="543"/>
      <c r="I33" s="615">
        <v>200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x14ac:dyDescent="0.25">
      <c r="B39" s="546" t="s">
        <v>98</v>
      </c>
      <c r="C39" s="547"/>
      <c r="D39" s="547"/>
      <c r="E39" s="547"/>
      <c r="F39" s="547"/>
      <c r="G39" s="547"/>
      <c r="H39" s="547"/>
      <c r="I39" s="615">
        <v>0</v>
      </c>
      <c r="J39" s="616"/>
    </row>
    <row r="40" spans="2:10" ht="28.5" customHeight="1" x14ac:dyDescent="0.25">
      <c r="B40" s="582" t="s">
        <v>617</v>
      </c>
      <c r="C40" s="583"/>
      <c r="D40" s="583"/>
      <c r="E40" s="584"/>
      <c r="F40" s="550" t="s">
        <v>34</v>
      </c>
      <c r="G40" s="551"/>
      <c r="H40" s="552"/>
      <c r="I40" s="553">
        <f>SUM(I31:J39)</f>
        <v>200</v>
      </c>
      <c r="J40" s="553"/>
    </row>
    <row r="41" spans="2:10" ht="21" customHeight="1" x14ac:dyDescent="0.25">
      <c r="B41" s="585"/>
      <c r="C41" s="586"/>
      <c r="D41" s="586"/>
      <c r="E41" s="587"/>
      <c r="F41" s="550" t="s">
        <v>33</v>
      </c>
      <c r="G41" s="551"/>
      <c r="H41" s="552"/>
      <c r="I41" s="452">
        <f>++I27+I28-I40</f>
        <v>9578.2000000000007</v>
      </c>
      <c r="J41" s="452"/>
    </row>
    <row r="42" spans="2:10" ht="20.25" customHeight="1" x14ac:dyDescent="0.25">
      <c r="B42" s="417" t="s">
        <v>32</v>
      </c>
      <c r="C42" s="418"/>
      <c r="D42" s="418"/>
      <c r="E42" s="418"/>
      <c r="F42" s="418"/>
      <c r="G42" s="418"/>
      <c r="H42" s="419"/>
      <c r="I42" s="390" t="s">
        <v>31</v>
      </c>
      <c r="J42" s="390"/>
    </row>
    <row r="43" spans="2:10" ht="33.75" customHeight="1" x14ac:dyDescent="0.25">
      <c r="B43" s="100" t="s">
        <v>30</v>
      </c>
      <c r="C43" s="100" t="s">
        <v>29</v>
      </c>
      <c r="D43" s="100" t="s">
        <v>28</v>
      </c>
      <c r="E43" s="100" t="s">
        <v>27</v>
      </c>
      <c r="F43" s="34" t="s">
        <v>26</v>
      </c>
      <c r="G43" s="437" t="s">
        <v>25</v>
      </c>
      <c r="H43" s="434"/>
      <c r="I43" s="390"/>
      <c r="J43" s="390"/>
    </row>
    <row r="44" spans="2:10" ht="24" customHeight="1" x14ac:dyDescent="0.25">
      <c r="B44" s="29" t="s">
        <v>22</v>
      </c>
      <c r="C44" s="30" t="s">
        <v>132</v>
      </c>
      <c r="D44" s="30" t="s">
        <v>11</v>
      </c>
      <c r="E44" s="30" t="s">
        <v>11</v>
      </c>
      <c r="F44" s="30" t="s">
        <v>133</v>
      </c>
      <c r="G44" s="426">
        <v>4889.1000000000004</v>
      </c>
      <c r="H44" s="427"/>
      <c r="I44" s="609" t="s">
        <v>24</v>
      </c>
      <c r="J44" s="610"/>
    </row>
    <row r="45" spans="2:10" ht="23.25" customHeight="1" x14ac:dyDescent="0.25">
      <c r="B45" s="9" t="s">
        <v>16</v>
      </c>
      <c r="C45" s="8" t="s">
        <v>132</v>
      </c>
      <c r="D45" s="8" t="s">
        <v>11</v>
      </c>
      <c r="E45" s="8" t="s">
        <v>11</v>
      </c>
      <c r="F45" s="8" t="s">
        <v>133</v>
      </c>
      <c r="G45" s="426">
        <v>4889.1000000000004</v>
      </c>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643" t="s">
        <v>9</v>
      </c>
      <c r="C52" s="644"/>
      <c r="D52" s="644"/>
      <c r="E52" s="644"/>
      <c r="F52" s="669"/>
      <c r="G52" s="670">
        <f>SUM(G44:H51)</f>
        <v>9778.2000000000007</v>
      </c>
      <c r="H52" s="671"/>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9">
    <mergeCell ref="B62:J62"/>
    <mergeCell ref="B52:F52"/>
    <mergeCell ref="G52:H52"/>
    <mergeCell ref="B53:H53"/>
    <mergeCell ref="I53:J54"/>
    <mergeCell ref="B54:D54"/>
    <mergeCell ref="E54:H54"/>
    <mergeCell ref="B55:D60"/>
    <mergeCell ref="E55:H60"/>
    <mergeCell ref="I55:J58"/>
    <mergeCell ref="I59:J60"/>
    <mergeCell ref="B61:J61"/>
    <mergeCell ref="G47:H47"/>
    <mergeCell ref="I47:J47"/>
    <mergeCell ref="G48:H48"/>
    <mergeCell ref="I48:J52"/>
    <mergeCell ref="G49:H49"/>
    <mergeCell ref="G50:H50"/>
    <mergeCell ref="G51:H51"/>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 header="0.31496062992125984" footer="0.31496062992125984"/>
  <pageSetup paperSize="126" scale="73" fitToHeight="0" orientation="portrait" horizontalDpi="300" verticalDpi="300"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Hoja87">
    <tabColor theme="0"/>
  </sheetPr>
  <dimension ref="B1:K62"/>
  <sheetViews>
    <sheetView topLeftCell="B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618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665" t="s">
        <v>608</v>
      </c>
      <c r="G13" s="666"/>
      <c r="H13" s="517" t="s">
        <v>609</v>
      </c>
      <c r="I13" s="518"/>
      <c r="J13" s="504" t="s">
        <v>52</v>
      </c>
    </row>
    <row r="14" spans="2:10" ht="18.75" customHeight="1" x14ac:dyDescent="0.25">
      <c r="B14" s="497"/>
      <c r="C14" s="498"/>
      <c r="D14" s="507"/>
      <c r="E14" s="508"/>
      <c r="F14" s="667"/>
      <c r="G14" s="668"/>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91</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619</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c r="C38" s="547"/>
      <c r="D38" s="547"/>
      <c r="E38" s="547"/>
      <c r="F38" s="547"/>
      <c r="G38" s="547"/>
      <c r="H38" s="547"/>
      <c r="I38" s="615"/>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100" t="s">
        <v>30</v>
      </c>
      <c r="C43" s="100" t="s">
        <v>29</v>
      </c>
      <c r="D43" s="100" t="s">
        <v>28</v>
      </c>
      <c r="E43" s="100"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100</v>
      </c>
      <c r="C55" s="392"/>
      <c r="D55" s="392"/>
      <c r="E55" s="394" t="s">
        <v>3</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Hoja88">
    <tabColor theme="0"/>
  </sheetPr>
  <dimension ref="B1:N64"/>
  <sheetViews>
    <sheetView topLeftCell="A5" workbookViewId="0">
      <selection activeCell="D19" sqref="D19:J20"/>
    </sheetView>
  </sheetViews>
  <sheetFormatPr baseColWidth="10" defaultRowHeight="15" x14ac:dyDescent="0.25"/>
  <cols>
    <col min="1" max="1" width="2.5703125" customWidth="1"/>
    <col min="4" max="4" width="16.28515625" customWidth="1"/>
    <col min="5" max="5" width="13.85546875" customWidth="1"/>
    <col min="7" max="7" width="12.42578125" customWidth="1"/>
    <col min="8" max="8" width="6.28515625" customWidth="1"/>
    <col min="10" max="10" width="32.7109375" customWidth="1"/>
    <col min="12" max="12" width="14.85546875" customWidth="1"/>
  </cols>
  <sheetData>
    <row r="1" spans="2:10" ht="8.2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620</v>
      </c>
      <c r="J8" s="15"/>
    </row>
    <row r="9" spans="2:10" ht="10.5" customHeight="1" x14ac:dyDescent="0.25">
      <c r="B9" s="17"/>
      <c r="C9" s="16"/>
      <c r="D9" s="19"/>
      <c r="E9" s="16"/>
      <c r="F9" s="20"/>
      <c r="G9" s="16"/>
      <c r="H9" s="16"/>
      <c r="I9" s="16"/>
      <c r="J9" s="15"/>
    </row>
    <row r="10" spans="2:10" ht="15" customHeight="1" x14ac:dyDescent="0.25">
      <c r="B10" s="17"/>
      <c r="C10" s="16"/>
      <c r="D10" s="16"/>
      <c r="E10" s="16"/>
      <c r="F10" s="20"/>
      <c r="G10" s="19"/>
      <c r="H10" s="19"/>
      <c r="I10" s="18" t="s">
        <v>598</v>
      </c>
      <c r="J10" s="15"/>
    </row>
    <row r="11" spans="2:10" ht="13.5" customHeight="1" x14ac:dyDescent="0.25">
      <c r="B11" s="17"/>
      <c r="C11" s="16"/>
      <c r="D11" s="16"/>
      <c r="E11" s="16"/>
      <c r="F11" s="16"/>
      <c r="G11" s="16"/>
      <c r="H11" s="16"/>
      <c r="I11" s="16"/>
      <c r="J11" s="15"/>
    </row>
    <row r="12" spans="2:10" ht="18.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10" t="s">
        <v>134</v>
      </c>
      <c r="E14" s="510"/>
      <c r="F14" s="505" t="s">
        <v>135</v>
      </c>
      <c r="G14" s="506"/>
      <c r="H14" s="510" t="s">
        <v>235</v>
      </c>
      <c r="I14" s="510"/>
      <c r="J14" s="504" t="s">
        <v>52</v>
      </c>
    </row>
    <row r="15" spans="2:10" ht="15" customHeight="1" x14ac:dyDescent="0.25">
      <c r="B15" s="497"/>
      <c r="C15" s="498"/>
      <c r="D15" s="510"/>
      <c r="E15" s="510"/>
      <c r="F15" s="507"/>
      <c r="G15" s="508"/>
      <c r="H15" s="510"/>
      <c r="I15" s="510"/>
      <c r="J15" s="504"/>
    </row>
    <row r="16" spans="2:10" ht="15.75" x14ac:dyDescent="0.25">
      <c r="B16" s="497"/>
      <c r="C16" s="498"/>
      <c r="D16" s="390" t="s">
        <v>51</v>
      </c>
      <c r="E16" s="390"/>
      <c r="F16" s="390"/>
      <c r="G16" s="390"/>
      <c r="H16" s="390"/>
      <c r="I16" s="511" t="s">
        <v>50</v>
      </c>
      <c r="J16" s="512"/>
    </row>
    <row r="17" spans="2:10" ht="31.5" customHeight="1" x14ac:dyDescent="0.25">
      <c r="B17" s="499"/>
      <c r="C17" s="500"/>
      <c r="D17" s="504" t="s">
        <v>49</v>
      </c>
      <c r="E17" s="504"/>
      <c r="F17" s="504"/>
      <c r="G17" s="504"/>
      <c r="H17" s="504"/>
      <c r="I17" s="707" t="s">
        <v>136</v>
      </c>
      <c r="J17" s="708"/>
    </row>
    <row r="18" spans="2:10" ht="18" x14ac:dyDescent="0.25">
      <c r="B18" s="387" t="s">
        <v>47</v>
      </c>
      <c r="C18" s="388"/>
      <c r="D18" s="388"/>
      <c r="E18" s="388"/>
      <c r="F18" s="388"/>
      <c r="G18" s="388"/>
      <c r="H18" s="388"/>
      <c r="I18" s="388"/>
      <c r="J18" s="389"/>
    </row>
    <row r="19" spans="2:10" x14ac:dyDescent="0.25">
      <c r="B19" s="459" t="s">
        <v>46</v>
      </c>
      <c r="C19" s="460"/>
      <c r="D19" s="595" t="s">
        <v>137</v>
      </c>
      <c r="E19" s="596"/>
      <c r="F19" s="596"/>
      <c r="G19" s="596"/>
      <c r="H19" s="596"/>
      <c r="I19" s="596"/>
      <c r="J19" s="597"/>
    </row>
    <row r="20" spans="2:10" ht="9.75" customHeight="1" x14ac:dyDescent="0.25">
      <c r="B20" s="461"/>
      <c r="C20" s="462"/>
      <c r="D20" s="598"/>
      <c r="E20" s="599"/>
      <c r="F20" s="599"/>
      <c r="G20" s="599"/>
      <c r="H20" s="599"/>
      <c r="I20" s="599"/>
      <c r="J20" s="600"/>
    </row>
    <row r="21" spans="2:10" ht="10.5" customHeight="1" x14ac:dyDescent="0.25">
      <c r="B21" s="521" t="s">
        <v>138</v>
      </c>
      <c r="C21" s="521"/>
      <c r="D21" s="521"/>
      <c r="E21" s="521"/>
      <c r="F21" s="470" t="s">
        <v>44</v>
      </c>
      <c r="G21" s="471"/>
      <c r="H21" s="471"/>
      <c r="I21" s="471"/>
      <c r="J21" s="472"/>
    </row>
    <row r="22" spans="2:10" ht="2.25" customHeight="1" x14ac:dyDescent="0.25">
      <c r="B22" s="521"/>
      <c r="C22" s="521"/>
      <c r="D22" s="521"/>
      <c r="E22" s="521"/>
      <c r="F22" s="473"/>
      <c r="G22" s="474"/>
      <c r="H22" s="474"/>
      <c r="I22" s="474"/>
      <c r="J22" s="475"/>
    </row>
    <row r="23" spans="2:10"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621</v>
      </c>
      <c r="C25" s="529"/>
      <c r="D25" s="529"/>
      <c r="E25" s="529"/>
      <c r="F25" s="529"/>
      <c r="G25" s="529"/>
      <c r="H25" s="529"/>
      <c r="I25" s="529"/>
      <c r="J25" s="530"/>
    </row>
    <row r="26" spans="2:10" x14ac:dyDescent="0.25">
      <c r="B26" s="531"/>
      <c r="C26" s="532"/>
      <c r="D26" s="532"/>
      <c r="E26" s="532"/>
      <c r="F26" s="532"/>
      <c r="G26" s="532"/>
      <c r="H26" s="532"/>
      <c r="I26" s="532"/>
      <c r="J26" s="533"/>
    </row>
    <row r="27" spans="2:10" ht="30" customHeight="1" x14ac:dyDescent="0.25">
      <c r="B27" s="531"/>
      <c r="C27" s="532"/>
      <c r="D27" s="532"/>
      <c r="E27" s="532"/>
      <c r="F27" s="532"/>
      <c r="G27" s="532"/>
      <c r="H27" s="532"/>
      <c r="I27" s="532"/>
      <c r="J27" s="533"/>
    </row>
    <row r="28" spans="2:10" ht="16.5" x14ac:dyDescent="0.25">
      <c r="B28" s="455" t="s">
        <v>139</v>
      </c>
      <c r="C28" s="455"/>
      <c r="D28" s="455"/>
      <c r="E28" s="455"/>
      <c r="F28" s="455"/>
      <c r="G28" s="455"/>
      <c r="H28" s="456"/>
      <c r="I28" s="694">
        <v>166878</v>
      </c>
      <c r="J28" s="695"/>
    </row>
    <row r="29" spans="2:10" ht="16.5" x14ac:dyDescent="0.25">
      <c r="B29" s="455" t="s">
        <v>140</v>
      </c>
      <c r="C29" s="455"/>
      <c r="D29" s="455"/>
      <c r="E29" s="455"/>
      <c r="F29" s="455"/>
      <c r="G29" s="455"/>
      <c r="H29" s="456"/>
      <c r="I29" s="694">
        <v>333.76</v>
      </c>
      <c r="J29" s="695"/>
    </row>
    <row r="30" spans="2:10" ht="16.5" x14ac:dyDescent="0.25">
      <c r="B30" s="696" t="s">
        <v>188</v>
      </c>
      <c r="C30" s="697"/>
      <c r="D30" s="697"/>
      <c r="E30" s="697"/>
      <c r="F30" s="697"/>
      <c r="G30" s="697"/>
      <c r="H30" s="697"/>
      <c r="I30" s="698">
        <v>40.049999999999997</v>
      </c>
      <c r="J30" s="699"/>
    </row>
    <row r="31" spans="2:10" ht="18" customHeight="1" x14ac:dyDescent="0.25">
      <c r="B31" s="696" t="s">
        <v>42</v>
      </c>
      <c r="C31" s="697"/>
      <c r="D31" s="697"/>
      <c r="E31" s="697"/>
      <c r="F31" s="697"/>
      <c r="G31" s="697"/>
      <c r="H31" s="700"/>
      <c r="I31" s="701">
        <f>SUM(I28:J30)</f>
        <v>167251.81</v>
      </c>
      <c r="J31" s="702"/>
    </row>
    <row r="32" spans="2:10" ht="18" x14ac:dyDescent="0.25">
      <c r="B32" s="387" t="s">
        <v>40</v>
      </c>
      <c r="C32" s="388"/>
      <c r="D32" s="388"/>
      <c r="E32" s="388"/>
      <c r="F32" s="388"/>
      <c r="G32" s="388"/>
      <c r="H32" s="388"/>
      <c r="I32" s="571"/>
      <c r="J32" s="572"/>
    </row>
    <row r="33" spans="2:14" ht="15.75" x14ac:dyDescent="0.25">
      <c r="B33" s="703" t="s">
        <v>39</v>
      </c>
      <c r="C33" s="704"/>
      <c r="D33" s="704"/>
      <c r="E33" s="704"/>
      <c r="F33" s="704"/>
      <c r="G33" s="704"/>
      <c r="H33" s="705"/>
      <c r="I33" s="705" t="s">
        <v>38</v>
      </c>
      <c r="J33" s="706"/>
    </row>
    <row r="34" spans="2:14" ht="15.75" x14ac:dyDescent="0.25">
      <c r="B34" s="542" t="s">
        <v>622</v>
      </c>
      <c r="C34" s="543"/>
      <c r="D34" s="543"/>
      <c r="E34" s="543"/>
      <c r="F34" s="543"/>
      <c r="G34" s="543"/>
      <c r="H34" s="654"/>
      <c r="I34" s="656">
        <f>I29*5%</f>
        <v>16.687999999999999</v>
      </c>
      <c r="J34" s="545"/>
    </row>
    <row r="35" spans="2:14" ht="15.75" x14ac:dyDescent="0.25">
      <c r="B35" s="542" t="s">
        <v>141</v>
      </c>
      <c r="C35" s="543"/>
      <c r="D35" s="543"/>
      <c r="E35" s="543"/>
      <c r="F35" s="543"/>
      <c r="G35" s="543"/>
      <c r="H35" s="654"/>
      <c r="I35" s="656">
        <f>I30*75%</f>
        <v>30.037499999999998</v>
      </c>
      <c r="J35" s="545"/>
    </row>
    <row r="36" spans="2:14" ht="15.75" customHeight="1" x14ac:dyDescent="0.25">
      <c r="B36" s="542" t="s">
        <v>142</v>
      </c>
      <c r="C36" s="543"/>
      <c r="D36" s="543"/>
      <c r="E36" s="543"/>
      <c r="F36" s="543"/>
      <c r="G36" s="543"/>
      <c r="H36" s="654"/>
      <c r="I36" s="690">
        <f>I29*1%</f>
        <v>3.3376000000000001</v>
      </c>
      <c r="J36" s="691"/>
    </row>
    <row r="37" spans="2:14" ht="15.75" hidden="1" x14ac:dyDescent="0.25">
      <c r="B37" s="542"/>
      <c r="C37" s="543"/>
      <c r="D37" s="543"/>
      <c r="E37" s="543"/>
      <c r="F37" s="543"/>
      <c r="G37" s="543"/>
      <c r="H37" s="654"/>
      <c r="I37" s="692">
        <v>0</v>
      </c>
      <c r="J37" s="693"/>
    </row>
    <row r="38" spans="2:14" ht="15.75" hidden="1" x14ac:dyDescent="0.25">
      <c r="B38" s="657"/>
      <c r="C38" s="658"/>
      <c r="D38" s="658"/>
      <c r="E38" s="658"/>
      <c r="F38" s="658"/>
      <c r="G38" s="658"/>
      <c r="H38" s="659"/>
      <c r="I38" s="683">
        <v>0</v>
      </c>
      <c r="J38" s="580"/>
    </row>
    <row r="39" spans="2:14" ht="28.5" customHeight="1" x14ac:dyDescent="0.25">
      <c r="B39" s="443" t="s">
        <v>623</v>
      </c>
      <c r="C39" s="444"/>
      <c r="D39" s="444"/>
      <c r="E39" s="445"/>
      <c r="F39" s="684" t="s">
        <v>34</v>
      </c>
      <c r="G39" s="685"/>
      <c r="H39" s="686"/>
      <c r="I39" s="687">
        <f>SUM(I34:J38)+0.01</f>
        <v>50.073099999999997</v>
      </c>
      <c r="J39" s="687"/>
      <c r="N39" s="44"/>
    </row>
    <row r="40" spans="2:14" ht="32.25" customHeight="1" x14ac:dyDescent="0.25">
      <c r="B40" s="446"/>
      <c r="C40" s="447"/>
      <c r="D40" s="447"/>
      <c r="E40" s="448"/>
      <c r="F40" s="550" t="s">
        <v>33</v>
      </c>
      <c r="G40" s="551"/>
      <c r="H40" s="552"/>
      <c r="I40" s="688">
        <f>+I31-I39</f>
        <v>167201.73689999999</v>
      </c>
      <c r="J40" s="689"/>
      <c r="L40" s="35"/>
    </row>
    <row r="41" spans="2:14" ht="16.5" x14ac:dyDescent="0.25">
      <c r="B41" s="417" t="s">
        <v>32</v>
      </c>
      <c r="C41" s="418"/>
      <c r="D41" s="418"/>
      <c r="E41" s="418"/>
      <c r="F41" s="418"/>
      <c r="G41" s="418"/>
      <c r="H41" s="419"/>
      <c r="I41" s="420" t="s">
        <v>31</v>
      </c>
      <c r="J41" s="421"/>
    </row>
    <row r="42" spans="2:14" ht="31.5" x14ac:dyDescent="0.25">
      <c r="B42" s="106" t="s">
        <v>30</v>
      </c>
      <c r="C42" s="106" t="s">
        <v>29</v>
      </c>
      <c r="D42" s="106" t="s">
        <v>28</v>
      </c>
      <c r="E42" s="106" t="s">
        <v>27</v>
      </c>
      <c r="F42" s="28" t="s">
        <v>26</v>
      </c>
      <c r="G42" s="424" t="s">
        <v>25</v>
      </c>
      <c r="H42" s="425"/>
      <c r="I42" s="422"/>
      <c r="J42" s="423"/>
    </row>
    <row r="43" spans="2:14" ht="15.75" x14ac:dyDescent="0.25">
      <c r="B43" s="29" t="s">
        <v>23</v>
      </c>
      <c r="C43" s="30" t="s">
        <v>12</v>
      </c>
      <c r="D43" s="30" t="s">
        <v>81</v>
      </c>
      <c r="E43" s="30" t="s">
        <v>120</v>
      </c>
      <c r="F43" s="30" t="s">
        <v>10</v>
      </c>
      <c r="G43" s="426">
        <v>6286.5</v>
      </c>
      <c r="H43" s="427"/>
      <c r="I43" s="400" t="s">
        <v>143</v>
      </c>
      <c r="J43" s="401"/>
    </row>
    <row r="44" spans="2:14" ht="15.75" x14ac:dyDescent="0.25">
      <c r="B44" s="29" t="s">
        <v>23</v>
      </c>
      <c r="C44" s="30" t="s">
        <v>12</v>
      </c>
      <c r="D44" s="30" t="s">
        <v>81</v>
      </c>
      <c r="E44" s="30" t="s">
        <v>144</v>
      </c>
      <c r="F44" s="30" t="s">
        <v>10</v>
      </c>
      <c r="G44" s="426">
        <v>2095.5</v>
      </c>
      <c r="H44" s="427"/>
      <c r="I44" s="402"/>
      <c r="J44" s="403"/>
    </row>
    <row r="45" spans="2:14" ht="15.75" x14ac:dyDescent="0.25">
      <c r="B45" s="9" t="s">
        <v>22</v>
      </c>
      <c r="C45" s="8" t="s">
        <v>12</v>
      </c>
      <c r="D45" s="8" t="s">
        <v>81</v>
      </c>
      <c r="E45" s="8" t="s">
        <v>120</v>
      </c>
      <c r="F45" s="8" t="s">
        <v>10</v>
      </c>
      <c r="G45" s="406">
        <v>31432.5</v>
      </c>
      <c r="H45" s="407"/>
      <c r="I45" s="402"/>
      <c r="J45" s="403"/>
    </row>
    <row r="46" spans="2:14" ht="15.75" x14ac:dyDescent="0.25">
      <c r="B46" s="9" t="s">
        <v>21</v>
      </c>
      <c r="C46" s="8" t="s">
        <v>12</v>
      </c>
      <c r="D46" s="8" t="s">
        <v>81</v>
      </c>
      <c r="E46" s="8" t="s">
        <v>120</v>
      </c>
      <c r="F46" s="8" t="s">
        <v>10</v>
      </c>
      <c r="G46" s="406">
        <v>10477.5</v>
      </c>
      <c r="H46" s="407"/>
      <c r="I46" s="402"/>
      <c r="J46" s="403"/>
    </row>
    <row r="47" spans="2:14" ht="15.75" x14ac:dyDescent="0.25">
      <c r="B47" s="9" t="s">
        <v>20</v>
      </c>
      <c r="C47" s="8" t="s">
        <v>12</v>
      </c>
      <c r="D47" s="8" t="s">
        <v>81</v>
      </c>
      <c r="E47" s="8" t="s">
        <v>120</v>
      </c>
      <c r="F47" s="8" t="s">
        <v>10</v>
      </c>
      <c r="G47" s="406">
        <v>8382</v>
      </c>
      <c r="H47" s="407"/>
      <c r="I47" s="404"/>
      <c r="J47" s="405"/>
    </row>
    <row r="48" spans="2:14" ht="15.75" x14ac:dyDescent="0.25">
      <c r="B48" s="9" t="s">
        <v>18</v>
      </c>
      <c r="C48" s="8" t="s">
        <v>12</v>
      </c>
      <c r="D48" s="8" t="s">
        <v>81</v>
      </c>
      <c r="E48" s="8" t="s">
        <v>120</v>
      </c>
      <c r="F48" s="8" t="s">
        <v>10</v>
      </c>
      <c r="G48" s="406">
        <v>16764</v>
      </c>
      <c r="H48" s="407"/>
      <c r="I48" s="390" t="s">
        <v>19</v>
      </c>
      <c r="J48" s="390"/>
    </row>
    <row r="49" spans="2:10" ht="15.75" customHeight="1" x14ac:dyDescent="0.25">
      <c r="B49" s="9" t="s">
        <v>16</v>
      </c>
      <c r="C49" s="8" t="s">
        <v>12</v>
      </c>
      <c r="D49" s="8" t="s">
        <v>81</v>
      </c>
      <c r="E49" s="8" t="s">
        <v>120</v>
      </c>
      <c r="F49" s="8" t="s">
        <v>10</v>
      </c>
      <c r="G49" s="406">
        <v>25146</v>
      </c>
      <c r="H49" s="407"/>
      <c r="I49" s="409" t="s">
        <v>145</v>
      </c>
      <c r="J49" s="410"/>
    </row>
    <row r="50" spans="2:10" ht="15.75" x14ac:dyDescent="0.25">
      <c r="B50" s="9" t="s">
        <v>15</v>
      </c>
      <c r="C50" s="8" t="s">
        <v>12</v>
      </c>
      <c r="D50" s="8" t="s">
        <v>81</v>
      </c>
      <c r="E50" s="8" t="s">
        <v>120</v>
      </c>
      <c r="F50" s="8" t="s">
        <v>10</v>
      </c>
      <c r="G50" s="406">
        <v>27241.5</v>
      </c>
      <c r="H50" s="407"/>
      <c r="I50" s="411"/>
      <c r="J50" s="412"/>
    </row>
    <row r="51" spans="2:10" ht="15.75" x14ac:dyDescent="0.25">
      <c r="B51" s="9" t="s">
        <v>13</v>
      </c>
      <c r="C51" s="8" t="s">
        <v>12</v>
      </c>
      <c r="D51" s="8" t="s">
        <v>81</v>
      </c>
      <c r="E51" s="8" t="s">
        <v>120</v>
      </c>
      <c r="F51" s="8" t="s">
        <v>10</v>
      </c>
      <c r="G51" s="406">
        <v>2095.5</v>
      </c>
      <c r="H51" s="407"/>
      <c r="I51" s="411"/>
      <c r="J51" s="412"/>
    </row>
    <row r="52" spans="2:10" ht="15.75" x14ac:dyDescent="0.25">
      <c r="B52" s="31" t="s">
        <v>15</v>
      </c>
      <c r="C52" s="32" t="s">
        <v>12</v>
      </c>
      <c r="D52" s="32" t="s">
        <v>81</v>
      </c>
      <c r="E52" s="8" t="s">
        <v>144</v>
      </c>
      <c r="F52" s="8" t="s">
        <v>10</v>
      </c>
      <c r="G52" s="406">
        <v>27241.5</v>
      </c>
      <c r="H52" s="407"/>
      <c r="I52" s="411"/>
      <c r="J52" s="412"/>
    </row>
    <row r="53" spans="2:10" ht="15.75" x14ac:dyDescent="0.25">
      <c r="B53" s="9" t="s">
        <v>15</v>
      </c>
      <c r="C53" s="8" t="s">
        <v>146</v>
      </c>
      <c r="D53" s="8" t="s">
        <v>147</v>
      </c>
      <c r="E53" s="8" t="s">
        <v>11</v>
      </c>
      <c r="F53" s="8" t="s">
        <v>10</v>
      </c>
      <c r="G53" s="406">
        <f>+I29</f>
        <v>333.76</v>
      </c>
      <c r="H53" s="561"/>
      <c r="I53" s="411"/>
      <c r="J53" s="412"/>
    </row>
    <row r="54" spans="2:10" ht="16.5" customHeight="1" x14ac:dyDescent="0.25">
      <c r="B54" s="31" t="s">
        <v>15</v>
      </c>
      <c r="C54" s="32" t="s">
        <v>12</v>
      </c>
      <c r="D54" s="32" t="s">
        <v>81</v>
      </c>
      <c r="E54" s="8" t="s">
        <v>148</v>
      </c>
      <c r="F54" s="8" t="s">
        <v>10</v>
      </c>
      <c r="G54" s="406">
        <v>9715.5</v>
      </c>
      <c r="H54" s="561"/>
      <c r="I54" s="413"/>
      <c r="J54" s="414"/>
    </row>
    <row r="55" spans="2:10" ht="15.75" x14ac:dyDescent="0.25">
      <c r="B55" s="7" t="s">
        <v>15</v>
      </c>
      <c r="C55" s="6" t="s">
        <v>146</v>
      </c>
      <c r="D55" s="6" t="s">
        <v>144</v>
      </c>
      <c r="E55" s="6" t="s">
        <v>11</v>
      </c>
      <c r="F55" s="6" t="s">
        <v>10</v>
      </c>
      <c r="G55" s="415">
        <f>+I30</f>
        <v>40.049999999999997</v>
      </c>
      <c r="H55" s="565"/>
      <c r="I55" s="422" t="s">
        <v>7</v>
      </c>
      <c r="J55" s="423"/>
    </row>
    <row r="56" spans="2:10" ht="15.75" x14ac:dyDescent="0.25">
      <c r="B56" s="566" t="s">
        <v>9</v>
      </c>
      <c r="C56" s="567"/>
      <c r="D56" s="567"/>
      <c r="E56" s="567"/>
      <c r="F56" s="567"/>
      <c r="G56" s="681">
        <f>SUM(G43:H55)</f>
        <v>167251.81</v>
      </c>
      <c r="H56" s="682"/>
      <c r="I56" s="422"/>
      <c r="J56" s="423"/>
    </row>
    <row r="57" spans="2:10" ht="18" x14ac:dyDescent="0.25">
      <c r="B57" s="387" t="s">
        <v>8</v>
      </c>
      <c r="C57" s="388"/>
      <c r="D57" s="388"/>
      <c r="E57" s="388"/>
      <c r="F57" s="388"/>
      <c r="G57" s="388"/>
      <c r="H57" s="389"/>
      <c r="I57" s="638"/>
      <c r="J57" s="639"/>
    </row>
    <row r="58" spans="2:10" ht="15" customHeight="1" x14ac:dyDescent="0.25">
      <c r="B58" s="573" t="s">
        <v>100</v>
      </c>
      <c r="C58" s="392"/>
      <c r="D58" s="392"/>
      <c r="E58" s="394" t="s">
        <v>149</v>
      </c>
      <c r="F58" s="394"/>
      <c r="G58" s="394"/>
      <c r="H58" s="395"/>
      <c r="I58" s="400" t="s">
        <v>86</v>
      </c>
      <c r="J58" s="401"/>
    </row>
    <row r="59" spans="2:10" ht="26.25" customHeight="1" x14ac:dyDescent="0.25">
      <c r="B59" s="392"/>
      <c r="C59" s="392"/>
      <c r="D59" s="392"/>
      <c r="E59" s="396"/>
      <c r="F59" s="396"/>
      <c r="G59" s="396"/>
      <c r="H59" s="397"/>
      <c r="I59" s="402"/>
      <c r="J59" s="403"/>
    </row>
    <row r="60" spans="2:10" x14ac:dyDescent="0.25">
      <c r="B60" s="392"/>
      <c r="C60" s="392"/>
      <c r="D60" s="392"/>
      <c r="E60" s="396"/>
      <c r="F60" s="396"/>
      <c r="G60" s="396"/>
      <c r="H60" s="397"/>
      <c r="I60" s="402"/>
      <c r="J60" s="403"/>
    </row>
    <row r="61" spans="2:10" x14ac:dyDescent="0.25">
      <c r="B61" s="392"/>
      <c r="C61" s="392"/>
      <c r="D61" s="392"/>
      <c r="E61" s="396"/>
      <c r="F61" s="396"/>
      <c r="G61" s="396"/>
      <c r="H61" s="396"/>
      <c r="I61" s="404"/>
      <c r="J61" s="405"/>
    </row>
    <row r="62" spans="2:10" x14ac:dyDescent="0.25">
      <c r="B62" s="392"/>
      <c r="C62" s="392"/>
      <c r="D62" s="392"/>
      <c r="E62" s="396"/>
      <c r="F62" s="396"/>
      <c r="G62" s="396"/>
      <c r="H62" s="396"/>
      <c r="I62" s="400" t="s">
        <v>1</v>
      </c>
      <c r="J62" s="401"/>
    </row>
    <row r="63" spans="2:10" x14ac:dyDescent="0.25">
      <c r="B63" s="392"/>
      <c r="C63" s="392"/>
      <c r="D63" s="392"/>
      <c r="E63" s="398"/>
      <c r="F63" s="398"/>
      <c r="G63" s="398"/>
      <c r="H63" s="399"/>
      <c r="I63" s="404"/>
      <c r="J63" s="405"/>
    </row>
    <row r="64" spans="2:10" x14ac:dyDescent="0.25">
      <c r="B64" s="574" t="s">
        <v>0</v>
      </c>
      <c r="C64" s="575"/>
      <c r="D64" s="575"/>
      <c r="E64" s="575"/>
      <c r="F64" s="575"/>
      <c r="G64" s="575"/>
      <c r="H64" s="575"/>
      <c r="I64" s="575"/>
      <c r="J64" s="576"/>
    </row>
  </sheetData>
  <mergeCells count="77">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H31"/>
    <mergeCell ref="I31:J31"/>
    <mergeCell ref="B32:J32"/>
    <mergeCell ref="B33:H33"/>
    <mergeCell ref="I33:J33"/>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7"/>
    <mergeCell ref="G44:H44"/>
    <mergeCell ref="G45:H45"/>
    <mergeCell ref="G46:H46"/>
    <mergeCell ref="G47:H47"/>
    <mergeCell ref="G48:H48"/>
    <mergeCell ref="I48:J48"/>
    <mergeCell ref="G49:H49"/>
    <mergeCell ref="I49:J54"/>
    <mergeCell ref="G50:H50"/>
    <mergeCell ref="G51:H51"/>
    <mergeCell ref="G52:H52"/>
    <mergeCell ref="G53:H53"/>
    <mergeCell ref="G54:H54"/>
    <mergeCell ref="B64:J64"/>
    <mergeCell ref="G55:H55"/>
    <mergeCell ref="I55:J57"/>
    <mergeCell ref="B56:F56"/>
    <mergeCell ref="G56:H56"/>
    <mergeCell ref="B57:H57"/>
    <mergeCell ref="B58:D63"/>
    <mergeCell ref="E58:H63"/>
    <mergeCell ref="I58:J61"/>
    <mergeCell ref="I62:J63"/>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Hoja89">
    <tabColor theme="0"/>
  </sheetPr>
  <dimension ref="B2:L58"/>
  <sheetViews>
    <sheetView workbookViewId="0">
      <selection activeCell="D14" sqref="D14:E15"/>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624</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598</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288</v>
      </c>
      <c r="G14" s="506"/>
      <c r="H14" s="505" t="s">
        <v>625</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x14ac:dyDescent="0.25">
      <c r="B19" s="459" t="s">
        <v>46</v>
      </c>
      <c r="C19" s="460"/>
      <c r="D19" s="595" t="s">
        <v>283</v>
      </c>
      <c r="E19" s="596"/>
      <c r="F19" s="596"/>
      <c r="G19" s="596"/>
      <c r="H19" s="596"/>
      <c r="I19" s="596"/>
      <c r="J19" s="597"/>
    </row>
    <row r="20" spans="2:12" ht="11.25" customHeight="1" x14ac:dyDescent="0.25">
      <c r="B20" s="461"/>
      <c r="C20" s="462"/>
      <c r="D20" s="598"/>
      <c r="E20" s="599"/>
      <c r="F20" s="599"/>
      <c r="G20" s="599"/>
      <c r="H20" s="599"/>
      <c r="I20" s="599"/>
      <c r="J20" s="600"/>
    </row>
    <row r="21" spans="2:12" x14ac:dyDescent="0.25">
      <c r="B21" s="521" t="s">
        <v>284</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476" t="s">
        <v>626</v>
      </c>
      <c r="C25" s="477"/>
      <c r="D25" s="477"/>
      <c r="E25" s="477"/>
      <c r="F25" s="477"/>
      <c r="G25" s="477"/>
      <c r="H25" s="477"/>
      <c r="I25" s="477"/>
      <c r="J25" s="478"/>
    </row>
    <row r="26" spans="2:12" ht="18" customHeight="1" x14ac:dyDescent="0.25">
      <c r="B26" s="479"/>
      <c r="C26" s="480"/>
      <c r="D26" s="480"/>
      <c r="E26" s="480"/>
      <c r="F26" s="480"/>
      <c r="G26" s="480"/>
      <c r="H26" s="480"/>
      <c r="I26" s="480"/>
      <c r="J26" s="481"/>
    </row>
    <row r="27" spans="2:12" ht="29.25" customHeight="1" x14ac:dyDescent="0.25">
      <c r="B27" s="479"/>
      <c r="C27" s="480"/>
      <c r="D27" s="480"/>
      <c r="E27" s="480"/>
      <c r="F27" s="480"/>
      <c r="G27" s="480"/>
      <c r="H27" s="480"/>
      <c r="I27" s="480"/>
      <c r="J27" s="481"/>
    </row>
    <row r="28" spans="2:12" ht="16.5" x14ac:dyDescent="0.25">
      <c r="B28" s="455" t="s">
        <v>224</v>
      </c>
      <c r="C28" s="455"/>
      <c r="D28" s="455"/>
      <c r="E28" s="455"/>
      <c r="F28" s="455"/>
      <c r="G28" s="455"/>
      <c r="H28" s="455"/>
      <c r="I28" s="726">
        <v>12916.8</v>
      </c>
      <c r="J28" s="726"/>
    </row>
    <row r="29" spans="2:12" ht="16.5" x14ac:dyDescent="0.25">
      <c r="B29" s="487" t="s">
        <v>225</v>
      </c>
      <c r="C29" s="488"/>
      <c r="D29" s="488"/>
      <c r="E29" s="488"/>
      <c r="F29" s="488"/>
      <c r="G29" s="488"/>
      <c r="H29" s="539"/>
      <c r="I29" s="727">
        <f>+I28*8%</f>
        <v>1033.3440000000001</v>
      </c>
      <c r="J29" s="728"/>
    </row>
    <row r="30" spans="2:12" ht="16.5" x14ac:dyDescent="0.25">
      <c r="B30" s="455" t="s">
        <v>110</v>
      </c>
      <c r="C30" s="455"/>
      <c r="D30" s="455"/>
      <c r="E30" s="455"/>
      <c r="F30" s="455"/>
      <c r="G30" s="455"/>
      <c r="H30" s="455"/>
      <c r="I30" s="749">
        <f>SUM(I28:J29)</f>
        <v>13950.144</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f>+I28*3%-317.5</f>
        <v>70.003999999999962</v>
      </c>
      <c r="J33" s="751"/>
    </row>
    <row r="34" spans="2:12" ht="15.75" x14ac:dyDescent="0.25">
      <c r="B34" s="577" t="s">
        <v>226</v>
      </c>
      <c r="C34" s="578"/>
      <c r="D34" s="578"/>
      <c r="E34" s="578"/>
      <c r="F34" s="578"/>
      <c r="G34" s="578"/>
      <c r="H34" s="579"/>
      <c r="I34" s="591">
        <f>+I29*100%</f>
        <v>1033.3440000000001</v>
      </c>
      <c r="J34" s="592"/>
    </row>
    <row r="35" spans="2:12" ht="15.75" x14ac:dyDescent="0.25">
      <c r="B35" s="542" t="s">
        <v>227</v>
      </c>
      <c r="C35" s="543"/>
      <c r="D35" s="543"/>
      <c r="E35" s="543"/>
      <c r="F35" s="543"/>
      <c r="G35" s="543"/>
      <c r="H35" s="543"/>
      <c r="I35" s="615">
        <f>+I28*0.5%</f>
        <v>64.584000000000003</v>
      </c>
      <c r="J35" s="616"/>
    </row>
    <row r="36" spans="2:12" ht="26.25" customHeight="1" x14ac:dyDescent="0.25">
      <c r="B36" s="443" t="s">
        <v>290</v>
      </c>
      <c r="C36" s="444"/>
      <c r="D36" s="444"/>
      <c r="E36" s="445"/>
      <c r="F36" s="534" t="s">
        <v>34</v>
      </c>
      <c r="G36" s="535"/>
      <c r="H36" s="536"/>
      <c r="I36" s="722">
        <f>SUM(I33:J35)-0.01</f>
        <v>1167.922</v>
      </c>
      <c r="J36" s="723"/>
    </row>
    <row r="37" spans="2:12" ht="26.25" customHeight="1" x14ac:dyDescent="0.25">
      <c r="B37" s="446"/>
      <c r="C37" s="447"/>
      <c r="D37" s="447"/>
      <c r="E37" s="448"/>
      <c r="F37" s="534" t="s">
        <v>228</v>
      </c>
      <c r="G37" s="535"/>
      <c r="H37" s="536"/>
      <c r="I37" s="452">
        <f>+I30-I36</f>
        <v>12782.222</v>
      </c>
      <c r="J37" s="452"/>
      <c r="L37" s="44"/>
    </row>
    <row r="38" spans="2:12" ht="16.5" x14ac:dyDescent="0.25">
      <c r="B38" s="417" t="s">
        <v>32</v>
      </c>
      <c r="C38" s="418"/>
      <c r="D38" s="418"/>
      <c r="E38" s="418"/>
      <c r="F38" s="418"/>
      <c r="G38" s="418"/>
      <c r="H38" s="419"/>
      <c r="I38" s="390" t="s">
        <v>31</v>
      </c>
      <c r="J38" s="390"/>
    </row>
    <row r="39" spans="2:12" ht="31.5" x14ac:dyDescent="0.25">
      <c r="B39" s="106" t="s">
        <v>30</v>
      </c>
      <c r="C39" s="106" t="s">
        <v>29</v>
      </c>
      <c r="D39" s="106" t="s">
        <v>28</v>
      </c>
      <c r="E39" s="106" t="s">
        <v>27</v>
      </c>
      <c r="F39" s="28" t="s">
        <v>26</v>
      </c>
      <c r="G39" s="424" t="s">
        <v>25</v>
      </c>
      <c r="H39" s="425"/>
      <c r="I39" s="390"/>
      <c r="J39" s="390"/>
    </row>
    <row r="40" spans="2:12" ht="19.5" customHeight="1" x14ac:dyDescent="0.25">
      <c r="B40" s="29" t="s">
        <v>15</v>
      </c>
      <c r="C40" s="30" t="s">
        <v>12</v>
      </c>
      <c r="D40" s="30" t="s">
        <v>11</v>
      </c>
      <c r="E40" s="30" t="s">
        <v>144</v>
      </c>
      <c r="F40" s="30" t="s">
        <v>10</v>
      </c>
      <c r="G40" s="426">
        <f>+I28</f>
        <v>12916.8</v>
      </c>
      <c r="H40" s="427"/>
      <c r="I40" s="428" t="s">
        <v>285</v>
      </c>
      <c r="J40" s="429"/>
    </row>
    <row r="41" spans="2:12" ht="18" customHeight="1" x14ac:dyDescent="0.25">
      <c r="B41" s="9" t="s">
        <v>15</v>
      </c>
      <c r="C41" s="8" t="s">
        <v>146</v>
      </c>
      <c r="D41" s="8" t="s">
        <v>144</v>
      </c>
      <c r="E41" s="8" t="s">
        <v>11</v>
      </c>
      <c r="F41" s="8" t="s">
        <v>10</v>
      </c>
      <c r="G41" s="406">
        <f>+I29</f>
        <v>1033.3440000000001</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286</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391" t="s">
        <v>100</v>
      </c>
      <c r="C52" s="392"/>
      <c r="D52" s="392"/>
      <c r="E52" s="394" t="s">
        <v>231</v>
      </c>
      <c r="F52" s="394"/>
      <c r="G52" s="394"/>
      <c r="H52" s="395"/>
      <c r="I52" s="400" t="s">
        <v>86</v>
      </c>
      <c r="J52" s="401"/>
    </row>
    <row r="53" spans="2:10" ht="20.25" customHeight="1" x14ac:dyDescent="0.25">
      <c r="B53" s="393"/>
      <c r="C53" s="392"/>
      <c r="D53" s="392"/>
      <c r="E53" s="396"/>
      <c r="F53" s="396"/>
      <c r="G53" s="396"/>
      <c r="H53" s="397"/>
      <c r="I53" s="402"/>
      <c r="J53" s="403"/>
    </row>
    <row r="54" spans="2:10" x14ac:dyDescent="0.25">
      <c r="B54" s="393"/>
      <c r="C54" s="392"/>
      <c r="D54" s="392"/>
      <c r="E54" s="396"/>
      <c r="F54" s="396"/>
      <c r="G54" s="396"/>
      <c r="H54" s="397"/>
      <c r="I54" s="402"/>
      <c r="J54" s="403"/>
    </row>
    <row r="55" spans="2:10" x14ac:dyDescent="0.25">
      <c r="B55" s="393"/>
      <c r="C55" s="392"/>
      <c r="D55" s="392"/>
      <c r="E55" s="396"/>
      <c r="F55" s="396"/>
      <c r="G55" s="396"/>
      <c r="H55" s="396"/>
      <c r="I55" s="404"/>
      <c r="J55" s="405"/>
    </row>
    <row r="56" spans="2:10" x14ac:dyDescent="0.25">
      <c r="B56" s="393"/>
      <c r="C56" s="392"/>
      <c r="D56" s="392"/>
      <c r="E56" s="396"/>
      <c r="F56" s="396"/>
      <c r="G56" s="396"/>
      <c r="H56" s="396"/>
      <c r="I56" s="400" t="s">
        <v>1</v>
      </c>
      <c r="J56" s="401"/>
    </row>
    <row r="57" spans="2:10" x14ac:dyDescent="0.25">
      <c r="B57" s="393"/>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8"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Hoja90">
    <tabColor theme="0"/>
  </sheetPr>
  <dimension ref="A1:J59"/>
  <sheetViews>
    <sheetView topLeftCell="A4"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627</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598</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174</v>
      </c>
      <c r="F14" s="506"/>
      <c r="G14" s="517" t="s">
        <v>628</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175</v>
      </c>
      <c r="D19" s="596"/>
      <c r="E19" s="596"/>
      <c r="F19" s="596"/>
      <c r="G19" s="596"/>
      <c r="H19" s="596"/>
      <c r="I19" s="597"/>
    </row>
    <row r="20" spans="1:9" x14ac:dyDescent="0.25">
      <c r="A20" s="461"/>
      <c r="B20" s="462"/>
      <c r="C20" s="598"/>
      <c r="D20" s="599"/>
      <c r="E20" s="599"/>
      <c r="F20" s="599"/>
      <c r="G20" s="599"/>
      <c r="H20" s="599"/>
      <c r="I20" s="600"/>
    </row>
    <row r="21" spans="1:9" x14ac:dyDescent="0.25">
      <c r="A21" s="521" t="s">
        <v>176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629</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90.26</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22.57</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630</v>
      </c>
      <c r="B36" s="444"/>
      <c r="C36" s="444"/>
      <c r="D36" s="445"/>
      <c r="E36" s="550" t="s">
        <v>34</v>
      </c>
      <c r="F36" s="551"/>
      <c r="G36" s="552"/>
      <c r="H36" s="452">
        <f>SUM(H31:I35)</f>
        <v>161.72</v>
      </c>
      <c r="I36" s="452"/>
    </row>
    <row r="37" spans="1:10" ht="30.75" customHeight="1" x14ac:dyDescent="0.25">
      <c r="A37" s="446"/>
      <c r="B37" s="447"/>
      <c r="C37" s="447"/>
      <c r="D37" s="448"/>
      <c r="E37" s="550" t="s">
        <v>180</v>
      </c>
      <c r="F37" s="551"/>
      <c r="G37" s="552"/>
      <c r="H37" s="453">
        <f>H27-H36</f>
        <v>2282.8300000000004</v>
      </c>
      <c r="I37" s="454"/>
      <c r="J37" s="44"/>
    </row>
    <row r="38" spans="1:10" ht="16.5" x14ac:dyDescent="0.25">
      <c r="A38" s="417" t="s">
        <v>32</v>
      </c>
      <c r="B38" s="418"/>
      <c r="C38" s="418"/>
      <c r="D38" s="418"/>
      <c r="E38" s="418"/>
      <c r="F38" s="418"/>
      <c r="G38" s="419"/>
      <c r="H38" s="420" t="s">
        <v>31</v>
      </c>
      <c r="I38" s="421"/>
    </row>
    <row r="39" spans="1:10" ht="31.5" x14ac:dyDescent="0.25">
      <c r="A39" s="106" t="s">
        <v>30</v>
      </c>
      <c r="B39" s="106" t="s">
        <v>29</v>
      </c>
      <c r="C39" s="106" t="s">
        <v>28</v>
      </c>
      <c r="D39" s="106" t="s">
        <v>27</v>
      </c>
      <c r="E39" s="28" t="s">
        <v>26</v>
      </c>
      <c r="F39" s="424" t="s">
        <v>25</v>
      </c>
      <c r="G39" s="425"/>
      <c r="H39" s="422"/>
      <c r="I39" s="423"/>
    </row>
    <row r="40" spans="1:10" ht="18" customHeight="1"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Hoja91">
    <tabColor theme="0"/>
  </sheetPr>
  <dimension ref="A1:J59"/>
  <sheetViews>
    <sheetView topLeftCell="A19" workbookViewId="0">
      <selection activeCell="E36" sqref="E36:G36"/>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631</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598</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628</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185</v>
      </c>
      <c r="D19" s="596"/>
      <c r="E19" s="596"/>
      <c r="F19" s="596"/>
      <c r="G19" s="596"/>
      <c r="H19" s="596"/>
      <c r="I19" s="597"/>
    </row>
    <row r="20" spans="1:9" x14ac:dyDescent="0.25">
      <c r="A20" s="461"/>
      <c r="B20" s="462"/>
      <c r="C20" s="598"/>
      <c r="D20" s="599"/>
      <c r="E20" s="599"/>
      <c r="F20" s="599"/>
      <c r="G20" s="599"/>
      <c r="H20" s="599"/>
      <c r="I20" s="600"/>
    </row>
    <row r="21" spans="1:9" x14ac:dyDescent="0.25">
      <c r="A21" s="521" t="s">
        <v>186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632</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90.26</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22.57</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838</v>
      </c>
      <c r="B36" s="444"/>
      <c r="C36" s="444"/>
      <c r="D36" s="445"/>
      <c r="E36" s="550" t="s">
        <v>34</v>
      </c>
      <c r="F36" s="551"/>
      <c r="G36" s="552"/>
      <c r="H36" s="452">
        <f>SUM(H31:I35)</f>
        <v>161.72</v>
      </c>
      <c r="I36" s="452"/>
    </row>
    <row r="37" spans="1:10" ht="24" customHeight="1" x14ac:dyDescent="0.25">
      <c r="A37" s="446"/>
      <c r="B37" s="447"/>
      <c r="C37" s="447"/>
      <c r="D37" s="448"/>
      <c r="E37" s="550" t="s">
        <v>180</v>
      </c>
      <c r="F37" s="551"/>
      <c r="G37" s="552"/>
      <c r="H37" s="453">
        <f>H27-H36</f>
        <v>2282.8300000000004</v>
      </c>
      <c r="I37" s="454"/>
      <c r="J37" s="44"/>
    </row>
    <row r="38" spans="1:10" ht="16.5" x14ac:dyDescent="0.25">
      <c r="A38" s="417" t="s">
        <v>32</v>
      </c>
      <c r="B38" s="418"/>
      <c r="C38" s="418"/>
      <c r="D38" s="418"/>
      <c r="E38" s="418"/>
      <c r="F38" s="418"/>
      <c r="G38" s="419"/>
      <c r="H38" s="420" t="s">
        <v>31</v>
      </c>
      <c r="I38" s="421"/>
    </row>
    <row r="39" spans="1:10" ht="31.5" x14ac:dyDescent="0.25">
      <c r="A39" s="106" t="s">
        <v>30</v>
      </c>
      <c r="B39" s="106" t="s">
        <v>29</v>
      </c>
      <c r="C39" s="106" t="s">
        <v>28</v>
      </c>
      <c r="D39" s="106"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Hoja92">
    <tabColor theme="0"/>
  </sheetPr>
  <dimension ref="A1:J59"/>
  <sheetViews>
    <sheetView topLeftCell="A16"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633</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598</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628</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314</v>
      </c>
      <c r="D19" s="596"/>
      <c r="E19" s="596"/>
      <c r="F19" s="596"/>
      <c r="G19" s="596"/>
      <c r="H19" s="596"/>
      <c r="I19" s="597"/>
    </row>
    <row r="20" spans="1:9" x14ac:dyDescent="0.25">
      <c r="A20" s="461"/>
      <c r="B20" s="462"/>
      <c r="C20" s="598"/>
      <c r="D20" s="599"/>
      <c r="E20" s="599"/>
      <c r="F20" s="599"/>
      <c r="G20" s="599"/>
      <c r="H20" s="599"/>
      <c r="I20" s="600"/>
    </row>
    <row r="21" spans="1:9" x14ac:dyDescent="0.25">
      <c r="A21" s="521" t="s">
        <v>315</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634</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90.26</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22.57</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635</v>
      </c>
      <c r="B36" s="444"/>
      <c r="C36" s="444"/>
      <c r="D36" s="445"/>
      <c r="E36" s="550" t="s">
        <v>34</v>
      </c>
      <c r="F36" s="551"/>
      <c r="G36" s="552"/>
      <c r="H36" s="452">
        <f>SUM(H31:I35)</f>
        <v>161.72</v>
      </c>
      <c r="I36" s="452"/>
    </row>
    <row r="37" spans="1:10" ht="30.75" customHeight="1" x14ac:dyDescent="0.25">
      <c r="A37" s="446"/>
      <c r="B37" s="447"/>
      <c r="C37" s="447"/>
      <c r="D37" s="448"/>
      <c r="E37" s="550" t="s">
        <v>180</v>
      </c>
      <c r="F37" s="551"/>
      <c r="G37" s="552"/>
      <c r="H37" s="453">
        <f>H27-H36</f>
        <v>2282.8300000000004</v>
      </c>
      <c r="I37" s="454"/>
      <c r="J37" s="44"/>
    </row>
    <row r="38" spans="1:10" ht="16.5" x14ac:dyDescent="0.25">
      <c r="A38" s="417" t="s">
        <v>32</v>
      </c>
      <c r="B38" s="418"/>
      <c r="C38" s="418"/>
      <c r="D38" s="418"/>
      <c r="E38" s="418"/>
      <c r="F38" s="418"/>
      <c r="G38" s="419"/>
      <c r="H38" s="420" t="s">
        <v>31</v>
      </c>
      <c r="I38" s="421"/>
    </row>
    <row r="39" spans="1:10" ht="31.5" x14ac:dyDescent="0.25">
      <c r="A39" s="106" t="s">
        <v>30</v>
      </c>
      <c r="B39" s="106" t="s">
        <v>29</v>
      </c>
      <c r="C39" s="106" t="s">
        <v>28</v>
      </c>
      <c r="D39" s="106" t="s">
        <v>27</v>
      </c>
      <c r="E39" s="28" t="s">
        <v>26</v>
      </c>
      <c r="F39" s="424" t="s">
        <v>25</v>
      </c>
      <c r="G39" s="425"/>
      <c r="H39" s="422"/>
      <c r="I39" s="423"/>
    </row>
    <row r="40" spans="1:10" ht="21" customHeight="1"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Hoja93">
    <tabColor theme="0"/>
  </sheetPr>
  <dimension ref="A1:J59"/>
  <sheetViews>
    <sheetView workbookViewId="0">
      <selection activeCell="F39" sqref="F39:G39"/>
    </sheetView>
  </sheetViews>
  <sheetFormatPr baseColWidth="10" defaultRowHeight="15" x14ac:dyDescent="0.25"/>
  <cols>
    <col min="1" max="1" width="15.5703125" customWidth="1"/>
    <col min="2" max="2" width="18.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636</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598</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182</v>
      </c>
      <c r="F14" s="506"/>
      <c r="G14" s="517" t="s">
        <v>609</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216</v>
      </c>
      <c r="D19" s="596"/>
      <c r="E19" s="596"/>
      <c r="F19" s="596"/>
      <c r="G19" s="596"/>
      <c r="H19" s="596"/>
      <c r="I19" s="597"/>
    </row>
    <row r="20" spans="1:9" x14ac:dyDescent="0.25">
      <c r="A20" s="461"/>
      <c r="B20" s="462"/>
      <c r="C20" s="598"/>
      <c r="D20" s="599"/>
      <c r="E20" s="599"/>
      <c r="F20" s="599"/>
      <c r="G20" s="599"/>
      <c r="H20" s="599"/>
      <c r="I20" s="600"/>
    </row>
    <row r="21" spans="1:9" x14ac:dyDescent="0.25">
      <c r="A21" s="521" t="s">
        <v>217</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637</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90.26</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22.57</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638</v>
      </c>
      <c r="B36" s="444"/>
      <c r="C36" s="444"/>
      <c r="D36" s="445"/>
      <c r="E36" s="550" t="s">
        <v>34</v>
      </c>
      <c r="F36" s="551"/>
      <c r="G36" s="552"/>
      <c r="H36" s="452">
        <f>SUM(H31:I35)</f>
        <v>161.72</v>
      </c>
      <c r="I36" s="452"/>
    </row>
    <row r="37" spans="1:10" ht="24.75" customHeight="1" x14ac:dyDescent="0.25">
      <c r="A37" s="446"/>
      <c r="B37" s="447"/>
      <c r="C37" s="447"/>
      <c r="D37" s="448"/>
      <c r="E37" s="550" t="s">
        <v>33</v>
      </c>
      <c r="F37" s="551"/>
      <c r="G37" s="552"/>
      <c r="H37" s="453">
        <f>H27-H36</f>
        <v>2282.8300000000004</v>
      </c>
      <c r="I37" s="454"/>
      <c r="J37" s="44"/>
    </row>
    <row r="38" spans="1:10" ht="16.5" x14ac:dyDescent="0.25">
      <c r="A38" s="417" t="s">
        <v>32</v>
      </c>
      <c r="B38" s="418"/>
      <c r="C38" s="418"/>
      <c r="D38" s="418"/>
      <c r="E38" s="418"/>
      <c r="F38" s="418"/>
      <c r="G38" s="419"/>
      <c r="H38" s="420" t="s">
        <v>31</v>
      </c>
      <c r="I38" s="421"/>
    </row>
    <row r="39" spans="1:10" ht="28.5" x14ac:dyDescent="0.25">
      <c r="A39" s="107" t="s">
        <v>30</v>
      </c>
      <c r="B39" s="107" t="s">
        <v>29</v>
      </c>
      <c r="C39" s="107" t="s">
        <v>28</v>
      </c>
      <c r="D39" s="107" t="s">
        <v>27</v>
      </c>
      <c r="E39" s="53" t="s">
        <v>26</v>
      </c>
      <c r="F39" s="718" t="s">
        <v>25</v>
      </c>
      <c r="G39" s="719"/>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x14ac:dyDescent="0.25">
      <c r="A53" s="392" t="s">
        <v>170</v>
      </c>
      <c r="B53" s="392"/>
      <c r="C53" s="392"/>
      <c r="D53" s="394" t="s">
        <v>171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7"/>
      <c r="H56" s="404"/>
      <c r="I56" s="405"/>
    </row>
    <row r="57" spans="1:9" x14ac:dyDescent="0.25">
      <c r="A57" s="392"/>
      <c r="B57" s="392"/>
      <c r="C57" s="392"/>
      <c r="D57" s="396"/>
      <c r="E57" s="396"/>
      <c r="F57" s="396"/>
      <c r="G57" s="397"/>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Hoja94">
    <tabColor theme="0"/>
  </sheetPr>
  <dimension ref="B2:J61"/>
  <sheetViews>
    <sheetView topLeftCell="A12" workbookViewId="0">
      <selection activeCell="F43" sqref="F43"/>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639</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t="s">
        <v>193</v>
      </c>
      <c r="I10" s="18" t="s">
        <v>598</v>
      </c>
      <c r="J10" s="15"/>
    </row>
    <row r="11" spans="2:10" ht="16.5" x14ac:dyDescent="0.25">
      <c r="B11" s="17"/>
      <c r="C11" s="16"/>
      <c r="D11" s="16"/>
      <c r="E11" s="16"/>
      <c r="F11" s="16"/>
      <c r="G11" s="16"/>
      <c r="H11" s="16"/>
      <c r="I11" s="16"/>
      <c r="J11" s="15"/>
    </row>
    <row r="12" spans="2:10" ht="28.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235</v>
      </c>
      <c r="I14" s="518"/>
      <c r="J14" s="504" t="s">
        <v>52</v>
      </c>
    </row>
    <row r="15" spans="2:10" ht="20.25" customHeight="1" x14ac:dyDescent="0.25">
      <c r="B15" s="497"/>
      <c r="C15" s="498"/>
      <c r="D15" s="507"/>
      <c r="E15" s="508"/>
      <c r="F15" s="507"/>
      <c r="G15" s="508"/>
      <c r="H15" s="519"/>
      <c r="I15" s="520"/>
      <c r="J15" s="504"/>
    </row>
    <row r="16" spans="2:10" ht="19.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194</v>
      </c>
      <c r="E19" s="464"/>
      <c r="F19" s="464"/>
      <c r="G19" s="464"/>
      <c r="H19" s="464"/>
      <c r="I19" s="464"/>
      <c r="J19" s="465"/>
    </row>
    <row r="20" spans="2:10" x14ac:dyDescent="0.25">
      <c r="B20" s="461"/>
      <c r="C20" s="462"/>
      <c r="D20" s="466"/>
      <c r="E20" s="467"/>
      <c r="F20" s="467"/>
      <c r="G20" s="467"/>
      <c r="H20" s="467"/>
      <c r="I20" s="467"/>
      <c r="J20" s="468"/>
    </row>
    <row r="21" spans="2:10" x14ac:dyDescent="0.25">
      <c r="B21" s="521" t="s">
        <v>208</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640</v>
      </c>
      <c r="C25" s="529"/>
      <c r="D25" s="529"/>
      <c r="E25" s="529"/>
      <c r="F25" s="529"/>
      <c r="G25" s="529"/>
      <c r="H25" s="529"/>
      <c r="I25" s="529"/>
      <c r="J25" s="530"/>
    </row>
    <row r="26" spans="2:10" ht="31.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8280</v>
      </c>
    </row>
    <row r="29" spans="2:10" ht="19.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8280</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x14ac:dyDescent="0.25">
      <c r="B38" s="443" t="s">
        <v>209</v>
      </c>
      <c r="C38" s="444"/>
      <c r="D38" s="444"/>
      <c r="E38" s="445"/>
      <c r="F38" s="550" t="s">
        <v>34</v>
      </c>
      <c r="G38" s="551"/>
      <c r="H38" s="552"/>
      <c r="I38" s="715">
        <f>SUM(I33:J37)</f>
        <v>0</v>
      </c>
      <c r="J38" s="715"/>
    </row>
    <row r="39" spans="2:10" ht="32.25" customHeight="1" x14ac:dyDescent="0.25">
      <c r="B39" s="446"/>
      <c r="C39" s="447"/>
      <c r="D39" s="447"/>
      <c r="E39" s="448"/>
      <c r="F39" s="550" t="s">
        <v>33</v>
      </c>
      <c r="G39" s="551"/>
      <c r="H39" s="552"/>
      <c r="I39" s="716">
        <f>J30-I38</f>
        <v>8280</v>
      </c>
      <c r="J39" s="717"/>
    </row>
    <row r="40" spans="2:10" ht="16.5" x14ac:dyDescent="0.25">
      <c r="B40" s="417" t="s">
        <v>32</v>
      </c>
      <c r="C40" s="418"/>
      <c r="D40" s="418"/>
      <c r="E40" s="418"/>
      <c r="F40" s="418"/>
      <c r="G40" s="418"/>
      <c r="H40" s="419"/>
      <c r="I40" s="420" t="s">
        <v>31</v>
      </c>
      <c r="J40" s="421"/>
    </row>
    <row r="41" spans="2:10" ht="31.5" x14ac:dyDescent="0.25">
      <c r="B41" s="106" t="s">
        <v>30</v>
      </c>
      <c r="C41" s="106" t="s">
        <v>29</v>
      </c>
      <c r="D41" s="106" t="s">
        <v>28</v>
      </c>
      <c r="E41" s="106" t="s">
        <v>27</v>
      </c>
      <c r="F41" s="28" t="s">
        <v>26</v>
      </c>
      <c r="G41" s="424" t="s">
        <v>25</v>
      </c>
      <c r="H41" s="425"/>
      <c r="I41" s="422"/>
      <c r="J41" s="423"/>
    </row>
    <row r="42" spans="2:10" ht="24" customHeight="1" x14ac:dyDescent="0.25">
      <c r="B42" s="29" t="s">
        <v>15</v>
      </c>
      <c r="C42" s="30" t="s">
        <v>12</v>
      </c>
      <c r="D42" s="30" t="s">
        <v>11</v>
      </c>
      <c r="E42" s="30" t="s">
        <v>200</v>
      </c>
      <c r="F42" s="30" t="s">
        <v>10</v>
      </c>
      <c r="G42" s="426">
        <f>J28</f>
        <v>8280</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9"/>
      <c r="J47" s="5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2:H32"/>
    <mergeCell ref="I32:J32"/>
    <mergeCell ref="B18:J18"/>
    <mergeCell ref="B19:C20"/>
    <mergeCell ref="D19:J20"/>
    <mergeCell ref="B21:E23"/>
    <mergeCell ref="F21:J23"/>
    <mergeCell ref="B24:J24"/>
    <mergeCell ref="B25:J27"/>
    <mergeCell ref="B28:I28"/>
    <mergeCell ref="B29:I29"/>
    <mergeCell ref="B30:I30"/>
    <mergeCell ref="B31:J31"/>
    <mergeCell ref="B33:H33"/>
    <mergeCell ref="I33:J33"/>
    <mergeCell ref="B34:H34"/>
    <mergeCell ref="I34:J34"/>
    <mergeCell ref="B35:H35"/>
    <mergeCell ref="I35:J35"/>
    <mergeCell ref="B36:H36"/>
    <mergeCell ref="I36:J36"/>
    <mergeCell ref="B37:H37"/>
    <mergeCell ref="I37:J37"/>
    <mergeCell ref="B38:E39"/>
    <mergeCell ref="F38:H38"/>
    <mergeCell ref="I38:J38"/>
    <mergeCell ref="F39:H39"/>
    <mergeCell ref="I39:J39"/>
    <mergeCell ref="B40:H40"/>
    <mergeCell ref="I40:J41"/>
    <mergeCell ref="G41:H41"/>
    <mergeCell ref="G42:H42"/>
    <mergeCell ref="I42:J45"/>
    <mergeCell ref="G43:H43"/>
    <mergeCell ref="G44:H44"/>
    <mergeCell ref="G45:H45"/>
    <mergeCell ref="G46:H46"/>
    <mergeCell ref="I46:J46"/>
    <mergeCell ref="G47:H47"/>
    <mergeCell ref="G48:H48"/>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ageMargins left="0.70866141732283472" right="0.51181102362204722" top="0.15748031496062992" bottom="0.15748031496062992" header="0.31496062992125984" footer="0.31496062992125984"/>
  <pageSetup scale="73" orientation="portrait"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Hoja95">
    <tabColor theme="0"/>
  </sheetPr>
  <dimension ref="B2:J61"/>
  <sheetViews>
    <sheetView topLeftCell="A28" workbookViewId="0">
      <selection activeCell="K44" sqref="K44"/>
    </sheetView>
  </sheetViews>
  <sheetFormatPr baseColWidth="10" defaultRowHeight="15" x14ac:dyDescent="0.25"/>
  <cols>
    <col min="1" max="1" width="5.285156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641</v>
      </c>
      <c r="J8" s="15"/>
    </row>
    <row r="9" spans="2:10" ht="15" customHeight="1" x14ac:dyDescent="0.25">
      <c r="B9" s="17"/>
      <c r="C9" s="16"/>
      <c r="D9" s="19"/>
      <c r="E9" s="16"/>
      <c r="F9" s="20"/>
      <c r="G9" s="16"/>
      <c r="H9" s="16"/>
      <c r="I9" s="16"/>
      <c r="J9" s="15"/>
    </row>
    <row r="10" spans="2:10" ht="20.25" x14ac:dyDescent="0.25">
      <c r="B10" s="17"/>
      <c r="C10" s="16"/>
      <c r="D10" s="16"/>
      <c r="E10" s="16"/>
      <c r="F10" s="20"/>
      <c r="G10" s="19"/>
      <c r="H10" s="19" t="s">
        <v>193</v>
      </c>
      <c r="I10" s="18" t="s">
        <v>598</v>
      </c>
      <c r="J10" s="15"/>
    </row>
    <row r="11" spans="2:10" ht="16.5"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235</v>
      </c>
      <c r="I14" s="518"/>
      <c r="J14" s="504" t="s">
        <v>52</v>
      </c>
    </row>
    <row r="15" spans="2:10" ht="20.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202</v>
      </c>
      <c r="E19" s="464"/>
      <c r="F19" s="464"/>
      <c r="G19" s="464"/>
      <c r="H19" s="464"/>
      <c r="I19" s="464"/>
      <c r="J19" s="465"/>
    </row>
    <row r="20" spans="2:10" x14ac:dyDescent="0.25">
      <c r="B20" s="461"/>
      <c r="C20" s="462"/>
      <c r="D20" s="466"/>
      <c r="E20" s="467"/>
      <c r="F20" s="467"/>
      <c r="G20" s="467"/>
      <c r="H20" s="467"/>
      <c r="I20" s="467"/>
      <c r="J20" s="468"/>
    </row>
    <row r="21" spans="2:10" x14ac:dyDescent="0.25">
      <c r="B21" s="469" t="s">
        <v>203</v>
      </c>
      <c r="C21" s="469"/>
      <c r="D21" s="469"/>
      <c r="E21" s="469"/>
      <c r="F21" s="470" t="s">
        <v>44</v>
      </c>
      <c r="G21" s="471"/>
      <c r="H21" s="471"/>
      <c r="I21" s="471"/>
      <c r="J21" s="472"/>
    </row>
    <row r="22" spans="2:10" x14ac:dyDescent="0.25">
      <c r="B22" s="469"/>
      <c r="C22" s="469"/>
      <c r="D22" s="469"/>
      <c r="E22" s="469"/>
      <c r="F22" s="473"/>
      <c r="G22" s="474"/>
      <c r="H22" s="474"/>
      <c r="I22" s="474"/>
      <c r="J22" s="475"/>
    </row>
    <row r="23" spans="2:10" ht="7.5" customHeight="1" x14ac:dyDescent="0.25">
      <c r="B23" s="469"/>
      <c r="C23" s="469"/>
      <c r="D23" s="469"/>
      <c r="E23" s="469"/>
      <c r="F23" s="522"/>
      <c r="G23" s="523"/>
      <c r="H23" s="523"/>
      <c r="I23" s="523"/>
      <c r="J23" s="524"/>
    </row>
    <row r="24" spans="2:10" ht="18" x14ac:dyDescent="0.25">
      <c r="B24" s="387" t="s">
        <v>43</v>
      </c>
      <c r="C24" s="388"/>
      <c r="D24" s="388"/>
      <c r="E24" s="388"/>
      <c r="F24" s="388"/>
      <c r="G24" s="388"/>
      <c r="H24" s="388"/>
      <c r="I24" s="388"/>
      <c r="J24" s="389"/>
    </row>
    <row r="25" spans="2:10" ht="21.75" customHeight="1" x14ac:dyDescent="0.25">
      <c r="B25" s="528" t="s">
        <v>642</v>
      </c>
      <c r="C25" s="529"/>
      <c r="D25" s="529"/>
      <c r="E25" s="529"/>
      <c r="F25" s="529"/>
      <c r="G25" s="529"/>
      <c r="H25" s="529"/>
      <c r="I25" s="529"/>
      <c r="J25" s="530"/>
    </row>
    <row r="26" spans="2:10" ht="26.2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4889.1000000000004</v>
      </c>
    </row>
    <row r="29" spans="2:10" ht="21.7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4889.1000000000004</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hidden="1"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hidden="1"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customHeight="1" x14ac:dyDescent="0.25">
      <c r="B38" s="582" t="s">
        <v>213</v>
      </c>
      <c r="C38" s="583"/>
      <c r="D38" s="583"/>
      <c r="E38" s="584"/>
      <c r="F38" s="550" t="s">
        <v>34</v>
      </c>
      <c r="G38" s="551"/>
      <c r="H38" s="552"/>
      <c r="I38" s="715">
        <f>SUM(I33:J37)</f>
        <v>0</v>
      </c>
      <c r="J38" s="715"/>
    </row>
    <row r="39" spans="2:10" ht="32.25" customHeight="1" x14ac:dyDescent="0.25">
      <c r="B39" s="585"/>
      <c r="C39" s="586"/>
      <c r="D39" s="586"/>
      <c r="E39" s="587"/>
      <c r="F39" s="550" t="s">
        <v>33</v>
      </c>
      <c r="G39" s="551"/>
      <c r="H39" s="552"/>
      <c r="I39" s="716">
        <f>J30-I38</f>
        <v>4889.1000000000004</v>
      </c>
      <c r="J39" s="717"/>
    </row>
    <row r="40" spans="2:10" ht="16.5" x14ac:dyDescent="0.25">
      <c r="B40" s="417" t="s">
        <v>32</v>
      </c>
      <c r="C40" s="418"/>
      <c r="D40" s="418"/>
      <c r="E40" s="418"/>
      <c r="F40" s="418"/>
      <c r="G40" s="418"/>
      <c r="H40" s="419"/>
      <c r="I40" s="420" t="s">
        <v>31</v>
      </c>
      <c r="J40" s="421"/>
    </row>
    <row r="41" spans="2:10" ht="31.5" x14ac:dyDescent="0.25">
      <c r="B41" s="106" t="s">
        <v>30</v>
      </c>
      <c r="C41" s="106" t="s">
        <v>29</v>
      </c>
      <c r="D41" s="106" t="s">
        <v>28</v>
      </c>
      <c r="E41" s="106" t="s">
        <v>27</v>
      </c>
      <c r="F41" s="28" t="s">
        <v>26</v>
      </c>
      <c r="G41" s="424" t="s">
        <v>25</v>
      </c>
      <c r="H41" s="425"/>
      <c r="I41" s="422"/>
      <c r="J41" s="423"/>
    </row>
    <row r="42" spans="2:10" ht="24" customHeight="1" x14ac:dyDescent="0.25">
      <c r="B42" s="29" t="s">
        <v>15</v>
      </c>
      <c r="C42" s="30" t="s">
        <v>12</v>
      </c>
      <c r="D42" s="30" t="s">
        <v>11</v>
      </c>
      <c r="E42" s="30" t="s">
        <v>200</v>
      </c>
      <c r="F42" s="30" t="s">
        <v>10</v>
      </c>
      <c r="G42" s="426">
        <f>J28</f>
        <v>4889.1000000000004</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105"/>
      <c r="H47" s="51"/>
      <c r="I47" s="49"/>
      <c r="J47" s="50"/>
    </row>
    <row r="48" spans="2:10" ht="15.75" x14ac:dyDescent="0.25">
      <c r="B48" s="9"/>
      <c r="C48" s="8"/>
      <c r="D48" s="8"/>
      <c r="E48" s="8"/>
      <c r="F48" s="8"/>
      <c r="G48" s="105"/>
      <c r="H48" s="51"/>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112</v>
      </c>
      <c r="F55" s="394"/>
      <c r="G55" s="394"/>
      <c r="H55" s="395"/>
      <c r="I55" s="400" t="s">
        <v>86</v>
      </c>
      <c r="J55" s="401"/>
    </row>
    <row r="56" spans="2:10" ht="24.75" customHeight="1"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6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2:H32"/>
    <mergeCell ref="I32:J32"/>
    <mergeCell ref="B18:J18"/>
    <mergeCell ref="B19:C20"/>
    <mergeCell ref="D19:J20"/>
    <mergeCell ref="B21:E23"/>
    <mergeCell ref="F21:J23"/>
    <mergeCell ref="B24:J24"/>
    <mergeCell ref="B25:J27"/>
    <mergeCell ref="B28:I28"/>
    <mergeCell ref="B29:I29"/>
    <mergeCell ref="B30:I30"/>
    <mergeCell ref="B31:J31"/>
    <mergeCell ref="B33:H33"/>
    <mergeCell ref="I33:J33"/>
    <mergeCell ref="B34:H34"/>
    <mergeCell ref="I34:J34"/>
    <mergeCell ref="B35:H35"/>
    <mergeCell ref="I35:J35"/>
    <mergeCell ref="B36:H36"/>
    <mergeCell ref="I36:J36"/>
    <mergeCell ref="B37:H37"/>
    <mergeCell ref="I37:J37"/>
    <mergeCell ref="B38:E39"/>
    <mergeCell ref="F38:H38"/>
    <mergeCell ref="I38:J38"/>
    <mergeCell ref="F39:H39"/>
    <mergeCell ref="I39:J39"/>
    <mergeCell ref="B40:H40"/>
    <mergeCell ref="I40:J41"/>
    <mergeCell ref="G41:H41"/>
    <mergeCell ref="G42:H42"/>
    <mergeCell ref="I42:J45"/>
    <mergeCell ref="G43:H43"/>
    <mergeCell ref="G44:H44"/>
    <mergeCell ref="G45:H45"/>
    <mergeCell ref="G46:H46"/>
    <mergeCell ref="I46:J46"/>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ageMargins left="0.31496062992125984" right="0.11811023622047245" top="0.15748031496062992" bottom="0.15748031496062992" header="0.31496062992125984" footer="0.31496062992125984"/>
  <pageSetup paperSize="126" scale="75" orientation="portrait"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Hoja96">
    <tabColor theme="0"/>
  </sheetPr>
  <dimension ref="B2:J61"/>
  <sheetViews>
    <sheetView workbookViewId="0">
      <selection activeCell="B2" sqref="B2:J61"/>
    </sheetView>
  </sheetViews>
  <sheetFormatPr baseColWidth="10" defaultRowHeight="15" x14ac:dyDescent="0.25"/>
  <cols>
    <col min="1" max="1" width="2.5703125" customWidth="1"/>
    <col min="4" max="4" width="16" customWidth="1"/>
    <col min="8" max="8" width="3.42578125" customWidth="1"/>
    <col min="10" max="10" width="4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643</v>
      </c>
      <c r="J8" s="15"/>
    </row>
    <row r="9" spans="2:10" ht="15" customHeight="1" x14ac:dyDescent="0.25">
      <c r="B9" s="17"/>
      <c r="C9" s="16"/>
      <c r="D9" s="19"/>
      <c r="E9" s="16"/>
      <c r="F9" s="20"/>
      <c r="G9" s="16"/>
      <c r="H9" s="16"/>
      <c r="I9" s="16"/>
      <c r="J9" s="15"/>
    </row>
    <row r="10" spans="2:10" ht="20.25" x14ac:dyDescent="0.25">
      <c r="B10" s="17"/>
      <c r="C10" s="16"/>
      <c r="D10" s="16"/>
      <c r="E10" s="16"/>
      <c r="F10" s="20"/>
      <c r="G10" s="19"/>
      <c r="H10" s="19" t="s">
        <v>193</v>
      </c>
      <c r="I10" s="18" t="s">
        <v>598</v>
      </c>
      <c r="J10" s="15"/>
    </row>
    <row r="11" spans="2:10" ht="16.5" x14ac:dyDescent="0.25">
      <c r="B11" s="17"/>
      <c r="C11" s="16"/>
      <c r="D11" s="16"/>
      <c r="E11" s="16"/>
      <c r="F11" s="16"/>
      <c r="G11" s="16"/>
      <c r="H11" s="16"/>
      <c r="I11" s="16"/>
      <c r="J11" s="15"/>
    </row>
    <row r="12" spans="2:10" ht="27.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235</v>
      </c>
      <c r="I14" s="518"/>
      <c r="J14" s="504" t="s">
        <v>52</v>
      </c>
    </row>
    <row r="15" spans="2:10" ht="20.25" customHeight="1" x14ac:dyDescent="0.25">
      <c r="B15" s="497"/>
      <c r="C15" s="498"/>
      <c r="D15" s="507"/>
      <c r="E15" s="508"/>
      <c r="F15" s="507"/>
      <c r="G15" s="508"/>
      <c r="H15" s="519"/>
      <c r="I15" s="520"/>
      <c r="J15" s="504"/>
    </row>
    <row r="16" spans="2:10" ht="33.7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595" t="s">
        <v>204</v>
      </c>
      <c r="E19" s="596"/>
      <c r="F19" s="596"/>
      <c r="G19" s="596"/>
      <c r="H19" s="596"/>
      <c r="I19" s="596"/>
      <c r="J19" s="597"/>
    </row>
    <row r="20" spans="2:10" x14ac:dyDescent="0.25">
      <c r="B20" s="461"/>
      <c r="C20" s="462"/>
      <c r="D20" s="598"/>
      <c r="E20" s="599"/>
      <c r="F20" s="599"/>
      <c r="G20" s="599"/>
      <c r="H20" s="599"/>
      <c r="I20" s="599"/>
      <c r="J20" s="600"/>
    </row>
    <row r="21" spans="2:10" x14ac:dyDescent="0.25">
      <c r="B21" s="469" t="s">
        <v>205</v>
      </c>
      <c r="C21" s="469"/>
      <c r="D21" s="469"/>
      <c r="E21" s="469"/>
      <c r="F21" s="470" t="s">
        <v>44</v>
      </c>
      <c r="G21" s="471"/>
      <c r="H21" s="471"/>
      <c r="I21" s="471"/>
      <c r="J21" s="472"/>
    </row>
    <row r="22" spans="2:10" x14ac:dyDescent="0.25">
      <c r="B22" s="469"/>
      <c r="C22" s="469"/>
      <c r="D22" s="469"/>
      <c r="E22" s="469"/>
      <c r="F22" s="473"/>
      <c r="G22" s="474"/>
      <c r="H22" s="474"/>
      <c r="I22" s="474"/>
      <c r="J22" s="475"/>
    </row>
    <row r="23" spans="2:10" ht="7.5" customHeight="1" x14ac:dyDescent="0.25">
      <c r="B23" s="469"/>
      <c r="C23" s="469"/>
      <c r="D23" s="469"/>
      <c r="E23" s="469"/>
      <c r="F23" s="522"/>
      <c r="G23" s="523"/>
      <c r="H23" s="523"/>
      <c r="I23" s="523"/>
      <c r="J23" s="524"/>
    </row>
    <row r="24" spans="2:10" ht="18" x14ac:dyDescent="0.25">
      <c r="B24" s="387" t="s">
        <v>43</v>
      </c>
      <c r="C24" s="388"/>
      <c r="D24" s="388"/>
      <c r="E24" s="388"/>
      <c r="F24" s="388"/>
      <c r="G24" s="388"/>
      <c r="H24" s="388"/>
      <c r="I24" s="388"/>
      <c r="J24" s="389"/>
    </row>
    <row r="25" spans="2:10" x14ac:dyDescent="0.25">
      <c r="B25" s="528" t="s">
        <v>644</v>
      </c>
      <c r="C25" s="529"/>
      <c r="D25" s="529"/>
      <c r="E25" s="529"/>
      <c r="F25" s="529"/>
      <c r="G25" s="529"/>
      <c r="H25" s="529"/>
      <c r="I25" s="529"/>
      <c r="J25" s="530"/>
    </row>
    <row r="26" spans="2:10" ht="49.5" customHeight="1" x14ac:dyDescent="0.25">
      <c r="B26" s="531"/>
      <c r="C26" s="532"/>
      <c r="D26" s="532"/>
      <c r="E26" s="532"/>
      <c r="F26" s="532"/>
      <c r="G26" s="532"/>
      <c r="H26" s="532"/>
      <c r="I26" s="532"/>
      <c r="J26" s="533"/>
    </row>
    <row r="27" spans="2:10" ht="33"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4889.1000000000004</v>
      </c>
    </row>
    <row r="29" spans="2:10" ht="21.7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4889.1000000000004</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hidden="1"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hidden="1"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customHeight="1" x14ac:dyDescent="0.25">
      <c r="B38" s="582" t="s">
        <v>213</v>
      </c>
      <c r="C38" s="583"/>
      <c r="D38" s="583"/>
      <c r="E38" s="584"/>
      <c r="F38" s="550" t="s">
        <v>34</v>
      </c>
      <c r="G38" s="551"/>
      <c r="H38" s="552"/>
      <c r="I38" s="715">
        <f>SUM(I33:J37)</f>
        <v>0</v>
      </c>
      <c r="J38" s="715"/>
    </row>
    <row r="39" spans="2:10" ht="32.25" customHeight="1" x14ac:dyDescent="0.25">
      <c r="B39" s="585"/>
      <c r="C39" s="586"/>
      <c r="D39" s="586"/>
      <c r="E39" s="587"/>
      <c r="F39" s="550" t="s">
        <v>33</v>
      </c>
      <c r="G39" s="551"/>
      <c r="H39" s="552"/>
      <c r="I39" s="716">
        <f>J30-I38</f>
        <v>4889.1000000000004</v>
      </c>
      <c r="J39" s="717"/>
    </row>
    <row r="40" spans="2:10" ht="16.5" x14ac:dyDescent="0.25">
      <c r="B40" s="417" t="s">
        <v>32</v>
      </c>
      <c r="C40" s="418"/>
      <c r="D40" s="418"/>
      <c r="E40" s="418"/>
      <c r="F40" s="418"/>
      <c r="G40" s="418"/>
      <c r="H40" s="419"/>
      <c r="I40" s="420" t="s">
        <v>31</v>
      </c>
      <c r="J40" s="421"/>
    </row>
    <row r="41" spans="2:10" ht="31.5" x14ac:dyDescent="0.25">
      <c r="B41" s="106" t="s">
        <v>30</v>
      </c>
      <c r="C41" s="106" t="s">
        <v>29</v>
      </c>
      <c r="D41" s="106" t="s">
        <v>28</v>
      </c>
      <c r="E41" s="106" t="s">
        <v>27</v>
      </c>
      <c r="F41" s="28" t="s">
        <v>26</v>
      </c>
      <c r="G41" s="424" t="s">
        <v>25</v>
      </c>
      <c r="H41" s="425"/>
      <c r="I41" s="422"/>
      <c r="J41" s="423"/>
    </row>
    <row r="42" spans="2:10" ht="24" customHeight="1" x14ac:dyDescent="0.25">
      <c r="B42" s="29" t="s">
        <v>15</v>
      </c>
      <c r="C42" s="30" t="s">
        <v>12</v>
      </c>
      <c r="D42" s="30" t="s">
        <v>11</v>
      </c>
      <c r="E42" s="30" t="s">
        <v>200</v>
      </c>
      <c r="F42" s="30" t="s">
        <v>10</v>
      </c>
      <c r="G42" s="426">
        <f>J28</f>
        <v>4889.1000000000004</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105"/>
      <c r="H47" s="51"/>
      <c r="I47" s="49"/>
      <c r="J47" s="50"/>
    </row>
    <row r="48" spans="2:10" ht="15.75" x14ac:dyDescent="0.25">
      <c r="B48" s="9"/>
      <c r="C48" s="8"/>
      <c r="D48" s="8"/>
      <c r="E48" s="8"/>
      <c r="F48" s="8"/>
      <c r="G48" s="105"/>
      <c r="H48" s="51"/>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391" t="s">
        <v>100</v>
      </c>
      <c r="C55" s="392"/>
      <c r="D55" s="392"/>
      <c r="E55" s="394" t="s">
        <v>206</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6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2:H32"/>
    <mergeCell ref="I32:J32"/>
    <mergeCell ref="B18:J18"/>
    <mergeCell ref="B19:C20"/>
    <mergeCell ref="D19:J20"/>
    <mergeCell ref="B21:E23"/>
    <mergeCell ref="F21:J23"/>
    <mergeCell ref="B24:J24"/>
    <mergeCell ref="B25:J27"/>
    <mergeCell ref="B28:I28"/>
    <mergeCell ref="B29:I29"/>
    <mergeCell ref="B30:I30"/>
    <mergeCell ref="B31:J31"/>
    <mergeCell ref="B33:H33"/>
    <mergeCell ref="I33:J33"/>
    <mergeCell ref="B34:H34"/>
    <mergeCell ref="I34:J34"/>
    <mergeCell ref="B35:H35"/>
    <mergeCell ref="I35:J35"/>
    <mergeCell ref="B36:H36"/>
    <mergeCell ref="I36:J36"/>
    <mergeCell ref="B37:H37"/>
    <mergeCell ref="I37:J37"/>
    <mergeCell ref="B38:E39"/>
    <mergeCell ref="F38:H38"/>
    <mergeCell ref="I38:J38"/>
    <mergeCell ref="F39:H39"/>
    <mergeCell ref="I39:J39"/>
    <mergeCell ref="B40:H40"/>
    <mergeCell ref="I40:J41"/>
    <mergeCell ref="G41:H41"/>
    <mergeCell ref="G42:H42"/>
    <mergeCell ref="I42:J45"/>
    <mergeCell ref="G43:H43"/>
    <mergeCell ref="G44:H44"/>
    <mergeCell ref="G45:H45"/>
    <mergeCell ref="G46:H46"/>
    <mergeCell ref="I46:J46"/>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ageMargins left="0.31496062992125984" right="0.31496062992125984" top="0.15748031496062992" bottom="0.15748031496062992" header="0.31496062992125984" footer="0.31496062992125984"/>
  <pageSetup paperSize="126" scale="73"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Hoja97">
    <tabColor theme="0"/>
  </sheetPr>
  <dimension ref="B1:K57"/>
  <sheetViews>
    <sheetView topLeftCell="A7"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7"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645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ht="9.75" customHeight="1"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x14ac:dyDescent="0.25">
      <c r="B13" s="497"/>
      <c r="C13" s="498"/>
      <c r="D13" s="504" t="s">
        <v>579</v>
      </c>
      <c r="E13" s="504"/>
      <c r="F13" s="505" t="s">
        <v>600</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41.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580</v>
      </c>
      <c r="E18" s="464"/>
      <c r="F18" s="464"/>
      <c r="G18" s="464"/>
      <c r="H18" s="464"/>
      <c r="I18" s="464"/>
      <c r="J18" s="465"/>
    </row>
    <row r="19" spans="2:10" x14ac:dyDescent="0.25">
      <c r="B19" s="461"/>
      <c r="C19" s="462"/>
      <c r="D19" s="466"/>
      <c r="E19" s="467"/>
      <c r="F19" s="467"/>
      <c r="G19" s="467"/>
      <c r="H19" s="467"/>
      <c r="I19" s="467"/>
      <c r="J19" s="468"/>
    </row>
    <row r="20" spans="2:10" x14ac:dyDescent="0.25">
      <c r="B20" s="469" t="s">
        <v>581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2.5" customHeight="1" x14ac:dyDescent="0.25">
      <c r="B23" s="476" t="s">
        <v>583</v>
      </c>
      <c r="C23" s="477"/>
      <c r="D23" s="477"/>
      <c r="E23" s="477"/>
      <c r="F23" s="477"/>
      <c r="G23" s="477"/>
      <c r="H23" s="477"/>
      <c r="I23" s="477"/>
      <c r="J23" s="478"/>
    </row>
    <row r="24" spans="2:10" ht="13.5" customHeight="1" x14ac:dyDescent="0.25">
      <c r="B24" s="479"/>
      <c r="C24" s="480"/>
      <c r="D24" s="480"/>
      <c r="E24" s="480"/>
      <c r="F24" s="480"/>
      <c r="G24" s="480"/>
      <c r="H24" s="480"/>
      <c r="I24" s="480"/>
      <c r="J24" s="481"/>
    </row>
    <row r="25" spans="2:10" ht="37.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727"/>
      <c r="J27" s="728"/>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443" t="s">
        <v>584</v>
      </c>
      <c r="C33" s="444"/>
      <c r="D33" s="444"/>
      <c r="E33" s="445"/>
      <c r="F33" s="550" t="s">
        <v>34</v>
      </c>
      <c r="G33" s="551"/>
      <c r="H33" s="552"/>
      <c r="I33" s="738">
        <f>SUM(I30:J32)</f>
        <v>0</v>
      </c>
      <c r="J33" s="738"/>
    </row>
    <row r="34" spans="2:10" ht="20.25"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92" t="s">
        <v>30</v>
      </c>
      <c r="C36" s="92" t="s">
        <v>29</v>
      </c>
      <c r="D36" s="92" t="s">
        <v>28</v>
      </c>
      <c r="E36" s="92" t="s">
        <v>27</v>
      </c>
      <c r="F36" s="34" t="s">
        <v>26</v>
      </c>
      <c r="G36" s="437" t="s">
        <v>25</v>
      </c>
      <c r="H36" s="434"/>
      <c r="I36" s="390"/>
      <c r="J36" s="390"/>
    </row>
    <row r="37" spans="2:10" x14ac:dyDescent="0.25">
      <c r="B37" s="29" t="s">
        <v>16</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582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Hoja98">
    <tabColor theme="0"/>
  </sheetPr>
  <dimension ref="B1:K57"/>
  <sheetViews>
    <sheetView topLeftCell="A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649</v>
      </c>
      <c r="J7" s="15"/>
    </row>
    <row r="8" spans="2:10" ht="20.25"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595" t="s">
        <v>646</v>
      </c>
      <c r="E18" s="596"/>
      <c r="F18" s="596"/>
      <c r="G18" s="596"/>
      <c r="H18" s="596"/>
      <c r="I18" s="596"/>
      <c r="J18" s="597"/>
    </row>
    <row r="19" spans="2:10" x14ac:dyDescent="0.25">
      <c r="B19" s="461"/>
      <c r="C19" s="462"/>
      <c r="D19" s="598"/>
      <c r="E19" s="599"/>
      <c r="F19" s="599"/>
      <c r="G19" s="599"/>
      <c r="H19" s="599"/>
      <c r="I19" s="599"/>
      <c r="J19" s="600"/>
    </row>
    <row r="20" spans="2:10" ht="16.5" customHeight="1" x14ac:dyDescent="0.25">
      <c r="B20" s="521" t="s">
        <v>647</v>
      </c>
      <c r="C20" s="521"/>
      <c r="D20" s="521"/>
      <c r="E20" s="521"/>
      <c r="F20" s="470" t="s">
        <v>44</v>
      </c>
      <c r="G20" s="471"/>
      <c r="H20" s="471"/>
      <c r="I20" s="471"/>
      <c r="J20" s="472"/>
    </row>
    <row r="21" spans="2:10" ht="16.5" customHeight="1" x14ac:dyDescent="0.25">
      <c r="B21" s="521"/>
      <c r="C21" s="521"/>
      <c r="D21" s="521"/>
      <c r="E21" s="521"/>
      <c r="F21" s="522"/>
      <c r="G21" s="523"/>
      <c r="H21" s="523"/>
      <c r="I21" s="523"/>
      <c r="J21" s="524"/>
    </row>
    <row r="22" spans="2:10" ht="18" x14ac:dyDescent="0.25">
      <c r="B22" s="387" t="s">
        <v>43</v>
      </c>
      <c r="C22" s="388"/>
      <c r="D22" s="388"/>
      <c r="E22" s="388"/>
      <c r="F22" s="388"/>
      <c r="G22" s="388"/>
      <c r="H22" s="388"/>
      <c r="I22" s="388"/>
      <c r="J22" s="389"/>
    </row>
    <row r="23" spans="2:10" x14ac:dyDescent="0.25">
      <c r="B23" s="476" t="s">
        <v>651</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1700.56</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22</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16.5"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Hoja99">
    <tabColor theme="0"/>
  </sheetPr>
  <dimension ref="B1:K57"/>
  <sheetViews>
    <sheetView topLeftCell="A1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6.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655</v>
      </c>
      <c r="J7" s="15"/>
    </row>
    <row r="8" spans="2:10" ht="20.25"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656</v>
      </c>
      <c r="G13" s="506"/>
      <c r="H13" s="737" t="s">
        <v>650</v>
      </c>
      <c r="I13" s="518"/>
      <c r="J13" s="504" t="s">
        <v>52</v>
      </c>
    </row>
    <row r="14" spans="2:10" x14ac:dyDescent="0.25">
      <c r="B14" s="497"/>
      <c r="C14" s="498"/>
      <c r="D14" s="504"/>
      <c r="E14" s="504"/>
      <c r="F14" s="507"/>
      <c r="G14" s="508"/>
      <c r="H14" s="519"/>
      <c r="I14" s="520"/>
      <c r="J14" s="504"/>
    </row>
    <row r="15" spans="2:10" ht="36.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652</v>
      </c>
      <c r="E18" s="464"/>
      <c r="F18" s="464"/>
      <c r="G18" s="464"/>
      <c r="H18" s="464"/>
      <c r="I18" s="464"/>
      <c r="J18" s="465"/>
    </row>
    <row r="19" spans="2:10" x14ac:dyDescent="0.25">
      <c r="B19" s="461"/>
      <c r="C19" s="462"/>
      <c r="D19" s="466"/>
      <c r="E19" s="467"/>
      <c r="F19" s="467"/>
      <c r="G19" s="467"/>
      <c r="H19" s="467"/>
      <c r="I19" s="467"/>
      <c r="J19" s="468"/>
    </row>
    <row r="20" spans="2:10" x14ac:dyDescent="0.25">
      <c r="B20" s="469" t="s">
        <v>653</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740</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1500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582" t="s">
        <v>659</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1500</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16</v>
      </c>
      <c r="C37" s="30" t="s">
        <v>12</v>
      </c>
      <c r="D37" s="30" t="s">
        <v>396</v>
      </c>
      <c r="E37" s="30" t="s">
        <v>498</v>
      </c>
      <c r="F37" s="30" t="s">
        <v>10</v>
      </c>
      <c r="G37" s="426">
        <f>I26</f>
        <v>1500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654</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Hoja100">
    <tabColor theme="0"/>
  </sheetPr>
  <dimension ref="A1:K53"/>
  <sheetViews>
    <sheetView topLeftCell="A13" workbookViewId="0">
      <selection activeCell="A23" sqref="A23:I25"/>
    </sheetView>
  </sheetViews>
  <sheetFormatPr baseColWidth="10" defaultRowHeight="15" x14ac:dyDescent="0.25"/>
  <cols>
    <col min="3" max="3" width="15.140625" customWidth="1"/>
    <col min="4" max="4" width="10" customWidth="1"/>
    <col min="7" max="7" width="4" customWidth="1"/>
    <col min="8" max="8" width="14.42578125" customWidth="1"/>
    <col min="9" max="9" width="32.140625" customWidth="1"/>
  </cols>
  <sheetData>
    <row r="1" spans="1:11" ht="20.25" x14ac:dyDescent="0.25">
      <c r="A1" s="26"/>
      <c r="B1" s="25"/>
      <c r="C1" s="25"/>
      <c r="D1" s="25"/>
      <c r="E1" s="25"/>
      <c r="F1" s="25"/>
      <c r="G1" s="24"/>
      <c r="H1" s="24"/>
      <c r="I1" s="23"/>
    </row>
    <row r="2" spans="1:11" ht="16.5" x14ac:dyDescent="0.25">
      <c r="A2" s="17"/>
      <c r="B2" s="16"/>
      <c r="C2" s="16"/>
      <c r="D2" s="16"/>
      <c r="E2" s="16"/>
      <c r="F2" s="16"/>
      <c r="G2" s="16"/>
      <c r="H2" s="16"/>
      <c r="I2" s="15"/>
    </row>
    <row r="3" spans="1:11" ht="16.5" x14ac:dyDescent="0.25">
      <c r="A3" s="17"/>
      <c r="B3" s="16"/>
      <c r="C3" s="16"/>
      <c r="D3" s="16"/>
      <c r="E3" s="16"/>
      <c r="F3" s="16"/>
      <c r="G3" s="16"/>
      <c r="H3" s="16"/>
      <c r="I3" s="15"/>
    </row>
    <row r="4" spans="1:11" ht="18" x14ac:dyDescent="0.25">
      <c r="A4" s="489" t="s">
        <v>62</v>
      </c>
      <c r="B4" s="490"/>
      <c r="C4" s="490"/>
      <c r="D4" s="490"/>
      <c r="E4" s="490"/>
      <c r="F4" s="490"/>
      <c r="G4" s="490"/>
      <c r="H4" s="490"/>
      <c r="I4" s="491"/>
    </row>
    <row r="5" spans="1:11" ht="18" x14ac:dyDescent="0.25">
      <c r="A5" s="489" t="s">
        <v>61</v>
      </c>
      <c r="B5" s="490"/>
      <c r="C5" s="490"/>
      <c r="D5" s="490"/>
      <c r="E5" s="490"/>
      <c r="F5" s="490"/>
      <c r="G5" s="490"/>
      <c r="H5" s="490"/>
      <c r="I5" s="491"/>
    </row>
    <row r="6" spans="1:11" ht="18" x14ac:dyDescent="0.25">
      <c r="A6" s="489" t="s">
        <v>60</v>
      </c>
      <c r="B6" s="490"/>
      <c r="C6" s="490"/>
      <c r="D6" s="490"/>
      <c r="E6" s="490"/>
      <c r="F6" s="490"/>
      <c r="G6" s="490"/>
      <c r="H6" s="490"/>
      <c r="I6" s="491"/>
    </row>
    <row r="7" spans="1:11" ht="20.25" x14ac:dyDescent="0.25">
      <c r="A7" s="17"/>
      <c r="B7" s="16"/>
      <c r="C7" s="22"/>
      <c r="D7" s="16"/>
      <c r="E7" s="1"/>
      <c r="F7" s="19"/>
      <c r="G7" s="19"/>
      <c r="H7" s="21" t="s">
        <v>657</v>
      </c>
      <c r="I7" s="15"/>
    </row>
    <row r="8" spans="1:11" ht="16.5" x14ac:dyDescent="0.25">
      <c r="A8" s="17"/>
      <c r="B8" s="16"/>
      <c r="C8" s="19"/>
      <c r="D8" s="16"/>
      <c r="E8" s="19"/>
      <c r="F8" s="16"/>
      <c r="G8" s="16"/>
      <c r="H8" s="16"/>
      <c r="I8" s="15"/>
    </row>
    <row r="9" spans="1:11" ht="20.25" x14ac:dyDescent="0.25">
      <c r="A9" s="17"/>
      <c r="B9" s="16"/>
      <c r="C9" s="16"/>
      <c r="D9" s="16"/>
      <c r="E9" s="20"/>
      <c r="F9" s="19"/>
      <c r="G9" s="19"/>
      <c r="H9" s="18" t="s">
        <v>598</v>
      </c>
      <c r="I9" s="15"/>
    </row>
    <row r="10" spans="1:11" ht="12.75" customHeight="1" x14ac:dyDescent="0.25">
      <c r="A10" s="17"/>
      <c r="B10" s="16"/>
      <c r="C10" s="16"/>
      <c r="D10" s="16"/>
      <c r="E10" s="20"/>
      <c r="F10" s="16"/>
      <c r="G10" s="16"/>
      <c r="H10" s="16"/>
      <c r="I10" s="15"/>
    </row>
    <row r="11" spans="1:11" ht="27.75" customHeight="1" x14ac:dyDescent="0.25">
      <c r="A11" s="602" t="s">
        <v>59</v>
      </c>
      <c r="B11" s="603"/>
      <c r="C11" s="603"/>
      <c r="D11" s="603"/>
      <c r="E11" s="603"/>
      <c r="F11" s="603"/>
      <c r="G11" s="603"/>
      <c r="H11" s="603"/>
      <c r="I11" s="604"/>
    </row>
    <row r="12" spans="1:11" x14ac:dyDescent="0.25">
      <c r="A12" s="495" t="s">
        <v>58</v>
      </c>
      <c r="B12" s="496"/>
      <c r="C12" s="501" t="s">
        <v>57</v>
      </c>
      <c r="D12" s="502"/>
      <c r="E12" s="501" t="s">
        <v>56</v>
      </c>
      <c r="F12" s="502"/>
      <c r="G12" s="501" t="s">
        <v>55</v>
      </c>
      <c r="H12" s="503"/>
      <c r="I12" s="14" t="s">
        <v>54</v>
      </c>
    </row>
    <row r="13" spans="1:11" ht="20.25" customHeight="1" x14ac:dyDescent="0.25">
      <c r="A13" s="497"/>
      <c r="B13" s="498"/>
      <c r="C13" s="628" t="s">
        <v>106</v>
      </c>
      <c r="D13" s="629"/>
      <c r="E13" s="517" t="s">
        <v>360</v>
      </c>
      <c r="F13" s="518"/>
      <c r="G13" s="510" t="s">
        <v>235</v>
      </c>
      <c r="H13" s="510"/>
      <c r="I13" s="504" t="s">
        <v>52</v>
      </c>
      <c r="K13" s="35"/>
    </row>
    <row r="14" spans="1:11" ht="15" customHeight="1" x14ac:dyDescent="0.25">
      <c r="A14" s="497"/>
      <c r="B14" s="498"/>
      <c r="C14" s="630"/>
      <c r="D14" s="631"/>
      <c r="E14" s="519"/>
      <c r="F14" s="520"/>
      <c r="G14" s="510"/>
      <c r="H14" s="510"/>
      <c r="I14" s="504"/>
    </row>
    <row r="15" spans="1:11" ht="15.75" x14ac:dyDescent="0.25">
      <c r="A15" s="497"/>
      <c r="B15" s="498"/>
      <c r="C15" s="390" t="s">
        <v>51</v>
      </c>
      <c r="D15" s="390"/>
      <c r="E15" s="390"/>
      <c r="F15" s="390"/>
      <c r="G15" s="390"/>
      <c r="H15" s="511" t="s">
        <v>50</v>
      </c>
      <c r="I15" s="512"/>
    </row>
    <row r="16" spans="1:11" ht="30.75" customHeight="1" x14ac:dyDescent="0.25">
      <c r="A16" s="499"/>
      <c r="B16" s="500"/>
      <c r="C16" s="504" t="s">
        <v>49</v>
      </c>
      <c r="D16" s="504"/>
      <c r="E16" s="504"/>
      <c r="F16" s="504"/>
      <c r="G16" s="504"/>
      <c r="H16" s="513" t="s">
        <v>107</v>
      </c>
      <c r="I16" s="514"/>
    </row>
    <row r="17" spans="1:11" ht="18" x14ac:dyDescent="0.25">
      <c r="A17" s="387" t="s">
        <v>47</v>
      </c>
      <c r="B17" s="388"/>
      <c r="C17" s="388"/>
      <c r="D17" s="388"/>
      <c r="E17" s="388"/>
      <c r="F17" s="388"/>
      <c r="G17" s="388"/>
      <c r="H17" s="388"/>
      <c r="I17" s="389"/>
    </row>
    <row r="18" spans="1:11" x14ac:dyDescent="0.25">
      <c r="A18" s="459" t="s">
        <v>46</v>
      </c>
      <c r="B18" s="460"/>
      <c r="C18" s="463" t="s">
        <v>108</v>
      </c>
      <c r="D18" s="464"/>
      <c r="E18" s="464"/>
      <c r="F18" s="464"/>
      <c r="G18" s="464"/>
      <c r="H18" s="464"/>
      <c r="I18" s="465"/>
    </row>
    <row r="19" spans="1:11" ht="9" customHeight="1" x14ac:dyDescent="0.25">
      <c r="A19" s="461"/>
      <c r="B19" s="462"/>
      <c r="C19" s="466"/>
      <c r="D19" s="467"/>
      <c r="E19" s="467"/>
      <c r="F19" s="467"/>
      <c r="G19" s="467"/>
      <c r="H19" s="467"/>
      <c r="I19" s="468"/>
    </row>
    <row r="20" spans="1:11" x14ac:dyDescent="0.25">
      <c r="A20" s="469" t="s">
        <v>109</v>
      </c>
      <c r="B20" s="469"/>
      <c r="C20" s="469"/>
      <c r="D20" s="469"/>
      <c r="E20" s="470" t="s">
        <v>44</v>
      </c>
      <c r="F20" s="471"/>
      <c r="G20" s="471"/>
      <c r="H20" s="471"/>
      <c r="I20" s="472"/>
    </row>
    <row r="21" spans="1:11" ht="10.5" customHeight="1" x14ac:dyDescent="0.25">
      <c r="A21" s="469"/>
      <c r="B21" s="469"/>
      <c r="C21" s="469"/>
      <c r="D21" s="469"/>
      <c r="E21" s="473"/>
      <c r="F21" s="474"/>
      <c r="G21" s="474"/>
      <c r="H21" s="474"/>
      <c r="I21" s="475"/>
    </row>
    <row r="22" spans="1:11" ht="18" x14ac:dyDescent="0.25">
      <c r="A22" s="387" t="s">
        <v>43</v>
      </c>
      <c r="B22" s="388"/>
      <c r="C22" s="388"/>
      <c r="D22" s="388"/>
      <c r="E22" s="388"/>
      <c r="F22" s="388"/>
      <c r="G22" s="388"/>
      <c r="H22" s="388"/>
      <c r="I22" s="389"/>
    </row>
    <row r="23" spans="1:11" x14ac:dyDescent="0.25">
      <c r="A23" s="476" t="s">
        <v>658</v>
      </c>
      <c r="B23" s="477"/>
      <c r="C23" s="477"/>
      <c r="D23" s="477"/>
      <c r="E23" s="477"/>
      <c r="F23" s="477"/>
      <c r="G23" s="477"/>
      <c r="H23" s="477"/>
      <c r="I23" s="478"/>
    </row>
    <row r="24" spans="1:11" x14ac:dyDescent="0.25">
      <c r="A24" s="479"/>
      <c r="B24" s="480"/>
      <c r="C24" s="480"/>
      <c r="D24" s="480"/>
      <c r="E24" s="480"/>
      <c r="F24" s="480"/>
      <c r="G24" s="480"/>
      <c r="H24" s="480"/>
      <c r="I24" s="481"/>
    </row>
    <row r="25" spans="1:11" ht="39.75" customHeight="1" x14ac:dyDescent="0.25">
      <c r="A25" s="482"/>
      <c r="B25" s="483"/>
      <c r="C25" s="483"/>
      <c r="D25" s="483"/>
      <c r="E25" s="483"/>
      <c r="F25" s="483"/>
      <c r="G25" s="483"/>
      <c r="H25" s="483"/>
      <c r="I25" s="484"/>
    </row>
    <row r="26" spans="1:11" ht="21.75" customHeight="1" x14ac:dyDescent="0.25">
      <c r="A26" s="455" t="s">
        <v>110</v>
      </c>
      <c r="B26" s="455"/>
      <c r="C26" s="455"/>
      <c r="D26" s="455"/>
      <c r="E26" s="455"/>
      <c r="F26" s="455"/>
      <c r="G26" s="455"/>
      <c r="H26" s="626">
        <v>8625</v>
      </c>
      <c r="I26" s="627"/>
      <c r="K26" s="35"/>
    </row>
    <row r="27" spans="1:11" ht="18" x14ac:dyDescent="0.25">
      <c r="A27" s="387" t="s">
        <v>40</v>
      </c>
      <c r="B27" s="388"/>
      <c r="C27" s="388"/>
      <c r="D27" s="388"/>
      <c r="E27" s="388"/>
      <c r="F27" s="388"/>
      <c r="G27" s="388"/>
      <c r="H27" s="388"/>
      <c r="I27" s="389"/>
    </row>
    <row r="28" spans="1:11" ht="15.75" x14ac:dyDescent="0.25">
      <c r="A28" s="434" t="s">
        <v>39</v>
      </c>
      <c r="B28" s="435"/>
      <c r="C28" s="435"/>
      <c r="D28" s="435"/>
      <c r="E28" s="435"/>
      <c r="F28" s="435"/>
      <c r="G28" s="436"/>
      <c r="H28" s="437" t="s">
        <v>38</v>
      </c>
      <c r="I28" s="437"/>
    </row>
    <row r="29" spans="1:11" ht="15.75" x14ac:dyDescent="0.25">
      <c r="A29" s="438"/>
      <c r="B29" s="439"/>
      <c r="C29" s="439"/>
      <c r="D29" s="439"/>
      <c r="E29" s="439"/>
      <c r="F29" s="439"/>
      <c r="G29" s="440"/>
      <c r="H29" s="441">
        <v>0</v>
      </c>
      <c r="I29" s="442"/>
    </row>
    <row r="30" spans="1:11" ht="23.25" customHeight="1" x14ac:dyDescent="0.25">
      <c r="A30" s="443" t="s">
        <v>115</v>
      </c>
      <c r="B30" s="621"/>
      <c r="C30" s="621"/>
      <c r="D30" s="622"/>
      <c r="E30" s="588" t="s">
        <v>34</v>
      </c>
      <c r="F30" s="589"/>
      <c r="G30" s="590"/>
      <c r="H30" s="452">
        <f>SUM(H29:I29)</f>
        <v>0</v>
      </c>
      <c r="I30" s="452"/>
    </row>
    <row r="31" spans="1:11" ht="31.5" customHeight="1" x14ac:dyDescent="0.25">
      <c r="A31" s="623"/>
      <c r="B31" s="624"/>
      <c r="C31" s="624"/>
      <c r="D31" s="625"/>
      <c r="E31" s="588" t="s">
        <v>33</v>
      </c>
      <c r="F31" s="589"/>
      <c r="G31" s="590"/>
      <c r="H31" s="453">
        <f>+H26-H30</f>
        <v>8625</v>
      </c>
      <c r="I31" s="454"/>
    </row>
    <row r="32" spans="1:11" ht="16.5" x14ac:dyDescent="0.25">
      <c r="A32" s="417" t="s">
        <v>32</v>
      </c>
      <c r="B32" s="418"/>
      <c r="C32" s="418"/>
      <c r="D32" s="418"/>
      <c r="E32" s="418"/>
      <c r="F32" s="418"/>
      <c r="G32" s="419"/>
      <c r="H32" s="420" t="s">
        <v>31</v>
      </c>
      <c r="I32" s="421"/>
    </row>
    <row r="33" spans="1:9" ht="31.5" x14ac:dyDescent="0.25">
      <c r="A33" s="106" t="s">
        <v>30</v>
      </c>
      <c r="B33" s="106" t="s">
        <v>29</v>
      </c>
      <c r="C33" s="106" t="s">
        <v>28</v>
      </c>
      <c r="D33" s="106" t="s">
        <v>27</v>
      </c>
      <c r="E33" s="28" t="s">
        <v>26</v>
      </c>
      <c r="F33" s="424" t="s">
        <v>25</v>
      </c>
      <c r="G33" s="425"/>
      <c r="H33" s="422"/>
      <c r="I33" s="423"/>
    </row>
    <row r="34" spans="1:9" ht="21" customHeight="1" x14ac:dyDescent="0.25">
      <c r="A34" s="29" t="s">
        <v>15</v>
      </c>
      <c r="B34" s="30" t="s">
        <v>12</v>
      </c>
      <c r="C34" s="30" t="s">
        <v>81</v>
      </c>
      <c r="D34" s="30" t="s">
        <v>82</v>
      </c>
      <c r="E34" s="30" t="s">
        <v>10</v>
      </c>
      <c r="F34" s="426">
        <f>+H26</f>
        <v>8625</v>
      </c>
      <c r="G34" s="427"/>
      <c r="H34" s="609" t="s">
        <v>24</v>
      </c>
      <c r="I34" s="610"/>
    </row>
    <row r="35" spans="1:9" ht="27" customHeight="1" x14ac:dyDescent="0.25">
      <c r="A35" s="29"/>
      <c r="B35" s="30"/>
      <c r="C35" s="30"/>
      <c r="D35" s="30"/>
      <c r="E35" s="30"/>
      <c r="F35" s="426"/>
      <c r="G35" s="427"/>
      <c r="H35" s="611"/>
      <c r="I35" s="612"/>
    </row>
    <row r="36" spans="1:9" ht="15.75" x14ac:dyDescent="0.25">
      <c r="A36" s="9"/>
      <c r="B36" s="8"/>
      <c r="C36" s="8"/>
      <c r="D36" s="8"/>
      <c r="E36" s="8"/>
      <c r="F36" s="406"/>
      <c r="G36" s="407"/>
      <c r="H36" s="611"/>
      <c r="I36" s="612"/>
    </row>
    <row r="37" spans="1:9" ht="15.75" x14ac:dyDescent="0.25">
      <c r="A37" s="9"/>
      <c r="B37" s="8"/>
      <c r="C37" s="8"/>
      <c r="D37" s="8"/>
      <c r="E37" s="8"/>
      <c r="F37" s="406"/>
      <c r="G37" s="407"/>
      <c r="H37" s="613"/>
      <c r="I37" s="614"/>
    </row>
    <row r="38" spans="1:9" ht="15.75" x14ac:dyDescent="0.25">
      <c r="A38" s="9"/>
      <c r="B38" s="8"/>
      <c r="C38" s="8"/>
      <c r="D38" s="8"/>
      <c r="E38" s="8"/>
      <c r="F38" s="406"/>
      <c r="G38" s="407"/>
      <c r="H38" s="390" t="s">
        <v>19</v>
      </c>
      <c r="I38" s="390"/>
    </row>
    <row r="39" spans="1:9" ht="15.75" customHeight="1" x14ac:dyDescent="0.25">
      <c r="A39" s="9"/>
      <c r="B39" s="8"/>
      <c r="C39" s="8"/>
      <c r="D39" s="8"/>
      <c r="E39" s="8"/>
      <c r="F39" s="407"/>
      <c r="G39" s="408"/>
      <c r="H39" s="409" t="s">
        <v>111</v>
      </c>
      <c r="I39" s="410"/>
    </row>
    <row r="40" spans="1:9" ht="15.75" x14ac:dyDescent="0.25">
      <c r="A40" s="9"/>
      <c r="B40" s="8"/>
      <c r="C40" s="8"/>
      <c r="D40" s="8"/>
      <c r="E40" s="8"/>
      <c r="F40" s="407"/>
      <c r="G40" s="408"/>
      <c r="H40" s="411"/>
      <c r="I40" s="412"/>
    </row>
    <row r="41" spans="1:9" ht="15.75" x14ac:dyDescent="0.25">
      <c r="A41" s="9"/>
      <c r="B41" s="8"/>
      <c r="C41" s="8"/>
      <c r="D41" s="8"/>
      <c r="E41" s="8"/>
      <c r="F41" s="407"/>
      <c r="G41" s="408"/>
      <c r="H41" s="411"/>
      <c r="I41" s="412"/>
    </row>
    <row r="42" spans="1:9" ht="15.75" x14ac:dyDescent="0.25">
      <c r="A42" s="9"/>
      <c r="B42" s="8"/>
      <c r="C42" s="8"/>
      <c r="D42" s="8"/>
      <c r="E42" s="8"/>
      <c r="F42" s="406"/>
      <c r="G42" s="407"/>
      <c r="H42" s="411"/>
      <c r="I42" s="412"/>
    </row>
    <row r="43" spans="1:9" ht="15.75" x14ac:dyDescent="0.25">
      <c r="A43" s="9"/>
      <c r="B43" s="8"/>
      <c r="C43" s="8"/>
      <c r="D43" s="8"/>
      <c r="E43" s="8"/>
      <c r="F43" s="406"/>
      <c r="G43" s="407"/>
      <c r="H43" s="411"/>
      <c r="I43" s="412"/>
    </row>
    <row r="44" spans="1:9" ht="15.75" x14ac:dyDescent="0.25">
      <c r="A44" s="31"/>
      <c r="B44" s="32"/>
      <c r="C44" s="32"/>
      <c r="D44" s="6"/>
      <c r="E44" s="6"/>
      <c r="F44" s="415"/>
      <c r="G44" s="416"/>
      <c r="H44" s="413"/>
      <c r="I44" s="414"/>
    </row>
    <row r="45" spans="1:9" ht="18" x14ac:dyDescent="0.25">
      <c r="A45" s="387" t="s">
        <v>8</v>
      </c>
      <c r="B45" s="388"/>
      <c r="C45" s="388"/>
      <c r="D45" s="388"/>
      <c r="E45" s="388"/>
      <c r="F45" s="388"/>
      <c r="G45" s="389"/>
      <c r="H45" s="390" t="s">
        <v>7</v>
      </c>
      <c r="I45" s="390"/>
    </row>
    <row r="46" spans="1:9" ht="15.75" x14ac:dyDescent="0.25">
      <c r="A46" s="390" t="s">
        <v>6</v>
      </c>
      <c r="B46" s="390"/>
      <c r="C46" s="390"/>
      <c r="D46" s="390" t="s">
        <v>5</v>
      </c>
      <c r="E46" s="390"/>
      <c r="F46" s="390"/>
      <c r="G46" s="390"/>
      <c r="H46" s="390"/>
      <c r="I46" s="390"/>
    </row>
    <row r="47" spans="1:9" ht="15" customHeight="1" x14ac:dyDescent="0.25">
      <c r="A47" s="391" t="s">
        <v>100</v>
      </c>
      <c r="B47" s="392"/>
      <c r="C47" s="392"/>
      <c r="D47" s="394" t="s">
        <v>112</v>
      </c>
      <c r="E47" s="394"/>
      <c r="F47" s="394"/>
      <c r="G47" s="395"/>
      <c r="H47" s="400" t="s">
        <v>86</v>
      </c>
      <c r="I47" s="401"/>
    </row>
    <row r="48" spans="1:9" ht="18.75" customHeight="1" x14ac:dyDescent="0.25">
      <c r="A48" s="393"/>
      <c r="B48" s="392"/>
      <c r="C48" s="392"/>
      <c r="D48" s="396"/>
      <c r="E48" s="396"/>
      <c r="F48" s="396"/>
      <c r="G48" s="397"/>
      <c r="H48" s="402"/>
      <c r="I48" s="403"/>
    </row>
    <row r="49" spans="1:9" x14ac:dyDescent="0.25">
      <c r="A49" s="393"/>
      <c r="B49" s="392"/>
      <c r="C49" s="392"/>
      <c r="D49" s="396"/>
      <c r="E49" s="396"/>
      <c r="F49" s="396"/>
      <c r="G49" s="397"/>
      <c r="H49" s="402"/>
      <c r="I49" s="403"/>
    </row>
    <row r="50" spans="1:9" x14ac:dyDescent="0.25">
      <c r="A50" s="393"/>
      <c r="B50" s="392"/>
      <c r="C50" s="392"/>
      <c r="D50" s="396"/>
      <c r="E50" s="396"/>
      <c r="F50" s="396"/>
      <c r="G50" s="396"/>
      <c r="H50" s="404"/>
      <c r="I50" s="405"/>
    </row>
    <row r="51" spans="1:9" x14ac:dyDescent="0.25">
      <c r="A51" s="393"/>
      <c r="B51" s="392"/>
      <c r="C51" s="392"/>
      <c r="D51" s="396"/>
      <c r="E51" s="396"/>
      <c r="F51" s="396"/>
      <c r="G51" s="396"/>
      <c r="H51" s="400" t="s">
        <v>1</v>
      </c>
      <c r="I51" s="401"/>
    </row>
    <row r="52" spans="1:9" ht="30" customHeight="1" x14ac:dyDescent="0.25">
      <c r="A52" s="393"/>
      <c r="B52" s="392"/>
      <c r="C52" s="392"/>
      <c r="D52" s="398"/>
      <c r="E52" s="398"/>
      <c r="F52" s="398"/>
      <c r="G52" s="399"/>
      <c r="H52" s="404"/>
      <c r="I52" s="405"/>
    </row>
    <row r="53" spans="1:9" ht="18.75" customHeight="1" x14ac:dyDescent="0.25">
      <c r="A53" s="574" t="s">
        <v>0</v>
      </c>
      <c r="B53" s="575"/>
      <c r="C53" s="575"/>
      <c r="D53" s="575"/>
      <c r="E53" s="575"/>
      <c r="F53" s="575"/>
      <c r="G53" s="575"/>
      <c r="H53" s="575"/>
      <c r="I53" s="576"/>
    </row>
  </sheetData>
  <mergeCells count="61">
    <mergeCell ref="A4:I4"/>
    <mergeCell ref="A5:I5"/>
    <mergeCell ref="A6:I6"/>
    <mergeCell ref="A11:I11"/>
    <mergeCell ref="A12:B16"/>
    <mergeCell ref="C12:D12"/>
    <mergeCell ref="E12:F12"/>
    <mergeCell ref="G12:H12"/>
    <mergeCell ref="C13:D14"/>
    <mergeCell ref="E13:F14"/>
    <mergeCell ref="A22:I22"/>
    <mergeCell ref="G13:H14"/>
    <mergeCell ref="I13:I14"/>
    <mergeCell ref="C15:G15"/>
    <mergeCell ref="H15:I15"/>
    <mergeCell ref="C16:G16"/>
    <mergeCell ref="H16:I16"/>
    <mergeCell ref="A17:I17"/>
    <mergeCell ref="A18:B19"/>
    <mergeCell ref="C18:I19"/>
    <mergeCell ref="A20:D21"/>
    <mergeCell ref="E20:I21"/>
    <mergeCell ref="A23:I25"/>
    <mergeCell ref="A26:G26"/>
    <mergeCell ref="H26:I26"/>
    <mergeCell ref="A27:I27"/>
    <mergeCell ref="A28:G28"/>
    <mergeCell ref="H28:I28"/>
    <mergeCell ref="A29:G29"/>
    <mergeCell ref="H29:I29"/>
    <mergeCell ref="A30:D31"/>
    <mergeCell ref="E30:G30"/>
    <mergeCell ref="H30:I30"/>
    <mergeCell ref="E31:G31"/>
    <mergeCell ref="H31:I31"/>
    <mergeCell ref="A32:G32"/>
    <mergeCell ref="H32:I33"/>
    <mergeCell ref="F33:G33"/>
    <mergeCell ref="F34:G34"/>
    <mergeCell ref="H34:I37"/>
    <mergeCell ref="F35:G35"/>
    <mergeCell ref="F36:G36"/>
    <mergeCell ref="F37:G37"/>
    <mergeCell ref="F38:G38"/>
    <mergeCell ref="H38:I38"/>
    <mergeCell ref="F39:G39"/>
    <mergeCell ref="H39:I44"/>
    <mergeCell ref="F40:G40"/>
    <mergeCell ref="F41:G41"/>
    <mergeCell ref="F42:G42"/>
    <mergeCell ref="F43:G43"/>
    <mergeCell ref="F44:G44"/>
    <mergeCell ref="A53:I53"/>
    <mergeCell ref="A45:G45"/>
    <mergeCell ref="H45:I46"/>
    <mergeCell ref="A46:C46"/>
    <mergeCell ref="D46:G46"/>
    <mergeCell ref="A47:C52"/>
    <mergeCell ref="D47:G52"/>
    <mergeCell ref="H47:I50"/>
    <mergeCell ref="H51:I52"/>
  </mergeCells>
  <pageMargins left="0.70866141732283472" right="0.11811023622047245" top="0.15748031496062992" bottom="0.15748031496062992" header="0.31496062992125984" footer="0.31496062992125984"/>
  <pageSetup scale="7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Hoja101">
    <tabColor theme="0"/>
  </sheetPr>
  <dimension ref="B1:K57"/>
  <sheetViews>
    <sheetView topLeftCell="A11"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662</v>
      </c>
      <c r="J7" s="15"/>
    </row>
    <row r="8" spans="2:10" ht="20.25"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656</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660</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663</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1700.56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22</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Hoja102">
    <tabColor theme="0"/>
  </sheetPr>
  <dimension ref="B1:K57"/>
  <sheetViews>
    <sheetView topLeftCell="A9"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666</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656</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667</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29.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1450</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7" customHeight="1" x14ac:dyDescent="0.25">
      <c r="B33" s="443" t="s">
        <v>668</v>
      </c>
      <c r="C33" s="444"/>
      <c r="D33" s="444"/>
      <c r="E33" s="445"/>
      <c r="F33" s="550" t="s">
        <v>34</v>
      </c>
      <c r="G33" s="551"/>
      <c r="H33" s="552"/>
      <c r="I33" s="738">
        <f>SUM(I30:J32)</f>
        <v>0</v>
      </c>
      <c r="J33" s="738"/>
    </row>
    <row r="34" spans="2:10" ht="27.75" customHeight="1" x14ac:dyDescent="0.25">
      <c r="B34" s="446"/>
      <c r="C34" s="447"/>
      <c r="D34" s="447"/>
      <c r="E34" s="448"/>
      <c r="F34" s="550" t="s">
        <v>33</v>
      </c>
      <c r="G34" s="551"/>
      <c r="H34" s="552"/>
      <c r="I34" s="452">
        <f>++I26+I27-I33</f>
        <v>1450</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15</v>
      </c>
      <c r="C37" s="30" t="s">
        <v>12</v>
      </c>
      <c r="D37" s="30" t="s">
        <v>396</v>
      </c>
      <c r="E37" s="30" t="s">
        <v>498</v>
      </c>
      <c r="F37" s="30" t="s">
        <v>10</v>
      </c>
      <c r="G37" s="426">
        <f>I26</f>
        <v>1450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35433070866141736" bottom="0.35433070866141736" header="0.31496062992125984" footer="0.31496062992125984"/>
  <pageSetup scale="75" orientation="portrait"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Hoja103">
    <tabColor theme="0"/>
  </sheetPr>
  <dimension ref="B1:K57"/>
  <sheetViews>
    <sheetView topLeftCell="A4"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2851562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671</v>
      </c>
      <c r="J7" s="15"/>
    </row>
    <row r="8" spans="2:10" ht="20.25"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510" t="s">
        <v>650</v>
      </c>
      <c r="I13" s="510"/>
      <c r="J13" s="504" t="s">
        <v>52</v>
      </c>
    </row>
    <row r="14" spans="2:10" x14ac:dyDescent="0.25">
      <c r="B14" s="497"/>
      <c r="C14" s="498"/>
      <c r="D14" s="504"/>
      <c r="E14" s="504"/>
      <c r="F14" s="507"/>
      <c r="G14" s="508"/>
      <c r="H14" s="510"/>
      <c r="I14" s="510"/>
      <c r="J14" s="504"/>
    </row>
    <row r="15" spans="2:10" ht="30.75" customHeight="1" x14ac:dyDescent="0.25">
      <c r="B15" s="497"/>
      <c r="C15" s="498"/>
      <c r="D15" s="390" t="s">
        <v>51</v>
      </c>
      <c r="E15" s="390"/>
      <c r="F15" s="390"/>
      <c r="G15" s="390"/>
      <c r="H15" s="390"/>
      <c r="I15" s="511" t="s">
        <v>50</v>
      </c>
      <c r="J15" s="512"/>
    </row>
    <row r="16" spans="2:10" ht="30.75" customHeight="1" x14ac:dyDescent="0.25">
      <c r="B16" s="499"/>
      <c r="C16" s="500"/>
      <c r="D16" s="504" t="s">
        <v>193</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669</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672</v>
      </c>
      <c r="C23" s="477"/>
      <c r="D23" s="477"/>
      <c r="E23" s="477"/>
      <c r="F23" s="477"/>
      <c r="G23" s="477"/>
      <c r="H23" s="477"/>
      <c r="I23" s="477"/>
      <c r="J23" s="478"/>
    </row>
    <row r="24" spans="2:10" ht="25.5" customHeight="1" x14ac:dyDescent="0.25">
      <c r="B24" s="479"/>
      <c r="C24" s="480"/>
      <c r="D24" s="480"/>
      <c r="E24" s="480"/>
      <c r="F24" s="480"/>
      <c r="G24" s="480"/>
      <c r="H24" s="480"/>
      <c r="I24" s="480"/>
      <c r="J24" s="481"/>
    </row>
    <row r="25" spans="2:10" ht="32.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3401.12</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582" t="s">
        <v>673</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3401.12</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22</v>
      </c>
      <c r="C37" s="30" t="s">
        <v>12</v>
      </c>
      <c r="D37" s="30" t="s">
        <v>396</v>
      </c>
      <c r="E37" s="30" t="s">
        <v>498</v>
      </c>
      <c r="F37" s="30" t="s">
        <v>10</v>
      </c>
      <c r="G37" s="426">
        <f>I26</f>
        <v>3401.12</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Hoja104">
    <tabColor theme="0"/>
  </sheetPr>
  <dimension ref="B1:K57"/>
  <sheetViews>
    <sheetView topLeftCell="B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676</v>
      </c>
      <c r="J7" s="15"/>
    </row>
    <row r="8" spans="2:10" ht="20.25"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760" t="s">
        <v>677</v>
      </c>
      <c r="C23" s="761"/>
      <c r="D23" s="761"/>
      <c r="E23" s="761"/>
      <c r="F23" s="761"/>
      <c r="G23" s="761"/>
      <c r="H23" s="761"/>
      <c r="I23" s="761"/>
      <c r="J23" s="762"/>
    </row>
    <row r="24" spans="2:10" ht="27" customHeight="1" x14ac:dyDescent="0.25">
      <c r="B24" s="763"/>
      <c r="C24" s="764"/>
      <c r="D24" s="764"/>
      <c r="E24" s="764"/>
      <c r="F24" s="764"/>
      <c r="G24" s="764"/>
      <c r="H24" s="764"/>
      <c r="I24" s="764"/>
      <c r="J24" s="765"/>
    </row>
    <row r="25" spans="2:10" ht="23.25" customHeight="1" x14ac:dyDescent="0.25">
      <c r="B25" s="763"/>
      <c r="C25" s="764"/>
      <c r="D25" s="764"/>
      <c r="E25" s="764"/>
      <c r="F25" s="764"/>
      <c r="G25" s="764"/>
      <c r="H25" s="764"/>
      <c r="I25" s="764"/>
      <c r="J25" s="765"/>
    </row>
    <row r="26" spans="2:10" x14ac:dyDescent="0.25">
      <c r="B26" s="455" t="s">
        <v>42</v>
      </c>
      <c r="C26" s="455"/>
      <c r="D26" s="455"/>
      <c r="E26" s="455"/>
      <c r="F26" s="455"/>
      <c r="G26" s="455"/>
      <c r="H26" s="455"/>
      <c r="I26" s="891">
        <v>3401.12</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582" t="s">
        <v>673</v>
      </c>
      <c r="C33" s="583"/>
      <c r="D33" s="583"/>
      <c r="E33" s="584"/>
      <c r="F33" s="550" t="s">
        <v>34</v>
      </c>
      <c r="G33" s="551"/>
      <c r="H33" s="552"/>
      <c r="I33" s="738">
        <f>SUM(I30:J32)</f>
        <v>0</v>
      </c>
      <c r="J33" s="738"/>
    </row>
    <row r="34" spans="2:10" ht="25.5" customHeight="1" x14ac:dyDescent="0.25">
      <c r="B34" s="585"/>
      <c r="C34" s="586"/>
      <c r="D34" s="586"/>
      <c r="E34" s="587"/>
      <c r="F34" s="550" t="s">
        <v>33</v>
      </c>
      <c r="G34" s="551"/>
      <c r="H34" s="552"/>
      <c r="I34" s="452">
        <f>++I26+I27-I33</f>
        <v>3401.12</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16</v>
      </c>
      <c r="C37" s="30" t="s">
        <v>12</v>
      </c>
      <c r="D37" s="30" t="s">
        <v>396</v>
      </c>
      <c r="E37" s="30" t="s">
        <v>498</v>
      </c>
      <c r="F37" s="30" t="s">
        <v>10</v>
      </c>
      <c r="G37" s="426">
        <f>I26</f>
        <v>3401.12</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Hoja105">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680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656</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678</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679</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733</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1.75" customHeight="1" x14ac:dyDescent="0.25">
      <c r="B25" s="531"/>
      <c r="C25" s="532"/>
      <c r="D25" s="532"/>
      <c r="E25" s="532"/>
      <c r="F25" s="532"/>
      <c r="G25" s="532"/>
      <c r="H25" s="532"/>
      <c r="I25" s="532"/>
      <c r="J25" s="533"/>
    </row>
    <row r="26" spans="2:10" x14ac:dyDescent="0.25">
      <c r="B26" s="455" t="s">
        <v>42</v>
      </c>
      <c r="C26" s="455"/>
      <c r="D26" s="455"/>
      <c r="E26" s="455"/>
      <c r="F26" s="455"/>
      <c r="G26" s="455"/>
      <c r="H26" s="455"/>
      <c r="I26" s="891">
        <v>1700.56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ht="24" customHeight="1"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15</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Hoja106">
    <tabColor theme="0"/>
  </sheetPr>
  <dimension ref="B1:K57"/>
  <sheetViews>
    <sheetView topLeftCell="B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684</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510" t="s">
        <v>650</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685</v>
      </c>
      <c r="C23" s="477"/>
      <c r="D23" s="477"/>
      <c r="E23" s="477"/>
      <c r="F23" s="477"/>
      <c r="G23" s="477"/>
      <c r="H23" s="477"/>
      <c r="I23" s="477"/>
      <c r="J23" s="478"/>
    </row>
    <row r="24" spans="2:10" ht="38.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2090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6.25" customHeight="1" x14ac:dyDescent="0.25">
      <c r="B33" s="443" t="s">
        <v>686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2090</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18</v>
      </c>
      <c r="C37" s="30" t="s">
        <v>12</v>
      </c>
      <c r="D37" s="30" t="s">
        <v>396</v>
      </c>
      <c r="E37" s="30" t="s">
        <v>498</v>
      </c>
      <c r="F37" s="30" t="s">
        <v>10</v>
      </c>
      <c r="G37" s="426">
        <f>I26</f>
        <v>2090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683</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6" orientation="portrait"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Hoja107">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689</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687</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688</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690</v>
      </c>
      <c r="C23" s="477"/>
      <c r="D23" s="477"/>
      <c r="E23" s="477"/>
      <c r="F23" s="477"/>
      <c r="G23" s="477"/>
      <c r="H23" s="477"/>
      <c r="I23" s="477"/>
      <c r="J23" s="478"/>
    </row>
    <row r="24" spans="2:10" ht="33.7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584</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15</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683</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7" orientation="portrait"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Hoja108">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693</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656</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694</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16.5" customHeight="1" x14ac:dyDescent="0.25">
      <c r="B33" s="443" t="s">
        <v>584</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18</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683</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Hoja109">
    <tabColor theme="0"/>
  </sheetPr>
  <dimension ref="B1:K56"/>
  <sheetViews>
    <sheetView topLeftCell="A17"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697</v>
      </c>
      <c r="J7" s="15"/>
    </row>
    <row r="8" spans="2:10" ht="9"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ht="11.2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695</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696</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698</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584</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15</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31"/>
      <c r="C45" s="32"/>
      <c r="D45" s="32"/>
      <c r="E45" s="8"/>
      <c r="F45" s="8"/>
      <c r="G45" s="406"/>
      <c r="H45" s="407"/>
      <c r="I45" s="882"/>
      <c r="J45" s="883"/>
    </row>
    <row r="46" spans="2:10" x14ac:dyDescent="0.25">
      <c r="B46" s="9"/>
      <c r="C46" s="8"/>
      <c r="D46" s="8"/>
      <c r="E46" s="8"/>
      <c r="F46" s="8"/>
      <c r="G46" s="406"/>
      <c r="H46" s="561"/>
      <c r="I46" s="882"/>
      <c r="J46" s="883"/>
    </row>
    <row r="47" spans="2:10" x14ac:dyDescent="0.25">
      <c r="B47" s="7"/>
      <c r="C47" s="6"/>
      <c r="D47" s="6"/>
      <c r="E47" s="6"/>
      <c r="F47" s="6"/>
      <c r="G47" s="415"/>
      <c r="H47" s="565"/>
      <c r="I47" s="884"/>
      <c r="J47" s="885"/>
    </row>
    <row r="48" spans="2:10" ht="18"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391" t="s">
        <v>390</v>
      </c>
      <c r="C50" s="392"/>
      <c r="D50" s="392"/>
      <c r="E50" s="394" t="s">
        <v>683</v>
      </c>
      <c r="F50" s="394"/>
      <c r="G50" s="394"/>
      <c r="H50" s="395"/>
      <c r="I50" s="428" t="s">
        <v>86</v>
      </c>
      <c r="J50" s="429"/>
    </row>
    <row r="51" spans="2:11" ht="9" customHeight="1" x14ac:dyDescent="0.25">
      <c r="B51" s="393"/>
      <c r="C51" s="392"/>
      <c r="D51" s="392"/>
      <c r="E51" s="396"/>
      <c r="F51" s="396"/>
      <c r="G51" s="396"/>
      <c r="H51" s="397"/>
      <c r="I51" s="430"/>
      <c r="J51" s="431"/>
    </row>
    <row r="52" spans="2:11" x14ac:dyDescent="0.25">
      <c r="B52" s="393"/>
      <c r="C52" s="392"/>
      <c r="D52" s="392"/>
      <c r="E52" s="396"/>
      <c r="F52" s="396"/>
      <c r="G52" s="396"/>
      <c r="H52" s="397"/>
      <c r="I52" s="430"/>
      <c r="J52" s="431"/>
    </row>
    <row r="53" spans="2:11" ht="9" customHeight="1" x14ac:dyDescent="0.25">
      <c r="B53" s="393"/>
      <c r="C53" s="392"/>
      <c r="D53" s="392"/>
      <c r="E53" s="396"/>
      <c r="F53" s="396"/>
      <c r="G53" s="396"/>
      <c r="H53" s="396"/>
      <c r="I53" s="432"/>
      <c r="J53" s="433"/>
    </row>
    <row r="54" spans="2:11" ht="16.5" customHeight="1" x14ac:dyDescent="0.25">
      <c r="B54" s="393"/>
      <c r="C54" s="392"/>
      <c r="D54" s="392"/>
      <c r="E54" s="396"/>
      <c r="F54" s="396"/>
      <c r="G54" s="396"/>
      <c r="H54" s="396"/>
      <c r="I54" s="400" t="s">
        <v>1</v>
      </c>
      <c r="J54" s="401"/>
    </row>
    <row r="55" spans="2:11" ht="29.25" customHeight="1" x14ac:dyDescent="0.25">
      <c r="B55" s="393"/>
      <c r="C55" s="392"/>
      <c r="D55" s="392"/>
      <c r="E55" s="398"/>
      <c r="F55" s="398"/>
      <c r="G55" s="398"/>
      <c r="H55" s="399"/>
      <c r="I55" s="404"/>
      <c r="J55" s="405"/>
    </row>
    <row r="56" spans="2:11" x14ac:dyDescent="0.25">
      <c r="B56" s="384" t="s">
        <v>0</v>
      </c>
      <c r="C56" s="385"/>
      <c r="D56" s="385"/>
      <c r="E56" s="385"/>
      <c r="F56" s="385"/>
      <c r="G56" s="385"/>
      <c r="H56" s="385"/>
      <c r="I56" s="385"/>
      <c r="J56" s="386"/>
      <c r="K56"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ageMargins left="0.11811023622047245" right="0.11811023622047245" top="0.15748031496062992" bottom="0.15748031496062992" header="0.31496062992125984" footer="0.31496062992125984"/>
  <pageSetup scale="77" orientation="portrait" r:id="rId1"/>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Hoja110">
    <tabColor theme="0"/>
  </sheetPr>
  <dimension ref="B1:K57"/>
  <sheetViews>
    <sheetView topLeftCell="A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701</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598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600</v>
      </c>
      <c r="G13" s="506"/>
      <c r="H13" s="510" t="s">
        <v>650</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699</v>
      </c>
      <c r="E18" s="464"/>
      <c r="F18" s="464"/>
      <c r="G18" s="464"/>
      <c r="H18" s="464"/>
      <c r="I18" s="464"/>
      <c r="J18" s="465"/>
    </row>
    <row r="19" spans="2:10" x14ac:dyDescent="0.25">
      <c r="B19" s="461"/>
      <c r="C19" s="462"/>
      <c r="D19" s="466"/>
      <c r="E19" s="467"/>
      <c r="F19" s="467"/>
      <c r="G19" s="467"/>
      <c r="H19" s="467"/>
      <c r="I19" s="467"/>
      <c r="J19" s="468"/>
    </row>
    <row r="20" spans="2:10" x14ac:dyDescent="0.25">
      <c r="B20" s="469" t="s">
        <v>700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702</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04" t="s">
        <v>30</v>
      </c>
      <c r="C36" s="104" t="s">
        <v>29</v>
      </c>
      <c r="D36" s="104" t="s">
        <v>28</v>
      </c>
      <c r="E36" s="104" t="s">
        <v>27</v>
      </c>
      <c r="F36" s="34" t="s">
        <v>26</v>
      </c>
      <c r="G36" s="437" t="s">
        <v>25</v>
      </c>
      <c r="H36" s="434"/>
      <c r="I36" s="390"/>
      <c r="J36" s="390"/>
    </row>
    <row r="37" spans="2:10" x14ac:dyDescent="0.25">
      <c r="B37" s="29" t="s">
        <v>22</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Hoja111">
    <tabColor theme="0"/>
  </sheetPr>
  <dimension ref="B1:J62"/>
  <sheetViews>
    <sheetView topLeftCell="A31" workbookViewId="0">
      <selection activeCell="B2" sqref="B2:J62"/>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703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598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342</v>
      </c>
      <c r="E15" s="772"/>
      <c r="F15" s="505">
        <v>2097</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338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341</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709</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63"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16416.28</v>
      </c>
    </row>
    <row r="30" spans="2:10" ht="21.75" customHeight="1" x14ac:dyDescent="0.25">
      <c r="B30" s="696" t="s">
        <v>244</v>
      </c>
      <c r="C30" s="697"/>
      <c r="D30" s="697"/>
      <c r="E30" s="697"/>
      <c r="F30" s="697"/>
      <c r="G30" s="697"/>
      <c r="H30" s="697"/>
      <c r="I30" s="700"/>
      <c r="J30" s="47">
        <f>+J29*12%</f>
        <v>1969.9535999999998</v>
      </c>
    </row>
    <row r="31" spans="2:10" ht="16.5" customHeight="1" x14ac:dyDescent="0.25">
      <c r="B31" s="456" t="s">
        <v>42</v>
      </c>
      <c r="C31" s="709"/>
      <c r="D31" s="709"/>
      <c r="E31" s="709"/>
      <c r="F31" s="709"/>
      <c r="G31" s="709"/>
      <c r="H31" s="709"/>
      <c r="I31" s="710"/>
      <c r="J31" s="48">
        <f>J29+J30</f>
        <v>18386.2336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16.41628</v>
      </c>
      <c r="J35" s="712"/>
    </row>
    <row r="36" spans="2:10" ht="18" x14ac:dyDescent="0.25">
      <c r="B36" s="542" t="s">
        <v>339</v>
      </c>
      <c r="C36" s="543"/>
      <c r="D36" s="543"/>
      <c r="E36" s="543"/>
      <c r="F36" s="543"/>
      <c r="G36" s="543"/>
      <c r="H36" s="543"/>
      <c r="I36" s="711">
        <f>+J29*0.9%</f>
        <v>147.74652</v>
      </c>
      <c r="J36" s="712"/>
    </row>
    <row r="37" spans="2:10" ht="19.5" customHeight="1" x14ac:dyDescent="0.25">
      <c r="B37" s="542" t="s">
        <v>198</v>
      </c>
      <c r="C37" s="543"/>
      <c r="D37" s="543"/>
      <c r="E37" s="543"/>
      <c r="F37" s="543"/>
      <c r="G37" s="543"/>
      <c r="H37" s="543"/>
      <c r="I37" s="713">
        <f>+J30*75%-0.01</f>
        <v>1477.4551999999999</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710</v>
      </c>
      <c r="C40" s="621"/>
      <c r="D40" s="621"/>
      <c r="E40" s="622"/>
      <c r="F40" s="550" t="s">
        <v>34</v>
      </c>
      <c r="G40" s="551"/>
      <c r="H40" s="552"/>
      <c r="I40" s="715">
        <f>I37+I36+I35+0.01</f>
        <v>1641.6279999999997</v>
      </c>
      <c r="J40" s="715"/>
    </row>
    <row r="41" spans="2:10" ht="32.25" customHeight="1" x14ac:dyDescent="0.25">
      <c r="B41" s="623"/>
      <c r="C41" s="624"/>
      <c r="D41" s="624"/>
      <c r="E41" s="625"/>
      <c r="F41" s="550" t="s">
        <v>33</v>
      </c>
      <c r="G41" s="551"/>
      <c r="H41" s="552"/>
      <c r="I41" s="716">
        <f>J31-I40-0.01</f>
        <v>16744.595600000001</v>
      </c>
      <c r="J41" s="717"/>
    </row>
    <row r="42" spans="2:10" ht="16.5" x14ac:dyDescent="0.25">
      <c r="B42" s="417" t="s">
        <v>32</v>
      </c>
      <c r="C42" s="418"/>
      <c r="D42" s="418"/>
      <c r="E42" s="418"/>
      <c r="F42" s="418"/>
      <c r="G42" s="418"/>
      <c r="H42" s="419"/>
      <c r="I42" s="420" t="s">
        <v>31</v>
      </c>
      <c r="J42" s="421"/>
    </row>
    <row r="43" spans="2:10" ht="31.5" x14ac:dyDescent="0.25">
      <c r="B43" s="110" t="s">
        <v>30</v>
      </c>
      <c r="C43" s="110" t="s">
        <v>29</v>
      </c>
      <c r="D43" s="110" t="s">
        <v>28</v>
      </c>
      <c r="E43" s="110" t="s">
        <v>27</v>
      </c>
      <c r="F43" s="28" t="s">
        <v>26</v>
      </c>
      <c r="G43" s="424" t="s">
        <v>25</v>
      </c>
      <c r="H43" s="425"/>
      <c r="I43" s="422"/>
      <c r="J43" s="423"/>
    </row>
    <row r="44" spans="2:10" ht="24" customHeight="1" x14ac:dyDescent="0.25">
      <c r="B44" s="29"/>
      <c r="C44" s="30" t="s">
        <v>411</v>
      </c>
      <c r="D44" s="30" t="s">
        <v>200</v>
      </c>
      <c r="E44" s="30" t="s">
        <v>11</v>
      </c>
      <c r="F44" s="30" t="s">
        <v>412</v>
      </c>
      <c r="G44" s="758">
        <f>J29</f>
        <v>16416.28</v>
      </c>
      <c r="H44" s="759"/>
      <c r="I44" s="428" t="s">
        <v>24</v>
      </c>
      <c r="J44" s="429"/>
    </row>
    <row r="45" spans="2:10" ht="20.25" customHeight="1" x14ac:dyDescent="0.25">
      <c r="B45" s="9"/>
      <c r="C45" s="8" t="s">
        <v>146</v>
      </c>
      <c r="D45" s="8" t="s">
        <v>144</v>
      </c>
      <c r="E45" s="8" t="s">
        <v>11</v>
      </c>
      <c r="F45" s="8" t="s">
        <v>413</v>
      </c>
      <c r="G45" s="407">
        <f>J30</f>
        <v>1969.9535999999998</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Hoja112">
    <tabColor theme="0"/>
  </sheetPr>
  <dimension ref="B1:J62"/>
  <sheetViews>
    <sheetView topLeftCell="A6"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705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589</v>
      </c>
      <c r="E15" s="772"/>
      <c r="F15" s="505">
        <v>42</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711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712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717</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65306.239999999998</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65306.239999999998</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65.306240000000003</v>
      </c>
      <c r="J35" s="712"/>
    </row>
    <row r="36" spans="2:10" ht="18" x14ac:dyDescent="0.25">
      <c r="B36" s="542" t="s">
        <v>433</v>
      </c>
      <c r="C36" s="543"/>
      <c r="D36" s="543"/>
      <c r="E36" s="543"/>
      <c r="F36" s="543"/>
      <c r="G36" s="543"/>
      <c r="H36" s="543"/>
      <c r="I36" s="711">
        <f>+J29*1.9%</f>
        <v>1240.8185599999999</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713</v>
      </c>
      <c r="C40" s="621"/>
      <c r="D40" s="621"/>
      <c r="E40" s="622"/>
      <c r="F40" s="550" t="s">
        <v>34</v>
      </c>
      <c r="G40" s="551"/>
      <c r="H40" s="552"/>
      <c r="I40" s="715">
        <f>I37+I36+I35+0.01</f>
        <v>1306.1348</v>
      </c>
      <c r="J40" s="715"/>
    </row>
    <row r="41" spans="2:10" ht="32.25" customHeight="1" x14ac:dyDescent="0.25">
      <c r="B41" s="623"/>
      <c r="C41" s="624"/>
      <c r="D41" s="624"/>
      <c r="E41" s="625"/>
      <c r="F41" s="550" t="s">
        <v>33</v>
      </c>
      <c r="G41" s="551"/>
      <c r="H41" s="552"/>
      <c r="I41" s="716">
        <f>J31-I40</f>
        <v>64000.105199999998</v>
      </c>
      <c r="J41" s="717"/>
    </row>
    <row r="42" spans="2:10" ht="16.5" x14ac:dyDescent="0.25">
      <c r="B42" s="417" t="s">
        <v>32</v>
      </c>
      <c r="C42" s="418"/>
      <c r="D42" s="418"/>
      <c r="E42" s="418"/>
      <c r="F42" s="418"/>
      <c r="G42" s="418"/>
      <c r="H42" s="419"/>
      <c r="I42" s="420" t="s">
        <v>31</v>
      </c>
      <c r="J42" s="421"/>
    </row>
    <row r="43" spans="2:10" ht="31.5" x14ac:dyDescent="0.25">
      <c r="B43" s="106" t="s">
        <v>30</v>
      </c>
      <c r="C43" s="106" t="s">
        <v>29</v>
      </c>
      <c r="D43" s="106" t="s">
        <v>28</v>
      </c>
      <c r="E43" s="106" t="s">
        <v>27</v>
      </c>
      <c r="F43" s="28" t="s">
        <v>26</v>
      </c>
      <c r="G43" s="424" t="s">
        <v>25</v>
      </c>
      <c r="H43" s="425"/>
      <c r="I43" s="422"/>
      <c r="J43" s="423"/>
    </row>
    <row r="44" spans="2:10" ht="24" customHeight="1" x14ac:dyDescent="0.25">
      <c r="B44" s="29"/>
      <c r="C44" s="30" t="s">
        <v>411</v>
      </c>
      <c r="D44" s="30" t="s">
        <v>200</v>
      </c>
      <c r="E44" s="30" t="s">
        <v>11</v>
      </c>
      <c r="F44" s="30" t="s">
        <v>412</v>
      </c>
      <c r="G44" s="758">
        <f>J29</f>
        <v>65306.239999999998</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Hoja113">
    <tabColor theme="0"/>
  </sheetPr>
  <dimension ref="B1:J62"/>
  <sheetViews>
    <sheetView topLeftCell="A6"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714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589</v>
      </c>
      <c r="E15" s="772"/>
      <c r="F15" s="505">
        <v>43</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711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712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715</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8163.26</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8163.26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8.1632600000000011</v>
      </c>
      <c r="J35" s="712"/>
    </row>
    <row r="36" spans="2:10" ht="18" x14ac:dyDescent="0.25">
      <c r="B36" s="542" t="s">
        <v>433</v>
      </c>
      <c r="C36" s="543"/>
      <c r="D36" s="543"/>
      <c r="E36" s="543"/>
      <c r="F36" s="543"/>
      <c r="G36" s="543"/>
      <c r="H36" s="543"/>
      <c r="I36" s="711">
        <f>+J29*1.9%</f>
        <v>155.10194000000001</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716</v>
      </c>
      <c r="C40" s="621"/>
      <c r="D40" s="621"/>
      <c r="E40" s="622"/>
      <c r="F40" s="550" t="s">
        <v>34</v>
      </c>
      <c r="G40" s="551"/>
      <c r="H40" s="552"/>
      <c r="I40" s="715">
        <f>I37+I36+I35-0.01</f>
        <v>163.25520000000003</v>
      </c>
      <c r="J40" s="715"/>
    </row>
    <row r="41" spans="2:10" ht="32.25" customHeight="1" x14ac:dyDescent="0.25">
      <c r="B41" s="623"/>
      <c r="C41" s="624"/>
      <c r="D41" s="624"/>
      <c r="E41" s="625"/>
      <c r="F41" s="550" t="s">
        <v>33</v>
      </c>
      <c r="G41" s="551"/>
      <c r="H41" s="552"/>
      <c r="I41" s="716">
        <f>J31-I40</f>
        <v>8000.0048000000006</v>
      </c>
      <c r="J41" s="717"/>
    </row>
    <row r="42" spans="2:10" ht="16.5" x14ac:dyDescent="0.25">
      <c r="B42" s="417" t="s">
        <v>32</v>
      </c>
      <c r="C42" s="418"/>
      <c r="D42" s="418"/>
      <c r="E42" s="418"/>
      <c r="F42" s="418"/>
      <c r="G42" s="418"/>
      <c r="H42" s="419"/>
      <c r="I42" s="420" t="s">
        <v>31</v>
      </c>
      <c r="J42" s="421"/>
    </row>
    <row r="43" spans="2:10" ht="31.5" x14ac:dyDescent="0.25">
      <c r="B43" s="110" t="s">
        <v>30</v>
      </c>
      <c r="C43" s="110" t="s">
        <v>29</v>
      </c>
      <c r="D43" s="110" t="s">
        <v>28</v>
      </c>
      <c r="E43" s="110" t="s">
        <v>27</v>
      </c>
      <c r="F43" s="28" t="s">
        <v>26</v>
      </c>
      <c r="G43" s="424" t="s">
        <v>25</v>
      </c>
      <c r="H43" s="425"/>
      <c r="I43" s="422"/>
      <c r="J43" s="423"/>
    </row>
    <row r="44" spans="2:10" ht="24" customHeight="1" x14ac:dyDescent="0.25">
      <c r="B44" s="29"/>
      <c r="C44" s="30" t="s">
        <v>411</v>
      </c>
      <c r="D44" s="30" t="s">
        <v>200</v>
      </c>
      <c r="E44" s="30" t="s">
        <v>11</v>
      </c>
      <c r="F44" s="30" t="s">
        <v>412</v>
      </c>
      <c r="G44" s="758">
        <f>J29</f>
        <v>8163.26</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Hoja114">
    <tabColor theme="0"/>
  </sheetPr>
  <dimension ref="B1:R58"/>
  <sheetViews>
    <sheetView topLeftCell="A33" workbookViewId="0">
      <selection activeCell="B1" sqref="B1:J58"/>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718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331</v>
      </c>
      <c r="E13" s="518"/>
      <c r="F13" s="791" t="s">
        <v>552</v>
      </c>
      <c r="G13" s="792"/>
      <c r="H13" s="509">
        <v>42036</v>
      </c>
      <c r="I13" s="510"/>
      <c r="J13" s="504" t="s">
        <v>52</v>
      </c>
    </row>
    <row r="14" spans="2:10" ht="27.75" customHeight="1" x14ac:dyDescent="0.25">
      <c r="B14" s="497"/>
      <c r="C14" s="498"/>
      <c r="D14" s="519"/>
      <c r="E14" s="520"/>
      <c r="F14" s="793"/>
      <c r="G14" s="794"/>
      <c r="H14" s="510"/>
      <c r="I14" s="510"/>
      <c r="J14" s="504"/>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3" t="s">
        <v>136</v>
      </c>
      <c r="J16" s="514"/>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332</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333</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34.5" customHeight="1" x14ac:dyDescent="0.25">
      <c r="B24" s="476" t="s">
        <v>334</v>
      </c>
      <c r="C24" s="477"/>
      <c r="D24" s="477"/>
      <c r="E24" s="477"/>
      <c r="F24" s="477"/>
      <c r="G24" s="477"/>
      <c r="H24" s="477"/>
      <c r="I24" s="477"/>
      <c r="J24" s="478"/>
    </row>
    <row r="25" spans="2:18" ht="27.75" customHeight="1" x14ac:dyDescent="0.25">
      <c r="B25" s="479"/>
      <c r="C25" s="480"/>
      <c r="D25" s="480"/>
      <c r="E25" s="480"/>
      <c r="F25" s="480"/>
      <c r="G25" s="480"/>
      <c r="H25" s="480"/>
      <c r="I25" s="480"/>
      <c r="J25" s="481"/>
    </row>
    <row r="26" spans="2:18" ht="6.75" hidden="1"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f>788.34+543.12+71.1+696.43</f>
        <v>2098.9899999999998</v>
      </c>
      <c r="J27" s="538"/>
    </row>
    <row r="28" spans="2:18" x14ac:dyDescent="0.25">
      <c r="B28" s="487" t="s">
        <v>320</v>
      </c>
      <c r="C28" s="488"/>
      <c r="D28" s="488"/>
      <c r="E28" s="488"/>
      <c r="F28" s="488"/>
      <c r="G28" s="488"/>
      <c r="H28" s="539"/>
      <c r="I28" s="726">
        <f>94.6+65.17+8.53+83.57</f>
        <v>251.86999999999998</v>
      </c>
      <c r="J28" s="726"/>
    </row>
    <row r="29" spans="2:18" x14ac:dyDescent="0.25">
      <c r="B29" s="487" t="s">
        <v>9</v>
      </c>
      <c r="C29" s="488"/>
      <c r="D29" s="488"/>
      <c r="E29" s="488"/>
      <c r="F29" s="488"/>
      <c r="G29" s="488"/>
      <c r="H29" s="539"/>
      <c r="I29" s="726">
        <f>I28+I27</f>
        <v>2350.8599999999997</v>
      </c>
      <c r="J29" s="726"/>
    </row>
    <row r="30" spans="2:18" ht="15.75" customHeight="1" x14ac:dyDescent="0.25">
      <c r="B30" s="387" t="s">
        <v>40</v>
      </c>
      <c r="C30" s="388"/>
      <c r="D30" s="388"/>
      <c r="E30" s="388"/>
      <c r="F30" s="388"/>
      <c r="G30" s="388"/>
      <c r="H30" s="388"/>
      <c r="I30" s="388"/>
      <c r="J30" s="389"/>
    </row>
    <row r="31" spans="2:18" ht="15" customHeight="1" x14ac:dyDescent="0.25">
      <c r="B31" s="434" t="s">
        <v>39</v>
      </c>
      <c r="C31" s="435"/>
      <c r="D31" s="435"/>
      <c r="E31" s="435"/>
      <c r="F31" s="435"/>
      <c r="G31" s="435"/>
      <c r="H31" s="436"/>
      <c r="I31" s="437" t="s">
        <v>38</v>
      </c>
      <c r="J31" s="437"/>
    </row>
    <row r="32" spans="2:18" ht="16.5" customHeight="1" x14ac:dyDescent="0.25">
      <c r="B32" s="577" t="s">
        <v>321</v>
      </c>
      <c r="C32" s="578"/>
      <c r="D32" s="578"/>
      <c r="E32" s="578"/>
      <c r="F32" s="578"/>
      <c r="G32" s="578"/>
      <c r="H32" s="578"/>
      <c r="I32" s="781"/>
      <c r="J32" s="782"/>
      <c r="L32" s="65"/>
      <c r="M32" s="65"/>
      <c r="N32" s="65"/>
      <c r="O32" s="65"/>
      <c r="P32" s="65"/>
      <c r="Q32" s="65"/>
      <c r="R32" s="65"/>
    </row>
    <row r="33" spans="2:18" ht="16.5" customHeight="1" x14ac:dyDescent="0.25">
      <c r="B33" s="577" t="s">
        <v>322</v>
      </c>
      <c r="C33" s="578"/>
      <c r="D33" s="578"/>
      <c r="E33" s="578"/>
      <c r="F33" s="578"/>
      <c r="G33" s="578"/>
      <c r="H33" s="578"/>
      <c r="I33" s="783"/>
      <c r="J33" s="784"/>
      <c r="L33" s="65"/>
      <c r="M33" s="65"/>
      <c r="N33" s="65"/>
      <c r="O33" s="65"/>
      <c r="P33" s="65"/>
      <c r="Q33" s="65"/>
      <c r="R33" s="65"/>
    </row>
    <row r="34" spans="2:18" ht="20.25" customHeight="1" x14ac:dyDescent="0.25">
      <c r="B34" s="672" t="s">
        <v>323</v>
      </c>
      <c r="C34" s="673"/>
      <c r="D34" s="673"/>
      <c r="E34" s="673"/>
      <c r="F34" s="673"/>
      <c r="G34" s="673"/>
      <c r="H34" s="673"/>
      <c r="I34" s="779">
        <v>0</v>
      </c>
      <c r="J34" s="780"/>
      <c r="L34" s="65"/>
      <c r="M34" s="65"/>
      <c r="N34" s="65"/>
      <c r="O34" s="65"/>
      <c r="P34" s="65"/>
      <c r="Q34" s="65"/>
      <c r="R34" s="65"/>
    </row>
    <row r="35" spans="2:18" ht="18.75" customHeight="1" x14ac:dyDescent="0.25">
      <c r="B35" s="443" t="s">
        <v>719</v>
      </c>
      <c r="C35" s="621"/>
      <c r="D35" s="621"/>
      <c r="E35" s="622"/>
      <c r="F35" s="550" t="s">
        <v>34</v>
      </c>
      <c r="G35" s="551"/>
      <c r="H35" s="552"/>
      <c r="I35" s="452">
        <f>SUM(I32:J34)</f>
        <v>0</v>
      </c>
      <c r="J35" s="452"/>
      <c r="L35" s="65"/>
      <c r="M35" s="65"/>
      <c r="N35" s="65"/>
      <c r="O35" s="65"/>
      <c r="P35" s="65"/>
      <c r="Q35" s="65"/>
      <c r="R35" s="65"/>
    </row>
    <row r="36" spans="2:18" ht="33" customHeight="1" x14ac:dyDescent="0.25">
      <c r="B36" s="623"/>
      <c r="C36" s="624"/>
      <c r="D36" s="624"/>
      <c r="E36" s="625"/>
      <c r="F36" s="550" t="s">
        <v>324</v>
      </c>
      <c r="G36" s="551"/>
      <c r="H36" s="552"/>
      <c r="I36" s="453">
        <f>I27+I28-I35</f>
        <v>2350.8599999999997</v>
      </c>
      <c r="J36" s="454"/>
      <c r="L36" s="65"/>
      <c r="M36" s="65"/>
      <c r="N36" s="65"/>
      <c r="O36" s="65"/>
      <c r="P36" s="65"/>
      <c r="Q36" s="65"/>
      <c r="R36" s="65"/>
    </row>
    <row r="37" spans="2:18" ht="24.75" customHeight="1" x14ac:dyDescent="0.25">
      <c r="B37" s="417" t="s">
        <v>32</v>
      </c>
      <c r="C37" s="418"/>
      <c r="D37" s="418"/>
      <c r="E37" s="418"/>
      <c r="F37" s="418"/>
      <c r="G37" s="418"/>
      <c r="H37" s="419"/>
      <c r="I37" s="420" t="s">
        <v>31</v>
      </c>
      <c r="J37" s="421"/>
    </row>
    <row r="38" spans="2:18" ht="33" customHeight="1" x14ac:dyDescent="0.25">
      <c r="B38" s="110" t="s">
        <v>30</v>
      </c>
      <c r="C38" s="110" t="s">
        <v>29</v>
      </c>
      <c r="D38" s="110" t="s">
        <v>28</v>
      </c>
      <c r="E38" s="110" t="s">
        <v>27</v>
      </c>
      <c r="F38" s="28" t="s">
        <v>26</v>
      </c>
      <c r="G38" s="424" t="s">
        <v>25</v>
      </c>
      <c r="H38" s="425"/>
      <c r="I38" s="422"/>
      <c r="J38" s="423"/>
    </row>
    <row r="39" spans="2:18" ht="23.25" customHeight="1" x14ac:dyDescent="0.25">
      <c r="B39" s="29" t="s">
        <v>15</v>
      </c>
      <c r="C39" s="30" t="s">
        <v>336</v>
      </c>
      <c r="D39" s="30" t="s">
        <v>120</v>
      </c>
      <c r="E39" s="30" t="s">
        <v>119</v>
      </c>
      <c r="F39" s="8" t="s">
        <v>10</v>
      </c>
      <c r="G39" s="426">
        <f>I27</f>
        <v>2098.9899999999998</v>
      </c>
      <c r="H39" s="427"/>
      <c r="I39" s="400" t="s">
        <v>143</v>
      </c>
      <c r="J39" s="401"/>
    </row>
    <row r="40" spans="2:18" ht="21.75" customHeight="1" x14ac:dyDescent="0.25">
      <c r="B40" s="9" t="s">
        <v>15</v>
      </c>
      <c r="C40" s="30" t="s">
        <v>146</v>
      </c>
      <c r="D40" s="30" t="s">
        <v>144</v>
      </c>
      <c r="E40" s="30" t="s">
        <v>11</v>
      </c>
      <c r="F40" s="8" t="s">
        <v>10</v>
      </c>
      <c r="G40" s="407">
        <f>I28</f>
        <v>251.86999999999998</v>
      </c>
      <c r="H40" s="408"/>
      <c r="I40" s="402"/>
      <c r="J40" s="403"/>
    </row>
    <row r="41" spans="2:18" ht="19.5" customHeight="1" x14ac:dyDescent="0.25">
      <c r="B41" s="9"/>
      <c r="C41" s="8"/>
      <c r="D41" s="8"/>
      <c r="E41" s="8"/>
      <c r="F41" s="8"/>
      <c r="G41" s="406"/>
      <c r="H41" s="407"/>
      <c r="I41" s="402"/>
      <c r="J41" s="403"/>
    </row>
    <row r="42" spans="2:18" ht="16.5" customHeight="1" x14ac:dyDescent="0.25">
      <c r="B42" s="9"/>
      <c r="C42" s="8"/>
      <c r="D42" s="8"/>
      <c r="E42" s="8"/>
      <c r="F42" s="8"/>
      <c r="G42" s="406"/>
      <c r="H42" s="561"/>
      <c r="I42" s="390" t="s">
        <v>19</v>
      </c>
      <c r="J42" s="390"/>
    </row>
    <row r="43" spans="2:18" ht="12.75" customHeight="1" x14ac:dyDescent="0.25">
      <c r="B43" s="66"/>
      <c r="C43" s="67"/>
      <c r="D43" s="67"/>
      <c r="E43" s="67"/>
      <c r="F43" s="67"/>
      <c r="G43" s="777"/>
      <c r="H43" s="778"/>
      <c r="I43" s="411" t="s">
        <v>325</v>
      </c>
      <c r="J43" s="412"/>
    </row>
    <row r="44" spans="2:18" ht="20.25" customHeight="1" x14ac:dyDescent="0.25">
      <c r="B44" s="68"/>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4.25" customHeight="1" x14ac:dyDescent="0.25">
      <c r="B47" s="66"/>
      <c r="C47" s="67"/>
      <c r="D47" s="67"/>
      <c r="E47" s="67"/>
      <c r="F47" s="67"/>
      <c r="G47" s="777"/>
      <c r="H47" s="778"/>
      <c r="I47" s="411"/>
      <c r="J47" s="412"/>
    </row>
    <row r="48" spans="2:18" ht="16.5" customHeight="1" x14ac:dyDescent="0.25">
      <c r="B48" s="66"/>
      <c r="C48" s="67"/>
      <c r="D48" s="67"/>
      <c r="E48" s="67"/>
      <c r="F48" s="67"/>
      <c r="G48" s="777"/>
      <c r="H48" s="778"/>
      <c r="I48" s="411"/>
      <c r="J48" s="412"/>
    </row>
    <row r="49" spans="2:11" ht="13.5" customHeight="1" x14ac:dyDescent="0.25">
      <c r="B49" s="66"/>
      <c r="C49" s="67"/>
      <c r="D49" s="67"/>
      <c r="E49" s="67"/>
      <c r="F49" s="67"/>
      <c r="G49" s="777"/>
      <c r="H49" s="778"/>
      <c r="I49" s="413"/>
      <c r="J49" s="414"/>
    </row>
    <row r="50" spans="2:11" s="19" customFormat="1" ht="17.25" customHeight="1" x14ac:dyDescent="0.25">
      <c r="B50" s="66"/>
      <c r="C50" s="69"/>
      <c r="D50" s="69"/>
      <c r="E50" s="69"/>
      <c r="F50" s="69"/>
      <c r="G50" s="775"/>
      <c r="H50" s="776"/>
      <c r="I50" s="390" t="s">
        <v>7</v>
      </c>
      <c r="J50" s="390"/>
      <c r="K50" s="1"/>
    </row>
    <row r="51" spans="2:11" s="19" customFormat="1" ht="22.5" customHeight="1" x14ac:dyDescent="0.25">
      <c r="B51" s="390" t="s">
        <v>6</v>
      </c>
      <c r="C51" s="390"/>
      <c r="D51" s="390"/>
      <c r="E51" s="390" t="s">
        <v>5</v>
      </c>
      <c r="F51" s="390"/>
      <c r="G51" s="390"/>
      <c r="H51" s="390"/>
      <c r="I51" s="390"/>
      <c r="J51" s="390"/>
      <c r="K51" s="1"/>
    </row>
    <row r="52" spans="2:11" s="19" customFormat="1" ht="9" customHeight="1" x14ac:dyDescent="0.25">
      <c r="B52" s="391" t="s">
        <v>100</v>
      </c>
      <c r="C52" s="392"/>
      <c r="D52" s="392"/>
      <c r="E52" s="394" t="s">
        <v>112</v>
      </c>
      <c r="F52" s="394"/>
      <c r="G52" s="394"/>
      <c r="H52" s="395"/>
      <c r="I52" s="400" t="s">
        <v>86</v>
      </c>
      <c r="J52" s="401"/>
      <c r="K52" s="1"/>
    </row>
    <row r="53" spans="2:11" s="19" customFormat="1" ht="32.25" customHeight="1" x14ac:dyDescent="0.25">
      <c r="B53" s="393"/>
      <c r="C53" s="392"/>
      <c r="D53" s="392"/>
      <c r="E53" s="396"/>
      <c r="F53" s="396"/>
      <c r="G53" s="396"/>
      <c r="H53" s="397"/>
      <c r="I53" s="402"/>
      <c r="J53" s="403"/>
      <c r="K53" s="1"/>
    </row>
    <row r="54" spans="2:11" s="19" customFormat="1" ht="12" customHeight="1" x14ac:dyDescent="0.25">
      <c r="B54" s="393"/>
      <c r="C54" s="392"/>
      <c r="D54" s="392"/>
      <c r="E54" s="396"/>
      <c r="F54" s="396"/>
      <c r="G54" s="396"/>
      <c r="H54" s="397"/>
      <c r="I54" s="402"/>
      <c r="J54" s="403"/>
      <c r="K54" s="1"/>
    </row>
    <row r="55" spans="2:11" s="19" customFormat="1" ht="16.5" customHeight="1" x14ac:dyDescent="0.25">
      <c r="B55" s="393"/>
      <c r="C55" s="392"/>
      <c r="D55" s="392"/>
      <c r="E55" s="396"/>
      <c r="F55" s="396"/>
      <c r="G55" s="396"/>
      <c r="H55" s="396"/>
      <c r="I55" s="404"/>
      <c r="J55" s="405"/>
      <c r="K55" s="1"/>
    </row>
    <row r="56" spans="2:11" s="19" customFormat="1" ht="29.25" customHeight="1" x14ac:dyDescent="0.25">
      <c r="B56" s="393"/>
      <c r="C56" s="392"/>
      <c r="D56" s="392"/>
      <c r="E56" s="396"/>
      <c r="F56" s="396"/>
      <c r="G56" s="396"/>
      <c r="H56" s="396"/>
      <c r="I56" s="400" t="s">
        <v>1</v>
      </c>
      <c r="J56" s="401"/>
      <c r="K56" s="1"/>
    </row>
    <row r="57" spans="2:11" s="19" customFormat="1" ht="10.5" customHeight="1" x14ac:dyDescent="0.25">
      <c r="B57" s="393"/>
      <c r="C57" s="392"/>
      <c r="D57" s="392"/>
      <c r="E57" s="398"/>
      <c r="F57" s="398"/>
      <c r="G57" s="398"/>
      <c r="H57" s="399"/>
      <c r="I57" s="404"/>
      <c r="J57" s="405"/>
      <c r="K57" s="1"/>
    </row>
    <row r="58" spans="2:11" s="19" customFormat="1" x14ac:dyDescent="0.25">
      <c r="B58" s="574" t="s">
        <v>0</v>
      </c>
      <c r="C58" s="575"/>
      <c r="D58" s="575"/>
      <c r="E58" s="575"/>
      <c r="F58" s="575"/>
      <c r="G58" s="575"/>
      <c r="H58" s="575"/>
      <c r="I58" s="575"/>
      <c r="J58" s="576"/>
      <c r="K58" s="3"/>
    </row>
  </sheetData>
  <mergeCells count="69">
    <mergeCell ref="B58:J58"/>
    <mergeCell ref="B29:H29"/>
    <mergeCell ref="I29:J29"/>
    <mergeCell ref="G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7:H37"/>
    <mergeCell ref="I37:J38"/>
    <mergeCell ref="G38:H38"/>
    <mergeCell ref="G39:H39"/>
    <mergeCell ref="I39:J41"/>
    <mergeCell ref="G40:H40"/>
    <mergeCell ref="G41:H41"/>
    <mergeCell ref="B34:H34"/>
    <mergeCell ref="I34:J34"/>
    <mergeCell ref="B35:E36"/>
    <mergeCell ref="F35:H35"/>
    <mergeCell ref="I35:J35"/>
    <mergeCell ref="F36:H36"/>
    <mergeCell ref="I36:J36"/>
    <mergeCell ref="B31:H31"/>
    <mergeCell ref="I31:J31"/>
    <mergeCell ref="B32:H32"/>
    <mergeCell ref="I32:J32"/>
    <mergeCell ref="B33:H33"/>
    <mergeCell ref="I33:J33"/>
    <mergeCell ref="B30:J30"/>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35433070866141736" bottom="0.15748031496062992" header="0.31496062992125984" footer="0.31496062992125984"/>
  <pageSetup scale="70" fitToHeight="0" orientation="portrait" horizontalDpi="300" verticalDpi="300"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Hoja115">
    <tabColor theme="0"/>
  </sheetPr>
  <dimension ref="B1:J61"/>
  <sheetViews>
    <sheetView topLeftCell="A8" workbookViewId="0">
      <selection activeCell="D20" sqref="D20:J21"/>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720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x14ac:dyDescent="0.25">
      <c r="B15" s="497"/>
      <c r="C15" s="498"/>
      <c r="D15" s="504" t="s">
        <v>240</v>
      </c>
      <c r="E15" s="504"/>
      <c r="F15" s="505" t="s">
        <v>293</v>
      </c>
      <c r="G15" s="506"/>
      <c r="H15" s="737" t="s">
        <v>235</v>
      </c>
      <c r="I15" s="518"/>
      <c r="J15" s="504" t="s">
        <v>52</v>
      </c>
    </row>
    <row r="16" spans="2:10" ht="18.75" customHeight="1" x14ac:dyDescent="0.25">
      <c r="B16" s="497"/>
      <c r="C16" s="498"/>
      <c r="D16" s="504"/>
      <c r="E16" s="504"/>
      <c r="F16" s="507"/>
      <c r="G16" s="508"/>
      <c r="H16" s="519"/>
      <c r="I16" s="52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731" t="s">
        <v>242</v>
      </c>
      <c r="E20" s="732"/>
      <c r="F20" s="732"/>
      <c r="G20" s="732"/>
      <c r="H20" s="732"/>
      <c r="I20" s="732"/>
      <c r="J20" s="733"/>
    </row>
    <row r="21" spans="2:10" x14ac:dyDescent="0.25">
      <c r="B21" s="461"/>
      <c r="C21" s="462"/>
      <c r="D21" s="734"/>
      <c r="E21" s="735"/>
      <c r="F21" s="735"/>
      <c r="G21" s="735"/>
      <c r="H21" s="735"/>
      <c r="I21" s="735"/>
      <c r="J21" s="736"/>
    </row>
    <row r="22" spans="2:10" ht="7.5" customHeight="1" x14ac:dyDescent="0.25">
      <c r="B22" s="521" t="s">
        <v>243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528" t="s">
        <v>721</v>
      </c>
      <c r="C26" s="529"/>
      <c r="D26" s="529"/>
      <c r="E26" s="529"/>
      <c r="F26" s="529"/>
      <c r="G26" s="529"/>
      <c r="H26" s="529"/>
      <c r="I26" s="529"/>
      <c r="J26" s="530"/>
    </row>
    <row r="27" spans="2:10" ht="17.25" customHeight="1" x14ac:dyDescent="0.25">
      <c r="B27" s="531"/>
      <c r="C27" s="532"/>
      <c r="D27" s="532"/>
      <c r="E27" s="532"/>
      <c r="F27" s="532"/>
      <c r="G27" s="532"/>
      <c r="H27" s="532"/>
      <c r="I27" s="532"/>
      <c r="J27" s="533"/>
    </row>
    <row r="28" spans="2:10" ht="36" customHeight="1" x14ac:dyDescent="0.25">
      <c r="B28" s="531"/>
      <c r="C28" s="532"/>
      <c r="D28" s="532"/>
      <c r="E28" s="532"/>
      <c r="F28" s="532"/>
      <c r="G28" s="532"/>
      <c r="H28" s="532"/>
      <c r="I28" s="532"/>
      <c r="J28" s="533"/>
    </row>
    <row r="29" spans="2:10" ht="17.25" customHeight="1" x14ac:dyDescent="0.25">
      <c r="B29" s="456" t="s">
        <v>195</v>
      </c>
      <c r="C29" s="709"/>
      <c r="D29" s="709"/>
      <c r="E29" s="709"/>
      <c r="F29" s="709"/>
      <c r="G29" s="709"/>
      <c r="H29" s="709"/>
      <c r="I29" s="710"/>
      <c r="J29" s="47">
        <f>30.21+1035.05</f>
        <v>1065.26</v>
      </c>
    </row>
    <row r="30" spans="2:10" ht="21.75" customHeight="1" x14ac:dyDescent="0.25">
      <c r="B30" s="696" t="s">
        <v>244</v>
      </c>
      <c r="C30" s="697"/>
      <c r="D30" s="697"/>
      <c r="E30" s="697"/>
      <c r="F30" s="697"/>
      <c r="G30" s="697"/>
      <c r="H30" s="697"/>
      <c r="I30" s="700"/>
      <c r="J30" s="47">
        <f>3.63+124.21</f>
        <v>127.83999999999999</v>
      </c>
    </row>
    <row r="31" spans="2:10" ht="16.5" customHeight="1" x14ac:dyDescent="0.25">
      <c r="B31" s="456" t="s">
        <v>42</v>
      </c>
      <c r="C31" s="709"/>
      <c r="D31" s="709"/>
      <c r="E31" s="709"/>
      <c r="F31" s="709"/>
      <c r="G31" s="709"/>
      <c r="H31" s="709"/>
      <c r="I31" s="710"/>
      <c r="J31" s="48">
        <f>J29+J30</f>
        <v>1193.0999999999999</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197</v>
      </c>
      <c r="C35" s="543"/>
      <c r="D35" s="543"/>
      <c r="E35" s="543"/>
      <c r="F35" s="543"/>
      <c r="G35" s="543"/>
      <c r="H35" s="543"/>
      <c r="I35" s="711">
        <f>+J29*1%</f>
        <v>10.6526</v>
      </c>
      <c r="J35" s="712"/>
    </row>
    <row r="36" spans="2:10" ht="19.5" customHeight="1" x14ac:dyDescent="0.25">
      <c r="B36" s="542" t="s">
        <v>198</v>
      </c>
      <c r="C36" s="543"/>
      <c r="D36" s="543"/>
      <c r="E36" s="543"/>
      <c r="F36" s="543"/>
      <c r="G36" s="543"/>
      <c r="H36" s="543"/>
      <c r="I36" s="713">
        <f>+J30*75%</f>
        <v>95.88</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722</v>
      </c>
      <c r="C39" s="621"/>
      <c r="D39" s="621"/>
      <c r="E39" s="622"/>
      <c r="F39" s="550" t="s">
        <v>34</v>
      </c>
      <c r="G39" s="551"/>
      <c r="H39" s="552"/>
      <c r="I39" s="715">
        <f>SUM(I34:J38)</f>
        <v>106.5326</v>
      </c>
      <c r="J39" s="715"/>
    </row>
    <row r="40" spans="2:10" ht="32.25" customHeight="1" x14ac:dyDescent="0.25">
      <c r="B40" s="623"/>
      <c r="C40" s="624"/>
      <c r="D40" s="624"/>
      <c r="E40" s="625"/>
      <c r="F40" s="550" t="s">
        <v>33</v>
      </c>
      <c r="G40" s="551"/>
      <c r="H40" s="552"/>
      <c r="I40" s="716">
        <f>J31-I39</f>
        <v>1086.5673999999999</v>
      </c>
      <c r="J40" s="717"/>
    </row>
    <row r="41" spans="2:10" ht="16.5" x14ac:dyDescent="0.25">
      <c r="B41" s="417" t="s">
        <v>32</v>
      </c>
      <c r="C41" s="418"/>
      <c r="D41" s="418"/>
      <c r="E41" s="418"/>
      <c r="F41" s="418"/>
      <c r="G41" s="418"/>
      <c r="H41" s="419"/>
      <c r="I41" s="420" t="s">
        <v>31</v>
      </c>
      <c r="J41" s="421"/>
    </row>
    <row r="42" spans="2:10" ht="31.5" x14ac:dyDescent="0.25">
      <c r="B42" s="110" t="s">
        <v>30</v>
      </c>
      <c r="C42" s="110" t="s">
        <v>29</v>
      </c>
      <c r="D42" s="110" t="s">
        <v>28</v>
      </c>
      <c r="E42" s="110" t="s">
        <v>27</v>
      </c>
      <c r="F42" s="28" t="s">
        <v>26</v>
      </c>
      <c r="G42" s="424" t="s">
        <v>25</v>
      </c>
      <c r="H42" s="425"/>
      <c r="I42" s="422"/>
      <c r="J42" s="423"/>
    </row>
    <row r="43" spans="2:10" ht="24" customHeight="1" x14ac:dyDescent="0.25">
      <c r="B43" s="29" t="s">
        <v>15</v>
      </c>
      <c r="C43" s="30" t="s">
        <v>146</v>
      </c>
      <c r="D43" s="30" t="s">
        <v>81</v>
      </c>
      <c r="E43" s="30" t="s">
        <v>81</v>
      </c>
      <c r="F43" s="30" t="s">
        <v>10</v>
      </c>
      <c r="G43" s="426">
        <f>J29</f>
        <v>1065.26</v>
      </c>
      <c r="H43" s="427"/>
      <c r="I43" s="428" t="s">
        <v>24</v>
      </c>
      <c r="J43" s="429"/>
    </row>
    <row r="44" spans="2:10" ht="20.25" customHeight="1" x14ac:dyDescent="0.25">
      <c r="B44" s="9" t="s">
        <v>15</v>
      </c>
      <c r="C44" s="8" t="s">
        <v>146</v>
      </c>
      <c r="D44" s="8" t="s">
        <v>144</v>
      </c>
      <c r="E44" s="8" t="s">
        <v>11</v>
      </c>
      <c r="F44" s="8" t="s">
        <v>10</v>
      </c>
      <c r="G44" s="406">
        <f>J30</f>
        <v>127.83999999999999</v>
      </c>
      <c r="H44" s="407"/>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391" t="s">
        <v>100</v>
      </c>
      <c r="C55" s="392"/>
      <c r="D55" s="392"/>
      <c r="E55" s="394" t="s">
        <v>112</v>
      </c>
      <c r="F55" s="394"/>
      <c r="G55" s="394"/>
      <c r="H55" s="395"/>
      <c r="I55" s="400" t="s">
        <v>86</v>
      </c>
      <c r="J55" s="401"/>
    </row>
    <row r="56" spans="2:10" x14ac:dyDescent="0.25">
      <c r="B56" s="393"/>
      <c r="C56" s="392"/>
      <c r="D56" s="392"/>
      <c r="E56" s="396"/>
      <c r="F56" s="396"/>
      <c r="G56" s="396"/>
      <c r="H56" s="397"/>
      <c r="I56" s="402"/>
      <c r="J56" s="403"/>
    </row>
    <row r="57" spans="2:10" x14ac:dyDescent="0.25">
      <c r="B57" s="393"/>
      <c r="C57" s="392"/>
      <c r="D57" s="392"/>
      <c r="E57" s="396"/>
      <c r="F57" s="396"/>
      <c r="G57" s="396"/>
      <c r="H57" s="397"/>
      <c r="I57" s="402"/>
      <c r="J57" s="403"/>
    </row>
    <row r="58" spans="2:10" x14ac:dyDescent="0.25">
      <c r="B58" s="393"/>
      <c r="C58" s="392"/>
      <c r="D58" s="392"/>
      <c r="E58" s="396"/>
      <c r="F58" s="396"/>
      <c r="G58" s="396"/>
      <c r="H58" s="396"/>
      <c r="I58" s="404"/>
      <c r="J58" s="405"/>
    </row>
    <row r="59" spans="2:10" x14ac:dyDescent="0.25">
      <c r="B59" s="393"/>
      <c r="C59" s="392"/>
      <c r="D59" s="392"/>
      <c r="E59" s="396"/>
      <c r="F59" s="396"/>
      <c r="G59" s="396"/>
      <c r="H59" s="396"/>
      <c r="I59" s="400" t="s">
        <v>1</v>
      </c>
      <c r="J59" s="401"/>
    </row>
    <row r="60" spans="2:10" x14ac:dyDescent="0.25">
      <c r="B60" s="393"/>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7:H47"/>
    <mergeCell ref="I47:J47"/>
    <mergeCell ref="G48:H48"/>
    <mergeCell ref="G49:H49"/>
    <mergeCell ref="I49:J52"/>
    <mergeCell ref="G50:H50"/>
    <mergeCell ref="G51:H51"/>
    <mergeCell ref="G52:H52"/>
    <mergeCell ref="B41:H41"/>
    <mergeCell ref="I41:J42"/>
    <mergeCell ref="G42:H42"/>
    <mergeCell ref="G43:H43"/>
    <mergeCell ref="I43:J46"/>
    <mergeCell ref="G44:H44"/>
    <mergeCell ref="G45:H45"/>
    <mergeCell ref="G46:H46"/>
    <mergeCell ref="B37:H37"/>
    <mergeCell ref="I37:J37"/>
    <mergeCell ref="B38:H38"/>
    <mergeCell ref="I38:J38"/>
    <mergeCell ref="B39:E40"/>
    <mergeCell ref="F39:H39"/>
    <mergeCell ref="I39:J39"/>
    <mergeCell ref="F40:H40"/>
    <mergeCell ref="I40:J40"/>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Hoja116">
    <tabColor theme="0"/>
  </sheetPr>
  <dimension ref="B1:K57"/>
  <sheetViews>
    <sheetView topLeftCell="A11"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723</v>
      </c>
      <c r="J7" s="15"/>
    </row>
    <row r="8" spans="2:10" ht="20.25"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724</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660</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725</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1700.56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22</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Hoja117">
    <tabColor theme="0"/>
  </sheetPr>
  <dimension ref="B1:K57"/>
  <sheetViews>
    <sheetView topLeftCell="A11"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726</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724</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727</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29.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1450</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7" customHeight="1" x14ac:dyDescent="0.25">
      <c r="B33" s="443" t="s">
        <v>668</v>
      </c>
      <c r="C33" s="444"/>
      <c r="D33" s="444"/>
      <c r="E33" s="445"/>
      <c r="F33" s="550" t="s">
        <v>34</v>
      </c>
      <c r="G33" s="551"/>
      <c r="H33" s="552"/>
      <c r="I33" s="738">
        <f>SUM(I30:J32)</f>
        <v>0</v>
      </c>
      <c r="J33" s="738"/>
    </row>
    <row r="34" spans="2:10" ht="27.75" customHeight="1" x14ac:dyDescent="0.25">
      <c r="B34" s="446"/>
      <c r="C34" s="447"/>
      <c r="D34" s="447"/>
      <c r="E34" s="448"/>
      <c r="F34" s="550" t="s">
        <v>33</v>
      </c>
      <c r="G34" s="551"/>
      <c r="H34" s="552"/>
      <c r="I34" s="452">
        <f>++I26+I27-I33</f>
        <v>1450</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15</v>
      </c>
      <c r="C37" s="30" t="s">
        <v>12</v>
      </c>
      <c r="D37" s="30" t="s">
        <v>396</v>
      </c>
      <c r="E37" s="30" t="s">
        <v>498</v>
      </c>
      <c r="F37" s="30" t="s">
        <v>10</v>
      </c>
      <c r="G37" s="426">
        <f>I26</f>
        <v>1450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35433070866141736" bottom="0.35433070866141736" header="0.31496062992125984" footer="0.31496062992125984"/>
  <pageSetup scale="75" orientation="portrait"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Hoja118">
    <tabColor theme="0"/>
  </sheetPr>
  <dimension ref="B1:K57"/>
  <sheetViews>
    <sheetView topLeftCell="A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2851562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728</v>
      </c>
      <c r="J7" s="15"/>
    </row>
    <row r="8" spans="2:10" ht="20.25"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729</v>
      </c>
      <c r="G13" s="506"/>
      <c r="H13" s="510" t="s">
        <v>650</v>
      </c>
      <c r="I13" s="510"/>
      <c r="J13" s="504" t="s">
        <v>52</v>
      </c>
    </row>
    <row r="14" spans="2:10" x14ac:dyDescent="0.25">
      <c r="B14" s="497"/>
      <c r="C14" s="498"/>
      <c r="D14" s="504"/>
      <c r="E14" s="504"/>
      <c r="F14" s="507"/>
      <c r="G14" s="508"/>
      <c r="H14" s="510"/>
      <c r="I14" s="510"/>
      <c r="J14" s="504"/>
    </row>
    <row r="15" spans="2:10" ht="30.75" customHeight="1" x14ac:dyDescent="0.25">
      <c r="B15" s="497"/>
      <c r="C15" s="498"/>
      <c r="D15" s="390" t="s">
        <v>51</v>
      </c>
      <c r="E15" s="390"/>
      <c r="F15" s="390"/>
      <c r="G15" s="390"/>
      <c r="H15" s="390"/>
      <c r="I15" s="511" t="s">
        <v>50</v>
      </c>
      <c r="J15" s="512"/>
    </row>
    <row r="16" spans="2:10" ht="30.75" customHeight="1" x14ac:dyDescent="0.25">
      <c r="B16" s="499"/>
      <c r="C16" s="500"/>
      <c r="D16" s="504" t="s">
        <v>193</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669</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730</v>
      </c>
      <c r="C23" s="477"/>
      <c r="D23" s="477"/>
      <c r="E23" s="477"/>
      <c r="F23" s="477"/>
      <c r="G23" s="477"/>
      <c r="H23" s="477"/>
      <c r="I23" s="477"/>
      <c r="J23" s="478"/>
    </row>
    <row r="24" spans="2:10" ht="25.5" customHeight="1" x14ac:dyDescent="0.25">
      <c r="B24" s="479"/>
      <c r="C24" s="480"/>
      <c r="D24" s="480"/>
      <c r="E24" s="480"/>
      <c r="F24" s="480"/>
      <c r="G24" s="480"/>
      <c r="H24" s="480"/>
      <c r="I24" s="480"/>
      <c r="J24" s="481"/>
    </row>
    <row r="25" spans="2:10" ht="32.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3401.12</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582" t="s">
        <v>673</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3401.12</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22</v>
      </c>
      <c r="C37" s="30" t="s">
        <v>12</v>
      </c>
      <c r="D37" s="30" t="s">
        <v>396</v>
      </c>
      <c r="E37" s="30" t="s">
        <v>498</v>
      </c>
      <c r="F37" s="30" t="s">
        <v>10</v>
      </c>
      <c r="G37" s="426">
        <f>I26</f>
        <v>3401.12</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Hoja119">
    <tabColor theme="0"/>
  </sheetPr>
  <dimension ref="B1:K57"/>
  <sheetViews>
    <sheetView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731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724</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678</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679</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732</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1.75" customHeight="1" x14ac:dyDescent="0.25">
      <c r="B25" s="531"/>
      <c r="C25" s="532"/>
      <c r="D25" s="532"/>
      <c r="E25" s="532"/>
      <c r="F25" s="532"/>
      <c r="G25" s="532"/>
      <c r="H25" s="532"/>
      <c r="I25" s="532"/>
      <c r="J25" s="533"/>
    </row>
    <row r="26" spans="2:10" x14ac:dyDescent="0.25">
      <c r="B26" s="455" t="s">
        <v>42</v>
      </c>
      <c r="C26" s="455"/>
      <c r="D26" s="455"/>
      <c r="E26" s="455"/>
      <c r="F26" s="455"/>
      <c r="G26" s="455"/>
      <c r="H26" s="455"/>
      <c r="I26" s="891">
        <v>1700.56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ht="24" customHeight="1"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15</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Hoja120">
    <tabColor theme="0"/>
  </sheetPr>
  <dimension ref="B1:K57"/>
  <sheetViews>
    <sheetView topLeftCell="A7"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7"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734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ht="9.75" customHeight="1"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x14ac:dyDescent="0.25">
      <c r="B13" s="497"/>
      <c r="C13" s="498"/>
      <c r="D13" s="504" t="s">
        <v>579</v>
      </c>
      <c r="E13" s="504"/>
      <c r="F13" s="505" t="s">
        <v>729</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41.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580</v>
      </c>
      <c r="E18" s="464"/>
      <c r="F18" s="464"/>
      <c r="G18" s="464"/>
      <c r="H18" s="464"/>
      <c r="I18" s="464"/>
      <c r="J18" s="465"/>
    </row>
    <row r="19" spans="2:10" x14ac:dyDescent="0.25">
      <c r="B19" s="461"/>
      <c r="C19" s="462"/>
      <c r="D19" s="466"/>
      <c r="E19" s="467"/>
      <c r="F19" s="467"/>
      <c r="G19" s="467"/>
      <c r="H19" s="467"/>
      <c r="I19" s="467"/>
      <c r="J19" s="468"/>
    </row>
    <row r="20" spans="2:10" x14ac:dyDescent="0.25">
      <c r="B20" s="469" t="s">
        <v>581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2.5" customHeight="1" x14ac:dyDescent="0.25">
      <c r="B23" s="476" t="s">
        <v>735</v>
      </c>
      <c r="C23" s="477"/>
      <c r="D23" s="477"/>
      <c r="E23" s="477"/>
      <c r="F23" s="477"/>
      <c r="G23" s="477"/>
      <c r="H23" s="477"/>
      <c r="I23" s="477"/>
      <c r="J23" s="478"/>
    </row>
    <row r="24" spans="2:10" ht="13.5" customHeight="1" x14ac:dyDescent="0.25">
      <c r="B24" s="479"/>
      <c r="C24" s="480"/>
      <c r="D24" s="480"/>
      <c r="E24" s="480"/>
      <c r="F24" s="480"/>
      <c r="G24" s="480"/>
      <c r="H24" s="480"/>
      <c r="I24" s="480"/>
      <c r="J24" s="481"/>
    </row>
    <row r="25" spans="2:10" ht="37.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727"/>
      <c r="J27" s="728"/>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443" t="s">
        <v>584</v>
      </c>
      <c r="C33" s="444"/>
      <c r="D33" s="444"/>
      <c r="E33" s="445"/>
      <c r="F33" s="550" t="s">
        <v>34</v>
      </c>
      <c r="G33" s="551"/>
      <c r="H33" s="552"/>
      <c r="I33" s="738">
        <f>SUM(I30:J32)</f>
        <v>0</v>
      </c>
      <c r="J33" s="738"/>
    </row>
    <row r="34" spans="2:10" ht="20.25"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16</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582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Hoja121">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736</v>
      </c>
      <c r="J7" s="15"/>
    </row>
    <row r="8" spans="2:10" ht="20.25"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729</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595" t="s">
        <v>646</v>
      </c>
      <c r="E18" s="596"/>
      <c r="F18" s="596"/>
      <c r="G18" s="596"/>
      <c r="H18" s="596"/>
      <c r="I18" s="596"/>
      <c r="J18" s="597"/>
    </row>
    <row r="19" spans="2:10" x14ac:dyDescent="0.25">
      <c r="B19" s="461"/>
      <c r="C19" s="462"/>
      <c r="D19" s="598"/>
      <c r="E19" s="599"/>
      <c r="F19" s="599"/>
      <c r="G19" s="599"/>
      <c r="H19" s="599"/>
      <c r="I19" s="599"/>
      <c r="J19" s="600"/>
    </row>
    <row r="20" spans="2:10" ht="16.5" customHeight="1" x14ac:dyDescent="0.25">
      <c r="B20" s="521" t="s">
        <v>647</v>
      </c>
      <c r="C20" s="521"/>
      <c r="D20" s="521"/>
      <c r="E20" s="521"/>
      <c r="F20" s="470" t="s">
        <v>44</v>
      </c>
      <c r="G20" s="471"/>
      <c r="H20" s="471"/>
      <c r="I20" s="471"/>
      <c r="J20" s="472"/>
    </row>
    <row r="21" spans="2:10" ht="16.5" customHeight="1" x14ac:dyDescent="0.25">
      <c r="B21" s="521"/>
      <c r="C21" s="521"/>
      <c r="D21" s="521"/>
      <c r="E21" s="521"/>
      <c r="F21" s="522"/>
      <c r="G21" s="523"/>
      <c r="H21" s="523"/>
      <c r="I21" s="523"/>
      <c r="J21" s="524"/>
    </row>
    <row r="22" spans="2:10" ht="18" x14ac:dyDescent="0.25">
      <c r="B22" s="387" t="s">
        <v>43</v>
      </c>
      <c r="C22" s="388"/>
      <c r="D22" s="388"/>
      <c r="E22" s="388"/>
      <c r="F22" s="388"/>
      <c r="G22" s="388"/>
      <c r="H22" s="388"/>
      <c r="I22" s="388"/>
      <c r="J22" s="389"/>
    </row>
    <row r="23" spans="2:10" x14ac:dyDescent="0.25">
      <c r="B23" s="476" t="s">
        <v>737</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1700.56</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22</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16.5"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Hoja122">
    <tabColor theme="0"/>
  </sheetPr>
  <dimension ref="B1:K57"/>
  <sheetViews>
    <sheetView topLeftCell="A1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6.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738</v>
      </c>
      <c r="J7" s="15"/>
    </row>
    <row r="8" spans="2:10" ht="20.25"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724</v>
      </c>
      <c r="G13" s="506"/>
      <c r="H13" s="737" t="s">
        <v>650</v>
      </c>
      <c r="I13" s="518"/>
      <c r="J13" s="504" t="s">
        <v>52</v>
      </c>
    </row>
    <row r="14" spans="2:10" x14ac:dyDescent="0.25">
      <c r="B14" s="497"/>
      <c r="C14" s="498"/>
      <c r="D14" s="504"/>
      <c r="E14" s="504"/>
      <c r="F14" s="507"/>
      <c r="G14" s="508"/>
      <c r="H14" s="519"/>
      <c r="I14" s="520"/>
      <c r="J14" s="504"/>
    </row>
    <row r="15" spans="2:10" ht="36.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652</v>
      </c>
      <c r="E18" s="464"/>
      <c r="F18" s="464"/>
      <c r="G18" s="464"/>
      <c r="H18" s="464"/>
      <c r="I18" s="464"/>
      <c r="J18" s="465"/>
    </row>
    <row r="19" spans="2:10" x14ac:dyDescent="0.25">
      <c r="B19" s="461"/>
      <c r="C19" s="462"/>
      <c r="D19" s="466"/>
      <c r="E19" s="467"/>
      <c r="F19" s="467"/>
      <c r="G19" s="467"/>
      <c r="H19" s="467"/>
      <c r="I19" s="467"/>
      <c r="J19" s="468"/>
    </row>
    <row r="20" spans="2:10" x14ac:dyDescent="0.25">
      <c r="B20" s="469" t="s">
        <v>653</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739</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1500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582" t="s">
        <v>659</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1500</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16</v>
      </c>
      <c r="C37" s="30" t="s">
        <v>12</v>
      </c>
      <c r="D37" s="30" t="s">
        <v>396</v>
      </c>
      <c r="E37" s="30" t="s">
        <v>498</v>
      </c>
      <c r="F37" s="30" t="s">
        <v>10</v>
      </c>
      <c r="G37" s="426">
        <f>I26</f>
        <v>1500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654</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Hoja123">
    <tabColor theme="0"/>
  </sheetPr>
  <dimension ref="B1:K57"/>
  <sheetViews>
    <sheetView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741</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724</v>
      </c>
      <c r="G13" s="506"/>
      <c r="H13" s="737" t="s">
        <v>235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742</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16.5" customHeight="1" x14ac:dyDescent="0.25">
      <c r="B33" s="443" t="s">
        <v>584</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18</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683</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Hoja124">
    <tabColor theme="0"/>
  </sheetPr>
  <dimension ref="B1:K57"/>
  <sheetViews>
    <sheetView topLeftCell="A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743</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729</v>
      </c>
      <c r="G13" s="506"/>
      <c r="H13" s="510" t="s">
        <v>650</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699</v>
      </c>
      <c r="E18" s="464"/>
      <c r="F18" s="464"/>
      <c r="G18" s="464"/>
      <c r="H18" s="464"/>
      <c r="I18" s="464"/>
      <c r="J18" s="465"/>
    </row>
    <row r="19" spans="2:10" x14ac:dyDescent="0.25">
      <c r="B19" s="461"/>
      <c r="C19" s="462"/>
      <c r="D19" s="466"/>
      <c r="E19" s="467"/>
      <c r="F19" s="467"/>
      <c r="G19" s="467"/>
      <c r="H19" s="467"/>
      <c r="I19" s="467"/>
      <c r="J19" s="468"/>
    </row>
    <row r="20" spans="2:10" x14ac:dyDescent="0.25">
      <c r="B20" s="469" t="s">
        <v>700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744</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22</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Hoja125">
    <tabColor theme="0"/>
  </sheetPr>
  <dimension ref="B1:K57"/>
  <sheetViews>
    <sheetView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745</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729</v>
      </c>
      <c r="G13" s="506"/>
      <c r="H13" s="510" t="s">
        <v>650</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746</v>
      </c>
      <c r="E18" s="464"/>
      <c r="F18" s="464"/>
      <c r="G18" s="464"/>
      <c r="H18" s="464"/>
      <c r="I18" s="464"/>
      <c r="J18" s="465"/>
    </row>
    <row r="19" spans="2:10" x14ac:dyDescent="0.25">
      <c r="B19" s="461"/>
      <c r="C19" s="462"/>
      <c r="D19" s="466"/>
      <c r="E19" s="467"/>
      <c r="F19" s="467"/>
      <c r="G19" s="467"/>
      <c r="H19" s="467"/>
      <c r="I19" s="467"/>
      <c r="J19" s="468"/>
    </row>
    <row r="20" spans="2:10" x14ac:dyDescent="0.25">
      <c r="B20" s="469" t="s">
        <v>747</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748</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584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1" t="s">
        <v>30</v>
      </c>
      <c r="C36" s="111" t="s">
        <v>29</v>
      </c>
      <c r="D36" s="111" t="s">
        <v>28</v>
      </c>
      <c r="E36" s="111" t="s">
        <v>27</v>
      </c>
      <c r="F36" s="34" t="s">
        <v>26</v>
      </c>
      <c r="G36" s="437" t="s">
        <v>25</v>
      </c>
      <c r="H36" s="434"/>
      <c r="I36" s="390"/>
      <c r="J36" s="390"/>
    </row>
    <row r="37" spans="2:10" x14ac:dyDescent="0.25">
      <c r="B37" s="29" t="s">
        <v>21</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391</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codeName="Hoja126">
    <tabColor theme="0"/>
  </sheetPr>
  <dimension ref="B1:L59"/>
  <sheetViews>
    <sheetView workbookViewId="0">
      <selection activeCell="D19" sqref="D19:J20"/>
    </sheetView>
  </sheetViews>
  <sheetFormatPr baseColWidth="10" defaultRowHeight="15" x14ac:dyDescent="0.25"/>
  <cols>
    <col min="1" max="1" width="2.140625" customWidth="1"/>
    <col min="4" max="4" width="16.7109375" customWidth="1"/>
    <col min="8" max="8" width="5" customWidth="1"/>
    <col min="10" max="10" width="31"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749</v>
      </c>
      <c r="J8" s="15"/>
    </row>
    <row r="9" spans="2:10" ht="9" customHeight="1" x14ac:dyDescent="0.25">
      <c r="B9" s="17"/>
      <c r="C9" s="16"/>
      <c r="D9" s="19"/>
      <c r="E9" s="16"/>
      <c r="F9" s="20"/>
      <c r="G9" s="16"/>
      <c r="H9" s="16"/>
      <c r="I9" s="16"/>
      <c r="J9" s="15"/>
    </row>
    <row r="10" spans="2:10" ht="20.25" x14ac:dyDescent="0.25">
      <c r="B10" s="17"/>
      <c r="C10" s="16"/>
      <c r="D10" s="16"/>
      <c r="E10" s="16"/>
      <c r="F10" s="20"/>
      <c r="G10" s="19"/>
      <c r="H10" s="19"/>
      <c r="I10" s="18" t="s">
        <v>708</v>
      </c>
      <c r="J10" s="15"/>
    </row>
    <row r="11" spans="2:10" ht="16.5"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8.75" customHeight="1" x14ac:dyDescent="0.25">
      <c r="B14" s="497"/>
      <c r="C14" s="498"/>
      <c r="D14" s="505" t="s">
        <v>222</v>
      </c>
      <c r="E14" s="506"/>
      <c r="F14" s="505" t="s">
        <v>234</v>
      </c>
      <c r="G14" s="506"/>
      <c r="H14" s="505" t="s">
        <v>235</v>
      </c>
      <c r="I14" s="506"/>
      <c r="J14" s="504" t="s">
        <v>52</v>
      </c>
    </row>
    <row r="15" spans="2:10"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0"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9" customHeight="1" x14ac:dyDescent="0.25">
      <c r="B19" s="459" t="s">
        <v>46</v>
      </c>
      <c r="C19" s="460"/>
      <c r="D19" s="595" t="s">
        <v>223</v>
      </c>
      <c r="E19" s="596"/>
      <c r="F19" s="596"/>
      <c r="G19" s="596"/>
      <c r="H19" s="596"/>
      <c r="I19" s="596"/>
      <c r="J19" s="597"/>
    </row>
    <row r="20" spans="2:12" ht="11.25" customHeight="1" x14ac:dyDescent="0.25">
      <c r="B20" s="461"/>
      <c r="C20" s="462"/>
      <c r="D20" s="598"/>
      <c r="E20" s="599"/>
      <c r="F20" s="599"/>
      <c r="G20" s="599"/>
      <c r="H20" s="599"/>
      <c r="I20" s="599"/>
      <c r="J20" s="600"/>
    </row>
    <row r="21" spans="2:12" ht="11.25" customHeight="1" x14ac:dyDescent="0.25">
      <c r="B21" s="521" t="s">
        <v>239</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18" x14ac:dyDescent="0.25">
      <c r="B23" s="387" t="s">
        <v>43</v>
      </c>
      <c r="C23" s="388"/>
      <c r="D23" s="388"/>
      <c r="E23" s="388"/>
      <c r="F23" s="388"/>
      <c r="G23" s="388"/>
      <c r="H23" s="388"/>
      <c r="I23" s="388"/>
      <c r="J23" s="389"/>
    </row>
    <row r="24" spans="2:12" ht="19.5" customHeight="1" x14ac:dyDescent="0.25">
      <c r="B24" s="476" t="s">
        <v>750</v>
      </c>
      <c r="C24" s="477"/>
      <c r="D24" s="477"/>
      <c r="E24" s="477"/>
      <c r="F24" s="477"/>
      <c r="G24" s="477"/>
      <c r="H24" s="477"/>
      <c r="I24" s="477"/>
      <c r="J24" s="478"/>
    </row>
    <row r="25" spans="2:12" ht="26.25" customHeight="1" x14ac:dyDescent="0.25">
      <c r="B25" s="479"/>
      <c r="C25" s="480"/>
      <c r="D25" s="480"/>
      <c r="E25" s="480"/>
      <c r="F25" s="480"/>
      <c r="G25" s="480"/>
      <c r="H25" s="480"/>
      <c r="I25" s="480"/>
      <c r="J25" s="481"/>
    </row>
    <row r="26" spans="2:12" ht="18.75" customHeight="1" x14ac:dyDescent="0.25">
      <c r="B26" s="479"/>
      <c r="C26" s="480"/>
      <c r="D26" s="480"/>
      <c r="E26" s="480"/>
      <c r="F26" s="480"/>
      <c r="G26" s="480"/>
      <c r="H26" s="480"/>
      <c r="I26" s="480"/>
      <c r="J26" s="481"/>
    </row>
    <row r="27" spans="2:12" ht="16.5" x14ac:dyDescent="0.25">
      <c r="B27" s="455" t="s">
        <v>224</v>
      </c>
      <c r="C27" s="455"/>
      <c r="D27" s="455"/>
      <c r="E27" s="455"/>
      <c r="F27" s="455"/>
      <c r="G27" s="455"/>
      <c r="H27" s="455"/>
      <c r="I27" s="726">
        <v>14935</v>
      </c>
      <c r="J27" s="726"/>
    </row>
    <row r="28" spans="2:12" ht="16.5" x14ac:dyDescent="0.25">
      <c r="B28" s="487" t="s">
        <v>225</v>
      </c>
      <c r="C28" s="488"/>
      <c r="D28" s="488"/>
      <c r="E28" s="488"/>
      <c r="F28" s="488"/>
      <c r="G28" s="488"/>
      <c r="H28" s="539"/>
      <c r="I28" s="727">
        <f>+I27*8%</f>
        <v>1194.8</v>
      </c>
      <c r="J28" s="728"/>
    </row>
    <row r="29" spans="2:12" ht="18" x14ac:dyDescent="0.25">
      <c r="B29" s="455" t="s">
        <v>110</v>
      </c>
      <c r="C29" s="455"/>
      <c r="D29" s="455"/>
      <c r="E29" s="455"/>
      <c r="F29" s="455"/>
      <c r="G29" s="455"/>
      <c r="H29" s="455"/>
      <c r="I29" s="722">
        <f>SUM(I27:J28)</f>
        <v>16129.8</v>
      </c>
      <c r="J29" s="723"/>
    </row>
    <row r="30" spans="2:12" ht="18" x14ac:dyDescent="0.25">
      <c r="B30" s="387" t="s">
        <v>40</v>
      </c>
      <c r="C30" s="388"/>
      <c r="D30" s="388"/>
      <c r="E30" s="388"/>
      <c r="F30" s="388"/>
      <c r="G30" s="388"/>
      <c r="H30" s="388"/>
      <c r="I30" s="388"/>
      <c r="J30" s="389"/>
      <c r="L30" s="54"/>
    </row>
    <row r="31" spans="2:12" ht="15.75" x14ac:dyDescent="0.25">
      <c r="B31" s="434" t="s">
        <v>39</v>
      </c>
      <c r="C31" s="435"/>
      <c r="D31" s="435"/>
      <c r="E31" s="435"/>
      <c r="F31" s="435"/>
      <c r="G31" s="435"/>
      <c r="H31" s="436"/>
      <c r="I31" s="437" t="s">
        <v>38</v>
      </c>
      <c r="J31" s="437"/>
    </row>
    <row r="32" spans="2:12" ht="16.5" x14ac:dyDescent="0.25">
      <c r="B32" s="546" t="s">
        <v>237</v>
      </c>
      <c r="C32" s="547"/>
      <c r="D32" s="547"/>
      <c r="E32" s="547"/>
      <c r="F32" s="547"/>
      <c r="G32" s="547"/>
      <c r="H32" s="547"/>
      <c r="I32" s="729">
        <f>+I27*3%</f>
        <v>448.05</v>
      </c>
      <c r="J32" s="730"/>
    </row>
    <row r="33" spans="2:10" ht="16.5" x14ac:dyDescent="0.25">
      <c r="B33" s="577" t="s">
        <v>226</v>
      </c>
      <c r="C33" s="578"/>
      <c r="D33" s="578"/>
      <c r="E33" s="578"/>
      <c r="F33" s="578"/>
      <c r="G33" s="578"/>
      <c r="H33" s="579"/>
      <c r="I33" s="724">
        <f>+I28*100%</f>
        <v>1194.8</v>
      </c>
      <c r="J33" s="725"/>
    </row>
    <row r="34" spans="2:10" ht="16.5" x14ac:dyDescent="0.25">
      <c r="B34" s="542" t="s">
        <v>227</v>
      </c>
      <c r="C34" s="543"/>
      <c r="D34" s="543"/>
      <c r="E34" s="543"/>
      <c r="F34" s="543"/>
      <c r="G34" s="543"/>
      <c r="H34" s="543"/>
      <c r="I34" s="720">
        <f>+I27*0.5%</f>
        <v>74.674999999999997</v>
      </c>
      <c r="J34" s="721"/>
    </row>
    <row r="35" spans="2:10" ht="28.5" customHeight="1" x14ac:dyDescent="0.25">
      <c r="B35" s="443" t="s">
        <v>751</v>
      </c>
      <c r="C35" s="621"/>
      <c r="D35" s="621"/>
      <c r="E35" s="622"/>
      <c r="F35" s="449" t="s">
        <v>34</v>
      </c>
      <c r="G35" s="450"/>
      <c r="H35" s="451"/>
      <c r="I35" s="722">
        <f>SUM(I32:J34)</f>
        <v>1717.5249999999999</v>
      </c>
      <c r="J35" s="723"/>
    </row>
    <row r="36" spans="2:10" ht="21" customHeight="1" x14ac:dyDescent="0.25">
      <c r="B36" s="623"/>
      <c r="C36" s="624"/>
      <c r="D36" s="624"/>
      <c r="E36" s="625"/>
      <c r="F36" s="534" t="s">
        <v>228</v>
      </c>
      <c r="G36" s="535"/>
      <c r="H36" s="536"/>
      <c r="I36" s="452">
        <f>+I29-I35-0.01</f>
        <v>14412.264999999999</v>
      </c>
      <c r="J36" s="452"/>
    </row>
    <row r="37" spans="2:10" ht="16.5" x14ac:dyDescent="0.25">
      <c r="B37" s="417" t="s">
        <v>32</v>
      </c>
      <c r="C37" s="418"/>
      <c r="D37" s="418"/>
      <c r="E37" s="418"/>
      <c r="F37" s="418"/>
      <c r="G37" s="418"/>
      <c r="H37" s="419"/>
      <c r="I37" s="390" t="s">
        <v>31</v>
      </c>
      <c r="J37" s="390"/>
    </row>
    <row r="38" spans="2:10" ht="31.5" x14ac:dyDescent="0.25">
      <c r="B38" s="112" t="s">
        <v>30</v>
      </c>
      <c r="C38" s="112" t="s">
        <v>29</v>
      </c>
      <c r="D38" s="112" t="s">
        <v>28</v>
      </c>
      <c r="E38" s="112" t="s">
        <v>27</v>
      </c>
      <c r="F38" s="28" t="s">
        <v>26</v>
      </c>
      <c r="G38" s="424" t="s">
        <v>25</v>
      </c>
      <c r="H38" s="425"/>
      <c r="I38" s="390"/>
      <c r="J38" s="390"/>
    </row>
    <row r="39" spans="2:10" ht="15.75" x14ac:dyDescent="0.25">
      <c r="B39" s="29" t="s">
        <v>15</v>
      </c>
      <c r="C39" s="30" t="s">
        <v>12</v>
      </c>
      <c r="D39" s="30" t="s">
        <v>11</v>
      </c>
      <c r="E39" s="30" t="s">
        <v>144</v>
      </c>
      <c r="F39" s="30" t="s">
        <v>10</v>
      </c>
      <c r="G39" s="426">
        <f>+I27</f>
        <v>14935</v>
      </c>
      <c r="H39" s="427"/>
      <c r="I39" s="400" t="s">
        <v>229</v>
      </c>
      <c r="J39" s="401"/>
    </row>
    <row r="40" spans="2:10" ht="15.75" x14ac:dyDescent="0.25">
      <c r="B40" s="9" t="s">
        <v>15</v>
      </c>
      <c r="C40" s="8" t="s">
        <v>146</v>
      </c>
      <c r="D40" s="8" t="s">
        <v>144</v>
      </c>
      <c r="E40" s="8" t="s">
        <v>11</v>
      </c>
      <c r="F40" s="8" t="s">
        <v>10</v>
      </c>
      <c r="G40" s="406">
        <f>+I28</f>
        <v>1194.8</v>
      </c>
      <c r="H40" s="407"/>
      <c r="I40" s="402"/>
      <c r="J40" s="403"/>
    </row>
    <row r="41" spans="2:10" ht="15.75" x14ac:dyDescent="0.25">
      <c r="B41" s="9"/>
      <c r="C41" s="8"/>
      <c r="D41" s="8"/>
      <c r="E41" s="8"/>
      <c r="F41" s="8"/>
      <c r="G41" s="406"/>
      <c r="H41" s="407"/>
      <c r="I41" s="402"/>
      <c r="J41" s="403"/>
    </row>
    <row r="42" spans="2:10" ht="15.75" x14ac:dyDescent="0.25">
      <c r="B42" s="9"/>
      <c r="C42" s="8"/>
      <c r="D42" s="8"/>
      <c r="E42" s="8"/>
      <c r="F42" s="8"/>
      <c r="G42" s="406"/>
      <c r="H42" s="407"/>
      <c r="I42" s="404"/>
      <c r="J42" s="405"/>
    </row>
    <row r="43" spans="2:10" ht="15.75" x14ac:dyDescent="0.25">
      <c r="B43" s="9"/>
      <c r="C43" s="8"/>
      <c r="D43" s="8"/>
      <c r="E43" s="8"/>
      <c r="F43" s="8"/>
      <c r="G43" s="406"/>
      <c r="H43" s="407"/>
      <c r="I43" s="390" t="s">
        <v>19</v>
      </c>
      <c r="J43" s="390"/>
    </row>
    <row r="44" spans="2:10" ht="15.75" x14ac:dyDescent="0.25">
      <c r="B44" s="9"/>
      <c r="C44" s="8"/>
      <c r="D44" s="8"/>
      <c r="E44" s="8"/>
      <c r="F44" s="8"/>
      <c r="G44" s="406"/>
      <c r="H44" s="407"/>
      <c r="I44" s="409" t="s">
        <v>230</v>
      </c>
      <c r="J44" s="410"/>
    </row>
    <row r="45" spans="2:10" ht="15.75" x14ac:dyDescent="0.25">
      <c r="B45" s="9"/>
      <c r="C45" s="8"/>
      <c r="D45" s="8"/>
      <c r="E45" s="8"/>
      <c r="F45" s="8"/>
      <c r="G45" s="406"/>
      <c r="H45" s="407"/>
      <c r="I45" s="411"/>
      <c r="J45" s="412"/>
    </row>
    <row r="46" spans="2:10" ht="15.75" customHeight="1" x14ac:dyDescent="0.25">
      <c r="B46" s="9"/>
      <c r="C46" s="8"/>
      <c r="D46" s="8"/>
      <c r="E46" s="8"/>
      <c r="F46" s="8"/>
      <c r="G46" s="406"/>
      <c r="H46" s="407"/>
      <c r="I46" s="411"/>
      <c r="J46" s="412"/>
    </row>
    <row r="47" spans="2:10" ht="15.75" customHeight="1" x14ac:dyDescent="0.25">
      <c r="B47" s="9"/>
      <c r="C47" s="8"/>
      <c r="D47" s="8"/>
      <c r="E47" s="8"/>
      <c r="F47" s="8"/>
      <c r="G47" s="406"/>
      <c r="H47" s="407"/>
      <c r="I47" s="411"/>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31"/>
      <c r="C50" s="32"/>
      <c r="D50" s="32"/>
      <c r="E50" s="6"/>
      <c r="F50" s="6"/>
      <c r="G50" s="415"/>
      <c r="H50" s="416"/>
      <c r="I50" s="413"/>
      <c r="J50" s="414"/>
    </row>
    <row r="51" spans="2:10" ht="18" x14ac:dyDescent="0.25">
      <c r="B51" s="387" t="s">
        <v>8</v>
      </c>
      <c r="C51" s="388"/>
      <c r="D51" s="388"/>
      <c r="E51" s="388"/>
      <c r="F51" s="388"/>
      <c r="G51" s="388"/>
      <c r="H51" s="389"/>
      <c r="I51" s="390" t="s">
        <v>7</v>
      </c>
      <c r="J51" s="390"/>
    </row>
    <row r="52" spans="2:10" ht="15.75" x14ac:dyDescent="0.25">
      <c r="B52" s="390" t="s">
        <v>6</v>
      </c>
      <c r="C52" s="390"/>
      <c r="D52" s="390"/>
      <c r="E52" s="390" t="s">
        <v>5</v>
      </c>
      <c r="F52" s="390"/>
      <c r="G52" s="390"/>
      <c r="H52" s="390"/>
      <c r="I52" s="390"/>
      <c r="J52" s="390"/>
    </row>
    <row r="53" spans="2:10" ht="15" customHeight="1" x14ac:dyDescent="0.25">
      <c r="B53" s="391" t="s">
        <v>100</v>
      </c>
      <c r="C53" s="392"/>
      <c r="D53" s="392"/>
      <c r="E53" s="394" t="s">
        <v>231</v>
      </c>
      <c r="F53" s="394"/>
      <c r="G53" s="394"/>
      <c r="H53" s="395"/>
      <c r="I53" s="400" t="s">
        <v>86</v>
      </c>
      <c r="J53" s="401"/>
    </row>
    <row r="54" spans="2:10" ht="27" customHeight="1" x14ac:dyDescent="0.25">
      <c r="B54" s="393"/>
      <c r="C54" s="392"/>
      <c r="D54" s="392"/>
      <c r="E54" s="396"/>
      <c r="F54" s="396"/>
      <c r="G54" s="396"/>
      <c r="H54" s="397"/>
      <c r="I54" s="402"/>
      <c r="J54" s="403"/>
    </row>
    <row r="55" spans="2:10" x14ac:dyDescent="0.25">
      <c r="B55" s="393"/>
      <c r="C55" s="392"/>
      <c r="D55" s="392"/>
      <c r="E55" s="396"/>
      <c r="F55" s="396"/>
      <c r="G55" s="396"/>
      <c r="H55" s="397"/>
      <c r="I55" s="402"/>
      <c r="J55" s="403"/>
    </row>
    <row r="56" spans="2:10" x14ac:dyDescent="0.25">
      <c r="B56" s="393"/>
      <c r="C56" s="392"/>
      <c r="D56" s="392"/>
      <c r="E56" s="396"/>
      <c r="F56" s="396"/>
      <c r="G56" s="396"/>
      <c r="H56" s="396"/>
      <c r="I56" s="404"/>
      <c r="J56" s="405"/>
    </row>
    <row r="57" spans="2:10" x14ac:dyDescent="0.25">
      <c r="B57" s="393"/>
      <c r="C57" s="392"/>
      <c r="D57" s="392"/>
      <c r="E57" s="396"/>
      <c r="F57" s="396"/>
      <c r="G57" s="396"/>
      <c r="H57" s="396"/>
      <c r="I57" s="400" t="s">
        <v>1</v>
      </c>
      <c r="J57" s="401"/>
    </row>
    <row r="58" spans="2:10" x14ac:dyDescent="0.25">
      <c r="B58" s="393"/>
      <c r="C58" s="392"/>
      <c r="D58" s="392"/>
      <c r="E58" s="398"/>
      <c r="F58" s="398"/>
      <c r="G58" s="398"/>
      <c r="H58" s="399"/>
      <c r="I58" s="404"/>
      <c r="J58" s="405"/>
    </row>
    <row r="59" spans="2:10" x14ac:dyDescent="0.25">
      <c r="B59" s="384" t="s">
        <v>0</v>
      </c>
      <c r="C59" s="385"/>
      <c r="D59" s="385"/>
      <c r="E59" s="385"/>
      <c r="F59" s="385"/>
      <c r="G59" s="385"/>
      <c r="H59" s="385"/>
      <c r="I59" s="385"/>
      <c r="J59" s="386"/>
    </row>
  </sheetData>
  <mergeCells count="70">
    <mergeCell ref="B5:J5"/>
    <mergeCell ref="B6:J6"/>
    <mergeCell ref="B7:J7"/>
    <mergeCell ref="B12:J12"/>
    <mergeCell ref="B13:C17"/>
    <mergeCell ref="D13:E13"/>
    <mergeCell ref="F13:G13"/>
    <mergeCell ref="H13:I13"/>
    <mergeCell ref="D14:E15"/>
    <mergeCell ref="F14:G15"/>
    <mergeCell ref="B23:J23"/>
    <mergeCell ref="H14:I15"/>
    <mergeCell ref="J14:J15"/>
    <mergeCell ref="D16:H16"/>
    <mergeCell ref="I16:J16"/>
    <mergeCell ref="D17:H17"/>
    <mergeCell ref="I17:J17"/>
    <mergeCell ref="B18:J18"/>
    <mergeCell ref="B19:C20"/>
    <mergeCell ref="D19:J20"/>
    <mergeCell ref="B21:E22"/>
    <mergeCell ref="F21:J22"/>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50"/>
    <mergeCell ref="G45:H45"/>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paperSize="126" scale="77" orientation="portrait"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codeName="Hoja127">
    <tabColor theme="0"/>
  </sheetPr>
  <dimension ref="B1:J62"/>
  <sheetViews>
    <sheetView topLeftCell="A13"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754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706</v>
      </c>
      <c r="E15" s="772"/>
      <c r="F15" s="505">
        <v>38</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766</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134694.12</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134694.12</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134.69412</v>
      </c>
      <c r="J35" s="712"/>
    </row>
    <row r="36" spans="2:10" ht="18" x14ac:dyDescent="0.25">
      <c r="B36" s="542" t="s">
        <v>339</v>
      </c>
      <c r="C36" s="543"/>
      <c r="D36" s="543"/>
      <c r="E36" s="543"/>
      <c r="F36" s="543"/>
      <c r="G36" s="543"/>
      <c r="H36" s="543"/>
      <c r="I36" s="711">
        <f>+J29*0.9%</f>
        <v>1212.2470800000001</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707</v>
      </c>
      <c r="C40" s="621"/>
      <c r="D40" s="621"/>
      <c r="E40" s="622"/>
      <c r="F40" s="550" t="s">
        <v>34</v>
      </c>
      <c r="G40" s="551"/>
      <c r="H40" s="552"/>
      <c r="I40" s="715">
        <f>I37+I36+I35</f>
        <v>1346.9412000000002</v>
      </c>
      <c r="J40" s="715"/>
    </row>
    <row r="41" spans="2:10" ht="32.25" customHeight="1" x14ac:dyDescent="0.25">
      <c r="B41" s="623"/>
      <c r="C41" s="624"/>
      <c r="D41" s="624"/>
      <c r="E41" s="625"/>
      <c r="F41" s="550" t="s">
        <v>33</v>
      </c>
      <c r="G41" s="551"/>
      <c r="H41" s="552"/>
      <c r="I41" s="716">
        <f>J31-I40</f>
        <v>133347.17879999999</v>
      </c>
      <c r="J41" s="717"/>
    </row>
    <row r="42" spans="2:10" ht="16.5" x14ac:dyDescent="0.25">
      <c r="B42" s="417" t="s">
        <v>32</v>
      </c>
      <c r="C42" s="418"/>
      <c r="D42" s="418"/>
      <c r="E42" s="418"/>
      <c r="F42" s="418"/>
      <c r="G42" s="418"/>
      <c r="H42" s="419"/>
      <c r="I42" s="420" t="s">
        <v>31</v>
      </c>
      <c r="J42" s="421"/>
    </row>
    <row r="43" spans="2:10" ht="31.5" x14ac:dyDescent="0.25">
      <c r="B43" s="106" t="s">
        <v>30</v>
      </c>
      <c r="C43" s="106" t="s">
        <v>29</v>
      </c>
      <c r="D43" s="106" t="s">
        <v>28</v>
      </c>
      <c r="E43" s="106" t="s">
        <v>27</v>
      </c>
      <c r="F43" s="28" t="s">
        <v>26</v>
      </c>
      <c r="G43" s="424" t="s">
        <v>25</v>
      </c>
      <c r="H43" s="425"/>
      <c r="I43" s="422"/>
      <c r="J43" s="423"/>
    </row>
    <row r="44" spans="2:10" ht="24" customHeight="1" x14ac:dyDescent="0.25">
      <c r="B44" s="29"/>
      <c r="C44" s="30" t="s">
        <v>411</v>
      </c>
      <c r="D44" s="30" t="s">
        <v>200</v>
      </c>
      <c r="E44" s="30" t="s">
        <v>11</v>
      </c>
      <c r="F44" s="30" t="s">
        <v>412</v>
      </c>
      <c r="G44" s="758">
        <f>J29</f>
        <v>134694.12</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codeName="Hoja128">
    <tabColor theme="0"/>
  </sheetPr>
  <dimension ref="B1:J62"/>
  <sheetViews>
    <sheetView topLeftCell="A23"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767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768</v>
      </c>
      <c r="E15" s="772"/>
      <c r="F15" s="505">
        <v>33</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769</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10500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10500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10.5</v>
      </c>
      <c r="J35" s="712"/>
    </row>
    <row r="36" spans="2:10" ht="18" x14ac:dyDescent="0.25">
      <c r="B36" s="542" t="s">
        <v>433</v>
      </c>
      <c r="C36" s="543"/>
      <c r="D36" s="543"/>
      <c r="E36" s="543"/>
      <c r="F36" s="543"/>
      <c r="G36" s="543"/>
      <c r="H36" s="543"/>
      <c r="I36" s="711">
        <f>+J29*1.9%</f>
        <v>199.5</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770</v>
      </c>
      <c r="C40" s="621"/>
      <c r="D40" s="621"/>
      <c r="E40" s="622"/>
      <c r="F40" s="550" t="s">
        <v>34</v>
      </c>
      <c r="G40" s="551"/>
      <c r="H40" s="552"/>
      <c r="I40" s="715">
        <f>I37+I36+I35</f>
        <v>210</v>
      </c>
      <c r="J40" s="715"/>
    </row>
    <row r="41" spans="2:10" ht="32.25" customHeight="1" x14ac:dyDescent="0.25">
      <c r="B41" s="623"/>
      <c r="C41" s="624"/>
      <c r="D41" s="624"/>
      <c r="E41" s="625"/>
      <c r="F41" s="550" t="s">
        <v>33</v>
      </c>
      <c r="G41" s="551"/>
      <c r="H41" s="552"/>
      <c r="I41" s="716">
        <f>J31-I40</f>
        <v>10290</v>
      </c>
      <c r="J41" s="717"/>
    </row>
    <row r="42" spans="2:10" ht="16.5" x14ac:dyDescent="0.25">
      <c r="B42" s="417" t="s">
        <v>32</v>
      </c>
      <c r="C42" s="418"/>
      <c r="D42" s="418"/>
      <c r="E42" s="418"/>
      <c r="F42" s="418"/>
      <c r="G42" s="418"/>
      <c r="H42" s="419"/>
      <c r="I42" s="420" t="s">
        <v>31</v>
      </c>
      <c r="J42" s="421"/>
    </row>
    <row r="43" spans="2:10" ht="31.5" x14ac:dyDescent="0.25">
      <c r="B43" s="113" t="s">
        <v>30</v>
      </c>
      <c r="C43" s="113" t="s">
        <v>29</v>
      </c>
      <c r="D43" s="113" t="s">
        <v>28</v>
      </c>
      <c r="E43" s="113" t="s">
        <v>27</v>
      </c>
      <c r="F43" s="28" t="s">
        <v>26</v>
      </c>
      <c r="G43" s="424" t="s">
        <v>25</v>
      </c>
      <c r="H43" s="425"/>
      <c r="I43" s="422"/>
      <c r="J43" s="423"/>
    </row>
    <row r="44" spans="2:10" ht="24" customHeight="1" x14ac:dyDescent="0.25">
      <c r="B44" s="29"/>
      <c r="C44" s="30" t="s">
        <v>411</v>
      </c>
      <c r="D44" s="30" t="s">
        <v>200</v>
      </c>
      <c r="E44" s="30" t="s">
        <v>11</v>
      </c>
      <c r="F44" s="30" t="s">
        <v>412</v>
      </c>
      <c r="G44" s="758">
        <f>J29</f>
        <v>10500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codeName="Hoja129">
    <tabColor theme="0"/>
  </sheetPr>
  <dimension ref="B1:J62"/>
  <sheetViews>
    <sheetView topLeftCell="A5"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771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773</v>
      </c>
      <c r="E15" s="772"/>
      <c r="F15" s="505">
        <v>43</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772</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272731.5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272731.5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272.73149999999998</v>
      </c>
      <c r="J35" s="712"/>
    </row>
    <row r="36" spans="2:10" ht="18" x14ac:dyDescent="0.25">
      <c r="B36" s="542" t="s">
        <v>339</v>
      </c>
      <c r="C36" s="543"/>
      <c r="D36" s="543"/>
      <c r="E36" s="543"/>
      <c r="F36" s="543"/>
      <c r="G36" s="543"/>
      <c r="H36" s="543"/>
      <c r="I36" s="711">
        <f>+J29*0.9%</f>
        <v>2454.5835000000002</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704</v>
      </c>
      <c r="C40" s="621"/>
      <c r="D40" s="621"/>
      <c r="E40" s="622"/>
      <c r="F40" s="550" t="s">
        <v>34</v>
      </c>
      <c r="G40" s="551"/>
      <c r="H40" s="552"/>
      <c r="I40" s="715">
        <f>I37+I36+I35-0.01</f>
        <v>2727.3049999999998</v>
      </c>
      <c r="J40" s="715"/>
    </row>
    <row r="41" spans="2:10" ht="32.25" customHeight="1" x14ac:dyDescent="0.25">
      <c r="B41" s="623"/>
      <c r="C41" s="624"/>
      <c r="D41" s="624"/>
      <c r="E41" s="625"/>
      <c r="F41" s="550" t="s">
        <v>33</v>
      </c>
      <c r="G41" s="551"/>
      <c r="H41" s="552"/>
      <c r="I41" s="716">
        <f>J31-I40-0.01</f>
        <v>270004.185</v>
      </c>
      <c r="J41" s="717"/>
    </row>
    <row r="42" spans="2:10" ht="16.5" x14ac:dyDescent="0.25">
      <c r="B42" s="417" t="s">
        <v>32</v>
      </c>
      <c r="C42" s="418"/>
      <c r="D42" s="418"/>
      <c r="E42" s="418"/>
      <c r="F42" s="418"/>
      <c r="G42" s="418"/>
      <c r="H42" s="419"/>
      <c r="I42" s="420" t="s">
        <v>31</v>
      </c>
      <c r="J42" s="421"/>
    </row>
    <row r="43" spans="2:10" ht="31.5" x14ac:dyDescent="0.25">
      <c r="B43" s="110" t="s">
        <v>30</v>
      </c>
      <c r="C43" s="110" t="s">
        <v>29</v>
      </c>
      <c r="D43" s="110" t="s">
        <v>28</v>
      </c>
      <c r="E43" s="110" t="s">
        <v>27</v>
      </c>
      <c r="F43" s="28" t="s">
        <v>26</v>
      </c>
      <c r="G43" s="424" t="s">
        <v>25</v>
      </c>
      <c r="H43" s="425"/>
      <c r="I43" s="422"/>
      <c r="J43" s="423"/>
    </row>
    <row r="44" spans="2:10" ht="24" customHeight="1" x14ac:dyDescent="0.25">
      <c r="B44" s="29"/>
      <c r="C44" s="30" t="s">
        <v>411</v>
      </c>
      <c r="D44" s="30" t="s">
        <v>200</v>
      </c>
      <c r="E44" s="30" t="s">
        <v>11</v>
      </c>
      <c r="F44" s="30" t="s">
        <v>412</v>
      </c>
      <c r="G44" s="758">
        <f>J29</f>
        <v>272731.5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codeName="Hoja130">
    <tabColor theme="0"/>
  </sheetPr>
  <dimension ref="B1:J62"/>
  <sheetViews>
    <sheetView topLeftCell="A12"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775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773</v>
      </c>
      <c r="E15" s="772"/>
      <c r="F15" s="505">
        <v>42</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776</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1060622.5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1060622.5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1060.6224999999999</v>
      </c>
      <c r="J35" s="712"/>
    </row>
    <row r="36" spans="2:10" ht="18" x14ac:dyDescent="0.25">
      <c r="B36" s="542" t="s">
        <v>339</v>
      </c>
      <c r="C36" s="543"/>
      <c r="D36" s="543"/>
      <c r="E36" s="543"/>
      <c r="F36" s="543"/>
      <c r="G36" s="543"/>
      <c r="H36" s="543"/>
      <c r="I36" s="711">
        <f>+J29*0.9%</f>
        <v>9545.6025000000009</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774</v>
      </c>
      <c r="C40" s="621"/>
      <c r="D40" s="621"/>
      <c r="E40" s="622"/>
      <c r="F40" s="550" t="s">
        <v>34</v>
      </c>
      <c r="G40" s="551"/>
      <c r="H40" s="552"/>
      <c r="I40" s="715">
        <f>I37+I36+I35-0.01</f>
        <v>10606.215</v>
      </c>
      <c r="J40" s="715"/>
    </row>
    <row r="41" spans="2:10" ht="32.25" customHeight="1" x14ac:dyDescent="0.25">
      <c r="B41" s="623"/>
      <c r="C41" s="624"/>
      <c r="D41" s="624"/>
      <c r="E41" s="625"/>
      <c r="F41" s="550" t="s">
        <v>33</v>
      </c>
      <c r="G41" s="551"/>
      <c r="H41" s="552"/>
      <c r="I41" s="716">
        <f>J31-I40-0.01</f>
        <v>1050016.2749999999</v>
      </c>
      <c r="J41" s="717"/>
    </row>
    <row r="42" spans="2:10" ht="16.5" x14ac:dyDescent="0.25">
      <c r="B42" s="417" t="s">
        <v>32</v>
      </c>
      <c r="C42" s="418"/>
      <c r="D42" s="418"/>
      <c r="E42" s="418"/>
      <c r="F42" s="418"/>
      <c r="G42" s="418"/>
      <c r="H42" s="419"/>
      <c r="I42" s="420" t="s">
        <v>31</v>
      </c>
      <c r="J42" s="421"/>
    </row>
    <row r="43" spans="2:10" ht="31.5" x14ac:dyDescent="0.25">
      <c r="B43" s="113" t="s">
        <v>30</v>
      </c>
      <c r="C43" s="113" t="s">
        <v>29</v>
      </c>
      <c r="D43" s="113" t="s">
        <v>28</v>
      </c>
      <c r="E43" s="113" t="s">
        <v>27</v>
      </c>
      <c r="F43" s="28" t="s">
        <v>26</v>
      </c>
      <c r="G43" s="424" t="s">
        <v>25</v>
      </c>
      <c r="H43" s="425"/>
      <c r="I43" s="422"/>
      <c r="J43" s="423"/>
    </row>
    <row r="44" spans="2:10" ht="24" customHeight="1" x14ac:dyDescent="0.25">
      <c r="B44" s="29"/>
      <c r="C44" s="30" t="s">
        <v>411</v>
      </c>
      <c r="D44" s="30" t="s">
        <v>200</v>
      </c>
      <c r="E44" s="30" t="s">
        <v>11</v>
      </c>
      <c r="F44" s="30" t="s">
        <v>412</v>
      </c>
      <c r="G44" s="758">
        <f>J29</f>
        <v>1060622.5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codeName="Hoja131">
    <tabColor theme="0"/>
  </sheetPr>
  <dimension ref="B1:J62"/>
  <sheetViews>
    <sheetView topLeftCell="A6"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777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773</v>
      </c>
      <c r="E15" s="772"/>
      <c r="F15" s="505">
        <v>43</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778</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1060622.5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1060622.5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1060.6224999999999</v>
      </c>
      <c r="J35" s="712"/>
    </row>
    <row r="36" spans="2:10" ht="18" x14ac:dyDescent="0.25">
      <c r="B36" s="542" t="s">
        <v>339</v>
      </c>
      <c r="C36" s="543"/>
      <c r="D36" s="543"/>
      <c r="E36" s="543"/>
      <c r="F36" s="543"/>
      <c r="G36" s="543"/>
      <c r="H36" s="543"/>
      <c r="I36" s="711">
        <f>+J29*0.9%</f>
        <v>9545.6025000000009</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774</v>
      </c>
      <c r="C40" s="621"/>
      <c r="D40" s="621"/>
      <c r="E40" s="622"/>
      <c r="F40" s="550" t="s">
        <v>34</v>
      </c>
      <c r="G40" s="551"/>
      <c r="H40" s="552"/>
      <c r="I40" s="715">
        <f>I37+I36+I35-0.01</f>
        <v>10606.215</v>
      </c>
      <c r="J40" s="715"/>
    </row>
    <row r="41" spans="2:10" ht="32.25" customHeight="1" x14ac:dyDescent="0.25">
      <c r="B41" s="623"/>
      <c r="C41" s="624"/>
      <c r="D41" s="624"/>
      <c r="E41" s="625"/>
      <c r="F41" s="550" t="s">
        <v>33</v>
      </c>
      <c r="G41" s="551"/>
      <c r="H41" s="552"/>
      <c r="I41" s="716">
        <f>J31-I40-0.01</f>
        <v>1050016.2749999999</v>
      </c>
      <c r="J41" s="717"/>
    </row>
    <row r="42" spans="2:10" ht="16.5" x14ac:dyDescent="0.25">
      <c r="B42" s="417" t="s">
        <v>32</v>
      </c>
      <c r="C42" s="418"/>
      <c r="D42" s="418"/>
      <c r="E42" s="418"/>
      <c r="F42" s="418"/>
      <c r="G42" s="418"/>
      <c r="H42" s="419"/>
      <c r="I42" s="420" t="s">
        <v>31</v>
      </c>
      <c r="J42" s="421"/>
    </row>
    <row r="43" spans="2:10" ht="31.5" x14ac:dyDescent="0.25">
      <c r="B43" s="113" t="s">
        <v>30</v>
      </c>
      <c r="C43" s="113" t="s">
        <v>29</v>
      </c>
      <c r="D43" s="113" t="s">
        <v>28</v>
      </c>
      <c r="E43" s="113" t="s">
        <v>27</v>
      </c>
      <c r="F43" s="28" t="s">
        <v>26</v>
      </c>
      <c r="G43" s="424" t="s">
        <v>25</v>
      </c>
      <c r="H43" s="425"/>
      <c r="I43" s="422"/>
      <c r="J43" s="423"/>
    </row>
    <row r="44" spans="2:10" ht="24" customHeight="1" x14ac:dyDescent="0.25">
      <c r="B44" s="29"/>
      <c r="C44" s="30" t="s">
        <v>411</v>
      </c>
      <c r="D44" s="30" t="s">
        <v>200</v>
      </c>
      <c r="E44" s="30" t="s">
        <v>11</v>
      </c>
      <c r="F44" s="30" t="s">
        <v>412</v>
      </c>
      <c r="G44" s="758">
        <f>J29</f>
        <v>1060622.5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codeName="Hoja132">
    <tabColor theme="0"/>
  </sheetPr>
  <dimension ref="B1:J62"/>
  <sheetViews>
    <sheetView topLeftCell="A29" workbookViewId="0">
      <selection activeCell="G44" sqref="G44:H44"/>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779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780</v>
      </c>
      <c r="E15" s="772"/>
      <c r="F15" s="505">
        <v>3</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781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782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783</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137755.07999999999</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137755.07999999999</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137.75507999999999</v>
      </c>
      <c r="J35" s="712"/>
    </row>
    <row r="36" spans="2:10" ht="18" x14ac:dyDescent="0.25">
      <c r="B36" s="542" t="s">
        <v>433</v>
      </c>
      <c r="C36" s="543"/>
      <c r="D36" s="543"/>
      <c r="E36" s="543"/>
      <c r="F36" s="543"/>
      <c r="G36" s="543"/>
      <c r="H36" s="543"/>
      <c r="I36" s="711">
        <f>+J29*1.9%</f>
        <v>2617.3465199999996</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784</v>
      </c>
      <c r="C40" s="621"/>
      <c r="D40" s="621"/>
      <c r="E40" s="622"/>
      <c r="F40" s="550" t="s">
        <v>34</v>
      </c>
      <c r="G40" s="551"/>
      <c r="H40" s="552"/>
      <c r="I40" s="715">
        <f>I37+I36+I35+0.01</f>
        <v>2755.1115999999997</v>
      </c>
      <c r="J40" s="715"/>
    </row>
    <row r="41" spans="2:10" ht="32.25" customHeight="1" x14ac:dyDescent="0.25">
      <c r="B41" s="623"/>
      <c r="C41" s="624"/>
      <c r="D41" s="624"/>
      <c r="E41" s="625"/>
      <c r="F41" s="550" t="s">
        <v>33</v>
      </c>
      <c r="G41" s="551"/>
      <c r="H41" s="552"/>
      <c r="I41" s="716">
        <f>J31-I40</f>
        <v>134999.96839999998</v>
      </c>
      <c r="J41" s="717"/>
    </row>
    <row r="42" spans="2:10" ht="16.5" x14ac:dyDescent="0.25">
      <c r="B42" s="417" t="s">
        <v>32</v>
      </c>
      <c r="C42" s="418"/>
      <c r="D42" s="418"/>
      <c r="E42" s="418"/>
      <c r="F42" s="418"/>
      <c r="G42" s="418"/>
      <c r="H42" s="419"/>
      <c r="I42" s="420" t="s">
        <v>31</v>
      </c>
      <c r="J42" s="421"/>
    </row>
    <row r="43" spans="2:10" ht="31.5" x14ac:dyDescent="0.25">
      <c r="B43" s="113" t="s">
        <v>30</v>
      </c>
      <c r="C43" s="113" t="s">
        <v>29</v>
      </c>
      <c r="D43" s="113" t="s">
        <v>28</v>
      </c>
      <c r="E43" s="113" t="s">
        <v>27</v>
      </c>
      <c r="F43" s="28" t="s">
        <v>26</v>
      </c>
      <c r="G43" s="424" t="s">
        <v>25</v>
      </c>
      <c r="H43" s="425"/>
      <c r="I43" s="422"/>
      <c r="J43" s="423"/>
    </row>
    <row r="44" spans="2:10" ht="24" customHeight="1" x14ac:dyDescent="0.25">
      <c r="B44" s="29"/>
      <c r="C44" s="30" t="s">
        <v>411</v>
      </c>
      <c r="D44" s="30" t="s">
        <v>200</v>
      </c>
      <c r="E44" s="30" t="s">
        <v>11</v>
      </c>
      <c r="F44" s="30" t="s">
        <v>412</v>
      </c>
      <c r="G44" s="758">
        <f>J29</f>
        <v>137755.07999999999</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codeName="Hoja133">
    <tabColor theme="0"/>
  </sheetPr>
  <dimension ref="B2:L58"/>
  <sheetViews>
    <sheetView topLeftCell="A34" workbookViewId="0">
      <selection activeCell="G40" sqref="G40:H40"/>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785</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708</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304</v>
      </c>
      <c r="G14" s="506"/>
      <c r="H14" s="505" t="s">
        <v>235</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595" t="s">
        <v>302</v>
      </c>
      <c r="E19" s="596"/>
      <c r="F19" s="596"/>
      <c r="G19" s="596"/>
      <c r="H19" s="596"/>
      <c r="I19" s="596"/>
      <c r="J19" s="597"/>
    </row>
    <row r="20" spans="2:12" ht="11.25" customHeight="1" x14ac:dyDescent="0.25">
      <c r="B20" s="461"/>
      <c r="C20" s="462"/>
      <c r="D20" s="598"/>
      <c r="E20" s="599"/>
      <c r="F20" s="599"/>
      <c r="G20" s="599"/>
      <c r="H20" s="599"/>
      <c r="I20" s="599"/>
      <c r="J20" s="600"/>
    </row>
    <row r="21" spans="2:12" ht="15" customHeight="1" x14ac:dyDescent="0.25">
      <c r="B21" s="521" t="s">
        <v>303</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786</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6571.43</v>
      </c>
      <c r="J28" s="726"/>
    </row>
    <row r="29" spans="2:12" ht="16.5" x14ac:dyDescent="0.25">
      <c r="B29" s="487" t="s">
        <v>225</v>
      </c>
      <c r="C29" s="488"/>
      <c r="D29" s="488"/>
      <c r="E29" s="488"/>
      <c r="F29" s="488"/>
      <c r="G29" s="488"/>
      <c r="H29" s="539"/>
      <c r="I29" s="727">
        <f>+I28*8%</f>
        <v>525.71440000000007</v>
      </c>
      <c r="J29" s="728"/>
    </row>
    <row r="30" spans="2:12" ht="16.5" x14ac:dyDescent="0.25">
      <c r="B30" s="455" t="s">
        <v>110</v>
      </c>
      <c r="C30" s="455"/>
      <c r="D30" s="455"/>
      <c r="E30" s="455"/>
      <c r="F30" s="455"/>
      <c r="G30" s="455"/>
      <c r="H30" s="455"/>
      <c r="I30" s="749">
        <f>SUM(I28:J29)</f>
        <v>7097.1444000000001</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v>0</v>
      </c>
      <c r="J33" s="751"/>
    </row>
    <row r="34" spans="2:12" ht="15.75" x14ac:dyDescent="0.25">
      <c r="B34" s="577" t="s">
        <v>226</v>
      </c>
      <c r="C34" s="578"/>
      <c r="D34" s="578"/>
      <c r="E34" s="578"/>
      <c r="F34" s="578"/>
      <c r="G34" s="578"/>
      <c r="H34" s="579"/>
      <c r="I34" s="591">
        <f>+I29*100%</f>
        <v>525.71440000000007</v>
      </c>
      <c r="J34" s="592"/>
    </row>
    <row r="35" spans="2:12" ht="15.75" x14ac:dyDescent="0.25">
      <c r="B35" s="542" t="s">
        <v>227</v>
      </c>
      <c r="C35" s="543"/>
      <c r="D35" s="543"/>
      <c r="E35" s="543"/>
      <c r="F35" s="543"/>
      <c r="G35" s="543"/>
      <c r="H35" s="543"/>
      <c r="I35" s="615">
        <f>+I28*0.5%</f>
        <v>32.857150000000004</v>
      </c>
      <c r="J35" s="616"/>
    </row>
    <row r="36" spans="2:12" ht="26.25" customHeight="1" x14ac:dyDescent="0.25">
      <c r="B36" s="443" t="s">
        <v>787</v>
      </c>
      <c r="C36" s="444"/>
      <c r="D36" s="444"/>
      <c r="E36" s="445"/>
      <c r="F36" s="534" t="s">
        <v>34</v>
      </c>
      <c r="G36" s="535"/>
      <c r="H36" s="536"/>
      <c r="I36" s="722">
        <f>SUM(I33:J35)</f>
        <v>558.57155000000012</v>
      </c>
      <c r="J36" s="723"/>
    </row>
    <row r="37" spans="2:12" ht="26.25" customHeight="1" x14ac:dyDescent="0.25">
      <c r="B37" s="446"/>
      <c r="C37" s="447"/>
      <c r="D37" s="447"/>
      <c r="E37" s="448"/>
      <c r="F37" s="534" t="s">
        <v>228</v>
      </c>
      <c r="G37" s="535"/>
      <c r="H37" s="536"/>
      <c r="I37" s="452">
        <f>+I30-I36</f>
        <v>6538.5728500000005</v>
      </c>
      <c r="J37" s="452"/>
      <c r="L37" s="44"/>
    </row>
    <row r="38" spans="2:12" ht="16.5" x14ac:dyDescent="0.25">
      <c r="B38" s="417" t="s">
        <v>32</v>
      </c>
      <c r="C38" s="418"/>
      <c r="D38" s="418"/>
      <c r="E38" s="418"/>
      <c r="F38" s="418"/>
      <c r="G38" s="418"/>
      <c r="H38" s="419"/>
      <c r="I38" s="390" t="s">
        <v>31</v>
      </c>
      <c r="J38" s="390"/>
    </row>
    <row r="39" spans="2:12" ht="31.5" x14ac:dyDescent="0.25">
      <c r="B39" s="114" t="s">
        <v>30</v>
      </c>
      <c r="C39" s="114" t="s">
        <v>29</v>
      </c>
      <c r="D39" s="114" t="s">
        <v>28</v>
      </c>
      <c r="E39" s="114" t="s">
        <v>27</v>
      </c>
      <c r="F39" s="28" t="s">
        <v>26</v>
      </c>
      <c r="G39" s="424" t="s">
        <v>25</v>
      </c>
      <c r="H39" s="425"/>
      <c r="I39" s="390"/>
      <c r="J39" s="390"/>
    </row>
    <row r="40" spans="2:12" ht="15.75" x14ac:dyDescent="0.25">
      <c r="B40" s="29" t="s">
        <v>15</v>
      </c>
      <c r="C40" s="30" t="s">
        <v>12</v>
      </c>
      <c r="D40" s="30" t="s">
        <v>11</v>
      </c>
      <c r="E40" s="30" t="s">
        <v>144</v>
      </c>
      <c r="F40" s="30" t="s">
        <v>10</v>
      </c>
      <c r="G40" s="426">
        <f>+I28</f>
        <v>6571.43</v>
      </c>
      <c r="H40" s="427"/>
      <c r="I40" s="428" t="s">
        <v>285</v>
      </c>
      <c r="J40" s="429"/>
    </row>
    <row r="41" spans="2:12" ht="15.75" x14ac:dyDescent="0.25">
      <c r="B41" s="9" t="s">
        <v>15</v>
      </c>
      <c r="C41" s="8" t="s">
        <v>146</v>
      </c>
      <c r="D41" s="8" t="s">
        <v>144</v>
      </c>
      <c r="E41" s="8" t="s">
        <v>11</v>
      </c>
      <c r="F41" s="8" t="s">
        <v>10</v>
      </c>
      <c r="G41" s="406">
        <f>+I29</f>
        <v>525.71440000000007</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286</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391" t="s">
        <v>100</v>
      </c>
      <c r="C52" s="392"/>
      <c r="D52" s="392"/>
      <c r="E52" s="394" t="s">
        <v>231</v>
      </c>
      <c r="F52" s="394"/>
      <c r="G52" s="394"/>
      <c r="H52" s="395"/>
      <c r="I52" s="400" t="s">
        <v>86</v>
      </c>
      <c r="J52" s="401"/>
    </row>
    <row r="53" spans="2:10" ht="20.25" customHeight="1" x14ac:dyDescent="0.25">
      <c r="B53" s="393"/>
      <c r="C53" s="392"/>
      <c r="D53" s="392"/>
      <c r="E53" s="396"/>
      <c r="F53" s="396"/>
      <c r="G53" s="396"/>
      <c r="H53" s="397"/>
      <c r="I53" s="402"/>
      <c r="J53" s="403"/>
    </row>
    <row r="54" spans="2:10" x14ac:dyDescent="0.25">
      <c r="B54" s="393"/>
      <c r="C54" s="392"/>
      <c r="D54" s="392"/>
      <c r="E54" s="396"/>
      <c r="F54" s="396"/>
      <c r="G54" s="396"/>
      <c r="H54" s="397"/>
      <c r="I54" s="402"/>
      <c r="J54" s="403"/>
    </row>
    <row r="55" spans="2:10" x14ac:dyDescent="0.25">
      <c r="B55" s="393"/>
      <c r="C55" s="392"/>
      <c r="D55" s="392"/>
      <c r="E55" s="396"/>
      <c r="F55" s="396"/>
      <c r="G55" s="396"/>
      <c r="H55" s="396"/>
      <c r="I55" s="404"/>
      <c r="J55" s="405"/>
    </row>
    <row r="56" spans="2:10" x14ac:dyDescent="0.25">
      <c r="B56" s="393"/>
      <c r="C56" s="392"/>
      <c r="D56" s="392"/>
      <c r="E56" s="396"/>
      <c r="F56" s="396"/>
      <c r="G56" s="396"/>
      <c r="H56" s="396"/>
      <c r="I56" s="400" t="s">
        <v>1</v>
      </c>
      <c r="J56" s="401"/>
    </row>
    <row r="57" spans="2:10" x14ac:dyDescent="0.25">
      <c r="B57" s="393"/>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8" orientation="portrait"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codeName="Hoja134">
    <tabColor theme="0"/>
  </sheetPr>
  <dimension ref="B1:J62"/>
  <sheetViews>
    <sheetView topLeftCell="A3"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788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789</v>
      </c>
      <c r="E15" s="772"/>
      <c r="F15" s="505">
        <v>207</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430</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431</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790</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12000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12000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v>0</v>
      </c>
      <c r="J35" s="712"/>
    </row>
    <row r="36" spans="2:10" ht="18" x14ac:dyDescent="0.25">
      <c r="B36" s="542" t="s">
        <v>433</v>
      </c>
      <c r="C36" s="543"/>
      <c r="D36" s="543"/>
      <c r="E36" s="543"/>
      <c r="F36" s="543"/>
      <c r="G36" s="543"/>
      <c r="H36" s="543"/>
      <c r="I36" s="711">
        <f>+J29*1.9%</f>
        <v>228</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791</v>
      </c>
      <c r="C40" s="621"/>
      <c r="D40" s="621"/>
      <c r="E40" s="622"/>
      <c r="F40" s="550" t="s">
        <v>34</v>
      </c>
      <c r="G40" s="551"/>
      <c r="H40" s="552"/>
      <c r="I40" s="715">
        <f>I37+I36+I35</f>
        <v>228</v>
      </c>
      <c r="J40" s="715"/>
    </row>
    <row r="41" spans="2:10" ht="32.25" customHeight="1" x14ac:dyDescent="0.25">
      <c r="B41" s="623"/>
      <c r="C41" s="624"/>
      <c r="D41" s="624"/>
      <c r="E41" s="625"/>
      <c r="F41" s="550" t="s">
        <v>33</v>
      </c>
      <c r="G41" s="551"/>
      <c r="H41" s="552"/>
      <c r="I41" s="716">
        <f>J31-I40</f>
        <v>11772</v>
      </c>
      <c r="J41" s="717"/>
    </row>
    <row r="42" spans="2:10" ht="16.5" x14ac:dyDescent="0.25">
      <c r="B42" s="417" t="s">
        <v>32</v>
      </c>
      <c r="C42" s="418"/>
      <c r="D42" s="418"/>
      <c r="E42" s="418"/>
      <c r="F42" s="418"/>
      <c r="G42" s="418"/>
      <c r="H42" s="419"/>
      <c r="I42" s="420" t="s">
        <v>31</v>
      </c>
      <c r="J42" s="421"/>
    </row>
    <row r="43" spans="2:10" ht="31.5" x14ac:dyDescent="0.25">
      <c r="B43" s="114" t="s">
        <v>30</v>
      </c>
      <c r="C43" s="114" t="s">
        <v>29</v>
      </c>
      <c r="D43" s="114" t="s">
        <v>28</v>
      </c>
      <c r="E43" s="114" t="s">
        <v>27</v>
      </c>
      <c r="F43" s="28" t="s">
        <v>26</v>
      </c>
      <c r="G43" s="424" t="s">
        <v>25</v>
      </c>
      <c r="H43" s="425"/>
      <c r="I43" s="422"/>
      <c r="J43" s="423"/>
    </row>
    <row r="44" spans="2:10" ht="24" customHeight="1" x14ac:dyDescent="0.25">
      <c r="B44" s="29"/>
      <c r="C44" s="30" t="s">
        <v>411</v>
      </c>
      <c r="D44" s="30" t="s">
        <v>200</v>
      </c>
      <c r="E44" s="30" t="s">
        <v>11</v>
      </c>
      <c r="F44" s="30" t="s">
        <v>412</v>
      </c>
      <c r="G44" s="758">
        <f>J29</f>
        <v>12000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codeName="Hoja135">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792</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x14ac:dyDescent="0.25">
      <c r="B10" s="17"/>
      <c r="C10" s="16"/>
      <c r="D10" s="16"/>
      <c r="E10" s="16"/>
      <c r="F10" s="16"/>
      <c r="G10" s="16"/>
      <c r="H10" s="16"/>
      <c r="I10" s="16"/>
      <c r="J10" s="15"/>
    </row>
    <row r="11" spans="2:10"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729</v>
      </c>
      <c r="G13" s="506"/>
      <c r="H13" s="737" t="s">
        <v>650</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687</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688</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793</v>
      </c>
      <c r="C23" s="477"/>
      <c r="D23" s="477"/>
      <c r="E23" s="477"/>
      <c r="F23" s="477"/>
      <c r="G23" s="477"/>
      <c r="H23" s="477"/>
      <c r="I23" s="477"/>
      <c r="J23" s="478"/>
    </row>
    <row r="24" spans="2:10" ht="33.7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1700.56</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584</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452">
        <f>++I26+I27-I33</f>
        <v>1700.56</v>
      </c>
      <c r="J34" s="452"/>
    </row>
    <row r="35" spans="2:10" x14ac:dyDescent="0.25">
      <c r="B35" s="417" t="s">
        <v>32</v>
      </c>
      <c r="C35" s="418"/>
      <c r="D35" s="418"/>
      <c r="E35" s="418"/>
      <c r="F35" s="418"/>
      <c r="G35" s="418"/>
      <c r="H35" s="419"/>
      <c r="I35" s="390" t="s">
        <v>31</v>
      </c>
      <c r="J35" s="390"/>
    </row>
    <row r="36" spans="2:10" ht="31.5" x14ac:dyDescent="0.25">
      <c r="B36" s="115" t="s">
        <v>30</v>
      </c>
      <c r="C36" s="115" t="s">
        <v>29</v>
      </c>
      <c r="D36" s="115" t="s">
        <v>28</v>
      </c>
      <c r="E36" s="115" t="s">
        <v>27</v>
      </c>
      <c r="F36" s="34" t="s">
        <v>26</v>
      </c>
      <c r="G36" s="437" t="s">
        <v>25</v>
      </c>
      <c r="H36" s="434"/>
      <c r="I36" s="390"/>
      <c r="J36" s="390"/>
    </row>
    <row r="37" spans="2:10" x14ac:dyDescent="0.25">
      <c r="B37" s="29" t="s">
        <v>15</v>
      </c>
      <c r="C37" s="30" t="s">
        <v>12</v>
      </c>
      <c r="D37" s="30" t="s">
        <v>396</v>
      </c>
      <c r="E37" s="30" t="s">
        <v>498</v>
      </c>
      <c r="F37" s="30" t="s">
        <v>10</v>
      </c>
      <c r="G37" s="426">
        <f>I26</f>
        <v>1700.56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391" t="s">
        <v>390</v>
      </c>
      <c r="C51" s="392"/>
      <c r="D51" s="392"/>
      <c r="E51" s="394" t="s">
        <v>683</v>
      </c>
      <c r="F51" s="394"/>
      <c r="G51" s="394"/>
      <c r="H51" s="395"/>
      <c r="I51" s="428" t="s">
        <v>86</v>
      </c>
      <c r="J51" s="429"/>
    </row>
    <row r="52" spans="2:11" ht="9" customHeight="1" x14ac:dyDescent="0.25">
      <c r="B52" s="393"/>
      <c r="C52" s="392"/>
      <c r="D52" s="392"/>
      <c r="E52" s="396"/>
      <c r="F52" s="396"/>
      <c r="G52" s="396"/>
      <c r="H52" s="397"/>
      <c r="I52" s="430"/>
      <c r="J52" s="431"/>
    </row>
    <row r="53" spans="2:11" x14ac:dyDescent="0.25">
      <c r="B53" s="393"/>
      <c r="C53" s="392"/>
      <c r="D53" s="392"/>
      <c r="E53" s="396"/>
      <c r="F53" s="396"/>
      <c r="G53" s="396"/>
      <c r="H53" s="397"/>
      <c r="I53" s="430"/>
      <c r="J53" s="431"/>
    </row>
    <row r="54" spans="2:11" ht="9" customHeight="1" x14ac:dyDescent="0.25">
      <c r="B54" s="393"/>
      <c r="C54" s="392"/>
      <c r="D54" s="392"/>
      <c r="E54" s="396"/>
      <c r="F54" s="396"/>
      <c r="G54" s="396"/>
      <c r="H54" s="396"/>
      <c r="I54" s="432"/>
      <c r="J54" s="433"/>
    </row>
    <row r="55" spans="2:11" ht="16.5" customHeight="1" x14ac:dyDescent="0.25">
      <c r="B55" s="393"/>
      <c r="C55" s="392"/>
      <c r="D55" s="392"/>
      <c r="E55" s="396"/>
      <c r="F55" s="396"/>
      <c r="G55" s="396"/>
      <c r="H55" s="396"/>
      <c r="I55" s="400" t="s">
        <v>1</v>
      </c>
      <c r="J55" s="401"/>
    </row>
    <row r="56" spans="2:11" ht="29.25" customHeight="1" x14ac:dyDescent="0.25">
      <c r="B56" s="393"/>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7" orientation="portrait"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codeName="Hoja136">
    <tabColor theme="0"/>
  </sheetPr>
  <dimension ref="B1:J62"/>
  <sheetViews>
    <sheetView topLeftCell="A28" workbookViewId="0">
      <selection activeCell="I42" sqref="I42:J43"/>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794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708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795</v>
      </c>
      <c r="E15" s="772"/>
      <c r="F15" s="505">
        <v>35</v>
      </c>
      <c r="G15" s="506"/>
      <c r="H15" s="737" t="s">
        <v>235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796</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797</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798</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63"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3600</v>
      </c>
    </row>
    <row r="30" spans="2:10" ht="21.75" customHeight="1" x14ac:dyDescent="0.25">
      <c r="B30" s="696" t="s">
        <v>244</v>
      </c>
      <c r="C30" s="697"/>
      <c r="D30" s="697"/>
      <c r="E30" s="697"/>
      <c r="F30" s="697"/>
      <c r="G30" s="697"/>
      <c r="H30" s="697"/>
      <c r="I30" s="700"/>
      <c r="J30" s="47">
        <f>+J29*12%</f>
        <v>432</v>
      </c>
    </row>
    <row r="31" spans="2:10" ht="16.5" customHeight="1" x14ac:dyDescent="0.25">
      <c r="B31" s="456" t="s">
        <v>42</v>
      </c>
      <c r="C31" s="709"/>
      <c r="D31" s="709"/>
      <c r="E31" s="709"/>
      <c r="F31" s="709"/>
      <c r="G31" s="709"/>
      <c r="H31" s="709"/>
      <c r="I31" s="710"/>
      <c r="J31" s="48">
        <f>J29+J30</f>
        <v>4032</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339</v>
      </c>
      <c r="C36" s="543"/>
      <c r="D36" s="543"/>
      <c r="E36" s="543"/>
      <c r="F36" s="543"/>
      <c r="G36" s="543"/>
      <c r="H36" s="543"/>
      <c r="I36" s="711">
        <f>+J29*0.9%</f>
        <v>32.400000000000006</v>
      </c>
      <c r="J36" s="712"/>
    </row>
    <row r="37" spans="2:10" ht="19.5" customHeight="1" x14ac:dyDescent="0.25">
      <c r="B37" s="542" t="s">
        <v>198</v>
      </c>
      <c r="C37" s="543"/>
      <c r="D37" s="543"/>
      <c r="E37" s="543"/>
      <c r="F37" s="543"/>
      <c r="G37" s="543"/>
      <c r="H37" s="543"/>
      <c r="I37" s="713">
        <f>+J30*75%</f>
        <v>324</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799</v>
      </c>
      <c r="C40" s="621"/>
      <c r="D40" s="621"/>
      <c r="E40" s="622"/>
      <c r="F40" s="550" t="s">
        <v>34</v>
      </c>
      <c r="G40" s="551"/>
      <c r="H40" s="552"/>
      <c r="I40" s="715">
        <f>I37+I36+I35</f>
        <v>356.4</v>
      </c>
      <c r="J40" s="715"/>
    </row>
    <row r="41" spans="2:10" ht="32.25" customHeight="1" x14ac:dyDescent="0.25">
      <c r="B41" s="623"/>
      <c r="C41" s="624"/>
      <c r="D41" s="624"/>
      <c r="E41" s="625"/>
      <c r="F41" s="550" t="s">
        <v>33</v>
      </c>
      <c r="G41" s="551"/>
      <c r="H41" s="552"/>
      <c r="I41" s="716">
        <f>J31-I40</f>
        <v>3675.6</v>
      </c>
      <c r="J41" s="717"/>
    </row>
    <row r="42" spans="2:10" ht="16.5" x14ac:dyDescent="0.25">
      <c r="B42" s="417" t="s">
        <v>32</v>
      </c>
      <c r="C42" s="418"/>
      <c r="D42" s="418"/>
      <c r="E42" s="418"/>
      <c r="F42" s="418"/>
      <c r="G42" s="418"/>
      <c r="H42" s="419"/>
      <c r="I42" s="420" t="s">
        <v>31</v>
      </c>
      <c r="J42" s="421"/>
    </row>
    <row r="43" spans="2:10" ht="31.5" x14ac:dyDescent="0.25">
      <c r="B43" s="116" t="s">
        <v>30</v>
      </c>
      <c r="C43" s="116" t="s">
        <v>29</v>
      </c>
      <c r="D43" s="116" t="s">
        <v>28</v>
      </c>
      <c r="E43" s="116" t="s">
        <v>27</v>
      </c>
      <c r="F43" s="28" t="s">
        <v>26</v>
      </c>
      <c r="G43" s="424" t="s">
        <v>25</v>
      </c>
      <c r="H43" s="425"/>
      <c r="I43" s="422"/>
      <c r="J43" s="423"/>
    </row>
    <row r="44" spans="2:10" ht="24" customHeight="1" x14ac:dyDescent="0.25">
      <c r="B44" s="29"/>
      <c r="C44" s="30" t="s">
        <v>411</v>
      </c>
      <c r="D44" s="30" t="s">
        <v>200</v>
      </c>
      <c r="E44" s="30" t="s">
        <v>11</v>
      </c>
      <c r="F44" s="30" t="s">
        <v>412</v>
      </c>
      <c r="G44" s="758">
        <f>J29</f>
        <v>3600</v>
      </c>
      <c r="H44" s="759"/>
      <c r="I44" s="428" t="s">
        <v>24</v>
      </c>
      <c r="J44" s="429"/>
    </row>
    <row r="45" spans="2:10" ht="20.25" customHeight="1" x14ac:dyDescent="0.25">
      <c r="B45" s="9"/>
      <c r="C45" s="8" t="s">
        <v>146</v>
      </c>
      <c r="D45" s="8" t="s">
        <v>144</v>
      </c>
      <c r="E45" s="8" t="s">
        <v>11</v>
      </c>
      <c r="F45" s="8" t="s">
        <v>413</v>
      </c>
      <c r="G45" s="407">
        <f>J30</f>
        <v>432</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391" t="s">
        <v>100</v>
      </c>
      <c r="C56" s="392"/>
      <c r="D56" s="392"/>
      <c r="E56" s="394" t="s">
        <v>112</v>
      </c>
      <c r="F56" s="394"/>
      <c r="G56" s="394"/>
      <c r="H56" s="395"/>
      <c r="I56" s="400" t="s">
        <v>86</v>
      </c>
      <c r="J56" s="401"/>
    </row>
    <row r="57" spans="2:10" x14ac:dyDescent="0.25">
      <c r="B57" s="393"/>
      <c r="C57" s="392"/>
      <c r="D57" s="392"/>
      <c r="E57" s="396"/>
      <c r="F57" s="396"/>
      <c r="G57" s="396"/>
      <c r="H57" s="397"/>
      <c r="I57" s="402"/>
      <c r="J57" s="403"/>
    </row>
    <row r="58" spans="2:10" x14ac:dyDescent="0.25">
      <c r="B58" s="393"/>
      <c r="C58" s="392"/>
      <c r="D58" s="392"/>
      <c r="E58" s="396"/>
      <c r="F58" s="396"/>
      <c r="G58" s="396"/>
      <c r="H58" s="397"/>
      <c r="I58" s="402"/>
      <c r="J58" s="403"/>
    </row>
    <row r="59" spans="2:10" x14ac:dyDescent="0.25">
      <c r="B59" s="393"/>
      <c r="C59" s="392"/>
      <c r="D59" s="392"/>
      <c r="E59" s="396"/>
      <c r="F59" s="396"/>
      <c r="G59" s="396"/>
      <c r="H59" s="396"/>
      <c r="I59" s="404"/>
      <c r="J59" s="405"/>
    </row>
    <row r="60" spans="2:10" x14ac:dyDescent="0.25">
      <c r="B60" s="393"/>
      <c r="C60" s="392"/>
      <c r="D60" s="392"/>
      <c r="E60" s="396"/>
      <c r="F60" s="396"/>
      <c r="G60" s="396"/>
      <c r="H60" s="396"/>
      <c r="I60" s="400" t="s">
        <v>1</v>
      </c>
      <c r="J60" s="401"/>
    </row>
    <row r="61" spans="2:10" x14ac:dyDescent="0.25">
      <c r="B61" s="393"/>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codeName="Hoja137">
    <tabColor theme="0"/>
  </sheetPr>
  <dimension ref="B1:U56"/>
  <sheetViews>
    <sheetView topLeftCell="A7" workbookViewId="0">
      <selection activeCell="B23" sqref="B23:J25"/>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800</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254</v>
      </c>
      <c r="G13" s="506"/>
      <c r="H13" s="737" t="s">
        <v>235</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255</v>
      </c>
      <c r="J16" s="514"/>
    </row>
    <row r="17" spans="2:21" ht="18" x14ac:dyDescent="0.25">
      <c r="B17" s="387" t="s">
        <v>47</v>
      </c>
      <c r="C17" s="388"/>
      <c r="D17" s="388"/>
      <c r="E17" s="388"/>
      <c r="F17" s="388"/>
      <c r="G17" s="388"/>
      <c r="H17" s="388"/>
      <c r="I17" s="388"/>
      <c r="J17" s="38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801</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21811.81</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802</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21811.81</v>
      </c>
      <c r="J34" s="715"/>
    </row>
    <row r="35" spans="2:10" ht="16.5" x14ac:dyDescent="0.25">
      <c r="B35" s="417" t="s">
        <v>32</v>
      </c>
      <c r="C35" s="418"/>
      <c r="D35" s="418"/>
      <c r="E35" s="418"/>
      <c r="F35" s="418"/>
      <c r="G35" s="418"/>
      <c r="H35" s="419"/>
      <c r="I35" s="390" t="s">
        <v>31</v>
      </c>
      <c r="J35" s="390"/>
    </row>
    <row r="36" spans="2:10" ht="31.5" x14ac:dyDescent="0.25">
      <c r="B36" s="118" t="s">
        <v>30</v>
      </c>
      <c r="C36" s="118" t="s">
        <v>29</v>
      </c>
      <c r="D36" s="118" t="s">
        <v>28</v>
      </c>
      <c r="E36" s="118" t="s">
        <v>27</v>
      </c>
      <c r="F36" s="28" t="s">
        <v>26</v>
      </c>
      <c r="G36" s="424" t="s">
        <v>25</v>
      </c>
      <c r="H36" s="425"/>
      <c r="I36" s="390"/>
      <c r="J36" s="390"/>
    </row>
    <row r="37" spans="2:10" ht="15.75" x14ac:dyDescent="0.25">
      <c r="B37" s="29" t="s">
        <v>15</v>
      </c>
      <c r="C37" s="30"/>
      <c r="D37" s="30"/>
      <c r="E37" s="30"/>
      <c r="F37" s="30" t="s">
        <v>259</v>
      </c>
      <c r="G37" s="426">
        <f>I34</f>
        <v>21811.81</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123</v>
      </c>
      <c r="J42" s="410"/>
    </row>
    <row r="43" spans="2:10" ht="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6.5" customHeight="1" x14ac:dyDescent="0.25">
      <c r="B50" s="391" t="s">
        <v>260</v>
      </c>
      <c r="C50" s="392"/>
      <c r="D50" s="392"/>
      <c r="E50" s="394" t="s">
        <v>261</v>
      </c>
      <c r="F50" s="394"/>
      <c r="G50" s="394"/>
      <c r="H50" s="395"/>
      <c r="I50" s="400" t="s">
        <v>86</v>
      </c>
      <c r="J50" s="401"/>
    </row>
    <row r="51" spans="2:10" x14ac:dyDescent="0.25">
      <c r="B51" s="393"/>
      <c r="C51" s="392"/>
      <c r="D51" s="392"/>
      <c r="E51" s="396"/>
      <c r="F51" s="396"/>
      <c r="G51" s="396"/>
      <c r="H51" s="397"/>
      <c r="I51" s="402"/>
      <c r="J51" s="403"/>
    </row>
    <row r="52" spans="2:10" x14ac:dyDescent="0.25">
      <c r="B52" s="393"/>
      <c r="C52" s="392"/>
      <c r="D52" s="392"/>
      <c r="E52" s="396"/>
      <c r="F52" s="396"/>
      <c r="G52" s="396"/>
      <c r="H52" s="397"/>
      <c r="I52" s="402"/>
      <c r="J52" s="403"/>
    </row>
    <row r="53" spans="2:10" x14ac:dyDescent="0.25">
      <c r="B53" s="393"/>
      <c r="C53" s="392"/>
      <c r="D53" s="392"/>
      <c r="E53" s="396"/>
      <c r="F53" s="396"/>
      <c r="G53" s="396"/>
      <c r="H53" s="396"/>
      <c r="I53" s="404"/>
      <c r="J53" s="405"/>
    </row>
    <row r="54" spans="2:10" x14ac:dyDescent="0.25">
      <c r="B54" s="393"/>
      <c r="C54" s="392"/>
      <c r="D54" s="392"/>
      <c r="E54" s="396"/>
      <c r="F54" s="396"/>
      <c r="G54" s="396"/>
      <c r="H54" s="396"/>
      <c r="I54" s="400" t="s">
        <v>1</v>
      </c>
      <c r="J54" s="401"/>
    </row>
    <row r="55" spans="2:10" x14ac:dyDescent="0.25">
      <c r="B55" s="393"/>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3" orientation="portrait"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codeName="Hoja138">
    <tabColor theme="0"/>
  </sheetPr>
  <dimension ref="B1:J56"/>
  <sheetViews>
    <sheetView topLeftCell="A19" workbookViewId="0">
      <selection activeCell="H13" sqref="H13:I14"/>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803</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ht="16.5" x14ac:dyDescent="0.25">
      <c r="B10" s="17"/>
      <c r="C10" s="16"/>
      <c r="D10" s="16"/>
      <c r="E10" s="16"/>
      <c r="F10" s="16"/>
      <c r="G10" s="16"/>
      <c r="H10" s="16"/>
      <c r="I10" s="16"/>
      <c r="J10" s="15"/>
    </row>
    <row r="11" spans="2:10" ht="24" customHeight="1" x14ac:dyDescent="0.25">
      <c r="B11" s="744" t="s">
        <v>59</v>
      </c>
      <c r="C11" s="745"/>
      <c r="D11" s="745"/>
      <c r="E11" s="745"/>
      <c r="F11" s="745"/>
      <c r="G11" s="745"/>
      <c r="H11" s="745"/>
      <c r="I11" s="745"/>
      <c r="J11" s="746"/>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267</v>
      </c>
      <c r="E13" s="504"/>
      <c r="F13" s="505" t="s">
        <v>254</v>
      </c>
      <c r="G13" s="506"/>
      <c r="H13" s="737" t="s">
        <v>235</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27"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0.5" customHeight="1" x14ac:dyDescent="0.25">
      <c r="B18" s="459" t="s">
        <v>46</v>
      </c>
      <c r="C18" s="460"/>
      <c r="D18" s="463" t="s">
        <v>256</v>
      </c>
      <c r="E18" s="464"/>
      <c r="F18" s="464"/>
      <c r="G18" s="464"/>
      <c r="H18" s="464"/>
      <c r="I18" s="464"/>
      <c r="J18" s="465"/>
    </row>
    <row r="19" spans="2:10"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4.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804</v>
      </c>
      <c r="C23" s="477"/>
      <c r="D23" s="477"/>
      <c r="E23" s="477"/>
      <c r="F23" s="477"/>
      <c r="G23" s="477"/>
      <c r="H23" s="477"/>
      <c r="I23" s="477"/>
      <c r="J23" s="478"/>
    </row>
    <row r="24" spans="2:10" ht="23.25" customHeight="1" x14ac:dyDescent="0.25">
      <c r="B24" s="479"/>
      <c r="C24" s="480"/>
      <c r="D24" s="480"/>
      <c r="E24" s="480"/>
      <c r="F24" s="480"/>
      <c r="G24" s="480"/>
      <c r="H24" s="480"/>
      <c r="I24" s="480"/>
      <c r="J24" s="481"/>
    </row>
    <row r="25" spans="2:10" ht="30.75" customHeight="1" x14ac:dyDescent="0.25">
      <c r="B25" s="479"/>
      <c r="C25" s="480"/>
      <c r="D25" s="480"/>
      <c r="E25" s="480"/>
      <c r="F25" s="480"/>
      <c r="G25" s="480"/>
      <c r="H25" s="480"/>
      <c r="I25" s="480"/>
      <c r="J25" s="481"/>
    </row>
    <row r="26" spans="2:10" ht="16.5" customHeight="1" x14ac:dyDescent="0.25">
      <c r="B26" s="534" t="s">
        <v>258</v>
      </c>
      <c r="C26" s="535"/>
      <c r="D26" s="535"/>
      <c r="E26" s="535"/>
      <c r="F26" s="535"/>
      <c r="G26" s="535"/>
      <c r="H26" s="536"/>
      <c r="I26" s="743">
        <v>735.29</v>
      </c>
      <c r="J26" s="743"/>
    </row>
    <row r="27" spans="2:10" ht="19.5" customHeight="1"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30.75" customHeight="1" x14ac:dyDescent="0.25">
      <c r="B33" s="443" t="s">
        <v>805</v>
      </c>
      <c r="C33" s="444"/>
      <c r="D33" s="444"/>
      <c r="E33" s="445"/>
      <c r="F33" s="550" t="s">
        <v>34</v>
      </c>
      <c r="G33" s="551"/>
      <c r="H33" s="552"/>
      <c r="I33" s="738">
        <f>SUM(I30:J32)</f>
        <v>0</v>
      </c>
      <c r="J33" s="738"/>
    </row>
    <row r="34" spans="2:10" ht="20.25" x14ac:dyDescent="0.25">
      <c r="B34" s="446"/>
      <c r="C34" s="447"/>
      <c r="D34" s="447"/>
      <c r="E34" s="448"/>
      <c r="F34" s="550" t="s">
        <v>33</v>
      </c>
      <c r="G34" s="551"/>
      <c r="H34" s="552"/>
      <c r="I34" s="452">
        <f>I26</f>
        <v>735.29</v>
      </c>
      <c r="J34" s="452"/>
    </row>
    <row r="35" spans="2:10" ht="16.5" x14ac:dyDescent="0.25">
      <c r="B35" s="417" t="s">
        <v>32</v>
      </c>
      <c r="C35" s="418"/>
      <c r="D35" s="418"/>
      <c r="E35" s="418"/>
      <c r="F35" s="418"/>
      <c r="G35" s="418"/>
      <c r="H35" s="419"/>
      <c r="I35" s="390" t="s">
        <v>31</v>
      </c>
      <c r="J35" s="390"/>
    </row>
    <row r="36" spans="2:10" ht="31.5" x14ac:dyDescent="0.25">
      <c r="B36" s="118" t="s">
        <v>30</v>
      </c>
      <c r="C36" s="118" t="s">
        <v>29</v>
      </c>
      <c r="D36" s="118" t="s">
        <v>28</v>
      </c>
      <c r="E36" s="118" t="s">
        <v>27</v>
      </c>
      <c r="F36" s="28" t="s">
        <v>26</v>
      </c>
      <c r="G36" s="424" t="s">
        <v>25</v>
      </c>
      <c r="H36" s="425"/>
      <c r="I36" s="390"/>
      <c r="J36" s="390"/>
    </row>
    <row r="37" spans="2:10" ht="15.75" x14ac:dyDescent="0.25">
      <c r="B37" s="29" t="s">
        <v>15</v>
      </c>
      <c r="C37" s="30"/>
      <c r="D37" s="30"/>
      <c r="E37" s="30"/>
      <c r="F37" s="30" t="s">
        <v>259</v>
      </c>
      <c r="G37" s="426">
        <f>I34</f>
        <v>735.29</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268</v>
      </c>
      <c r="J42" s="410"/>
    </row>
    <row r="43" spans="2:10" ht="15.75"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20.25" customHeight="1" x14ac:dyDescent="0.25">
      <c r="B50" s="391" t="s">
        <v>269</v>
      </c>
      <c r="C50" s="392"/>
      <c r="D50" s="392"/>
      <c r="E50" s="394" t="s">
        <v>112</v>
      </c>
      <c r="F50" s="394"/>
      <c r="G50" s="394"/>
      <c r="H50" s="395"/>
      <c r="I50" s="400" t="s">
        <v>86</v>
      </c>
      <c r="J50" s="401"/>
    </row>
    <row r="51" spans="2:10" x14ac:dyDescent="0.25">
      <c r="B51" s="393"/>
      <c r="C51" s="392"/>
      <c r="D51" s="392"/>
      <c r="E51" s="396"/>
      <c r="F51" s="396"/>
      <c r="G51" s="396"/>
      <c r="H51" s="397"/>
      <c r="I51" s="402"/>
      <c r="J51" s="403"/>
    </row>
    <row r="52" spans="2:10" x14ac:dyDescent="0.25">
      <c r="B52" s="393"/>
      <c r="C52" s="392"/>
      <c r="D52" s="392"/>
      <c r="E52" s="396"/>
      <c r="F52" s="396"/>
      <c r="G52" s="396"/>
      <c r="H52" s="397"/>
      <c r="I52" s="402"/>
      <c r="J52" s="403"/>
    </row>
    <row r="53" spans="2:10" x14ac:dyDescent="0.25">
      <c r="B53" s="393"/>
      <c r="C53" s="392"/>
      <c r="D53" s="392"/>
      <c r="E53" s="396"/>
      <c r="F53" s="396"/>
      <c r="G53" s="396"/>
      <c r="H53" s="396"/>
      <c r="I53" s="404"/>
      <c r="J53" s="405"/>
    </row>
    <row r="54" spans="2:10" x14ac:dyDescent="0.25">
      <c r="B54" s="393"/>
      <c r="C54" s="392"/>
      <c r="D54" s="392"/>
      <c r="E54" s="396"/>
      <c r="F54" s="396"/>
      <c r="G54" s="396"/>
      <c r="H54" s="396"/>
      <c r="I54" s="400" t="s">
        <v>1</v>
      </c>
      <c r="J54" s="401"/>
    </row>
    <row r="55" spans="2:10" x14ac:dyDescent="0.25">
      <c r="B55" s="393"/>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35433070866141736" bottom="0.15748031496062992" header="0.31496062992125984" footer="0.31496062992125984"/>
  <pageSetup scale="81" orientation="portrait"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codeName="Hoja139">
    <tabColor theme="0"/>
  </sheetPr>
  <dimension ref="B1:J57"/>
  <sheetViews>
    <sheetView topLeftCell="A22" workbookViewId="0">
      <selection activeCell="I33" sqref="I33:J33"/>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810</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708</v>
      </c>
      <c r="J9" s="15"/>
    </row>
    <row r="10" spans="2:10" ht="16.5" x14ac:dyDescent="0.25">
      <c r="B10" s="17"/>
      <c r="C10" s="16"/>
      <c r="D10" s="16"/>
      <c r="E10" s="16"/>
      <c r="F10" s="16"/>
      <c r="G10" s="16"/>
      <c r="H10" s="16"/>
      <c r="I10" s="16"/>
      <c r="J10" s="15"/>
    </row>
    <row r="11" spans="2:10" ht="36.7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x14ac:dyDescent="0.25">
      <c r="B13" s="497"/>
      <c r="C13" s="498"/>
      <c r="D13" s="504" t="s">
        <v>806</v>
      </c>
      <c r="E13" s="504"/>
      <c r="F13" s="505" t="s">
        <v>254</v>
      </c>
      <c r="G13" s="506"/>
      <c r="H13" s="509" t="s">
        <v>235</v>
      </c>
      <c r="I13" s="510"/>
      <c r="J13" s="504" t="s">
        <v>52</v>
      </c>
    </row>
    <row r="14" spans="2:10" x14ac:dyDescent="0.25">
      <c r="B14" s="497"/>
      <c r="C14" s="498"/>
      <c r="D14" s="504"/>
      <c r="E14" s="504"/>
      <c r="F14" s="507"/>
      <c r="G14" s="508"/>
      <c r="H14" s="510"/>
      <c r="I14" s="510"/>
      <c r="J14" s="504"/>
    </row>
    <row r="15" spans="2:10" ht="15.75"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5" customHeight="1" x14ac:dyDescent="0.25">
      <c r="B18" s="459" t="s">
        <v>46</v>
      </c>
      <c r="C18" s="460"/>
      <c r="D18" s="463" t="s">
        <v>807</v>
      </c>
      <c r="E18" s="464"/>
      <c r="F18" s="464"/>
      <c r="G18" s="464"/>
      <c r="H18" s="464"/>
      <c r="I18" s="464"/>
      <c r="J18" s="465"/>
    </row>
    <row r="19" spans="2:10" ht="15" customHeight="1" x14ac:dyDescent="0.25">
      <c r="B19" s="461"/>
      <c r="C19" s="462"/>
      <c r="D19" s="466"/>
      <c r="E19" s="467"/>
      <c r="F19" s="467"/>
      <c r="G19" s="467"/>
      <c r="H19" s="467"/>
      <c r="I19" s="467"/>
      <c r="J19" s="468"/>
    </row>
    <row r="20" spans="2:10" ht="15" customHeight="1" x14ac:dyDescent="0.25">
      <c r="B20" s="469" t="s">
        <v>808</v>
      </c>
      <c r="C20" s="469"/>
      <c r="D20" s="469"/>
      <c r="E20" s="469"/>
      <c r="F20" s="470" t="s">
        <v>44</v>
      </c>
      <c r="G20" s="471"/>
      <c r="H20" s="471"/>
      <c r="I20" s="471"/>
      <c r="J20" s="472"/>
    </row>
    <row r="21" spans="2:10" ht="1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7" customHeight="1" x14ac:dyDescent="0.25">
      <c r="B23" s="476" t="s">
        <v>811</v>
      </c>
      <c r="C23" s="477"/>
      <c r="D23" s="477"/>
      <c r="E23" s="477"/>
      <c r="F23" s="477"/>
      <c r="G23" s="477"/>
      <c r="H23" s="477"/>
      <c r="I23" s="477"/>
      <c r="J23" s="478"/>
    </row>
    <row r="24" spans="2:10" ht="24.75" customHeight="1" x14ac:dyDescent="0.25">
      <c r="B24" s="479"/>
      <c r="C24" s="480"/>
      <c r="D24" s="480"/>
      <c r="E24" s="480"/>
      <c r="F24" s="480"/>
      <c r="G24" s="480"/>
      <c r="H24" s="480"/>
      <c r="I24" s="480"/>
      <c r="J24" s="481"/>
    </row>
    <row r="25" spans="2:10" ht="38.25" customHeight="1" x14ac:dyDescent="0.25">
      <c r="B25" s="479"/>
      <c r="C25" s="480"/>
      <c r="D25" s="480"/>
      <c r="E25" s="480"/>
      <c r="F25" s="480"/>
      <c r="G25" s="480"/>
      <c r="H25" s="480"/>
      <c r="I25" s="480"/>
      <c r="J25" s="481"/>
    </row>
    <row r="26" spans="2:10" ht="18" customHeight="1" x14ac:dyDescent="0.25">
      <c r="B26" s="534" t="s">
        <v>258</v>
      </c>
      <c r="C26" s="535"/>
      <c r="D26" s="535"/>
      <c r="E26" s="535"/>
      <c r="F26" s="535"/>
      <c r="G26" s="535"/>
      <c r="H26" s="536"/>
      <c r="I26" s="601">
        <v>3677.4</v>
      </c>
      <c r="J26" s="601"/>
    </row>
    <row r="27" spans="2:10" ht="15.75"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28.5" customHeight="1" x14ac:dyDescent="0.25">
      <c r="B33" s="582" t="s">
        <v>812</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f>
        <v>3677.4</v>
      </c>
      <c r="J34" s="452"/>
    </row>
    <row r="35" spans="2:10" ht="16.5" x14ac:dyDescent="0.25">
      <c r="B35" s="417" t="s">
        <v>32</v>
      </c>
      <c r="C35" s="418"/>
      <c r="D35" s="418"/>
      <c r="E35" s="418"/>
      <c r="F35" s="418"/>
      <c r="G35" s="418"/>
      <c r="H35" s="419"/>
      <c r="I35" s="390" t="s">
        <v>31</v>
      </c>
      <c r="J35" s="390"/>
    </row>
    <row r="36" spans="2:10" ht="31.5" x14ac:dyDescent="0.25">
      <c r="B36" s="118" t="s">
        <v>30</v>
      </c>
      <c r="C36" s="118" t="s">
        <v>29</v>
      </c>
      <c r="D36" s="118" t="s">
        <v>28</v>
      </c>
      <c r="E36" s="118" t="s">
        <v>27</v>
      </c>
      <c r="F36" s="28" t="s">
        <v>26</v>
      </c>
      <c r="G36" s="424" t="s">
        <v>25</v>
      </c>
      <c r="H36" s="425"/>
      <c r="I36" s="390"/>
      <c r="J36" s="390"/>
    </row>
    <row r="37" spans="2:10" ht="15.75" x14ac:dyDescent="0.25">
      <c r="B37" s="29" t="s">
        <v>15</v>
      </c>
      <c r="C37" s="30"/>
      <c r="D37" s="30"/>
      <c r="E37" s="30"/>
      <c r="F37" s="30" t="s">
        <v>259</v>
      </c>
      <c r="G37" s="426">
        <f>I34</f>
        <v>3677.4</v>
      </c>
      <c r="H37" s="427"/>
      <c r="I37" s="428" t="s">
        <v>24</v>
      </c>
      <c r="J37" s="429"/>
    </row>
    <row r="38" spans="2:10" ht="15.75" x14ac:dyDescent="0.25">
      <c r="B38" s="9"/>
      <c r="C38" s="8"/>
      <c r="D38" s="8"/>
      <c r="E38" s="8"/>
      <c r="F38" s="8"/>
      <c r="G38" s="406"/>
      <c r="H38" s="407"/>
      <c r="I38" s="430"/>
      <c r="J38" s="431"/>
    </row>
    <row r="39" spans="2:10" ht="15.75" x14ac:dyDescent="0.25">
      <c r="B39" s="9"/>
      <c r="C39" s="8"/>
      <c r="D39" s="8"/>
      <c r="E39" s="8"/>
      <c r="F39" s="8"/>
      <c r="G39" s="406"/>
      <c r="H39" s="407"/>
      <c r="I39" s="430"/>
      <c r="J39" s="431"/>
    </row>
    <row r="40" spans="2:10" ht="15.75" x14ac:dyDescent="0.25">
      <c r="B40" s="9"/>
      <c r="C40" s="8"/>
      <c r="D40" s="8"/>
      <c r="E40" s="8"/>
      <c r="F40" s="8"/>
      <c r="G40" s="406"/>
      <c r="H40" s="407"/>
      <c r="I40" s="432"/>
      <c r="J40" s="433"/>
    </row>
    <row r="41" spans="2:10" ht="15.75" x14ac:dyDescent="0.25">
      <c r="B41" s="9"/>
      <c r="C41" s="8"/>
      <c r="D41" s="8"/>
      <c r="E41" s="8"/>
      <c r="F41" s="8"/>
      <c r="G41" s="406"/>
      <c r="H41" s="407"/>
      <c r="I41" s="390" t="s">
        <v>19</v>
      </c>
      <c r="J41" s="390"/>
    </row>
    <row r="42" spans="2:10" ht="15.75" x14ac:dyDescent="0.25">
      <c r="B42" s="9"/>
      <c r="C42" s="8"/>
      <c r="D42" s="8"/>
      <c r="E42" s="8"/>
      <c r="F42" s="8"/>
      <c r="G42" s="406"/>
      <c r="H42" s="407"/>
      <c r="I42" s="409" t="s">
        <v>286</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31"/>
      <c r="C46" s="32"/>
      <c r="D46" s="32"/>
      <c r="E46" s="6"/>
      <c r="F46" s="6"/>
      <c r="G46" s="415"/>
      <c r="H46" s="416"/>
      <c r="I46" s="413"/>
      <c r="J46" s="414"/>
    </row>
    <row r="47" spans="2:10" ht="15.75" x14ac:dyDescent="0.25">
      <c r="B47" s="9"/>
      <c r="C47" s="8"/>
      <c r="D47" s="8"/>
      <c r="E47" s="8"/>
      <c r="F47" s="8"/>
      <c r="G47" s="406"/>
      <c r="H47" s="561"/>
      <c r="I47" s="119"/>
      <c r="J47" s="117"/>
    </row>
    <row r="48" spans="2:10" ht="15.75" x14ac:dyDescent="0.25">
      <c r="B48" s="7"/>
      <c r="C48" s="6"/>
      <c r="D48" s="6"/>
      <c r="E48" s="6"/>
      <c r="F48" s="6"/>
      <c r="G48" s="415"/>
      <c r="H48" s="565"/>
      <c r="I48" s="119"/>
      <c r="J48" s="117"/>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30" customHeight="1" x14ac:dyDescent="0.25">
      <c r="B51" s="391" t="s">
        <v>809</v>
      </c>
      <c r="C51" s="392"/>
      <c r="D51" s="392"/>
      <c r="E51" s="394" t="s">
        <v>231</v>
      </c>
      <c r="F51" s="394"/>
      <c r="G51" s="394"/>
      <c r="H51" s="395"/>
      <c r="I51" s="400" t="s">
        <v>86</v>
      </c>
      <c r="J51" s="401"/>
    </row>
    <row r="52" spans="2:10" ht="33.75" customHeight="1" x14ac:dyDescent="0.25">
      <c r="B52" s="393"/>
      <c r="C52" s="392"/>
      <c r="D52" s="392"/>
      <c r="E52" s="396"/>
      <c r="F52" s="396"/>
      <c r="G52" s="396"/>
      <c r="H52" s="397"/>
      <c r="I52" s="402"/>
      <c r="J52" s="403"/>
    </row>
    <row r="53" spans="2:10" x14ac:dyDescent="0.25">
      <c r="B53" s="393"/>
      <c r="C53" s="392"/>
      <c r="D53" s="392"/>
      <c r="E53" s="396"/>
      <c r="F53" s="396"/>
      <c r="G53" s="396"/>
      <c r="H53" s="397"/>
      <c r="I53" s="402"/>
      <c r="J53" s="403"/>
    </row>
    <row r="54" spans="2:10" x14ac:dyDescent="0.25">
      <c r="B54" s="393"/>
      <c r="C54" s="392"/>
      <c r="D54" s="392"/>
      <c r="E54" s="396"/>
      <c r="F54" s="396"/>
      <c r="G54" s="396"/>
      <c r="H54" s="396"/>
      <c r="I54" s="404"/>
      <c r="J54" s="405"/>
    </row>
    <row r="55" spans="2:10" x14ac:dyDescent="0.25">
      <c r="B55" s="393"/>
      <c r="C55" s="392"/>
      <c r="D55" s="392"/>
      <c r="E55" s="396"/>
      <c r="F55" s="396"/>
      <c r="G55" s="396"/>
      <c r="H55" s="396"/>
      <c r="I55" s="400" t="s">
        <v>1</v>
      </c>
      <c r="J55" s="401"/>
    </row>
    <row r="56" spans="2:10" x14ac:dyDescent="0.25">
      <c r="B56" s="393"/>
      <c r="C56" s="392"/>
      <c r="D56" s="392"/>
      <c r="E56" s="398"/>
      <c r="F56" s="398"/>
      <c r="G56" s="398"/>
      <c r="H56" s="399"/>
      <c r="I56" s="404"/>
      <c r="J56" s="405"/>
    </row>
    <row r="57" spans="2:10" ht="21" customHeight="1" x14ac:dyDescent="0.25">
      <c r="B57" s="384" t="s">
        <v>262</v>
      </c>
      <c r="C57" s="385"/>
      <c r="D57" s="385"/>
      <c r="E57" s="385"/>
      <c r="F57" s="385"/>
      <c r="G57" s="385"/>
      <c r="H57" s="385"/>
      <c r="I57" s="385"/>
      <c r="J57" s="386"/>
    </row>
  </sheetData>
  <mergeCells count="68">
    <mergeCell ref="B51:D56"/>
    <mergeCell ref="E51:H56"/>
    <mergeCell ref="I51:J54"/>
    <mergeCell ref="I55:J56"/>
    <mergeCell ref="B57:J57"/>
    <mergeCell ref="G47:H47"/>
    <mergeCell ref="G48:H48"/>
    <mergeCell ref="B49:H49"/>
    <mergeCell ref="I49:J50"/>
    <mergeCell ref="B50:D50"/>
    <mergeCell ref="E50:H50"/>
    <mergeCell ref="G41:H41"/>
    <mergeCell ref="I41:J41"/>
    <mergeCell ref="G42:H42"/>
    <mergeCell ref="I42:J46"/>
    <mergeCell ref="G43:H43"/>
    <mergeCell ref="G44:H44"/>
    <mergeCell ref="G45:H45"/>
    <mergeCell ref="G46:H46"/>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5" orientation="portrait" r:id="rId1"/>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codeName="Hoja140">
    <tabColor theme="0"/>
  </sheetPr>
  <dimension ref="B2:J58"/>
  <sheetViews>
    <sheetView workbookViewId="0">
      <selection activeCell="B24" sqref="B24:J26"/>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813</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708</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254</v>
      </c>
      <c r="G14" s="506"/>
      <c r="H14" s="509" t="s">
        <v>235</v>
      </c>
      <c r="I14" s="510"/>
      <c r="J14" s="504" t="s">
        <v>52</v>
      </c>
    </row>
    <row r="15" spans="2:10" ht="15" customHeight="1" x14ac:dyDescent="0.25">
      <c r="B15" s="497"/>
      <c r="C15" s="498"/>
      <c r="D15" s="504"/>
      <c r="E15" s="504"/>
      <c r="F15" s="507"/>
      <c r="G15" s="508"/>
      <c r="H15" s="510"/>
      <c r="I15" s="51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273</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274</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275</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22.5" customHeight="1" x14ac:dyDescent="0.25">
      <c r="B24" s="476" t="s">
        <v>814</v>
      </c>
      <c r="C24" s="477"/>
      <c r="D24" s="477"/>
      <c r="E24" s="477"/>
      <c r="F24" s="477"/>
      <c r="G24" s="477"/>
      <c r="H24" s="477"/>
      <c r="I24" s="477"/>
      <c r="J24" s="478"/>
    </row>
    <row r="25" spans="2:10" ht="36"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23.25" customHeight="1" x14ac:dyDescent="0.25">
      <c r="B27" s="534" t="s">
        <v>258</v>
      </c>
      <c r="C27" s="535"/>
      <c r="D27" s="535"/>
      <c r="E27" s="535"/>
      <c r="F27" s="535"/>
      <c r="G27" s="535"/>
      <c r="H27" s="536"/>
      <c r="I27" s="601">
        <v>39153.93</v>
      </c>
      <c r="J27" s="601"/>
    </row>
    <row r="28" spans="2:10" ht="15.75" customHeight="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815</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39153.93</v>
      </c>
      <c r="J35" s="452"/>
    </row>
    <row r="36" spans="2:10" ht="16.5" x14ac:dyDescent="0.25">
      <c r="B36" s="417" t="s">
        <v>32</v>
      </c>
      <c r="C36" s="418"/>
      <c r="D36" s="418"/>
      <c r="E36" s="418"/>
      <c r="F36" s="418"/>
      <c r="G36" s="418"/>
      <c r="H36" s="419"/>
      <c r="I36" s="390" t="s">
        <v>31</v>
      </c>
      <c r="J36" s="390"/>
    </row>
    <row r="37" spans="2:10" ht="31.5" x14ac:dyDescent="0.25">
      <c r="B37" s="118" t="s">
        <v>30</v>
      </c>
      <c r="C37" s="118" t="s">
        <v>29</v>
      </c>
      <c r="D37" s="118" t="s">
        <v>28</v>
      </c>
      <c r="E37" s="118" t="s">
        <v>27</v>
      </c>
      <c r="F37" s="28" t="s">
        <v>26</v>
      </c>
      <c r="G37" s="424" t="s">
        <v>25</v>
      </c>
      <c r="H37" s="425"/>
      <c r="I37" s="390"/>
      <c r="J37" s="390"/>
    </row>
    <row r="38" spans="2:10" ht="15.75" customHeight="1" x14ac:dyDescent="0.25">
      <c r="B38" s="29" t="s">
        <v>15</v>
      </c>
      <c r="C38" s="30"/>
      <c r="D38" s="30"/>
      <c r="E38" s="30"/>
      <c r="F38" s="30" t="s">
        <v>259</v>
      </c>
      <c r="G38" s="426">
        <f>I27</f>
        <v>39153.93</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268</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31"/>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391" t="s">
        <v>100</v>
      </c>
      <c r="C52" s="392"/>
      <c r="D52" s="392"/>
      <c r="E52" s="394" t="s">
        <v>276</v>
      </c>
      <c r="F52" s="394"/>
      <c r="G52" s="394"/>
      <c r="H52" s="395"/>
      <c r="I52" s="400" t="s">
        <v>86</v>
      </c>
      <c r="J52" s="401"/>
    </row>
    <row r="53" spans="2:10" ht="15" customHeight="1" x14ac:dyDescent="0.25">
      <c r="B53" s="393"/>
      <c r="C53" s="392"/>
      <c r="D53" s="392"/>
      <c r="E53" s="396"/>
      <c r="F53" s="396"/>
      <c r="G53" s="396"/>
      <c r="H53" s="397"/>
      <c r="I53" s="402"/>
      <c r="J53" s="403"/>
    </row>
    <row r="54" spans="2:10" ht="15" customHeight="1" x14ac:dyDescent="0.25">
      <c r="B54" s="393"/>
      <c r="C54" s="392"/>
      <c r="D54" s="392"/>
      <c r="E54" s="396"/>
      <c r="F54" s="396"/>
      <c r="G54" s="396"/>
      <c r="H54" s="397"/>
      <c r="I54" s="402"/>
      <c r="J54" s="403"/>
    </row>
    <row r="55" spans="2:10" ht="15" customHeight="1" x14ac:dyDescent="0.25">
      <c r="B55" s="393"/>
      <c r="C55" s="392"/>
      <c r="D55" s="392"/>
      <c r="E55" s="396"/>
      <c r="F55" s="396"/>
      <c r="G55" s="396"/>
      <c r="H55" s="396"/>
      <c r="I55" s="404"/>
      <c r="J55" s="405"/>
    </row>
    <row r="56" spans="2:10" ht="15" customHeight="1" x14ac:dyDescent="0.25">
      <c r="B56" s="393"/>
      <c r="C56" s="392"/>
      <c r="D56" s="392"/>
      <c r="E56" s="396"/>
      <c r="F56" s="396"/>
      <c r="G56" s="396"/>
      <c r="H56" s="396"/>
      <c r="I56" s="400" t="s">
        <v>1</v>
      </c>
      <c r="J56" s="401"/>
    </row>
    <row r="57" spans="2:10" ht="15" customHeight="1" x14ac:dyDescent="0.25">
      <c r="B57" s="393"/>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6:H36"/>
    <mergeCell ref="I36:J37"/>
    <mergeCell ref="G37:H37"/>
    <mergeCell ref="G38:H38"/>
    <mergeCell ref="I38:J41"/>
    <mergeCell ref="G39:H39"/>
    <mergeCell ref="G40:H40"/>
    <mergeCell ref="G41:H41"/>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8:J18"/>
    <mergeCell ref="B19:C20"/>
    <mergeCell ref="D19:J20"/>
    <mergeCell ref="B21:E22"/>
    <mergeCell ref="F21:J22"/>
    <mergeCell ref="B23:J23"/>
    <mergeCell ref="B24:J26"/>
    <mergeCell ref="B27:H27"/>
    <mergeCell ref="I27:J27"/>
    <mergeCell ref="B28:H28"/>
    <mergeCell ref="I28:J2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35433070866141736" header="0.31496062992125984" footer="0.31496062992125984"/>
  <pageSetup scale="73" orientation="portrait" r:id="rId1"/>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codeName="Hoja141">
    <tabColor theme="0"/>
  </sheetPr>
  <dimension ref="B2:J58"/>
  <sheetViews>
    <sheetView workbookViewId="0">
      <selection activeCell="B24" sqref="B24:J26"/>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818</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708</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254</v>
      </c>
      <c r="G14" s="506"/>
      <c r="H14" s="737" t="s">
        <v>235</v>
      </c>
      <c r="I14" s="518"/>
      <c r="J14" s="504" t="s">
        <v>52</v>
      </c>
    </row>
    <row r="15" spans="2:10" ht="15" customHeight="1" x14ac:dyDescent="0.25">
      <c r="B15" s="497"/>
      <c r="C15" s="498"/>
      <c r="D15" s="504"/>
      <c r="E15" s="504"/>
      <c r="F15" s="507"/>
      <c r="G15" s="508"/>
      <c r="H15" s="519"/>
      <c r="I15" s="52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819</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816</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817</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22.5" customHeight="1" x14ac:dyDescent="0.25">
      <c r="B24" s="476" t="s">
        <v>820</v>
      </c>
      <c r="C24" s="477"/>
      <c r="D24" s="477"/>
      <c r="E24" s="477"/>
      <c r="F24" s="477"/>
      <c r="G24" s="477"/>
      <c r="H24" s="477"/>
      <c r="I24" s="477"/>
      <c r="J24" s="478"/>
    </row>
    <row r="25" spans="2:10" ht="24"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23.25" customHeight="1" x14ac:dyDescent="0.25">
      <c r="B27" s="534" t="s">
        <v>258</v>
      </c>
      <c r="C27" s="535"/>
      <c r="D27" s="535"/>
      <c r="E27" s="535"/>
      <c r="F27" s="535"/>
      <c r="G27" s="535"/>
      <c r="H27" s="536"/>
      <c r="I27" s="601">
        <v>509.59</v>
      </c>
      <c r="J27" s="601"/>
    </row>
    <row r="28" spans="2:10" ht="15.75" customHeight="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821</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509.59</v>
      </c>
      <c r="J35" s="452"/>
    </row>
    <row r="36" spans="2:10" ht="16.5" x14ac:dyDescent="0.25">
      <c r="B36" s="417" t="s">
        <v>32</v>
      </c>
      <c r="C36" s="418"/>
      <c r="D36" s="418"/>
      <c r="E36" s="418"/>
      <c r="F36" s="418"/>
      <c r="G36" s="418"/>
      <c r="H36" s="419"/>
      <c r="I36" s="390" t="s">
        <v>31</v>
      </c>
      <c r="J36" s="390"/>
    </row>
    <row r="37" spans="2:10" ht="31.5" x14ac:dyDescent="0.25">
      <c r="B37" s="118" t="s">
        <v>30</v>
      </c>
      <c r="C37" s="118" t="s">
        <v>29</v>
      </c>
      <c r="D37" s="118" t="s">
        <v>28</v>
      </c>
      <c r="E37" s="118" t="s">
        <v>27</v>
      </c>
      <c r="F37" s="28" t="s">
        <v>26</v>
      </c>
      <c r="G37" s="424" t="s">
        <v>25</v>
      </c>
      <c r="H37" s="425"/>
      <c r="I37" s="390"/>
      <c r="J37" s="390"/>
    </row>
    <row r="38" spans="2:10" ht="15.75" customHeight="1" x14ac:dyDescent="0.25">
      <c r="B38" s="29" t="s">
        <v>15</v>
      </c>
      <c r="C38" s="30"/>
      <c r="D38" s="30"/>
      <c r="E38" s="30"/>
      <c r="F38" s="30" t="s">
        <v>259</v>
      </c>
      <c r="G38" s="426">
        <f>I27</f>
        <v>509.59</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268</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31"/>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391" t="s">
        <v>100</v>
      </c>
      <c r="C52" s="392"/>
      <c r="D52" s="392"/>
      <c r="E52" s="394" t="s">
        <v>276</v>
      </c>
      <c r="F52" s="394"/>
      <c r="G52" s="394"/>
      <c r="H52" s="395"/>
      <c r="I52" s="400" t="s">
        <v>86</v>
      </c>
      <c r="J52" s="401"/>
    </row>
    <row r="53" spans="2:10" ht="15" customHeight="1" x14ac:dyDescent="0.25">
      <c r="B53" s="393"/>
      <c r="C53" s="392"/>
      <c r="D53" s="392"/>
      <c r="E53" s="396"/>
      <c r="F53" s="396"/>
      <c r="G53" s="396"/>
      <c r="H53" s="397"/>
      <c r="I53" s="402"/>
      <c r="J53" s="403"/>
    </row>
    <row r="54" spans="2:10" ht="15" customHeight="1" x14ac:dyDescent="0.25">
      <c r="B54" s="393"/>
      <c r="C54" s="392"/>
      <c r="D54" s="392"/>
      <c r="E54" s="396"/>
      <c r="F54" s="396"/>
      <c r="G54" s="396"/>
      <c r="H54" s="397"/>
      <c r="I54" s="402"/>
      <c r="J54" s="403"/>
    </row>
    <row r="55" spans="2:10" ht="15" customHeight="1" x14ac:dyDescent="0.25">
      <c r="B55" s="393"/>
      <c r="C55" s="392"/>
      <c r="D55" s="392"/>
      <c r="E55" s="396"/>
      <c r="F55" s="396"/>
      <c r="G55" s="396"/>
      <c r="H55" s="396"/>
      <c r="I55" s="404"/>
      <c r="J55" s="405"/>
    </row>
    <row r="56" spans="2:10" ht="15" customHeight="1" x14ac:dyDescent="0.25">
      <c r="B56" s="393"/>
      <c r="C56" s="392"/>
      <c r="D56" s="392"/>
      <c r="E56" s="396"/>
      <c r="F56" s="396"/>
      <c r="G56" s="396"/>
      <c r="H56" s="396"/>
      <c r="I56" s="400" t="s">
        <v>1</v>
      </c>
      <c r="J56" s="401"/>
    </row>
    <row r="57" spans="2:10" ht="15" customHeight="1" x14ac:dyDescent="0.25">
      <c r="B57" s="393"/>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6:H36"/>
    <mergeCell ref="I36:J37"/>
    <mergeCell ref="G37:H37"/>
    <mergeCell ref="G38:H38"/>
    <mergeCell ref="I38:J41"/>
    <mergeCell ref="G39:H39"/>
    <mergeCell ref="G40:H40"/>
    <mergeCell ref="G41:H41"/>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8:J18"/>
    <mergeCell ref="B19:C20"/>
    <mergeCell ref="D19:J20"/>
    <mergeCell ref="B21:E22"/>
    <mergeCell ref="F21:J22"/>
    <mergeCell ref="B23:J23"/>
    <mergeCell ref="B24:J26"/>
    <mergeCell ref="B27:H27"/>
    <mergeCell ref="I27:J27"/>
    <mergeCell ref="B28:H28"/>
    <mergeCell ref="I28:J2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35433070866141736" header="0.31496062992125984" footer="0.31496062992125984"/>
  <pageSetup scale="74" orientation="portrait" r:id="rId1"/>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codeName="Hoja142">
    <tabColor theme="0"/>
  </sheetPr>
  <dimension ref="B2:J58"/>
  <sheetViews>
    <sheetView workbookViewId="0">
      <selection activeCell="D19" sqref="D19:J20"/>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824</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708</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254</v>
      </c>
      <c r="G14" s="506"/>
      <c r="H14" s="509" t="s">
        <v>235</v>
      </c>
      <c r="I14" s="510"/>
      <c r="J14" s="504" t="s">
        <v>52</v>
      </c>
    </row>
    <row r="15" spans="2:10" ht="15" customHeight="1" x14ac:dyDescent="0.25">
      <c r="B15" s="497"/>
      <c r="C15" s="498"/>
      <c r="D15" s="504"/>
      <c r="E15" s="504"/>
      <c r="F15" s="507"/>
      <c r="G15" s="508"/>
      <c r="H15" s="510"/>
      <c r="I15" s="51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255</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822</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823</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22.5" customHeight="1" x14ac:dyDescent="0.25">
      <c r="B24" s="476" t="s">
        <v>825</v>
      </c>
      <c r="C24" s="477"/>
      <c r="D24" s="477"/>
      <c r="E24" s="477"/>
      <c r="F24" s="477"/>
      <c r="G24" s="477"/>
      <c r="H24" s="477"/>
      <c r="I24" s="477"/>
      <c r="J24" s="478"/>
    </row>
    <row r="25" spans="2:10" ht="52.5"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17.25" customHeight="1" x14ac:dyDescent="0.25">
      <c r="B27" s="534" t="s">
        <v>258</v>
      </c>
      <c r="C27" s="535"/>
      <c r="D27" s="535"/>
      <c r="E27" s="535"/>
      <c r="F27" s="535"/>
      <c r="G27" s="535"/>
      <c r="H27" s="536"/>
      <c r="I27" s="601">
        <v>727.28</v>
      </c>
      <c r="J27" s="601"/>
    </row>
    <row r="28" spans="2:10" ht="15.75" customHeight="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826</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727.28</v>
      </c>
      <c r="J35" s="452"/>
    </row>
    <row r="36" spans="2:10" ht="16.5" x14ac:dyDescent="0.25">
      <c r="B36" s="417" t="s">
        <v>32</v>
      </c>
      <c r="C36" s="418"/>
      <c r="D36" s="418"/>
      <c r="E36" s="418"/>
      <c r="F36" s="418"/>
      <c r="G36" s="418"/>
      <c r="H36" s="419"/>
      <c r="I36" s="390" t="s">
        <v>31</v>
      </c>
      <c r="J36" s="390"/>
    </row>
    <row r="37" spans="2:10" ht="31.5" x14ac:dyDescent="0.25">
      <c r="B37" s="118" t="s">
        <v>30</v>
      </c>
      <c r="C37" s="118" t="s">
        <v>29</v>
      </c>
      <c r="D37" s="118" t="s">
        <v>28</v>
      </c>
      <c r="E37" s="118" t="s">
        <v>27</v>
      </c>
      <c r="F37" s="28" t="s">
        <v>26</v>
      </c>
      <c r="G37" s="424" t="s">
        <v>25</v>
      </c>
      <c r="H37" s="425"/>
      <c r="I37" s="390"/>
      <c r="J37" s="390"/>
    </row>
    <row r="38" spans="2:10" ht="15.75" customHeight="1" x14ac:dyDescent="0.25">
      <c r="B38" s="29" t="s">
        <v>15</v>
      </c>
      <c r="C38" s="30"/>
      <c r="D38" s="30"/>
      <c r="E38" s="30"/>
      <c r="F38" s="30" t="s">
        <v>259</v>
      </c>
      <c r="G38" s="426">
        <f>I27</f>
        <v>727.28</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268</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31"/>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391" t="s">
        <v>100</v>
      </c>
      <c r="C52" s="392"/>
      <c r="D52" s="392"/>
      <c r="E52" s="394" t="s">
        <v>276</v>
      </c>
      <c r="F52" s="394"/>
      <c r="G52" s="394"/>
      <c r="H52" s="395"/>
      <c r="I52" s="400" t="s">
        <v>86</v>
      </c>
      <c r="J52" s="401"/>
    </row>
    <row r="53" spans="2:10" ht="15" customHeight="1" x14ac:dyDescent="0.25">
      <c r="B53" s="393"/>
      <c r="C53" s="392"/>
      <c r="D53" s="392"/>
      <c r="E53" s="396"/>
      <c r="F53" s="396"/>
      <c r="G53" s="396"/>
      <c r="H53" s="397"/>
      <c r="I53" s="402"/>
      <c r="J53" s="403"/>
    </row>
    <row r="54" spans="2:10" ht="15" customHeight="1" x14ac:dyDescent="0.25">
      <c r="B54" s="393"/>
      <c r="C54" s="392"/>
      <c r="D54" s="392"/>
      <c r="E54" s="396"/>
      <c r="F54" s="396"/>
      <c r="G54" s="396"/>
      <c r="H54" s="397"/>
      <c r="I54" s="402"/>
      <c r="J54" s="403"/>
    </row>
    <row r="55" spans="2:10" ht="15" customHeight="1" x14ac:dyDescent="0.25">
      <c r="B55" s="393"/>
      <c r="C55" s="392"/>
      <c r="D55" s="392"/>
      <c r="E55" s="396"/>
      <c r="F55" s="396"/>
      <c r="G55" s="396"/>
      <c r="H55" s="396"/>
      <c r="I55" s="404"/>
      <c r="J55" s="405"/>
    </row>
    <row r="56" spans="2:10" ht="15" customHeight="1" x14ac:dyDescent="0.25">
      <c r="B56" s="393"/>
      <c r="C56" s="392"/>
      <c r="D56" s="392"/>
      <c r="E56" s="396"/>
      <c r="F56" s="396"/>
      <c r="G56" s="396"/>
      <c r="H56" s="396"/>
      <c r="I56" s="400" t="s">
        <v>1</v>
      </c>
      <c r="J56" s="401"/>
    </row>
    <row r="57" spans="2:10" ht="15" customHeight="1" x14ac:dyDescent="0.25">
      <c r="B57" s="393"/>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6:H36"/>
    <mergeCell ref="I36:J37"/>
    <mergeCell ref="G37:H37"/>
    <mergeCell ref="G38:H38"/>
    <mergeCell ref="I38:J41"/>
    <mergeCell ref="G39:H39"/>
    <mergeCell ref="G40:H40"/>
    <mergeCell ref="G41:H41"/>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8:J18"/>
    <mergeCell ref="B19:C20"/>
    <mergeCell ref="D19:J20"/>
    <mergeCell ref="B21:E22"/>
    <mergeCell ref="F21:J22"/>
    <mergeCell ref="B23:J23"/>
    <mergeCell ref="B24:J26"/>
    <mergeCell ref="B27:H27"/>
    <mergeCell ref="I27:J27"/>
    <mergeCell ref="B28:H28"/>
    <mergeCell ref="I28:J2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35433070866141736" header="0.31496062992125984" footer="0.31496062992125984"/>
  <pageSetup scale="73" orientation="portrait"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codeName="Hoja143">
    <tabColor theme="0"/>
  </sheetPr>
  <dimension ref="B2:L58"/>
  <sheetViews>
    <sheetView workbookViewId="0">
      <selection activeCell="B6" sqref="B6:J6"/>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827</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708</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828</v>
      </c>
      <c r="E14" s="506"/>
      <c r="F14" s="505" t="s">
        <v>829</v>
      </c>
      <c r="G14" s="506"/>
      <c r="H14" s="505" t="s">
        <v>235</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595" t="s">
        <v>830</v>
      </c>
      <c r="E19" s="596"/>
      <c r="F19" s="596"/>
      <c r="G19" s="596"/>
      <c r="H19" s="596"/>
      <c r="I19" s="596"/>
      <c r="J19" s="597"/>
    </row>
    <row r="20" spans="2:12" ht="11.25" customHeight="1" x14ac:dyDescent="0.25">
      <c r="B20" s="461"/>
      <c r="C20" s="462"/>
      <c r="D20" s="598"/>
      <c r="E20" s="599"/>
      <c r="F20" s="599"/>
      <c r="G20" s="599"/>
      <c r="H20" s="599"/>
      <c r="I20" s="599"/>
      <c r="J20" s="600"/>
    </row>
    <row r="21" spans="2:12" ht="15" customHeight="1" x14ac:dyDescent="0.25">
      <c r="B21" s="521" t="s">
        <v>831</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832</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17974.02</v>
      </c>
      <c r="J28" s="726"/>
    </row>
    <row r="29" spans="2:12" ht="16.5" x14ac:dyDescent="0.25">
      <c r="B29" s="487" t="s">
        <v>225</v>
      </c>
      <c r="C29" s="488"/>
      <c r="D29" s="488"/>
      <c r="E29" s="488"/>
      <c r="F29" s="488"/>
      <c r="G29" s="488"/>
      <c r="H29" s="539"/>
      <c r="I29" s="727"/>
      <c r="J29" s="728"/>
    </row>
    <row r="30" spans="2:12" ht="16.5" x14ac:dyDescent="0.25">
      <c r="B30" s="455" t="s">
        <v>110</v>
      </c>
      <c r="C30" s="455"/>
      <c r="D30" s="455"/>
      <c r="E30" s="455"/>
      <c r="F30" s="455"/>
      <c r="G30" s="455"/>
      <c r="H30" s="455"/>
      <c r="I30" s="749">
        <f>SUM(I28:J29)</f>
        <v>17974.02</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c r="C33" s="547"/>
      <c r="D33" s="547"/>
      <c r="E33" s="547"/>
      <c r="F33" s="547"/>
      <c r="G33" s="547"/>
      <c r="H33" s="547"/>
      <c r="I33" s="750"/>
      <c r="J33" s="751"/>
    </row>
    <row r="34" spans="2:12" ht="15.75" x14ac:dyDescent="0.25">
      <c r="B34" s="577"/>
      <c r="C34" s="578"/>
      <c r="D34" s="578"/>
      <c r="E34" s="578"/>
      <c r="F34" s="578"/>
      <c r="G34" s="578"/>
      <c r="H34" s="579"/>
      <c r="I34" s="591"/>
      <c r="J34" s="592"/>
    </row>
    <row r="35" spans="2:12" ht="15.75" x14ac:dyDescent="0.25">
      <c r="B35" s="542"/>
      <c r="C35" s="543"/>
      <c r="D35" s="543"/>
      <c r="E35" s="543"/>
      <c r="F35" s="543"/>
      <c r="G35" s="543"/>
      <c r="H35" s="543"/>
      <c r="I35" s="615"/>
      <c r="J35" s="616"/>
    </row>
    <row r="36" spans="2:12" ht="26.25" customHeight="1" x14ac:dyDescent="0.25">
      <c r="B36" s="443" t="s">
        <v>839</v>
      </c>
      <c r="C36" s="444"/>
      <c r="D36" s="444"/>
      <c r="E36" s="445"/>
      <c r="F36" s="534" t="s">
        <v>34</v>
      </c>
      <c r="G36" s="535"/>
      <c r="H36" s="536"/>
      <c r="I36" s="722">
        <f>SUM(I33:J35)</f>
        <v>0</v>
      </c>
      <c r="J36" s="723"/>
    </row>
    <row r="37" spans="2:12" ht="26.25" customHeight="1" x14ac:dyDescent="0.25">
      <c r="B37" s="446"/>
      <c r="C37" s="447"/>
      <c r="D37" s="447"/>
      <c r="E37" s="448"/>
      <c r="F37" s="534" t="s">
        <v>228</v>
      </c>
      <c r="G37" s="535"/>
      <c r="H37" s="536"/>
      <c r="I37" s="452">
        <f>+I30-I36</f>
        <v>17974.02</v>
      </c>
      <c r="J37" s="452"/>
      <c r="L37" s="44"/>
    </row>
    <row r="38" spans="2:12" ht="16.5" x14ac:dyDescent="0.25">
      <c r="B38" s="417" t="s">
        <v>32</v>
      </c>
      <c r="C38" s="418"/>
      <c r="D38" s="418"/>
      <c r="E38" s="418"/>
      <c r="F38" s="418"/>
      <c r="G38" s="418"/>
      <c r="H38" s="419"/>
      <c r="I38" s="390" t="s">
        <v>31</v>
      </c>
      <c r="J38" s="390"/>
    </row>
    <row r="39" spans="2:12" ht="31.5" x14ac:dyDescent="0.25">
      <c r="B39" s="118" t="s">
        <v>30</v>
      </c>
      <c r="C39" s="118" t="s">
        <v>29</v>
      </c>
      <c r="D39" s="118" t="s">
        <v>28</v>
      </c>
      <c r="E39" s="118" t="s">
        <v>27</v>
      </c>
      <c r="F39" s="28" t="s">
        <v>26</v>
      </c>
      <c r="G39" s="424" t="s">
        <v>25</v>
      </c>
      <c r="H39" s="425"/>
      <c r="I39" s="390"/>
      <c r="J39" s="390"/>
    </row>
    <row r="40" spans="2:12" ht="15.75" x14ac:dyDescent="0.25">
      <c r="B40" s="29" t="s">
        <v>15</v>
      </c>
      <c r="C40" s="30" t="s">
        <v>336</v>
      </c>
      <c r="D40" s="30" t="s">
        <v>11</v>
      </c>
      <c r="E40" s="30" t="s">
        <v>11</v>
      </c>
      <c r="F40" s="30" t="s">
        <v>10</v>
      </c>
      <c r="G40" s="426">
        <v>8609.99</v>
      </c>
      <c r="H40" s="427"/>
      <c r="I40" s="428" t="s">
        <v>285</v>
      </c>
      <c r="J40" s="429"/>
    </row>
    <row r="41" spans="2:12" ht="15.75" x14ac:dyDescent="0.25">
      <c r="B41" s="9" t="s">
        <v>15</v>
      </c>
      <c r="C41" s="8" t="s">
        <v>336</v>
      </c>
      <c r="D41" s="8" t="s">
        <v>120</v>
      </c>
      <c r="E41" s="8" t="s">
        <v>119</v>
      </c>
      <c r="F41" s="8" t="s">
        <v>10</v>
      </c>
      <c r="G41" s="406">
        <v>4050.03</v>
      </c>
      <c r="H41" s="407"/>
      <c r="I41" s="430"/>
      <c r="J41" s="431"/>
    </row>
    <row r="42" spans="2:12" ht="15.75" x14ac:dyDescent="0.25">
      <c r="B42" s="9" t="s">
        <v>15</v>
      </c>
      <c r="C42" s="8" t="s">
        <v>336</v>
      </c>
      <c r="D42" s="8" t="s">
        <v>14</v>
      </c>
      <c r="E42" s="8" t="s">
        <v>200</v>
      </c>
      <c r="F42" s="8" t="s">
        <v>10</v>
      </c>
      <c r="G42" s="406">
        <v>513</v>
      </c>
      <c r="H42" s="407"/>
      <c r="I42" s="430"/>
      <c r="J42" s="431"/>
    </row>
    <row r="43" spans="2:12" ht="15.75" x14ac:dyDescent="0.25">
      <c r="B43" s="9" t="s">
        <v>15</v>
      </c>
      <c r="C43" s="8" t="s">
        <v>146</v>
      </c>
      <c r="D43" s="8" t="s">
        <v>121</v>
      </c>
      <c r="E43" s="8" t="s">
        <v>11</v>
      </c>
      <c r="F43" s="8" t="s">
        <v>10</v>
      </c>
      <c r="G43" s="406">
        <v>4801</v>
      </c>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286</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391" t="s">
        <v>100</v>
      </c>
      <c r="C52" s="392"/>
      <c r="D52" s="392"/>
      <c r="E52" s="394" t="s">
        <v>231</v>
      </c>
      <c r="F52" s="394"/>
      <c r="G52" s="394"/>
      <c r="H52" s="395"/>
      <c r="I52" s="400" t="s">
        <v>86</v>
      </c>
      <c r="J52" s="401"/>
    </row>
    <row r="53" spans="2:10" ht="20.25" customHeight="1" x14ac:dyDescent="0.25">
      <c r="B53" s="393"/>
      <c r="C53" s="392"/>
      <c r="D53" s="392"/>
      <c r="E53" s="396"/>
      <c r="F53" s="396"/>
      <c r="G53" s="396"/>
      <c r="H53" s="397"/>
      <c r="I53" s="402"/>
      <c r="J53" s="403"/>
    </row>
    <row r="54" spans="2:10" x14ac:dyDescent="0.25">
      <c r="B54" s="393"/>
      <c r="C54" s="392"/>
      <c r="D54" s="392"/>
      <c r="E54" s="396"/>
      <c r="F54" s="396"/>
      <c r="G54" s="396"/>
      <c r="H54" s="397"/>
      <c r="I54" s="402"/>
      <c r="J54" s="403"/>
    </row>
    <row r="55" spans="2:10" x14ac:dyDescent="0.25">
      <c r="B55" s="393"/>
      <c r="C55" s="392"/>
      <c r="D55" s="392"/>
      <c r="E55" s="396"/>
      <c r="F55" s="396"/>
      <c r="G55" s="396"/>
      <c r="H55" s="396"/>
      <c r="I55" s="404"/>
      <c r="J55" s="405"/>
    </row>
    <row r="56" spans="2:10" x14ac:dyDescent="0.25">
      <c r="B56" s="393"/>
      <c r="C56" s="392"/>
      <c r="D56" s="392"/>
      <c r="E56" s="396"/>
      <c r="F56" s="396"/>
      <c r="G56" s="396"/>
      <c r="H56" s="396"/>
      <c r="I56" s="400" t="s">
        <v>1</v>
      </c>
      <c r="J56" s="401"/>
    </row>
    <row r="57" spans="2:10" x14ac:dyDescent="0.25">
      <c r="B57" s="393"/>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8" orientation="portrait" r:id="rId1"/>
  <drawing r:id="rId2"/>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codeName="Hoja144">
    <tabColor rgb="FFFFC000"/>
  </sheetPr>
  <dimension ref="A1"/>
  <sheetViews>
    <sheetView workbookViewId="0">
      <selection activeCell="E22" sqref="E21:E22"/>
    </sheetView>
  </sheetViews>
  <sheetFormatPr baseColWidth="10" defaultRowHeight="15" x14ac:dyDescent="0.25"/>
  <sheetData/>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codeName="Hoja145">
    <tabColor theme="0"/>
  </sheetPr>
  <dimension ref="B1:K61"/>
  <sheetViews>
    <sheetView topLeftCell="A4"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840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841</v>
      </c>
      <c r="J9" s="15"/>
    </row>
    <row r="10" spans="2:10" ht="11.25" customHeight="1" x14ac:dyDescent="0.25">
      <c r="B10" s="17"/>
      <c r="C10" s="16"/>
      <c r="D10" s="16"/>
      <c r="E10" s="16"/>
      <c r="F10" s="16"/>
      <c r="G10" s="16"/>
      <c r="H10" s="16"/>
      <c r="I10" s="16"/>
      <c r="J10" s="15"/>
    </row>
    <row r="11" spans="2:10" ht="23.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843</v>
      </c>
      <c r="G13" s="518"/>
      <c r="H13" s="510" t="s">
        <v>842</v>
      </c>
      <c r="I13" s="510"/>
      <c r="J13" s="504" t="s">
        <v>52</v>
      </c>
    </row>
    <row r="14" spans="2:10" ht="28.5" customHeight="1" x14ac:dyDescent="0.25">
      <c r="B14" s="497"/>
      <c r="C14" s="498"/>
      <c r="D14" s="507"/>
      <c r="E14" s="508"/>
      <c r="F14" s="519"/>
      <c r="G14" s="520"/>
      <c r="H14" s="510"/>
      <c r="I14" s="51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844</v>
      </c>
      <c r="C24" s="529"/>
      <c r="D24" s="529"/>
      <c r="E24" s="529"/>
      <c r="F24" s="529"/>
      <c r="G24" s="529"/>
      <c r="H24" s="529"/>
      <c r="I24" s="529"/>
      <c r="J24" s="530"/>
    </row>
    <row r="25" spans="2:10" x14ac:dyDescent="0.25">
      <c r="B25" s="531"/>
      <c r="C25" s="532"/>
      <c r="D25" s="532"/>
      <c r="E25" s="532"/>
      <c r="F25" s="532"/>
      <c r="G25" s="532"/>
      <c r="H25" s="532"/>
      <c r="I25" s="532"/>
      <c r="J25" s="533"/>
    </row>
    <row r="26" spans="2:10" ht="9.75" customHeight="1"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v>252752.9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x14ac:dyDescent="0.25">
      <c r="B32" s="542" t="s">
        <v>36</v>
      </c>
      <c r="C32" s="543"/>
      <c r="D32" s="543"/>
      <c r="E32" s="543"/>
      <c r="F32" s="543"/>
      <c r="G32" s="543"/>
      <c r="H32" s="543"/>
      <c r="I32" s="544">
        <v>21521.47</v>
      </c>
      <c r="J32" s="545"/>
    </row>
    <row r="33" spans="2:10" x14ac:dyDescent="0.25">
      <c r="B33" s="542" t="s">
        <v>35</v>
      </c>
      <c r="C33" s="543"/>
      <c r="D33" s="543"/>
      <c r="E33" s="543"/>
      <c r="F33" s="543"/>
      <c r="G33" s="543"/>
      <c r="H33" s="543"/>
      <c r="I33" s="544">
        <v>200</v>
      </c>
      <c r="J33" s="545"/>
    </row>
    <row r="34" spans="2:10" hidden="1" x14ac:dyDescent="0.25">
      <c r="B34" s="546"/>
      <c r="C34" s="547"/>
      <c r="D34" s="547"/>
      <c r="E34" s="547"/>
      <c r="F34" s="547"/>
      <c r="G34" s="547"/>
      <c r="H34" s="547"/>
      <c r="I34" s="548"/>
      <c r="J34" s="549"/>
    </row>
    <row r="35" spans="2:10" ht="27.75" customHeight="1" x14ac:dyDescent="0.25">
      <c r="B35" s="443" t="s">
        <v>845</v>
      </c>
      <c r="C35" s="444"/>
      <c r="D35" s="444"/>
      <c r="E35" s="445"/>
      <c r="F35" s="550" t="s">
        <v>34</v>
      </c>
      <c r="G35" s="551"/>
      <c r="H35" s="552"/>
      <c r="I35" s="553">
        <f>SUM(I31:J34)</f>
        <v>21721.47</v>
      </c>
      <c r="J35" s="553"/>
    </row>
    <row r="36" spans="2:10" ht="33" customHeight="1" x14ac:dyDescent="0.25">
      <c r="B36" s="446"/>
      <c r="C36" s="447"/>
      <c r="D36" s="447"/>
      <c r="E36" s="448"/>
      <c r="F36" s="550" t="s">
        <v>33</v>
      </c>
      <c r="G36" s="551"/>
      <c r="H36" s="552"/>
      <c r="I36" s="452">
        <f>++I27+I28-I35</f>
        <v>231031.43</v>
      </c>
      <c r="J36" s="452"/>
    </row>
    <row r="37" spans="2:10" ht="14.25" customHeight="1" x14ac:dyDescent="0.25">
      <c r="B37" s="417" t="s">
        <v>32</v>
      </c>
      <c r="C37" s="418"/>
      <c r="D37" s="418"/>
      <c r="E37" s="418"/>
      <c r="F37" s="418"/>
      <c r="G37" s="418"/>
      <c r="H37" s="419"/>
      <c r="I37" s="390" t="s">
        <v>31</v>
      </c>
      <c r="J37" s="390"/>
    </row>
    <row r="38" spans="2:10" ht="36.75" customHeight="1" x14ac:dyDescent="0.25">
      <c r="B38" s="121" t="s">
        <v>30</v>
      </c>
      <c r="C38" s="121" t="s">
        <v>29</v>
      </c>
      <c r="D38" s="121" t="s">
        <v>28</v>
      </c>
      <c r="E38" s="121" t="s">
        <v>27</v>
      </c>
      <c r="F38" s="12" t="s">
        <v>26</v>
      </c>
      <c r="G38" s="554" t="s">
        <v>25</v>
      </c>
      <c r="H38" s="555"/>
      <c r="I38" s="390"/>
      <c r="J38" s="390"/>
    </row>
    <row r="39" spans="2:10" ht="24" customHeight="1" x14ac:dyDescent="0.25">
      <c r="B39" s="11" t="s">
        <v>23</v>
      </c>
      <c r="C39" s="10" t="s">
        <v>12</v>
      </c>
      <c r="D39" s="10" t="s">
        <v>11</v>
      </c>
      <c r="E39" s="10" t="s">
        <v>11</v>
      </c>
      <c r="F39" s="10" t="s">
        <v>10</v>
      </c>
      <c r="G39" s="556">
        <v>11830.33</v>
      </c>
      <c r="H39" s="557"/>
      <c r="I39" s="558" t="s">
        <v>24</v>
      </c>
      <c r="J39" s="429"/>
    </row>
    <row r="40" spans="2:10" ht="23.25" customHeight="1" x14ac:dyDescent="0.25">
      <c r="B40" s="9" t="s">
        <v>23</v>
      </c>
      <c r="C40" s="8" t="s">
        <v>12</v>
      </c>
      <c r="D40" s="8" t="s">
        <v>11</v>
      </c>
      <c r="E40" s="8" t="s">
        <v>14</v>
      </c>
      <c r="F40" s="8" t="s">
        <v>10</v>
      </c>
      <c r="G40" s="406">
        <v>2444.5500000000002</v>
      </c>
      <c r="H40" s="561"/>
      <c r="I40" s="559"/>
      <c r="J40" s="431"/>
    </row>
    <row r="41" spans="2:10" ht="25.5" customHeight="1" x14ac:dyDescent="0.25">
      <c r="B41" s="9" t="s">
        <v>22</v>
      </c>
      <c r="C41" s="8" t="s">
        <v>12</v>
      </c>
      <c r="D41" s="8" t="s">
        <v>11</v>
      </c>
      <c r="E41" s="8" t="s">
        <v>11</v>
      </c>
      <c r="F41" s="8" t="s">
        <v>10</v>
      </c>
      <c r="G41" s="406">
        <v>52725.120000000003</v>
      </c>
      <c r="H41" s="561"/>
      <c r="I41" s="559"/>
      <c r="J41" s="431"/>
    </row>
    <row r="42" spans="2:10" ht="19.5" customHeight="1" x14ac:dyDescent="0.25">
      <c r="B42" s="9" t="s">
        <v>21</v>
      </c>
      <c r="C42" s="8" t="s">
        <v>12</v>
      </c>
      <c r="D42" s="8" t="s">
        <v>11</v>
      </c>
      <c r="E42" s="8" t="s">
        <v>11</v>
      </c>
      <c r="F42" s="8" t="s">
        <v>10</v>
      </c>
      <c r="G42" s="406">
        <v>20014.87</v>
      </c>
      <c r="H42" s="561"/>
      <c r="I42" s="560"/>
      <c r="J42" s="433"/>
    </row>
    <row r="43" spans="2:10" ht="21.75" customHeight="1" x14ac:dyDescent="0.25">
      <c r="B43" s="9" t="s">
        <v>20</v>
      </c>
      <c r="C43" s="8" t="s">
        <v>12</v>
      </c>
      <c r="D43" s="8" t="s">
        <v>11</v>
      </c>
      <c r="E43" s="8" t="s">
        <v>11</v>
      </c>
      <c r="F43" s="8" t="s">
        <v>10</v>
      </c>
      <c r="G43" s="406">
        <v>18966.189999999999</v>
      </c>
      <c r="H43" s="561"/>
      <c r="I43" s="562" t="s">
        <v>19</v>
      </c>
      <c r="J43" s="390"/>
    </row>
    <row r="44" spans="2:10" ht="21.75" customHeight="1" x14ac:dyDescent="0.25">
      <c r="B44" s="9" t="s">
        <v>18</v>
      </c>
      <c r="C44" s="8" t="s">
        <v>12</v>
      </c>
      <c r="D44" s="8" t="s">
        <v>11</v>
      </c>
      <c r="E44" s="8" t="s">
        <v>11</v>
      </c>
      <c r="F44" s="8" t="s">
        <v>10</v>
      </c>
      <c r="G44" s="406">
        <v>32051.86</v>
      </c>
      <c r="H44" s="561"/>
      <c r="I44" s="563" t="s">
        <v>846</v>
      </c>
      <c r="J44" s="412"/>
    </row>
    <row r="45" spans="2:10" ht="21.75" customHeight="1" x14ac:dyDescent="0.25">
      <c r="B45" s="9" t="s">
        <v>16</v>
      </c>
      <c r="C45" s="8" t="s">
        <v>12</v>
      </c>
      <c r="D45" s="8" t="s">
        <v>11</v>
      </c>
      <c r="E45" s="8" t="s">
        <v>11</v>
      </c>
      <c r="F45" s="8" t="s">
        <v>10</v>
      </c>
      <c r="G45" s="406">
        <v>34131.72</v>
      </c>
      <c r="H45" s="561"/>
      <c r="I45" s="563"/>
      <c r="J45" s="412"/>
    </row>
    <row r="46" spans="2:10" ht="21.75" customHeight="1" x14ac:dyDescent="0.25">
      <c r="B46" s="9" t="s">
        <v>15</v>
      </c>
      <c r="C46" s="8" t="s">
        <v>12</v>
      </c>
      <c r="D46" s="8" t="s">
        <v>11</v>
      </c>
      <c r="E46" s="8" t="s">
        <v>11</v>
      </c>
      <c r="F46" s="8" t="s">
        <v>10</v>
      </c>
      <c r="G46" s="406">
        <v>45606.46</v>
      </c>
      <c r="H46" s="561"/>
      <c r="I46" s="563"/>
      <c r="J46" s="412"/>
    </row>
    <row r="47" spans="2:10" ht="21.75" customHeight="1" x14ac:dyDescent="0.25">
      <c r="B47" s="9" t="s">
        <v>15</v>
      </c>
      <c r="C47" s="8" t="s">
        <v>12</v>
      </c>
      <c r="D47" s="8" t="s">
        <v>11</v>
      </c>
      <c r="E47" s="8" t="s">
        <v>14</v>
      </c>
      <c r="F47" s="8" t="s">
        <v>10</v>
      </c>
      <c r="G47" s="406">
        <v>31779.15</v>
      </c>
      <c r="H47" s="561"/>
      <c r="I47" s="563"/>
      <c r="J47" s="412"/>
    </row>
    <row r="48" spans="2:10" ht="21.75" customHeight="1" x14ac:dyDescent="0.25">
      <c r="B48" s="7" t="s">
        <v>13</v>
      </c>
      <c r="C48" s="6" t="s">
        <v>12</v>
      </c>
      <c r="D48" s="6" t="s">
        <v>11</v>
      </c>
      <c r="E48" s="6" t="s">
        <v>11</v>
      </c>
      <c r="F48" s="6" t="s">
        <v>10</v>
      </c>
      <c r="G48" s="415">
        <v>3202.65</v>
      </c>
      <c r="H48" s="565"/>
      <c r="I48" s="564"/>
      <c r="J48" s="414"/>
    </row>
    <row r="49" spans="2:11" ht="21.75" customHeight="1" x14ac:dyDescent="0.25">
      <c r="B49" s="566" t="s">
        <v>9</v>
      </c>
      <c r="C49" s="567"/>
      <c r="D49" s="567"/>
      <c r="E49" s="567"/>
      <c r="F49" s="567"/>
      <c r="G49" s="568">
        <f>SUM(G39:H48)</f>
        <v>252752.89999999997</v>
      </c>
      <c r="H49" s="569"/>
      <c r="I49" s="122"/>
      <c r="J49" s="123"/>
    </row>
    <row r="50" spans="2:11" ht="16.5" customHeight="1" x14ac:dyDescent="0.25">
      <c r="B50" s="570" t="s">
        <v>8</v>
      </c>
      <c r="C50" s="571"/>
      <c r="D50" s="571"/>
      <c r="E50" s="571"/>
      <c r="F50" s="571"/>
      <c r="G50" s="571"/>
      <c r="H50" s="572"/>
      <c r="I50" s="390" t="s">
        <v>7</v>
      </c>
      <c r="J50" s="390"/>
    </row>
    <row r="51" spans="2:11" ht="17.25" customHeight="1" x14ac:dyDescent="0.25">
      <c r="B51" s="390" t="s">
        <v>6</v>
      </c>
      <c r="C51" s="390"/>
      <c r="D51" s="390"/>
      <c r="E51" s="390" t="s">
        <v>5</v>
      </c>
      <c r="F51" s="390"/>
      <c r="G51" s="390"/>
      <c r="H51" s="390"/>
      <c r="I51" s="390"/>
      <c r="J51" s="390"/>
    </row>
    <row r="52" spans="2:11" ht="15.75" customHeight="1" x14ac:dyDescent="0.25">
      <c r="B52" s="573" t="s">
        <v>853</v>
      </c>
      <c r="C52" s="392"/>
      <c r="D52" s="392"/>
      <c r="E52" s="394" t="s">
        <v>852</v>
      </c>
      <c r="F52" s="394"/>
      <c r="G52" s="394"/>
      <c r="H52" s="395"/>
      <c r="I52" s="400" t="s">
        <v>2</v>
      </c>
      <c r="J52" s="401"/>
    </row>
    <row r="53" spans="2:11" ht="12" customHeight="1" x14ac:dyDescent="0.25">
      <c r="B53" s="392"/>
      <c r="C53" s="392"/>
      <c r="D53" s="392"/>
      <c r="E53" s="396"/>
      <c r="F53" s="396"/>
      <c r="G53" s="396"/>
      <c r="H53" s="397"/>
      <c r="I53" s="402"/>
      <c r="J53" s="403"/>
    </row>
    <row r="54" spans="2:11" ht="10.5" customHeight="1" x14ac:dyDescent="0.25">
      <c r="B54" s="392"/>
      <c r="C54" s="392"/>
      <c r="D54" s="392"/>
      <c r="E54" s="396"/>
      <c r="F54" s="396"/>
      <c r="G54" s="396"/>
      <c r="H54" s="397"/>
      <c r="I54" s="402"/>
      <c r="J54" s="403"/>
    </row>
    <row r="55" spans="2:11" ht="9" customHeight="1" x14ac:dyDescent="0.25">
      <c r="B55" s="392"/>
      <c r="C55" s="392"/>
      <c r="D55" s="392"/>
      <c r="E55" s="396"/>
      <c r="F55" s="396"/>
      <c r="G55" s="396"/>
      <c r="H55" s="396"/>
      <c r="I55" s="404"/>
      <c r="J55" s="405"/>
    </row>
    <row r="56" spans="2:11" ht="12" customHeight="1" x14ac:dyDescent="0.25">
      <c r="B56" s="392"/>
      <c r="C56" s="392"/>
      <c r="D56" s="392"/>
      <c r="E56" s="396"/>
      <c r="F56" s="396"/>
      <c r="G56" s="396"/>
      <c r="H56" s="396"/>
      <c r="I56" s="400" t="s">
        <v>1</v>
      </c>
      <c r="J56" s="401"/>
    </row>
    <row r="57" spans="2:11" ht="21" customHeight="1" x14ac:dyDescent="0.25">
      <c r="B57" s="392"/>
      <c r="C57" s="392"/>
      <c r="D57" s="392"/>
      <c r="E57" s="398"/>
      <c r="F57" s="398"/>
      <c r="G57" s="398"/>
      <c r="H57" s="399"/>
      <c r="I57" s="404"/>
      <c r="J57" s="405"/>
    </row>
    <row r="58" spans="2:11" x14ac:dyDescent="0.25">
      <c r="B58" s="384" t="s">
        <v>0</v>
      </c>
      <c r="C58" s="385"/>
      <c r="D58" s="385"/>
      <c r="E58" s="385"/>
      <c r="F58" s="385"/>
      <c r="G58" s="385"/>
      <c r="H58" s="385"/>
      <c r="I58" s="385"/>
      <c r="J58" s="386"/>
      <c r="K58" s="3"/>
    </row>
    <row r="61" spans="2:11" x14ac:dyDescent="0.25">
      <c r="G61" s="2"/>
    </row>
  </sheetData>
  <mergeCells count="70">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48"/>
    <mergeCell ref="G45:H45"/>
    <mergeCell ref="G46:H46"/>
    <mergeCell ref="G47:H47"/>
    <mergeCell ref="G48:H48"/>
    <mergeCell ref="B49:F49"/>
    <mergeCell ref="G49:H49"/>
    <mergeCell ref="B50:H50"/>
    <mergeCell ref="I50:J51"/>
    <mergeCell ref="B51:D51"/>
    <mergeCell ref="E51:H51"/>
    <mergeCell ref="B52:D57"/>
    <mergeCell ref="E52:H57"/>
    <mergeCell ref="I52:J55"/>
    <mergeCell ref="I56:J57"/>
    <mergeCell ref="B58:J58"/>
  </mergeCells>
  <pageMargins left="0.31496062992125984" right="0.11811023622047245" top="0.15748031496062992" bottom="0.15748031496062992" header="0.31496062992125984" footer="0.31496062992125984"/>
  <pageSetup scale="73" fitToHeight="0" orientation="portrait" horizontalDpi="300" verticalDpi="300" r:id="rId1"/>
  <drawing r:id="rId2"/>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codeName="Hoja146">
    <tabColor theme="0"/>
  </sheetPr>
  <dimension ref="B1:K62"/>
  <sheetViews>
    <sheetView topLeftCell="A16"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847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841</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843</v>
      </c>
      <c r="G13" s="518"/>
      <c r="H13" s="737" t="s">
        <v>842</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848</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120" t="s">
        <v>30</v>
      </c>
      <c r="C43" s="120" t="s">
        <v>29</v>
      </c>
      <c r="D43" s="120" t="s">
        <v>28</v>
      </c>
      <c r="E43" s="120"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codeName="Hoja147">
    <tabColor theme="0"/>
  </sheetPr>
  <dimension ref="B2:J62"/>
  <sheetViews>
    <sheetView topLeftCell="A14" workbookViewId="0">
      <selection activeCell="B25" sqref="B25:J27"/>
    </sheetView>
  </sheetViews>
  <sheetFormatPr baseColWidth="10" defaultRowHeight="15" x14ac:dyDescent="0.25"/>
  <cols>
    <col min="1" max="1" width="3" customWidth="1"/>
    <col min="4" max="4" width="14.5703125" customWidth="1"/>
    <col min="8" max="8" width="7" customWidth="1"/>
    <col min="9" max="9" width="12.85546875" customWidth="1"/>
    <col min="10" max="10" width="30.140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849</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c r="I10" s="18" t="s">
        <v>841</v>
      </c>
      <c r="J10" s="15"/>
    </row>
    <row r="11" spans="2:10" ht="16.5" x14ac:dyDescent="0.25">
      <c r="B11" s="17"/>
      <c r="C11" s="16"/>
      <c r="D11" s="16"/>
      <c r="E11" s="16"/>
      <c r="F11" s="16"/>
      <c r="G11" s="16"/>
      <c r="H11" s="16"/>
      <c r="I11" s="16"/>
      <c r="J11" s="15"/>
    </row>
    <row r="12" spans="2:10" ht="25.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605" t="s">
        <v>70</v>
      </c>
      <c r="E14" s="606"/>
      <c r="F14" s="517" t="s">
        <v>843</v>
      </c>
      <c r="G14" s="518"/>
      <c r="H14" s="737" t="s">
        <v>842</v>
      </c>
      <c r="I14" s="800"/>
      <c r="J14" s="504" t="s">
        <v>52</v>
      </c>
    </row>
    <row r="15" spans="2:10" ht="25.5" customHeight="1" x14ac:dyDescent="0.25">
      <c r="B15" s="497"/>
      <c r="C15" s="498"/>
      <c r="D15" s="607"/>
      <c r="E15" s="608"/>
      <c r="F15" s="519"/>
      <c r="G15" s="520"/>
      <c r="H15" s="801"/>
      <c r="I15" s="802"/>
      <c r="J15" s="504"/>
    </row>
    <row r="16" spans="2:10" ht="34.5" customHeight="1" x14ac:dyDescent="0.25">
      <c r="B16" s="497"/>
      <c r="C16" s="498"/>
      <c r="D16" s="390" t="s">
        <v>51</v>
      </c>
      <c r="E16" s="390"/>
      <c r="F16" s="390"/>
      <c r="G16" s="390"/>
      <c r="H16" s="390"/>
      <c r="I16" s="511" t="s">
        <v>50</v>
      </c>
      <c r="J16" s="512"/>
    </row>
    <row r="17" spans="2:10" ht="30.75" customHeight="1" x14ac:dyDescent="0.25">
      <c r="B17" s="499"/>
      <c r="C17" s="500"/>
      <c r="D17" s="504" t="s">
        <v>49</v>
      </c>
      <c r="E17" s="504"/>
      <c r="F17" s="504"/>
      <c r="G17" s="504"/>
      <c r="H17" s="504"/>
      <c r="I17" s="513" t="s">
        <v>71</v>
      </c>
      <c r="J17" s="514"/>
    </row>
    <row r="18" spans="2:10" ht="18" x14ac:dyDescent="0.25">
      <c r="B18" s="387" t="s">
        <v>47</v>
      </c>
      <c r="C18" s="388"/>
      <c r="D18" s="388"/>
      <c r="E18" s="388"/>
      <c r="F18" s="388"/>
      <c r="G18" s="388"/>
      <c r="H18" s="388"/>
      <c r="I18" s="388"/>
      <c r="J18" s="389"/>
    </row>
    <row r="19" spans="2:10" x14ac:dyDescent="0.25">
      <c r="B19" s="459" t="s">
        <v>46</v>
      </c>
      <c r="C19" s="460"/>
      <c r="D19" s="595" t="s">
        <v>72</v>
      </c>
      <c r="E19" s="596"/>
      <c r="F19" s="596"/>
      <c r="G19" s="596"/>
      <c r="H19" s="596"/>
      <c r="I19" s="596"/>
      <c r="J19" s="597"/>
    </row>
    <row r="20" spans="2:10" x14ac:dyDescent="0.25">
      <c r="B20" s="461"/>
      <c r="C20" s="462"/>
      <c r="D20" s="598"/>
      <c r="E20" s="599"/>
      <c r="F20" s="599"/>
      <c r="G20" s="599"/>
      <c r="H20" s="599"/>
      <c r="I20" s="599"/>
      <c r="J20" s="600"/>
    </row>
    <row r="21" spans="2:10" x14ac:dyDescent="0.25">
      <c r="B21" s="521" t="s">
        <v>73</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5.2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850</v>
      </c>
      <c r="C25" s="529"/>
      <c r="D25" s="529"/>
      <c r="E25" s="529"/>
      <c r="F25" s="529"/>
      <c r="G25" s="529"/>
      <c r="H25" s="529"/>
      <c r="I25" s="529"/>
      <c r="J25" s="530"/>
    </row>
    <row r="26" spans="2:10" ht="16.5" customHeight="1" x14ac:dyDescent="0.25">
      <c r="B26" s="531"/>
      <c r="C26" s="532"/>
      <c r="D26" s="532"/>
      <c r="E26" s="532"/>
      <c r="F26" s="532"/>
      <c r="G26" s="532"/>
      <c r="H26" s="532"/>
      <c r="I26" s="532"/>
      <c r="J26" s="533"/>
    </row>
    <row r="27" spans="2:10" ht="43.5" customHeight="1" x14ac:dyDescent="0.25">
      <c r="B27" s="531"/>
      <c r="C27" s="532"/>
      <c r="D27" s="532"/>
      <c r="E27" s="532"/>
      <c r="F27" s="532"/>
      <c r="G27" s="532"/>
      <c r="H27" s="532"/>
      <c r="I27" s="532"/>
      <c r="J27" s="533"/>
    </row>
    <row r="28" spans="2:10" ht="21" customHeight="1" x14ac:dyDescent="0.25">
      <c r="B28" s="455" t="s">
        <v>42</v>
      </c>
      <c r="C28" s="455"/>
      <c r="D28" s="455"/>
      <c r="E28" s="455"/>
      <c r="F28" s="455"/>
      <c r="G28" s="455"/>
      <c r="H28" s="455"/>
      <c r="I28" s="601">
        <v>4926.62</v>
      </c>
      <c r="J28" s="601"/>
    </row>
    <row r="29" spans="2:10" ht="18.75" customHeight="1" x14ac:dyDescent="0.25">
      <c r="B29" s="487" t="s">
        <v>41</v>
      </c>
      <c r="C29" s="488"/>
      <c r="D29" s="488"/>
      <c r="E29" s="488"/>
      <c r="F29" s="488"/>
      <c r="G29" s="488"/>
      <c r="H29" s="539"/>
      <c r="I29" s="540"/>
      <c r="J29" s="541"/>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542" t="s">
        <v>74</v>
      </c>
      <c r="C32" s="543"/>
      <c r="D32" s="543"/>
      <c r="E32" s="543"/>
      <c r="F32" s="543"/>
      <c r="G32" s="543"/>
      <c r="H32" s="543"/>
      <c r="I32" s="544"/>
      <c r="J32" s="545"/>
    </row>
    <row r="33" spans="2:10" ht="15.75" x14ac:dyDescent="0.25">
      <c r="B33" s="577" t="s">
        <v>75</v>
      </c>
      <c r="C33" s="578"/>
      <c r="D33" s="578"/>
      <c r="E33" s="578"/>
      <c r="F33" s="578"/>
      <c r="G33" s="578"/>
      <c r="H33" s="579"/>
      <c r="I33" s="544"/>
      <c r="J33" s="545"/>
    </row>
    <row r="34" spans="2:10" ht="15.75" x14ac:dyDescent="0.25">
      <c r="B34" s="577" t="s">
        <v>76</v>
      </c>
      <c r="C34" s="578"/>
      <c r="D34" s="578"/>
      <c r="E34" s="578"/>
      <c r="F34" s="578"/>
      <c r="G34" s="578"/>
      <c r="H34" s="579"/>
      <c r="I34" s="591"/>
      <c r="J34" s="592"/>
    </row>
    <row r="35" spans="2:10" ht="15.75" x14ac:dyDescent="0.25">
      <c r="B35" s="577" t="s">
        <v>77</v>
      </c>
      <c r="C35" s="578"/>
      <c r="D35" s="578"/>
      <c r="E35" s="578"/>
      <c r="F35" s="578"/>
      <c r="G35" s="578"/>
      <c r="H35" s="579"/>
      <c r="I35" s="593"/>
      <c r="J35" s="594"/>
    </row>
    <row r="36" spans="2:10" ht="15.75" hidden="1" customHeight="1" x14ac:dyDescent="0.25">
      <c r="B36" s="577" t="s">
        <v>78</v>
      </c>
      <c r="C36" s="578"/>
      <c r="D36" s="578"/>
      <c r="E36" s="578"/>
      <c r="F36" s="578"/>
      <c r="G36" s="578"/>
      <c r="H36" s="579"/>
      <c r="I36" s="580"/>
      <c r="J36" s="581"/>
    </row>
    <row r="37" spans="2:10" ht="15.75" hidden="1" x14ac:dyDescent="0.25">
      <c r="B37" s="577" t="s">
        <v>79</v>
      </c>
      <c r="C37" s="578"/>
      <c r="D37" s="578"/>
      <c r="E37" s="578"/>
      <c r="F37" s="578"/>
      <c r="G37" s="578"/>
      <c r="H37" s="579"/>
      <c r="I37" s="580"/>
      <c r="J37" s="581"/>
    </row>
    <row r="38" spans="2:10" ht="15.75" hidden="1" x14ac:dyDescent="0.25">
      <c r="B38" s="577" t="s">
        <v>80</v>
      </c>
      <c r="C38" s="578"/>
      <c r="D38" s="578"/>
      <c r="E38" s="578"/>
      <c r="F38" s="578"/>
      <c r="G38" s="578"/>
      <c r="H38" s="579"/>
      <c r="I38" s="580"/>
      <c r="J38" s="581"/>
    </row>
    <row r="39" spans="2:10" ht="20.25" customHeight="1" x14ac:dyDescent="0.25">
      <c r="B39" s="582" t="s">
        <v>851</v>
      </c>
      <c r="C39" s="583"/>
      <c r="D39" s="583"/>
      <c r="E39" s="584"/>
      <c r="F39" s="588" t="s">
        <v>34</v>
      </c>
      <c r="G39" s="589"/>
      <c r="H39" s="590"/>
      <c r="I39" s="452">
        <f>SUM(I32:J38)</f>
        <v>0</v>
      </c>
      <c r="J39" s="452"/>
    </row>
    <row r="40" spans="2:10" ht="29.25" customHeight="1" x14ac:dyDescent="0.25">
      <c r="B40" s="585"/>
      <c r="C40" s="586"/>
      <c r="D40" s="586"/>
      <c r="E40" s="587"/>
      <c r="F40" s="588" t="s">
        <v>33</v>
      </c>
      <c r="G40" s="589"/>
      <c r="H40" s="590"/>
      <c r="I40" s="453">
        <f>I28-I39</f>
        <v>4926.62</v>
      </c>
      <c r="J40" s="454"/>
    </row>
    <row r="41" spans="2:10" ht="16.5" x14ac:dyDescent="0.25">
      <c r="B41" s="417" t="s">
        <v>32</v>
      </c>
      <c r="C41" s="418"/>
      <c r="D41" s="418"/>
      <c r="E41" s="418"/>
      <c r="F41" s="418"/>
      <c r="G41" s="418"/>
      <c r="H41" s="419"/>
      <c r="I41" s="420" t="s">
        <v>31</v>
      </c>
      <c r="J41" s="421"/>
    </row>
    <row r="42" spans="2:10" ht="31.5" x14ac:dyDescent="0.25">
      <c r="B42" s="124" t="s">
        <v>30</v>
      </c>
      <c r="C42" s="124" t="s">
        <v>29</v>
      </c>
      <c r="D42" s="124" t="s">
        <v>28</v>
      </c>
      <c r="E42" s="124" t="s">
        <v>27</v>
      </c>
      <c r="F42" s="28" t="s">
        <v>26</v>
      </c>
      <c r="G42" s="424" t="s">
        <v>25</v>
      </c>
      <c r="H42" s="425"/>
      <c r="I42" s="422"/>
      <c r="J42" s="423"/>
    </row>
    <row r="43" spans="2:10" ht="15.75" x14ac:dyDescent="0.25">
      <c r="B43" s="29" t="s">
        <v>15</v>
      </c>
      <c r="C43" s="30" t="s">
        <v>12</v>
      </c>
      <c r="D43" s="30" t="s">
        <v>81</v>
      </c>
      <c r="E43" s="30" t="s">
        <v>82</v>
      </c>
      <c r="F43" s="30" t="s">
        <v>10</v>
      </c>
      <c r="G43" s="426">
        <f>I28</f>
        <v>4926.62</v>
      </c>
      <c r="H43" s="427"/>
      <c r="I43" s="428" t="s">
        <v>24</v>
      </c>
      <c r="J43" s="429"/>
    </row>
    <row r="44" spans="2:10" ht="15.75" x14ac:dyDescent="0.25">
      <c r="B44" s="9"/>
      <c r="C44" s="8"/>
      <c r="D44" s="8"/>
      <c r="E44" s="8"/>
      <c r="F44" s="8"/>
      <c r="G44" s="406"/>
      <c r="H44" s="407"/>
      <c r="I44" s="430"/>
      <c r="J44" s="431"/>
    </row>
    <row r="45" spans="2:10" ht="20.25" customHeight="1" x14ac:dyDescent="0.25">
      <c r="B45" s="9"/>
      <c r="C45" s="8"/>
      <c r="D45" s="8"/>
      <c r="E45" s="8"/>
      <c r="F45" s="8"/>
      <c r="G45" s="406"/>
      <c r="H45" s="407"/>
      <c r="I45" s="430"/>
      <c r="J45" s="431"/>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11" t="s">
        <v>83</v>
      </c>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15.75"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15" customHeight="1" x14ac:dyDescent="0.25">
      <c r="B56" s="573" t="s">
        <v>854</v>
      </c>
      <c r="C56" s="392"/>
      <c r="D56" s="392"/>
      <c r="E56" s="394" t="s">
        <v>852</v>
      </c>
      <c r="F56" s="394"/>
      <c r="G56" s="394"/>
      <c r="H56" s="395"/>
      <c r="I56" s="400" t="s">
        <v>86</v>
      </c>
      <c r="J56" s="401"/>
    </row>
    <row r="57" spans="2:10" ht="35.25" customHeight="1"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5">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0:J30"/>
    <mergeCell ref="B18:J18"/>
    <mergeCell ref="B19:C20"/>
    <mergeCell ref="D19:J20"/>
    <mergeCell ref="B21:E23"/>
    <mergeCell ref="F21:J23"/>
    <mergeCell ref="B24:J24"/>
    <mergeCell ref="B25:J27"/>
    <mergeCell ref="B28:H28"/>
    <mergeCell ref="I28:J28"/>
    <mergeCell ref="B29:H29"/>
    <mergeCell ref="I29:J29"/>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5"/>
    <mergeCell ref="G44:H44"/>
    <mergeCell ref="G45:H45"/>
    <mergeCell ref="G46:H46"/>
    <mergeCell ref="I46:J46"/>
    <mergeCell ref="G47:H47"/>
    <mergeCell ref="I47:J53"/>
    <mergeCell ref="G48:H48"/>
    <mergeCell ref="G49:H49"/>
    <mergeCell ref="G50:H50"/>
    <mergeCell ref="G51:H51"/>
    <mergeCell ref="G52:H52"/>
    <mergeCell ref="G53:H53"/>
    <mergeCell ref="B62:J62"/>
    <mergeCell ref="B54:H54"/>
    <mergeCell ref="I54:J55"/>
    <mergeCell ref="B55:D55"/>
    <mergeCell ref="E55:H55"/>
    <mergeCell ref="B56:D61"/>
    <mergeCell ref="E56:H61"/>
    <mergeCell ref="I56:J59"/>
    <mergeCell ref="I60:J61"/>
  </mergeCells>
  <pageMargins left="0.70866141732283472" right="0.31496062992125984" top="0.15748031496062992" bottom="0.15748031496062992" header="0.31496062992125984" footer="0.31496062992125984"/>
  <pageSetup scale="73" orientation="portrait" r:id="rId1"/>
  <drawing r:id="rId2"/>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codeName="Hoja148">
    <tabColor theme="0"/>
  </sheetPr>
  <dimension ref="A1:J59"/>
  <sheetViews>
    <sheetView topLeftCell="A8"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855</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841</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174</v>
      </c>
      <c r="F14" s="506"/>
      <c r="G14" s="517" t="s">
        <v>856</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175</v>
      </c>
      <c r="D19" s="596"/>
      <c r="E19" s="596"/>
      <c r="F19" s="596"/>
      <c r="G19" s="596"/>
      <c r="H19" s="596"/>
      <c r="I19" s="597"/>
    </row>
    <row r="20" spans="1:9" x14ac:dyDescent="0.25">
      <c r="A20" s="461"/>
      <c r="B20" s="462"/>
      <c r="C20" s="598"/>
      <c r="D20" s="599"/>
      <c r="E20" s="599"/>
      <c r="F20" s="599"/>
      <c r="G20" s="599"/>
      <c r="H20" s="599"/>
      <c r="I20" s="600"/>
    </row>
    <row r="21" spans="1:9" x14ac:dyDescent="0.25">
      <c r="A21" s="521" t="s">
        <v>176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857</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0</v>
      </c>
      <c r="I31" s="545"/>
    </row>
    <row r="32" spans="1:9" ht="15.75" x14ac:dyDescent="0.25">
      <c r="A32" s="577" t="s">
        <v>167</v>
      </c>
      <c r="B32" s="578"/>
      <c r="C32" s="578"/>
      <c r="D32" s="578"/>
      <c r="E32" s="578"/>
      <c r="F32" s="578"/>
      <c r="G32" s="579"/>
      <c r="H32" s="544">
        <v>0</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0</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858</v>
      </c>
      <c r="B36" s="444"/>
      <c r="C36" s="444"/>
      <c r="D36" s="445"/>
      <c r="E36" s="550" t="s">
        <v>34</v>
      </c>
      <c r="F36" s="551"/>
      <c r="G36" s="552"/>
      <c r="H36" s="452">
        <f>SUM(H31:I35)</f>
        <v>0</v>
      </c>
      <c r="I36" s="452"/>
    </row>
    <row r="37" spans="1:10" ht="30.75" customHeight="1" x14ac:dyDescent="0.25">
      <c r="A37" s="446"/>
      <c r="B37" s="447"/>
      <c r="C37" s="447"/>
      <c r="D37" s="448"/>
      <c r="E37" s="550" t="s">
        <v>180</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124" t="s">
        <v>30</v>
      </c>
      <c r="B39" s="124" t="s">
        <v>29</v>
      </c>
      <c r="C39" s="124" t="s">
        <v>28</v>
      </c>
      <c r="D39" s="124"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859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860</v>
      </c>
      <c r="B53" s="392"/>
      <c r="C53" s="392"/>
      <c r="D53" s="394" t="s">
        <v>852</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codeName="Hoja149">
    <tabColor theme="0"/>
  </sheetPr>
  <dimension ref="A1:J59"/>
  <sheetViews>
    <sheetView topLeftCell="A7" workbookViewId="0">
      <selection activeCell="A3" sqref="A3:I59"/>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861</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841</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862</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185</v>
      </c>
      <c r="D19" s="596"/>
      <c r="E19" s="596"/>
      <c r="F19" s="596"/>
      <c r="G19" s="596"/>
      <c r="H19" s="596"/>
      <c r="I19" s="597"/>
    </row>
    <row r="20" spans="1:9" x14ac:dyDescent="0.25">
      <c r="A20" s="461"/>
      <c r="B20" s="462"/>
      <c r="C20" s="598"/>
      <c r="D20" s="599"/>
      <c r="E20" s="599"/>
      <c r="F20" s="599"/>
      <c r="G20" s="599"/>
      <c r="H20" s="599"/>
      <c r="I20" s="600"/>
    </row>
    <row r="21" spans="1:9" x14ac:dyDescent="0.25">
      <c r="A21" s="521" t="s">
        <v>186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863</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124" t="s">
        <v>30</v>
      </c>
      <c r="B39" s="124" t="s">
        <v>29</v>
      </c>
      <c r="C39" s="124" t="s">
        <v>28</v>
      </c>
      <c r="D39" s="124"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859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860</v>
      </c>
      <c r="B53" s="392"/>
      <c r="C53" s="392"/>
      <c r="D53" s="394" t="s">
        <v>852</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codeName="Hoja150">
    <tabColor theme="0"/>
  </sheetPr>
  <dimension ref="A1:J59"/>
  <sheetViews>
    <sheetView topLeftCell="A34" workbookViewId="0">
      <selection activeCell="A3" sqref="A3:I59"/>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867</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841</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182</v>
      </c>
      <c r="F14" s="506"/>
      <c r="G14" s="517" t="s">
        <v>862</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216</v>
      </c>
      <c r="D19" s="596"/>
      <c r="E19" s="596"/>
      <c r="F19" s="596"/>
      <c r="G19" s="596"/>
      <c r="H19" s="596"/>
      <c r="I19" s="597"/>
    </row>
    <row r="20" spans="1:9" x14ac:dyDescent="0.25">
      <c r="A20" s="461"/>
      <c r="B20" s="462"/>
      <c r="C20" s="598"/>
      <c r="D20" s="599"/>
      <c r="E20" s="599"/>
      <c r="F20" s="599"/>
      <c r="G20" s="599"/>
      <c r="H20" s="599"/>
      <c r="I20" s="600"/>
    </row>
    <row r="21" spans="1:9" x14ac:dyDescent="0.25">
      <c r="A21" s="521" t="s">
        <v>217</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864</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124" t="s">
        <v>30</v>
      </c>
      <c r="B39" s="124" t="s">
        <v>29</v>
      </c>
      <c r="C39" s="124" t="s">
        <v>28</v>
      </c>
      <c r="D39" s="124"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customHeight="1" x14ac:dyDescent="0.25">
      <c r="A45" s="9"/>
      <c r="B45" s="8"/>
      <c r="C45" s="8"/>
      <c r="D45" s="8"/>
      <c r="E45" s="8"/>
      <c r="F45" s="406"/>
      <c r="G45" s="407"/>
      <c r="H45" s="411" t="s">
        <v>859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860</v>
      </c>
      <c r="B53" s="392"/>
      <c r="C53" s="392"/>
      <c r="D53" s="394" t="s">
        <v>852</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codeName="Hoja151">
    <tabColor theme="0"/>
  </sheetPr>
  <dimension ref="A1:J59"/>
  <sheetViews>
    <sheetView topLeftCell="A8"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865</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841</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383</v>
      </c>
      <c r="F14" s="506"/>
      <c r="G14" s="517" t="s">
        <v>862</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314</v>
      </c>
      <c r="D19" s="596"/>
      <c r="E19" s="596"/>
      <c r="F19" s="596"/>
      <c r="G19" s="596"/>
      <c r="H19" s="596"/>
      <c r="I19" s="597"/>
    </row>
    <row r="20" spans="1:9" x14ac:dyDescent="0.25">
      <c r="A20" s="461"/>
      <c r="B20" s="462"/>
      <c r="C20" s="598"/>
      <c r="D20" s="599"/>
      <c r="E20" s="599"/>
      <c r="F20" s="599"/>
      <c r="G20" s="599"/>
      <c r="H20" s="599"/>
      <c r="I20" s="600"/>
    </row>
    <row r="21" spans="1:9" x14ac:dyDescent="0.25">
      <c r="A21" s="521" t="s">
        <v>315</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866</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c r="I31" s="545"/>
    </row>
    <row r="32" spans="1:9" ht="15.75" x14ac:dyDescent="0.25">
      <c r="A32" s="577" t="s">
        <v>167</v>
      </c>
      <c r="B32" s="578"/>
      <c r="C32" s="578"/>
      <c r="D32" s="578"/>
      <c r="E32" s="578"/>
      <c r="F32" s="578"/>
      <c r="G32" s="579"/>
      <c r="H32" s="544"/>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c r="I34" s="594"/>
    </row>
    <row r="35" spans="1:10" ht="27" hidden="1" customHeight="1" x14ac:dyDescent="0.25">
      <c r="A35" s="672" t="s">
        <v>78</v>
      </c>
      <c r="B35" s="673"/>
      <c r="C35" s="673"/>
      <c r="D35" s="673"/>
      <c r="E35" s="673"/>
      <c r="F35" s="673"/>
      <c r="G35" s="673"/>
      <c r="H35" s="580">
        <v>0</v>
      </c>
      <c r="I35" s="581"/>
    </row>
    <row r="36" spans="1:10" ht="20.25" customHeight="1" x14ac:dyDescent="0.25">
      <c r="A36" s="443" t="s">
        <v>377</v>
      </c>
      <c r="B36" s="444"/>
      <c r="C36" s="444"/>
      <c r="D36" s="445"/>
      <c r="E36" s="550" t="s">
        <v>34</v>
      </c>
      <c r="F36" s="551"/>
      <c r="G36" s="552"/>
      <c r="H36" s="452">
        <f>SUM(H31:I35)</f>
        <v>0</v>
      </c>
      <c r="I36" s="452"/>
    </row>
    <row r="37" spans="1:10" ht="30.75" customHeight="1" x14ac:dyDescent="0.25">
      <c r="A37" s="446"/>
      <c r="B37" s="447"/>
      <c r="C37" s="447"/>
      <c r="D37" s="448"/>
      <c r="E37" s="550" t="s">
        <v>33</v>
      </c>
      <c r="F37" s="551"/>
      <c r="G37" s="552"/>
      <c r="H37" s="453">
        <f>H27-H36</f>
        <v>2444.5500000000002</v>
      </c>
      <c r="I37" s="454"/>
      <c r="J37" s="44"/>
    </row>
    <row r="38" spans="1:10" ht="16.5" x14ac:dyDescent="0.25">
      <c r="A38" s="417" t="s">
        <v>32</v>
      </c>
      <c r="B38" s="418"/>
      <c r="C38" s="418"/>
      <c r="D38" s="418"/>
      <c r="E38" s="418"/>
      <c r="F38" s="418"/>
      <c r="G38" s="419"/>
      <c r="H38" s="420" t="s">
        <v>31</v>
      </c>
      <c r="I38" s="421"/>
    </row>
    <row r="39" spans="1:10" ht="31.5" x14ac:dyDescent="0.25">
      <c r="A39" s="124" t="s">
        <v>30</v>
      </c>
      <c r="B39" s="124" t="s">
        <v>29</v>
      </c>
      <c r="C39" s="124" t="s">
        <v>28</v>
      </c>
      <c r="D39" s="124"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customHeight="1" x14ac:dyDescent="0.25">
      <c r="A45" s="9"/>
      <c r="B45" s="8"/>
      <c r="C45" s="8"/>
      <c r="D45" s="8"/>
      <c r="E45" s="8"/>
      <c r="F45" s="406"/>
      <c r="G45" s="407"/>
      <c r="H45" s="411" t="s">
        <v>859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860</v>
      </c>
      <c r="B53" s="392"/>
      <c r="C53" s="392"/>
      <c r="D53" s="394" t="s">
        <v>852</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5" orientation="portrait" r:id="rId1"/>
  <drawing r:id="rId2"/>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codeName="Hoja152">
    <tabColor theme="0"/>
  </sheetPr>
  <dimension ref="B2:L58"/>
  <sheetViews>
    <sheetView topLeftCell="A28" workbookViewId="0">
      <selection activeCell="B52" sqref="B52:D57"/>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868</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841</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309</v>
      </c>
      <c r="G14" s="506"/>
      <c r="H14" s="505" t="s">
        <v>842</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305</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306</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869</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8000</v>
      </c>
      <c r="J28" s="726"/>
    </row>
    <row r="29" spans="2:12" ht="16.5" x14ac:dyDescent="0.25">
      <c r="B29" s="487" t="s">
        <v>225</v>
      </c>
      <c r="C29" s="488"/>
      <c r="D29" s="488"/>
      <c r="E29" s="488"/>
      <c r="F29" s="488"/>
      <c r="G29" s="488"/>
      <c r="H29" s="539"/>
      <c r="I29" s="727">
        <f>+I28*8%</f>
        <v>640</v>
      </c>
      <c r="J29" s="728"/>
    </row>
    <row r="30" spans="2:12" ht="16.5" x14ac:dyDescent="0.25">
      <c r="B30" s="455" t="s">
        <v>110</v>
      </c>
      <c r="C30" s="455"/>
      <c r="D30" s="455"/>
      <c r="E30" s="455"/>
      <c r="F30" s="455"/>
      <c r="G30" s="455"/>
      <c r="H30" s="455"/>
      <c r="I30" s="749">
        <f>SUM(I28:J29)</f>
        <v>8640</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v>0</v>
      </c>
      <c r="J33" s="751"/>
    </row>
    <row r="34" spans="2:12" ht="15.75" x14ac:dyDescent="0.25">
      <c r="B34" s="577" t="s">
        <v>226</v>
      </c>
      <c r="C34" s="578"/>
      <c r="D34" s="578"/>
      <c r="E34" s="578"/>
      <c r="F34" s="578"/>
      <c r="G34" s="578"/>
      <c r="H34" s="579"/>
      <c r="I34" s="591">
        <f>+I29*100%</f>
        <v>640</v>
      </c>
      <c r="J34" s="592"/>
    </row>
    <row r="35" spans="2:12" ht="15.75" x14ac:dyDescent="0.25">
      <c r="B35" s="542" t="s">
        <v>227</v>
      </c>
      <c r="C35" s="543"/>
      <c r="D35" s="543"/>
      <c r="E35" s="543"/>
      <c r="F35" s="543"/>
      <c r="G35" s="543"/>
      <c r="H35" s="543"/>
      <c r="I35" s="615">
        <f>+I28*0.5%</f>
        <v>40</v>
      </c>
      <c r="J35" s="616"/>
    </row>
    <row r="36" spans="2:12" ht="26.25" customHeight="1" x14ac:dyDescent="0.25">
      <c r="B36" s="443" t="s">
        <v>308</v>
      </c>
      <c r="C36" s="444"/>
      <c r="D36" s="444"/>
      <c r="E36" s="445"/>
      <c r="F36" s="534" t="s">
        <v>34</v>
      </c>
      <c r="G36" s="535"/>
      <c r="H36" s="536"/>
      <c r="I36" s="722">
        <f>SUM(I33:J35)</f>
        <v>680</v>
      </c>
      <c r="J36" s="723"/>
    </row>
    <row r="37" spans="2:12" ht="26.25" customHeight="1" x14ac:dyDescent="0.25">
      <c r="B37" s="446"/>
      <c r="C37" s="447"/>
      <c r="D37" s="447"/>
      <c r="E37" s="448"/>
      <c r="F37" s="534" t="s">
        <v>228</v>
      </c>
      <c r="G37" s="535"/>
      <c r="H37" s="536"/>
      <c r="I37" s="452">
        <f>+I30-I36</f>
        <v>7960</v>
      </c>
      <c r="J37" s="452"/>
      <c r="L37" s="44"/>
    </row>
    <row r="38" spans="2:12" ht="16.5" x14ac:dyDescent="0.25">
      <c r="B38" s="417" t="s">
        <v>32</v>
      </c>
      <c r="C38" s="418"/>
      <c r="D38" s="418"/>
      <c r="E38" s="418"/>
      <c r="F38" s="418"/>
      <c r="G38" s="418"/>
      <c r="H38" s="419"/>
      <c r="I38" s="390" t="s">
        <v>31</v>
      </c>
      <c r="J38" s="390"/>
    </row>
    <row r="39" spans="2:12" ht="31.5" x14ac:dyDescent="0.25">
      <c r="B39" s="125" t="s">
        <v>30</v>
      </c>
      <c r="C39" s="125" t="s">
        <v>29</v>
      </c>
      <c r="D39" s="125" t="s">
        <v>28</v>
      </c>
      <c r="E39" s="125" t="s">
        <v>27</v>
      </c>
      <c r="F39" s="28" t="s">
        <v>26</v>
      </c>
      <c r="G39" s="424" t="s">
        <v>25</v>
      </c>
      <c r="H39" s="425"/>
      <c r="I39" s="390"/>
      <c r="J39" s="390"/>
    </row>
    <row r="40" spans="2:12" ht="15.75" x14ac:dyDescent="0.25">
      <c r="B40" s="29" t="s">
        <v>15</v>
      </c>
      <c r="C40" s="30" t="s">
        <v>12</v>
      </c>
      <c r="D40" s="30" t="s">
        <v>11</v>
      </c>
      <c r="E40" s="30" t="s">
        <v>144</v>
      </c>
      <c r="F40" s="30" t="s">
        <v>10</v>
      </c>
      <c r="G40" s="426">
        <f>+I28</f>
        <v>8000</v>
      </c>
      <c r="H40" s="427"/>
      <c r="I40" s="428" t="s">
        <v>285</v>
      </c>
      <c r="J40" s="429"/>
    </row>
    <row r="41" spans="2:12" ht="15.75" x14ac:dyDescent="0.25">
      <c r="B41" s="9" t="s">
        <v>15</v>
      </c>
      <c r="C41" s="8" t="s">
        <v>146</v>
      </c>
      <c r="D41" s="8" t="s">
        <v>144</v>
      </c>
      <c r="E41" s="8" t="s">
        <v>11</v>
      </c>
      <c r="F41" s="8" t="s">
        <v>10</v>
      </c>
      <c r="G41" s="406">
        <f>+I29</f>
        <v>640</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870</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860</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8" orientation="portrait" r:id="rId1"/>
  <drawing r:id="rId2"/>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codeName="Hoja153">
    <tabColor theme="0"/>
  </sheetPr>
  <dimension ref="B1:K61"/>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1"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872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480</v>
      </c>
      <c r="E13" s="506"/>
      <c r="F13" s="803">
        <v>0.04</v>
      </c>
      <c r="G13" s="506"/>
      <c r="H13" s="505" t="s">
        <v>235</v>
      </c>
      <c r="I13" s="506"/>
      <c r="J13" s="504" t="s">
        <v>52</v>
      </c>
    </row>
    <row r="14" spans="2:10" ht="15.7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9.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874</v>
      </c>
      <c r="C24" s="529"/>
      <c r="D24" s="529"/>
      <c r="E24" s="529"/>
      <c r="F24" s="529"/>
      <c r="G24" s="529"/>
      <c r="H24" s="529"/>
      <c r="I24" s="529"/>
      <c r="J24" s="530"/>
    </row>
    <row r="25" spans="2:10" ht="2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2.5" customHeight="1" x14ac:dyDescent="0.25">
      <c r="B27" s="455" t="s">
        <v>42</v>
      </c>
      <c r="C27" s="455"/>
      <c r="D27" s="455"/>
      <c r="E27" s="455"/>
      <c r="F27" s="455"/>
      <c r="G27" s="455"/>
      <c r="H27" s="455"/>
      <c r="I27" s="537">
        <v>21011.439999999999</v>
      </c>
      <c r="J27" s="538"/>
    </row>
    <row r="28" spans="2:10" x14ac:dyDescent="0.25">
      <c r="B28" s="487" t="s">
        <v>41</v>
      </c>
      <c r="C28" s="488"/>
      <c r="D28" s="488"/>
      <c r="E28" s="488"/>
      <c r="F28" s="488"/>
      <c r="G28" s="488"/>
      <c r="H28" s="539"/>
      <c r="I28" s="540"/>
      <c r="J28" s="541"/>
    </row>
    <row r="29" spans="2:10" ht="15.75" customHeight="1"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9.75" hidden="1" customHeight="1" x14ac:dyDescent="0.25">
      <c r="B35" s="672"/>
      <c r="C35" s="673"/>
      <c r="D35" s="673"/>
      <c r="E35" s="673"/>
      <c r="F35" s="673"/>
      <c r="G35" s="673"/>
      <c r="H35" s="673"/>
      <c r="I35" s="580">
        <v>0</v>
      </c>
      <c r="J35" s="581"/>
    </row>
    <row r="36" spans="2:10" ht="26.25" customHeight="1" x14ac:dyDescent="0.25">
      <c r="B36" s="443" t="s">
        <v>875</v>
      </c>
      <c r="C36" s="444"/>
      <c r="D36" s="444"/>
      <c r="E36" s="445"/>
      <c r="F36" s="550" t="s">
        <v>34</v>
      </c>
      <c r="G36" s="551"/>
      <c r="H36" s="552"/>
      <c r="I36" s="452">
        <f>SUM(I31:J35)</f>
        <v>0</v>
      </c>
      <c r="J36" s="452"/>
    </row>
    <row r="37" spans="2:10" ht="24.75" customHeight="1" x14ac:dyDescent="0.25">
      <c r="B37" s="446"/>
      <c r="C37" s="447"/>
      <c r="D37" s="447"/>
      <c r="E37" s="448"/>
      <c r="F37" s="550" t="s">
        <v>33</v>
      </c>
      <c r="G37" s="551"/>
      <c r="H37" s="552"/>
      <c r="I37" s="453">
        <f>I27-I36</f>
        <v>21011.439999999999</v>
      </c>
      <c r="J37" s="454"/>
    </row>
    <row r="38" spans="2:10" ht="23.25" customHeight="1" x14ac:dyDescent="0.25">
      <c r="B38" s="417" t="s">
        <v>32</v>
      </c>
      <c r="C38" s="418"/>
      <c r="D38" s="418"/>
      <c r="E38" s="418"/>
      <c r="F38" s="418"/>
      <c r="G38" s="418"/>
      <c r="H38" s="419"/>
      <c r="I38" s="420" t="s">
        <v>31</v>
      </c>
      <c r="J38" s="421"/>
    </row>
    <row r="39" spans="2:10" ht="30.75" customHeight="1" x14ac:dyDescent="0.25">
      <c r="B39" s="131" t="s">
        <v>30</v>
      </c>
      <c r="C39" s="131" t="s">
        <v>29</v>
      </c>
      <c r="D39" s="131" t="s">
        <v>28</v>
      </c>
      <c r="E39" s="131" t="s">
        <v>27</v>
      </c>
      <c r="F39" s="28" t="s">
        <v>26</v>
      </c>
      <c r="G39" s="424" t="s">
        <v>25</v>
      </c>
      <c r="H39" s="425"/>
      <c r="I39" s="422"/>
      <c r="J39" s="423"/>
    </row>
    <row r="40" spans="2:10" ht="23.25" customHeight="1" x14ac:dyDescent="0.25">
      <c r="B40" s="29" t="s">
        <v>23</v>
      </c>
      <c r="C40" s="30" t="s">
        <v>12</v>
      </c>
      <c r="D40" s="30" t="s">
        <v>82</v>
      </c>
      <c r="E40" s="30" t="s">
        <v>11</v>
      </c>
      <c r="F40" s="29" t="s">
        <v>10</v>
      </c>
      <c r="G40" s="426">
        <v>933.92</v>
      </c>
      <c r="H40" s="427"/>
      <c r="I40" s="428" t="s">
        <v>24</v>
      </c>
      <c r="J40" s="429"/>
    </row>
    <row r="41" spans="2:10" ht="23.25" customHeight="1" x14ac:dyDescent="0.25">
      <c r="B41" s="9" t="s">
        <v>23</v>
      </c>
      <c r="C41" s="30" t="s">
        <v>12</v>
      </c>
      <c r="D41" s="30" t="s">
        <v>82</v>
      </c>
      <c r="E41" s="30" t="s">
        <v>14</v>
      </c>
      <c r="F41" s="29" t="s">
        <v>10</v>
      </c>
      <c r="G41" s="406">
        <v>186.06</v>
      </c>
      <c r="H41" s="407"/>
      <c r="I41" s="430"/>
      <c r="J41" s="431"/>
    </row>
    <row r="42" spans="2:10" ht="9" customHeight="1" x14ac:dyDescent="0.25">
      <c r="B42" s="29"/>
      <c r="C42" s="30"/>
      <c r="D42" s="30"/>
      <c r="E42" s="30"/>
      <c r="F42" s="29"/>
      <c r="G42" s="406"/>
      <c r="H42" s="407"/>
      <c r="I42" s="430"/>
      <c r="J42" s="431"/>
    </row>
    <row r="43" spans="2:10" ht="21" customHeight="1" x14ac:dyDescent="0.25">
      <c r="B43" s="9" t="s">
        <v>22</v>
      </c>
      <c r="C43" s="30" t="s">
        <v>12</v>
      </c>
      <c r="D43" s="30" t="s">
        <v>82</v>
      </c>
      <c r="E43" s="30" t="s">
        <v>11</v>
      </c>
      <c r="F43" s="29" t="s">
        <v>10</v>
      </c>
      <c r="G43" s="406">
        <v>4200.96</v>
      </c>
      <c r="H43" s="407"/>
      <c r="I43" s="430"/>
      <c r="J43" s="431"/>
    </row>
    <row r="44" spans="2:10" ht="19.5" customHeight="1" x14ac:dyDescent="0.25">
      <c r="B44" s="9" t="s">
        <v>21</v>
      </c>
      <c r="C44" s="30" t="s">
        <v>12</v>
      </c>
      <c r="D44" s="30" t="s">
        <v>82</v>
      </c>
      <c r="E44" s="30" t="s">
        <v>11</v>
      </c>
      <c r="F44" s="29" t="s">
        <v>10</v>
      </c>
      <c r="G44" s="406">
        <v>1597.56</v>
      </c>
      <c r="H44" s="407"/>
      <c r="I44" s="430"/>
      <c r="J44" s="431"/>
    </row>
    <row r="45" spans="2:10" ht="18.75" customHeight="1" x14ac:dyDescent="0.25">
      <c r="B45" s="9" t="s">
        <v>20</v>
      </c>
      <c r="C45" s="30" t="s">
        <v>12</v>
      </c>
      <c r="D45" s="30" t="s">
        <v>82</v>
      </c>
      <c r="E45" s="30" t="s">
        <v>11</v>
      </c>
      <c r="F45" s="29" t="s">
        <v>10</v>
      </c>
      <c r="G45" s="406">
        <v>1498.28</v>
      </c>
      <c r="H45" s="407"/>
      <c r="I45" s="432"/>
      <c r="J45" s="433"/>
    </row>
    <row r="46" spans="2:10" ht="19.5" customHeight="1" x14ac:dyDescent="0.25">
      <c r="B46" s="9" t="s">
        <v>18</v>
      </c>
      <c r="C46" s="30" t="s">
        <v>12</v>
      </c>
      <c r="D46" s="30" t="s">
        <v>82</v>
      </c>
      <c r="E46" s="30" t="s">
        <v>11</v>
      </c>
      <c r="F46" s="29" t="s">
        <v>10</v>
      </c>
      <c r="G46" s="406">
        <v>2523.34</v>
      </c>
      <c r="H46" s="407"/>
      <c r="I46" s="390" t="s">
        <v>19</v>
      </c>
      <c r="J46" s="390"/>
    </row>
    <row r="47" spans="2:10" ht="18" customHeight="1" x14ac:dyDescent="0.25">
      <c r="B47" s="9" t="s">
        <v>16</v>
      </c>
      <c r="C47" s="30" t="s">
        <v>12</v>
      </c>
      <c r="D47" s="30" t="s">
        <v>82</v>
      </c>
      <c r="E47" s="30" t="s">
        <v>11</v>
      </c>
      <c r="F47" s="29" t="s">
        <v>10</v>
      </c>
      <c r="G47" s="406">
        <v>2700.46</v>
      </c>
      <c r="H47" s="407"/>
      <c r="I47" s="411" t="s">
        <v>878</v>
      </c>
      <c r="J47" s="412"/>
    </row>
    <row r="48" spans="2:10" ht="18" customHeight="1" x14ac:dyDescent="0.25">
      <c r="B48" s="9" t="s">
        <v>15</v>
      </c>
      <c r="C48" s="30" t="s">
        <v>12</v>
      </c>
      <c r="D48" s="30" t="s">
        <v>82</v>
      </c>
      <c r="E48" s="30" t="s">
        <v>11</v>
      </c>
      <c r="F48" s="29" t="s">
        <v>10</v>
      </c>
      <c r="G48" s="406">
        <v>3992.58</v>
      </c>
      <c r="H48" s="407"/>
      <c r="I48" s="411"/>
      <c r="J48" s="412"/>
    </row>
    <row r="49" spans="2:11" ht="18" customHeight="1" x14ac:dyDescent="0.25">
      <c r="B49" s="9" t="s">
        <v>15</v>
      </c>
      <c r="C49" s="30" t="s">
        <v>12</v>
      </c>
      <c r="D49" s="30" t="s">
        <v>82</v>
      </c>
      <c r="E49" s="30" t="s">
        <v>14</v>
      </c>
      <c r="F49" s="29" t="s">
        <v>10</v>
      </c>
      <c r="G49" s="406">
        <v>2306.54</v>
      </c>
      <c r="H49" s="407"/>
      <c r="I49" s="411"/>
      <c r="J49" s="412"/>
    </row>
    <row r="50" spans="2:11" ht="18" customHeight="1" x14ac:dyDescent="0.25">
      <c r="B50" s="9" t="s">
        <v>15</v>
      </c>
      <c r="C50" s="30" t="s">
        <v>12</v>
      </c>
      <c r="D50" s="30" t="s">
        <v>82</v>
      </c>
      <c r="E50" s="30" t="s">
        <v>876</v>
      </c>
      <c r="F50" s="29" t="s">
        <v>10</v>
      </c>
      <c r="G50" s="406">
        <v>817.88</v>
      </c>
      <c r="H50" s="407"/>
      <c r="I50" s="411"/>
      <c r="J50" s="412"/>
    </row>
    <row r="51" spans="2:11" ht="18" customHeight="1" x14ac:dyDescent="0.25">
      <c r="B51" s="31" t="s">
        <v>13</v>
      </c>
      <c r="C51" s="30" t="s">
        <v>12</v>
      </c>
      <c r="D51" s="30" t="s">
        <v>82</v>
      </c>
      <c r="E51" s="30" t="s">
        <v>11</v>
      </c>
      <c r="F51" s="29" t="s">
        <v>10</v>
      </c>
      <c r="G51" s="406">
        <v>253.86</v>
      </c>
      <c r="H51" s="407"/>
      <c r="I51" s="411"/>
      <c r="J51" s="412"/>
    </row>
    <row r="52" spans="2:11" ht="16.5" customHeight="1" x14ac:dyDescent="0.25">
      <c r="B52" s="827" t="s">
        <v>9</v>
      </c>
      <c r="C52" s="828"/>
      <c r="D52" s="828"/>
      <c r="E52" s="828"/>
      <c r="F52" s="829"/>
      <c r="G52" s="830">
        <f>SUM(G40:H51)</f>
        <v>21011.440000000006</v>
      </c>
      <c r="H52" s="831"/>
      <c r="I52" s="413"/>
      <c r="J52" s="414"/>
    </row>
    <row r="53" spans="2:11" ht="15" customHeight="1" x14ac:dyDescent="0.25">
      <c r="B53" s="387" t="s">
        <v>8</v>
      </c>
      <c r="C53" s="388"/>
      <c r="D53" s="388"/>
      <c r="E53" s="388"/>
      <c r="F53" s="388"/>
      <c r="G53" s="388"/>
      <c r="H53" s="389"/>
      <c r="I53" s="390" t="s">
        <v>7</v>
      </c>
      <c r="J53" s="390"/>
    </row>
    <row r="54" spans="2:11" ht="18.75" customHeight="1" x14ac:dyDescent="0.25">
      <c r="B54" s="390" t="s">
        <v>6</v>
      </c>
      <c r="C54" s="390"/>
      <c r="D54" s="390"/>
      <c r="E54" s="390" t="s">
        <v>5</v>
      </c>
      <c r="F54" s="390"/>
      <c r="G54" s="390"/>
      <c r="H54" s="390"/>
      <c r="I54" s="390"/>
      <c r="J54" s="390"/>
    </row>
    <row r="55" spans="2:11" ht="9" customHeight="1" x14ac:dyDescent="0.25">
      <c r="B55" s="573" t="s">
        <v>877</v>
      </c>
      <c r="C55" s="392"/>
      <c r="D55" s="392"/>
      <c r="E55" s="394" t="s">
        <v>871</v>
      </c>
      <c r="F55" s="394"/>
      <c r="G55" s="394"/>
      <c r="H55" s="395"/>
      <c r="I55" s="400" t="s">
        <v>86</v>
      </c>
      <c r="J55" s="401"/>
    </row>
    <row r="56" spans="2:11" x14ac:dyDescent="0.25">
      <c r="B56" s="392"/>
      <c r="C56" s="392"/>
      <c r="D56" s="392"/>
      <c r="E56" s="396"/>
      <c r="F56" s="396"/>
      <c r="G56" s="396"/>
      <c r="H56" s="397"/>
      <c r="I56" s="402"/>
      <c r="J56" s="403"/>
    </row>
    <row r="57" spans="2:11" ht="9" customHeight="1" x14ac:dyDescent="0.25">
      <c r="B57" s="392"/>
      <c r="C57" s="392"/>
      <c r="D57" s="392"/>
      <c r="E57" s="396"/>
      <c r="F57" s="396"/>
      <c r="G57" s="396"/>
      <c r="H57" s="397"/>
      <c r="I57" s="402"/>
      <c r="J57" s="403"/>
    </row>
    <row r="58" spans="2:11" ht="16.5" customHeight="1" x14ac:dyDescent="0.25">
      <c r="B58" s="392"/>
      <c r="C58" s="392"/>
      <c r="D58" s="392"/>
      <c r="E58" s="396"/>
      <c r="F58" s="396"/>
      <c r="G58" s="396"/>
      <c r="H58" s="396"/>
      <c r="I58" s="404"/>
      <c r="J58" s="405"/>
    </row>
    <row r="59" spans="2:11" ht="29.25" customHeight="1" x14ac:dyDescent="0.25">
      <c r="B59" s="392"/>
      <c r="C59" s="392"/>
      <c r="D59" s="392"/>
      <c r="E59" s="396"/>
      <c r="F59" s="396"/>
      <c r="G59" s="396"/>
      <c r="H59" s="396"/>
      <c r="I59" s="400" t="s">
        <v>1</v>
      </c>
      <c r="J59" s="401"/>
    </row>
    <row r="60" spans="2:11" ht="10.5" customHeight="1" x14ac:dyDescent="0.25">
      <c r="B60" s="392"/>
      <c r="C60" s="392"/>
      <c r="D60" s="392"/>
      <c r="E60" s="398"/>
      <c r="F60" s="398"/>
      <c r="G60" s="398"/>
      <c r="H60" s="399"/>
      <c r="I60" s="404"/>
      <c r="J60" s="405"/>
    </row>
    <row r="61" spans="2:11" x14ac:dyDescent="0.25">
      <c r="B61" s="384" t="s">
        <v>262</v>
      </c>
      <c r="C61" s="385"/>
      <c r="D61" s="385"/>
      <c r="E61" s="385"/>
      <c r="F61" s="385"/>
      <c r="G61" s="385"/>
      <c r="H61" s="385"/>
      <c r="I61" s="385"/>
      <c r="J61" s="386"/>
      <c r="K61" s="3"/>
    </row>
  </sheetData>
  <mergeCells count="74">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5"/>
    <mergeCell ref="G41:H41"/>
    <mergeCell ref="G42:H42"/>
    <mergeCell ref="G43:H43"/>
    <mergeCell ref="G44:H44"/>
    <mergeCell ref="G45:H45"/>
    <mergeCell ref="G46:H46"/>
    <mergeCell ref="I46:J46"/>
    <mergeCell ref="G47:H47"/>
    <mergeCell ref="I47:J52"/>
    <mergeCell ref="G48:H48"/>
    <mergeCell ref="G49:H49"/>
    <mergeCell ref="G50:H50"/>
    <mergeCell ref="G51:H51"/>
    <mergeCell ref="B52:F52"/>
    <mergeCell ref="G52:H52"/>
    <mergeCell ref="B53:H53"/>
    <mergeCell ref="I53:J54"/>
    <mergeCell ref="B54:D54"/>
    <mergeCell ref="E54:H54"/>
    <mergeCell ref="B55:D60"/>
    <mergeCell ref="E55:H60"/>
    <mergeCell ref="I55:J58"/>
    <mergeCell ref="I59:J60"/>
    <mergeCell ref="B61:J61"/>
  </mergeCells>
  <printOptions horizontalCentered="1"/>
  <pageMargins left="0.31496062992125984" right="0.31496062992125984" top="0.15748031496062992" bottom="0.35433070866141736" header="0.31496062992125984" footer="0.31496062992125984"/>
  <pageSetup scale="75" fitToHeight="0" orientation="portrait" horizontalDpi="300" verticalDpi="300" r:id="rId1"/>
  <drawing r:id="rId2"/>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codeName="Hoja154">
    <tabColor theme="0"/>
  </sheetPr>
  <dimension ref="B1:K59"/>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879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4" t="s">
        <v>485</v>
      </c>
      <c r="E13" s="504"/>
      <c r="F13" s="803">
        <v>0.02</v>
      </c>
      <c r="G13" s="506"/>
      <c r="H13" s="505" t="s">
        <v>235</v>
      </c>
      <c r="I13" s="506"/>
      <c r="J13" s="504" t="s">
        <v>52</v>
      </c>
    </row>
    <row r="14" spans="2:10" ht="18" customHeight="1" x14ac:dyDescent="0.25">
      <c r="B14" s="497"/>
      <c r="C14" s="498"/>
      <c r="D14" s="504"/>
      <c r="E14" s="504"/>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3.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880</v>
      </c>
      <c r="C24" s="529"/>
      <c r="D24" s="529"/>
      <c r="E24" s="529"/>
      <c r="F24" s="529"/>
      <c r="G24" s="529"/>
      <c r="H24" s="529"/>
      <c r="I24" s="529"/>
      <c r="J24" s="530"/>
    </row>
    <row r="25" spans="2:10" ht="24"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18.75" customHeight="1" x14ac:dyDescent="0.25">
      <c r="B27" s="455" t="s">
        <v>42</v>
      </c>
      <c r="C27" s="455"/>
      <c r="D27" s="455"/>
      <c r="E27" s="455"/>
      <c r="F27" s="455"/>
      <c r="G27" s="455"/>
      <c r="H27" s="455"/>
      <c r="I27" s="537">
        <v>10505.72</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75" customHeight="1" x14ac:dyDescent="0.25">
      <c r="B36" s="443" t="s">
        <v>881</v>
      </c>
      <c r="C36" s="444"/>
      <c r="D36" s="444"/>
      <c r="E36" s="445"/>
      <c r="F36" s="550" t="s">
        <v>34</v>
      </c>
      <c r="G36" s="551"/>
      <c r="H36" s="552"/>
      <c r="I36" s="452">
        <f>SUM(I31:J35)</f>
        <v>0</v>
      </c>
      <c r="J36" s="452"/>
    </row>
    <row r="37" spans="2:10" ht="25.5" customHeight="1" x14ac:dyDescent="0.25">
      <c r="B37" s="446"/>
      <c r="C37" s="447"/>
      <c r="D37" s="447"/>
      <c r="E37" s="448"/>
      <c r="F37" s="550" t="s">
        <v>33</v>
      </c>
      <c r="G37" s="551"/>
      <c r="H37" s="552"/>
      <c r="I37" s="453">
        <f>I27-I36</f>
        <v>10505.72</v>
      </c>
      <c r="J37" s="454"/>
    </row>
    <row r="38" spans="2:10" ht="23.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c r="C40" s="30" t="s">
        <v>259</v>
      </c>
      <c r="D40" s="30"/>
      <c r="E40" s="30"/>
      <c r="F40" s="29" t="s">
        <v>487</v>
      </c>
      <c r="G40" s="426">
        <f>I37</f>
        <v>10505.72</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21.75" customHeight="1" x14ac:dyDescent="0.25">
      <c r="B45" s="9"/>
      <c r="C45" s="8"/>
      <c r="D45" s="8"/>
      <c r="E45" s="8"/>
      <c r="F45" s="8"/>
      <c r="G45" s="406"/>
      <c r="H45" s="407"/>
      <c r="I45" s="411" t="s">
        <v>878</v>
      </c>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31"/>
      <c r="C48" s="32"/>
      <c r="D48" s="32"/>
      <c r="E48" s="32"/>
      <c r="F48" s="32"/>
      <c r="G48" s="406"/>
      <c r="H48" s="407"/>
      <c r="I48" s="411"/>
      <c r="J48" s="412"/>
    </row>
    <row r="49" spans="2:11" ht="18" customHeight="1" x14ac:dyDescent="0.25">
      <c r="B49" s="31"/>
      <c r="C49" s="32"/>
      <c r="D49" s="32"/>
      <c r="E49" s="32"/>
      <c r="F49" s="32"/>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ht="26.25" customHeight="1" x14ac:dyDescent="0.25">
      <c r="B54" s="392"/>
      <c r="C54" s="392"/>
      <c r="D54" s="392"/>
      <c r="E54" s="396"/>
      <c r="F54" s="396"/>
      <c r="G54" s="396"/>
      <c r="H54" s="397"/>
      <c r="I54" s="402"/>
      <c r="J54" s="403"/>
    </row>
    <row r="55" spans="2:11" ht="9"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11811023622047245" right="0.11811023622047245" top="0.15748031496062992" bottom="0.15748031496062992" header="0.31496062992125984" footer="0.31496062992125984"/>
  <pageSetup scale="75" fitToHeight="0" orientation="portrait" horizontalDpi="300" verticalDpi="300" r:id="rId1"/>
  <drawing r:id="rId2"/>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codeName="Hoja155">
    <tabColor theme="0"/>
  </sheetPr>
  <dimension ref="B1:K58"/>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882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ht="12" customHeight="1"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495</v>
      </c>
      <c r="E13" s="506"/>
      <c r="F13" s="803">
        <v>0.03</v>
      </c>
      <c r="G13" s="506"/>
      <c r="H13" s="505" t="s">
        <v>235</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ht="8.25" customHeight="1" x14ac:dyDescent="0.25">
      <c r="B19" s="461"/>
      <c r="C19" s="462"/>
      <c r="D19" s="598"/>
      <c r="E19" s="599"/>
      <c r="F19" s="599"/>
      <c r="G19" s="599"/>
      <c r="H19" s="599"/>
      <c r="I19" s="599"/>
      <c r="J19" s="600"/>
    </row>
    <row r="20" spans="2:10" x14ac:dyDescent="0.25">
      <c r="B20" s="521" t="s">
        <v>497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ht="24" customHeight="1" x14ac:dyDescent="0.25">
      <c r="B24" s="528" t="s">
        <v>883</v>
      </c>
      <c r="C24" s="529"/>
      <c r="D24" s="529"/>
      <c r="E24" s="529"/>
      <c r="F24" s="529"/>
      <c r="G24" s="529"/>
      <c r="H24" s="529"/>
      <c r="I24" s="529"/>
      <c r="J24" s="530"/>
    </row>
    <row r="25" spans="2:10" ht="10.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6.25" customHeight="1" x14ac:dyDescent="0.25">
      <c r="B36" s="582" t="s">
        <v>505</v>
      </c>
      <c r="C36" s="583"/>
      <c r="D36" s="583"/>
      <c r="E36" s="584"/>
      <c r="F36" s="550" t="s">
        <v>34</v>
      </c>
      <c r="G36" s="551"/>
      <c r="H36" s="552"/>
      <c r="I36" s="452">
        <f>SUM(I31:J35)</f>
        <v>0</v>
      </c>
      <c r="J36" s="452"/>
    </row>
    <row r="37" spans="2:10" ht="26.2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t="s">
        <v>23</v>
      </c>
      <c r="C40" s="30" t="s">
        <v>12</v>
      </c>
      <c r="D40" s="30" t="s">
        <v>82</v>
      </c>
      <c r="E40" s="30" t="s">
        <v>498</v>
      </c>
      <c r="F40" s="29" t="s">
        <v>10</v>
      </c>
      <c r="G40" s="426">
        <v>151.16999999999999</v>
      </c>
      <c r="H40" s="427"/>
      <c r="I40" s="428" t="s">
        <v>24</v>
      </c>
      <c r="J40" s="429"/>
    </row>
    <row r="41" spans="2:10" ht="21" customHeight="1" x14ac:dyDescent="0.25">
      <c r="B41" s="29" t="s">
        <v>15</v>
      </c>
      <c r="C41" s="30" t="s">
        <v>12</v>
      </c>
      <c r="D41" s="30" t="s">
        <v>82</v>
      </c>
      <c r="E41" s="30" t="s">
        <v>498</v>
      </c>
      <c r="F41" s="29" t="s">
        <v>10</v>
      </c>
      <c r="G41" s="426">
        <v>2044.71</v>
      </c>
      <c r="H41" s="427"/>
      <c r="I41" s="430"/>
      <c r="J41" s="431"/>
    </row>
    <row r="42" spans="2:10" ht="19.5" customHeight="1" x14ac:dyDescent="0.25">
      <c r="B42" s="9"/>
      <c r="C42" s="30"/>
      <c r="D42" s="30"/>
      <c r="E42" s="30"/>
      <c r="F42" s="29"/>
      <c r="G42" s="406"/>
      <c r="H42" s="407"/>
      <c r="I42" s="430"/>
      <c r="J42" s="431"/>
    </row>
    <row r="43" spans="2:10" ht="18.75" customHeight="1" x14ac:dyDescent="0.25">
      <c r="B43" s="9"/>
      <c r="C43" s="30"/>
      <c r="D43" s="30"/>
      <c r="E43" s="30"/>
      <c r="F43" s="29"/>
      <c r="G43" s="406"/>
      <c r="H43" s="407"/>
      <c r="I43" s="432"/>
      <c r="J43" s="433"/>
    </row>
    <row r="44" spans="2:10" ht="19.5" customHeight="1" x14ac:dyDescent="0.25">
      <c r="B44" s="9"/>
      <c r="C44" s="30"/>
      <c r="D44" s="30"/>
      <c r="E44" s="30"/>
      <c r="F44" s="29"/>
      <c r="G44" s="406"/>
      <c r="H44" s="407"/>
      <c r="I44" s="390" t="s">
        <v>19</v>
      </c>
      <c r="J44" s="390"/>
    </row>
    <row r="45" spans="2:10" ht="19.5" customHeight="1" x14ac:dyDescent="0.25">
      <c r="B45" s="9"/>
      <c r="C45" s="30"/>
      <c r="D45" s="30"/>
      <c r="E45" s="30"/>
      <c r="F45" s="29"/>
      <c r="G45" s="406"/>
      <c r="H45" s="407"/>
      <c r="I45" s="409" t="s">
        <v>884</v>
      </c>
      <c r="J45" s="410"/>
    </row>
    <row r="46" spans="2:10" ht="18" customHeight="1" x14ac:dyDescent="0.25">
      <c r="B46" s="9"/>
      <c r="C46" s="30"/>
      <c r="D46" s="30"/>
      <c r="E46" s="30"/>
      <c r="F46" s="29"/>
      <c r="G46" s="406"/>
      <c r="H46" s="407"/>
      <c r="I46" s="411"/>
      <c r="J46" s="412"/>
    </row>
    <row r="47" spans="2:10" ht="18" customHeight="1" x14ac:dyDescent="0.25">
      <c r="B47" s="9"/>
      <c r="C47" s="30"/>
      <c r="D47" s="30"/>
      <c r="E47" s="30"/>
      <c r="F47" s="29"/>
      <c r="G47" s="406"/>
      <c r="H47" s="407"/>
      <c r="I47" s="411"/>
      <c r="J47" s="412"/>
    </row>
    <row r="48" spans="2:10" ht="18" customHeight="1" x14ac:dyDescent="0.25">
      <c r="B48" s="9"/>
      <c r="C48" s="30"/>
      <c r="D48" s="30"/>
      <c r="E48" s="30"/>
      <c r="F48" s="29"/>
      <c r="G48" s="406"/>
      <c r="H48" s="407"/>
      <c r="I48" s="411"/>
      <c r="J48" s="412"/>
    </row>
    <row r="49" spans="2:11" ht="16.5" customHeight="1" x14ac:dyDescent="0.25">
      <c r="B49" s="835" t="s">
        <v>9</v>
      </c>
      <c r="C49" s="836"/>
      <c r="D49" s="836"/>
      <c r="E49" s="836"/>
      <c r="F49" s="837"/>
      <c r="G49" s="838">
        <f>SUM(G40:H48)</f>
        <v>2195.88</v>
      </c>
      <c r="H49" s="839"/>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ht="28.5" customHeight="1" x14ac:dyDescent="0.25">
      <c r="B53" s="392"/>
      <c r="C53" s="392"/>
      <c r="D53" s="392"/>
      <c r="E53" s="396"/>
      <c r="F53" s="396"/>
      <c r="G53" s="396"/>
      <c r="H53" s="397"/>
      <c r="I53" s="402"/>
      <c r="J53" s="403"/>
    </row>
    <row r="54" spans="2:11" ht="9"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49:F49"/>
    <mergeCell ref="G49:H49"/>
    <mergeCell ref="G40:H40"/>
    <mergeCell ref="I40:J43"/>
    <mergeCell ref="G41:H41"/>
    <mergeCell ref="G42:H42"/>
    <mergeCell ref="G43:H43"/>
    <mergeCell ref="G44:H44"/>
    <mergeCell ref="I44:J44"/>
    <mergeCell ref="G45:H45"/>
    <mergeCell ref="I45:J49"/>
    <mergeCell ref="G46:H46"/>
    <mergeCell ref="G47:H47"/>
    <mergeCell ref="G48:H48"/>
    <mergeCell ref="B58:J58"/>
    <mergeCell ref="B50:H50"/>
    <mergeCell ref="I50:J51"/>
    <mergeCell ref="B51:D51"/>
    <mergeCell ref="E51:H51"/>
    <mergeCell ref="B52:D57"/>
    <mergeCell ref="E52:H57"/>
    <mergeCell ref="I52:J55"/>
    <mergeCell ref="I56:J57"/>
  </mergeCells>
  <printOptions horizontalCentered="1"/>
  <pageMargins left="0.31496062992125984" right="0.31496062992125984" top="0.15748031496062992" bottom="0.35433070866141736" header="0.31496062992125984" footer="0.31496062992125984"/>
  <pageSetup scale="75" fitToHeight="0" orientation="portrait" horizontalDpi="300" verticalDpi="300" r:id="rId1"/>
  <drawing r:id="rId2"/>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codeName="Hoja156">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885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500</v>
      </c>
      <c r="E13" s="506"/>
      <c r="F13" s="803">
        <v>0.03</v>
      </c>
      <c r="G13" s="506"/>
      <c r="H13" s="505" t="s">
        <v>235</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5.75" customHeight="1" x14ac:dyDescent="0.25">
      <c r="B18" s="459" t="s">
        <v>46</v>
      </c>
      <c r="C18" s="460"/>
      <c r="D18" s="463" t="s">
        <v>496</v>
      </c>
      <c r="E18" s="464"/>
      <c r="F18" s="464"/>
      <c r="G18" s="464"/>
      <c r="H18" s="464"/>
      <c r="I18" s="464"/>
      <c r="J18" s="465"/>
    </row>
    <row r="19" spans="2:10" ht="11.25" customHeight="1" x14ac:dyDescent="0.25">
      <c r="B19" s="461"/>
      <c r="C19" s="462"/>
      <c r="D19" s="466"/>
      <c r="E19" s="467"/>
      <c r="F19" s="467"/>
      <c r="G19" s="467"/>
      <c r="H19" s="467"/>
      <c r="I19" s="467"/>
      <c r="J19" s="468"/>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2.5" customHeight="1" x14ac:dyDescent="0.25">
      <c r="B24" s="528" t="s">
        <v>886</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 customHeight="1" x14ac:dyDescent="0.25">
      <c r="B36" s="582" t="s">
        <v>505</v>
      </c>
      <c r="C36" s="583"/>
      <c r="D36" s="583"/>
      <c r="E36" s="584"/>
      <c r="F36" s="550" t="s">
        <v>34</v>
      </c>
      <c r="G36" s="551"/>
      <c r="H36" s="552"/>
      <c r="I36" s="452">
        <f>SUM(I31:J35)</f>
        <v>0</v>
      </c>
      <c r="J36" s="452"/>
    </row>
    <row r="37" spans="2:10" ht="25.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c r="C40" s="30" t="s">
        <v>259</v>
      </c>
      <c r="D40" s="30"/>
      <c r="E40" s="30"/>
      <c r="F40" s="8" t="s">
        <v>487</v>
      </c>
      <c r="G40" s="426">
        <f>I37</f>
        <v>2195.88</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19.5" customHeight="1" x14ac:dyDescent="0.25">
      <c r="B45" s="9"/>
      <c r="C45" s="8"/>
      <c r="D45" s="8"/>
      <c r="E45" s="8"/>
      <c r="F45" s="8"/>
      <c r="G45" s="406"/>
      <c r="H45" s="407"/>
      <c r="I45" s="94"/>
      <c r="J45" s="95"/>
    </row>
    <row r="46" spans="2:10" ht="18" customHeight="1" x14ac:dyDescent="0.25">
      <c r="B46" s="9"/>
      <c r="C46" s="8"/>
      <c r="D46" s="8"/>
      <c r="E46" s="8"/>
      <c r="F46" s="8"/>
      <c r="G46" s="406"/>
      <c r="H46" s="407"/>
      <c r="I46" s="411" t="s">
        <v>887</v>
      </c>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6.5" customHeight="1" x14ac:dyDescent="0.25">
      <c r="B49" s="31"/>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x14ac:dyDescent="0.25">
      <c r="B53" s="392"/>
      <c r="C53" s="392"/>
      <c r="D53" s="392"/>
      <c r="E53" s="396"/>
      <c r="F53" s="396"/>
      <c r="G53" s="396"/>
      <c r="H53" s="397"/>
      <c r="I53" s="402"/>
      <c r="J53" s="403"/>
    </row>
    <row r="54" spans="2:11" ht="9"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G46:H46"/>
    <mergeCell ref="I46:J49"/>
    <mergeCell ref="G47:H47"/>
    <mergeCell ref="G48:H48"/>
    <mergeCell ref="G49:H49"/>
    <mergeCell ref="B58:J58"/>
    <mergeCell ref="B50:H50"/>
    <mergeCell ref="I50:J51"/>
    <mergeCell ref="B51:D51"/>
    <mergeCell ref="E51:H51"/>
    <mergeCell ref="B52:D57"/>
    <mergeCell ref="E52:H57"/>
    <mergeCell ref="I52:J55"/>
    <mergeCell ref="I56:J57"/>
  </mergeCells>
  <printOptions horizontalCentered="1"/>
  <pageMargins left="0.31496062992125984" right="0.31496062992125984" top="0.15748031496062992" bottom="0.15748031496062992" header="0.31496062992125984" footer="0.31496062992125984"/>
  <pageSetup scale="76" fitToHeight="0" orientation="portrait" horizontalDpi="300" verticalDpi="300" r:id="rId1"/>
  <drawing r:id="rId2"/>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Hoja157">
    <tabColor theme="0"/>
  </sheetPr>
  <dimension ref="B1:K58"/>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29.285156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888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ht="9.75" customHeight="1" x14ac:dyDescent="0.25">
      <c r="B10" s="17"/>
      <c r="C10" s="16"/>
      <c r="D10" s="16"/>
      <c r="E10" s="16"/>
      <c r="F10" s="16"/>
      <c r="G10" s="16"/>
      <c r="H10" s="16"/>
      <c r="I10" s="16"/>
      <c r="J10" s="15"/>
    </row>
    <row r="11" spans="2:10" ht="21.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509</v>
      </c>
      <c r="E13" s="506"/>
      <c r="F13" s="803">
        <v>0.03</v>
      </c>
      <c r="G13" s="506"/>
      <c r="H13" s="505" t="s">
        <v>235</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707" t="s">
        <v>107</v>
      </c>
      <c r="J16" s="708"/>
    </row>
    <row r="17" spans="2:10" ht="19.5" customHeight="1" x14ac:dyDescent="0.25">
      <c r="B17" s="387" t="s">
        <v>47</v>
      </c>
      <c r="C17" s="388"/>
      <c r="D17" s="388"/>
      <c r="E17" s="388"/>
      <c r="F17" s="388"/>
      <c r="G17" s="388"/>
      <c r="H17" s="388"/>
      <c r="I17" s="388"/>
      <c r="J17" s="389"/>
    </row>
    <row r="18" spans="2:10" ht="12" customHeight="1" x14ac:dyDescent="0.25">
      <c r="B18" s="459" t="s">
        <v>46</v>
      </c>
      <c r="C18" s="460"/>
      <c r="D18" s="595" t="s">
        <v>496</v>
      </c>
      <c r="E18" s="596"/>
      <c r="F18" s="596"/>
      <c r="G18" s="596"/>
      <c r="H18" s="596"/>
      <c r="I18" s="596"/>
      <c r="J18" s="597"/>
    </row>
    <row r="19" spans="2:10" ht="12" customHeight="1" x14ac:dyDescent="0.25">
      <c r="B19" s="461"/>
      <c r="C19" s="462"/>
      <c r="D19" s="598"/>
      <c r="E19" s="599"/>
      <c r="F19" s="599"/>
      <c r="G19" s="599"/>
      <c r="H19" s="599"/>
      <c r="I19" s="599"/>
      <c r="J19" s="600"/>
    </row>
    <row r="20" spans="2:10" ht="8.25" customHeight="1"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3.25" customHeight="1" x14ac:dyDescent="0.25">
      <c r="B24" s="528" t="s">
        <v>889</v>
      </c>
      <c r="C24" s="529"/>
      <c r="D24" s="529"/>
      <c r="E24" s="529"/>
      <c r="F24" s="529"/>
      <c r="G24" s="529"/>
      <c r="H24" s="529"/>
      <c r="I24" s="529"/>
      <c r="J24" s="530"/>
    </row>
    <row r="25" spans="2:10" ht="1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14382.1</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 customHeight="1" x14ac:dyDescent="0.25">
      <c r="B36" s="582" t="s">
        <v>516</v>
      </c>
      <c r="C36" s="583"/>
      <c r="D36" s="583"/>
      <c r="E36" s="584"/>
      <c r="F36" s="550" t="s">
        <v>34</v>
      </c>
      <c r="G36" s="551"/>
      <c r="H36" s="552"/>
      <c r="I36" s="452">
        <f>SUM(I31:J35)</f>
        <v>0</v>
      </c>
      <c r="J36" s="452"/>
    </row>
    <row r="37" spans="2:10" ht="18" customHeight="1" x14ac:dyDescent="0.25">
      <c r="B37" s="585"/>
      <c r="C37" s="586"/>
      <c r="D37" s="586"/>
      <c r="E37" s="587"/>
      <c r="F37" s="550" t="s">
        <v>33</v>
      </c>
      <c r="G37" s="551"/>
      <c r="H37" s="552"/>
      <c r="I37" s="453">
        <f>I27-I36</f>
        <v>14382.1</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11" t="s">
        <v>23</v>
      </c>
      <c r="C40" s="10" t="s">
        <v>12</v>
      </c>
      <c r="D40" s="10" t="s">
        <v>82</v>
      </c>
      <c r="E40" s="10" t="s">
        <v>119</v>
      </c>
      <c r="F40" s="11" t="s">
        <v>10</v>
      </c>
      <c r="G40" s="556">
        <v>758.82</v>
      </c>
      <c r="H40" s="557"/>
      <c r="I40" s="841" t="s">
        <v>24</v>
      </c>
      <c r="J40" s="610"/>
    </row>
    <row r="41" spans="2:10" ht="6.75" customHeight="1" x14ac:dyDescent="0.25">
      <c r="B41" s="11"/>
      <c r="C41" s="10"/>
      <c r="D41" s="10"/>
      <c r="E41" s="10"/>
      <c r="F41" s="11"/>
      <c r="G41" s="556"/>
      <c r="H41" s="557"/>
      <c r="I41" s="842"/>
      <c r="J41" s="612"/>
    </row>
    <row r="42" spans="2:10" ht="21" customHeight="1" x14ac:dyDescent="0.25">
      <c r="B42" s="9" t="s">
        <v>22</v>
      </c>
      <c r="C42" s="30" t="s">
        <v>12</v>
      </c>
      <c r="D42" s="30" t="s">
        <v>82</v>
      </c>
      <c r="E42" s="30" t="s">
        <v>119</v>
      </c>
      <c r="F42" s="29" t="s">
        <v>10</v>
      </c>
      <c r="G42" s="406">
        <v>3413.31</v>
      </c>
      <c r="H42" s="561"/>
      <c r="I42" s="842"/>
      <c r="J42" s="612"/>
    </row>
    <row r="43" spans="2:10" ht="19.5" customHeight="1" x14ac:dyDescent="0.25">
      <c r="B43" s="9" t="s">
        <v>21</v>
      </c>
      <c r="C43" s="30" t="s">
        <v>12</v>
      </c>
      <c r="D43" s="30" t="s">
        <v>82</v>
      </c>
      <c r="E43" s="30" t="s">
        <v>119</v>
      </c>
      <c r="F43" s="29" t="s">
        <v>10</v>
      </c>
      <c r="G43" s="406">
        <v>1298.02</v>
      </c>
      <c r="H43" s="561"/>
      <c r="I43" s="843"/>
      <c r="J43" s="614"/>
    </row>
    <row r="44" spans="2:10" ht="18.75" customHeight="1" x14ac:dyDescent="0.25">
      <c r="B44" s="9" t="s">
        <v>20</v>
      </c>
      <c r="C44" s="30" t="s">
        <v>12</v>
      </c>
      <c r="D44" s="30" t="s">
        <v>82</v>
      </c>
      <c r="E44" s="30" t="s">
        <v>119</v>
      </c>
      <c r="F44" s="29" t="s">
        <v>10</v>
      </c>
      <c r="G44" s="406">
        <v>1217.3499999999999</v>
      </c>
      <c r="H44" s="561"/>
      <c r="I44" s="562" t="s">
        <v>19</v>
      </c>
      <c r="J44" s="390"/>
    </row>
    <row r="45" spans="2:10" ht="19.5" customHeight="1" x14ac:dyDescent="0.25">
      <c r="B45" s="9" t="s">
        <v>18</v>
      </c>
      <c r="C45" s="30" t="s">
        <v>12</v>
      </c>
      <c r="D45" s="30" t="s">
        <v>82</v>
      </c>
      <c r="E45" s="30" t="s">
        <v>119</v>
      </c>
      <c r="F45" s="29" t="s">
        <v>10</v>
      </c>
      <c r="G45" s="406">
        <v>2050.2199999999998</v>
      </c>
      <c r="H45" s="561"/>
      <c r="I45" s="409" t="s">
        <v>890</v>
      </c>
      <c r="J45" s="410"/>
    </row>
    <row r="46" spans="2:10" ht="18" customHeight="1" x14ac:dyDescent="0.25">
      <c r="B46" s="9" t="s">
        <v>16</v>
      </c>
      <c r="C46" s="30" t="s">
        <v>12</v>
      </c>
      <c r="D46" s="30" t="s">
        <v>82</v>
      </c>
      <c r="E46" s="30" t="s">
        <v>119</v>
      </c>
      <c r="F46" s="29" t="s">
        <v>10</v>
      </c>
      <c r="G46" s="406">
        <v>2194.13</v>
      </c>
      <c r="H46" s="561"/>
      <c r="I46" s="411"/>
      <c r="J46" s="412"/>
    </row>
    <row r="47" spans="2:10" ht="18" customHeight="1" x14ac:dyDescent="0.25">
      <c r="B47" s="9" t="s">
        <v>15</v>
      </c>
      <c r="C47" s="30" t="s">
        <v>12</v>
      </c>
      <c r="D47" s="30" t="s">
        <v>82</v>
      </c>
      <c r="E47" s="30" t="s">
        <v>119</v>
      </c>
      <c r="F47" s="29" t="s">
        <v>10</v>
      </c>
      <c r="G47" s="406">
        <v>3243.98</v>
      </c>
      <c r="H47" s="561"/>
      <c r="I47" s="411"/>
      <c r="J47" s="412"/>
    </row>
    <row r="48" spans="2:10" ht="18" customHeight="1" x14ac:dyDescent="0.25">
      <c r="B48" s="31" t="s">
        <v>13</v>
      </c>
      <c r="C48" s="30" t="s">
        <v>12</v>
      </c>
      <c r="D48" s="30" t="s">
        <v>82</v>
      </c>
      <c r="E48" s="30" t="s">
        <v>119</v>
      </c>
      <c r="F48" s="29" t="s">
        <v>10</v>
      </c>
      <c r="G48" s="406">
        <v>206.27</v>
      </c>
      <c r="H48" s="561"/>
      <c r="I48" s="411"/>
      <c r="J48" s="412"/>
    </row>
    <row r="49" spans="2:11" ht="16.5" customHeight="1" x14ac:dyDescent="0.25">
      <c r="B49" s="643" t="s">
        <v>9</v>
      </c>
      <c r="C49" s="644"/>
      <c r="D49" s="644"/>
      <c r="E49" s="644"/>
      <c r="F49" s="669"/>
      <c r="G49" s="670">
        <f>SUM(G40:H48)</f>
        <v>14382.099999999999</v>
      </c>
      <c r="H49" s="840"/>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x14ac:dyDescent="0.25">
      <c r="B53" s="392"/>
      <c r="C53" s="392"/>
      <c r="D53" s="392"/>
      <c r="E53" s="396"/>
      <c r="F53" s="396"/>
      <c r="G53" s="396"/>
      <c r="H53" s="397"/>
      <c r="I53" s="402"/>
      <c r="J53" s="403"/>
    </row>
    <row r="54" spans="2:11" ht="23.25"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49:F49"/>
    <mergeCell ref="G49:H49"/>
    <mergeCell ref="G40:H40"/>
    <mergeCell ref="I40:J43"/>
    <mergeCell ref="G41:H41"/>
    <mergeCell ref="G42:H42"/>
    <mergeCell ref="G43:H43"/>
    <mergeCell ref="G44:H44"/>
    <mergeCell ref="I44:J44"/>
    <mergeCell ref="G45:H45"/>
    <mergeCell ref="I45:J49"/>
    <mergeCell ref="G46:H46"/>
    <mergeCell ref="G47:H47"/>
    <mergeCell ref="G48:H48"/>
    <mergeCell ref="B58:J58"/>
    <mergeCell ref="B50:H50"/>
    <mergeCell ref="I50:J51"/>
    <mergeCell ref="B51:D51"/>
    <mergeCell ref="E51:H51"/>
    <mergeCell ref="B52:D57"/>
    <mergeCell ref="E52:H57"/>
    <mergeCell ref="I52:J55"/>
    <mergeCell ref="I56:J57"/>
  </mergeCells>
  <printOptions horizontalCentered="1"/>
  <pageMargins left="0.11811023622047245" right="0.11811023622047245" top="0.35433070866141736" bottom="0.35433070866141736" header="0.31496062992125984" footer="0.31496062992125984"/>
  <pageSetup scale="77" fitToHeight="0" orientation="portrait" horizontalDpi="300" verticalDpi="300" r:id="rId1"/>
  <drawing r:id="rId2"/>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codeName="Hoja158">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1.5703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891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27.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511</v>
      </c>
      <c r="E13" s="506"/>
      <c r="F13" s="803">
        <v>0.03</v>
      </c>
      <c r="G13" s="506"/>
      <c r="H13" s="505" t="s">
        <v>235</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4.5" customHeight="1" x14ac:dyDescent="0.25">
      <c r="B16" s="499"/>
      <c r="C16" s="500"/>
      <c r="D16" s="844" t="s">
        <v>49</v>
      </c>
      <c r="E16" s="844"/>
      <c r="F16" s="844"/>
      <c r="G16" s="844"/>
      <c r="H16" s="84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x14ac:dyDescent="0.25">
      <c r="B19" s="461"/>
      <c r="C19" s="462"/>
      <c r="D19" s="598"/>
      <c r="E19" s="599"/>
      <c r="F19" s="599"/>
      <c r="G19" s="599"/>
      <c r="H19" s="599"/>
      <c r="I19" s="599"/>
      <c r="J19" s="600"/>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892</v>
      </c>
      <c r="C24" s="529"/>
      <c r="D24" s="529"/>
      <c r="E24" s="529"/>
      <c r="F24" s="529"/>
      <c r="G24" s="529"/>
      <c r="H24" s="529"/>
      <c r="I24" s="529"/>
      <c r="J24" s="530"/>
    </row>
    <row r="25" spans="2:10" ht="25.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14382.1</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2.25" customHeight="1" x14ac:dyDescent="0.25">
      <c r="B36" s="582" t="s">
        <v>516</v>
      </c>
      <c r="C36" s="583"/>
      <c r="D36" s="583"/>
      <c r="E36" s="584"/>
      <c r="F36" s="550" t="s">
        <v>34</v>
      </c>
      <c r="G36" s="551"/>
      <c r="H36" s="552"/>
      <c r="I36" s="452">
        <f>SUM(I31:J35)</f>
        <v>0</v>
      </c>
      <c r="J36" s="452"/>
    </row>
    <row r="37" spans="2:10" ht="21.75" customHeight="1" x14ac:dyDescent="0.25">
      <c r="B37" s="585"/>
      <c r="C37" s="586"/>
      <c r="D37" s="586"/>
      <c r="E37" s="587"/>
      <c r="F37" s="550" t="s">
        <v>33</v>
      </c>
      <c r="G37" s="551"/>
      <c r="H37" s="552"/>
      <c r="I37" s="453">
        <f>I27-I36</f>
        <v>14382.1</v>
      </c>
      <c r="J37" s="454"/>
    </row>
    <row r="38" spans="2:10" ht="29.25" customHeight="1" x14ac:dyDescent="0.25">
      <c r="B38" s="417" t="s">
        <v>32</v>
      </c>
      <c r="C38" s="418"/>
      <c r="D38" s="418"/>
      <c r="E38" s="418"/>
      <c r="F38" s="418"/>
      <c r="G38" s="418"/>
      <c r="H38" s="419"/>
      <c r="I38" s="420" t="s">
        <v>31</v>
      </c>
      <c r="J38" s="421"/>
    </row>
    <row r="39" spans="2:10" ht="33" customHeight="1" x14ac:dyDescent="0.25">
      <c r="B39" s="126" t="s">
        <v>30</v>
      </c>
      <c r="C39" s="126" t="s">
        <v>29</v>
      </c>
      <c r="D39" s="126" t="s">
        <v>28</v>
      </c>
      <c r="E39" s="126" t="s">
        <v>27</v>
      </c>
      <c r="F39" s="34" t="s">
        <v>26</v>
      </c>
      <c r="G39" s="437" t="s">
        <v>25</v>
      </c>
      <c r="H39" s="434"/>
      <c r="I39" s="422"/>
      <c r="J39" s="423"/>
    </row>
    <row r="40" spans="2:10" ht="23.25" customHeight="1" x14ac:dyDescent="0.25">
      <c r="B40" s="29"/>
      <c r="C40" s="30" t="s">
        <v>259</v>
      </c>
      <c r="D40" s="30"/>
      <c r="E40" s="30"/>
      <c r="F40" s="29" t="s">
        <v>487</v>
      </c>
      <c r="G40" s="426">
        <f>I37</f>
        <v>14382.1</v>
      </c>
      <c r="H40" s="427"/>
      <c r="I40" s="609" t="s">
        <v>24</v>
      </c>
      <c r="J40" s="610"/>
    </row>
    <row r="41" spans="2:10" ht="21" customHeight="1" x14ac:dyDescent="0.25">
      <c r="B41" s="9"/>
      <c r="C41" s="8"/>
      <c r="D41" s="8"/>
      <c r="E41" s="8"/>
      <c r="F41" s="8"/>
      <c r="G41" s="406"/>
      <c r="H41" s="407"/>
      <c r="I41" s="611"/>
      <c r="J41" s="612"/>
    </row>
    <row r="42" spans="2:10" ht="19.5" customHeight="1" x14ac:dyDescent="0.25">
      <c r="B42" s="9"/>
      <c r="C42" s="8"/>
      <c r="D42" s="8"/>
      <c r="E42" s="8"/>
      <c r="F42" s="8"/>
      <c r="G42" s="406"/>
      <c r="H42" s="407"/>
      <c r="I42" s="613"/>
      <c r="J42" s="614"/>
    </row>
    <row r="43" spans="2:10" ht="18.75" customHeight="1" x14ac:dyDescent="0.25">
      <c r="B43" s="9"/>
      <c r="C43" s="8"/>
      <c r="D43" s="8"/>
      <c r="E43" s="8"/>
      <c r="F43" s="8"/>
      <c r="G43" s="406"/>
      <c r="H43" s="407"/>
      <c r="I43" s="390" t="s">
        <v>19</v>
      </c>
      <c r="J43" s="390"/>
    </row>
    <row r="44" spans="2:10" ht="8.25" customHeight="1" x14ac:dyDescent="0.25">
      <c r="B44" s="9"/>
      <c r="C44" s="8"/>
      <c r="D44" s="8"/>
      <c r="E44" s="8"/>
      <c r="F44" s="8"/>
      <c r="G44" s="407"/>
      <c r="H44" s="408"/>
      <c r="I44" s="409" t="s">
        <v>893</v>
      </c>
      <c r="J44" s="410"/>
    </row>
    <row r="45" spans="2:10" ht="2.25" customHeight="1" x14ac:dyDescent="0.25">
      <c r="B45" s="9"/>
      <c r="C45" s="8"/>
      <c r="D45" s="8"/>
      <c r="E45" s="8"/>
      <c r="F45" s="8"/>
      <c r="G45" s="406"/>
      <c r="H45" s="407"/>
      <c r="I45" s="411"/>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7"/>
      <c r="H47" s="408"/>
      <c r="I47" s="411"/>
      <c r="J47" s="412"/>
    </row>
    <row r="48" spans="2:10" ht="18" customHeight="1" x14ac:dyDescent="0.25">
      <c r="B48" s="9"/>
      <c r="C48" s="8"/>
      <c r="D48" s="8"/>
      <c r="E48" s="8"/>
      <c r="F48" s="8"/>
      <c r="G48" s="406"/>
      <c r="H48" s="407"/>
      <c r="I48" s="411"/>
      <c r="J48" s="412"/>
    </row>
    <row r="49" spans="2:11" ht="16.5" customHeight="1" x14ac:dyDescent="0.25">
      <c r="B49" s="31"/>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ht="19.5" customHeight="1" x14ac:dyDescent="0.25">
      <c r="B53" s="392"/>
      <c r="C53" s="392"/>
      <c r="D53" s="392"/>
      <c r="E53" s="396"/>
      <c r="F53" s="396"/>
      <c r="G53" s="396"/>
      <c r="H53" s="397"/>
      <c r="I53" s="402"/>
      <c r="J53" s="403"/>
    </row>
    <row r="54" spans="2:11" ht="25.5"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2"/>
    <mergeCell ref="G41:H41"/>
    <mergeCell ref="G42:H42"/>
    <mergeCell ref="G43:H43"/>
    <mergeCell ref="I43:J43"/>
    <mergeCell ref="G44:H44"/>
    <mergeCell ref="I44:J49"/>
    <mergeCell ref="G45:H45"/>
    <mergeCell ref="G46:H46"/>
    <mergeCell ref="G47:H47"/>
    <mergeCell ref="G48:H48"/>
    <mergeCell ref="G49:H49"/>
    <mergeCell ref="B58:J58"/>
    <mergeCell ref="B50:H50"/>
    <mergeCell ref="I50:J51"/>
    <mergeCell ref="B51:D51"/>
    <mergeCell ref="E51:H51"/>
    <mergeCell ref="B52:D57"/>
    <mergeCell ref="E52:H57"/>
    <mergeCell ref="I52:J55"/>
    <mergeCell ref="I56:J57"/>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Hoja159">
    <tabColor theme="0"/>
  </sheetPr>
  <dimension ref="B1:M61"/>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2" width="11.42578125" style="1"/>
    <col min="13" max="13" width="14.28515625" style="1" customWidth="1"/>
    <col min="14"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894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ht="6.75" customHeight="1"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519</v>
      </c>
      <c r="E13" s="518"/>
      <c r="F13" s="803">
        <v>0.02</v>
      </c>
      <c r="G13" s="506"/>
      <c r="H13" s="505" t="s">
        <v>235</v>
      </c>
      <c r="I13" s="506"/>
      <c r="J13" s="504" t="s">
        <v>52</v>
      </c>
    </row>
    <row r="14" spans="2:10" ht="39.75" customHeight="1" x14ac:dyDescent="0.25">
      <c r="B14" s="497"/>
      <c r="C14" s="498"/>
      <c r="D14" s="519"/>
      <c r="E14" s="520"/>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481</v>
      </c>
      <c r="E18" s="596"/>
      <c r="F18" s="596"/>
      <c r="G18" s="596"/>
      <c r="H18" s="596"/>
      <c r="I18" s="596"/>
      <c r="J18" s="597"/>
    </row>
    <row r="19" spans="2:10" x14ac:dyDescent="0.25">
      <c r="B19" s="461"/>
      <c r="C19" s="462"/>
      <c r="D19" s="598"/>
      <c r="E19" s="599"/>
      <c r="F19" s="599"/>
      <c r="G19" s="599"/>
      <c r="H19" s="599"/>
      <c r="I19" s="599"/>
      <c r="J19" s="600"/>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895</v>
      </c>
      <c r="C24" s="529"/>
      <c r="D24" s="529"/>
      <c r="E24" s="529"/>
      <c r="F24" s="529"/>
      <c r="G24" s="529"/>
      <c r="H24" s="529"/>
      <c r="I24" s="529"/>
      <c r="J24" s="530"/>
    </row>
    <row r="25" spans="2:10" ht="18.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10505.72</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3" hidden="1" x14ac:dyDescent="0.25">
      <c r="B33" s="542" t="s">
        <v>198</v>
      </c>
      <c r="C33" s="543"/>
      <c r="D33" s="543"/>
      <c r="E33" s="543"/>
      <c r="F33" s="543"/>
      <c r="G33" s="543"/>
      <c r="H33" s="543"/>
      <c r="I33" s="591">
        <v>0</v>
      </c>
      <c r="J33" s="592"/>
    </row>
    <row r="34" spans="2:13" ht="16.5" hidden="1" customHeight="1" x14ac:dyDescent="0.25">
      <c r="B34" s="577" t="s">
        <v>199</v>
      </c>
      <c r="C34" s="578"/>
      <c r="D34" s="578"/>
      <c r="E34" s="578"/>
      <c r="F34" s="578"/>
      <c r="G34" s="578"/>
      <c r="H34" s="579"/>
      <c r="I34" s="593">
        <v>0</v>
      </c>
      <c r="J34" s="594"/>
    </row>
    <row r="35" spans="2:13" ht="1.5" customHeight="1" x14ac:dyDescent="0.25">
      <c r="B35" s="672"/>
      <c r="C35" s="673"/>
      <c r="D35" s="673"/>
      <c r="E35" s="673"/>
      <c r="F35" s="673"/>
      <c r="G35" s="673"/>
      <c r="H35" s="673"/>
      <c r="I35" s="580">
        <v>0</v>
      </c>
      <c r="J35" s="581"/>
    </row>
    <row r="36" spans="2:13" ht="30" customHeight="1" x14ac:dyDescent="0.25">
      <c r="B36" s="443" t="s">
        <v>881</v>
      </c>
      <c r="C36" s="444"/>
      <c r="D36" s="444"/>
      <c r="E36" s="445"/>
      <c r="F36" s="550" t="s">
        <v>34</v>
      </c>
      <c r="G36" s="551"/>
      <c r="H36" s="552"/>
      <c r="I36" s="452">
        <f>SUM(I31:J35)</f>
        <v>0</v>
      </c>
      <c r="J36" s="452"/>
    </row>
    <row r="37" spans="2:13" ht="22.5" customHeight="1" x14ac:dyDescent="0.25">
      <c r="B37" s="446"/>
      <c r="C37" s="447"/>
      <c r="D37" s="447"/>
      <c r="E37" s="448"/>
      <c r="F37" s="550" t="s">
        <v>33</v>
      </c>
      <c r="G37" s="551"/>
      <c r="H37" s="552"/>
      <c r="I37" s="453">
        <f>I27-I36</f>
        <v>10505.72</v>
      </c>
      <c r="J37" s="454"/>
    </row>
    <row r="38" spans="2:13" ht="24" customHeight="1" x14ac:dyDescent="0.25">
      <c r="B38" s="417" t="s">
        <v>32</v>
      </c>
      <c r="C38" s="418"/>
      <c r="D38" s="418"/>
      <c r="E38" s="418"/>
      <c r="F38" s="418"/>
      <c r="G38" s="418"/>
      <c r="H38" s="419"/>
      <c r="I38" s="420" t="s">
        <v>31</v>
      </c>
      <c r="J38" s="421"/>
    </row>
    <row r="39" spans="2:13" ht="30.75" customHeight="1" x14ac:dyDescent="0.25">
      <c r="B39" s="131" t="s">
        <v>30</v>
      </c>
      <c r="C39" s="131" t="s">
        <v>29</v>
      </c>
      <c r="D39" s="131" t="s">
        <v>28</v>
      </c>
      <c r="E39" s="131" t="s">
        <v>27</v>
      </c>
      <c r="F39" s="28" t="s">
        <v>26</v>
      </c>
      <c r="G39" s="424" t="s">
        <v>25</v>
      </c>
      <c r="H39" s="425"/>
      <c r="I39" s="422"/>
      <c r="J39" s="423"/>
    </row>
    <row r="40" spans="2:13" ht="23.25" customHeight="1" x14ac:dyDescent="0.25">
      <c r="B40" s="29" t="s">
        <v>23</v>
      </c>
      <c r="C40" s="30" t="s">
        <v>12</v>
      </c>
      <c r="D40" s="30" t="s">
        <v>82</v>
      </c>
      <c r="E40" s="30" t="s">
        <v>81</v>
      </c>
      <c r="F40" s="29" t="s">
        <v>10</v>
      </c>
      <c r="G40" s="426">
        <v>466.96</v>
      </c>
      <c r="H40" s="427"/>
      <c r="I40" s="609" t="s">
        <v>24</v>
      </c>
      <c r="J40" s="610"/>
      <c r="M40" s="96"/>
    </row>
    <row r="41" spans="2:13" ht="23.25" customHeight="1" x14ac:dyDescent="0.25">
      <c r="B41" s="29" t="s">
        <v>23</v>
      </c>
      <c r="C41" s="30" t="s">
        <v>12</v>
      </c>
      <c r="D41" s="30" t="s">
        <v>82</v>
      </c>
      <c r="E41" s="30" t="s">
        <v>520</v>
      </c>
      <c r="F41" s="29" t="s">
        <v>10</v>
      </c>
      <c r="G41" s="426">
        <v>93.03</v>
      </c>
      <c r="H41" s="427"/>
      <c r="I41" s="611"/>
      <c r="J41" s="612"/>
      <c r="M41" s="96"/>
    </row>
    <row r="42" spans="2:13" ht="6" customHeight="1" x14ac:dyDescent="0.25">
      <c r="B42" s="29"/>
      <c r="C42" s="30"/>
      <c r="D42" s="30"/>
      <c r="E42" s="30"/>
      <c r="F42" s="29"/>
      <c r="G42" s="426"/>
      <c r="H42" s="427"/>
      <c r="I42" s="611"/>
      <c r="J42" s="612"/>
      <c r="M42" s="96"/>
    </row>
    <row r="43" spans="2:13" ht="21" customHeight="1" x14ac:dyDescent="0.25">
      <c r="B43" s="9" t="s">
        <v>22</v>
      </c>
      <c r="C43" s="30" t="s">
        <v>12</v>
      </c>
      <c r="D43" s="30" t="s">
        <v>82</v>
      </c>
      <c r="E43" s="30" t="s">
        <v>81</v>
      </c>
      <c r="F43" s="29" t="s">
        <v>10</v>
      </c>
      <c r="G43" s="406">
        <v>2100.48</v>
      </c>
      <c r="H43" s="407"/>
      <c r="I43" s="611"/>
      <c r="J43" s="612"/>
    </row>
    <row r="44" spans="2:13" ht="19.5" customHeight="1" x14ac:dyDescent="0.25">
      <c r="B44" s="9" t="s">
        <v>21</v>
      </c>
      <c r="C44" s="30" t="s">
        <v>12</v>
      </c>
      <c r="D44" s="30" t="s">
        <v>82</v>
      </c>
      <c r="E44" s="30" t="s">
        <v>81</v>
      </c>
      <c r="F44" s="29" t="s">
        <v>10</v>
      </c>
      <c r="G44" s="406">
        <v>798.78</v>
      </c>
      <c r="H44" s="407"/>
      <c r="I44" s="613"/>
      <c r="J44" s="614"/>
    </row>
    <row r="45" spans="2:13" ht="18.75" customHeight="1" x14ac:dyDescent="0.25">
      <c r="B45" s="9" t="s">
        <v>20</v>
      </c>
      <c r="C45" s="30" t="s">
        <v>12</v>
      </c>
      <c r="D45" s="30" t="s">
        <v>82</v>
      </c>
      <c r="E45" s="30" t="s">
        <v>81</v>
      </c>
      <c r="F45" s="29" t="s">
        <v>10</v>
      </c>
      <c r="G45" s="406">
        <v>749.14</v>
      </c>
      <c r="H45" s="407"/>
      <c r="I45" s="390" t="s">
        <v>19</v>
      </c>
      <c r="J45" s="390"/>
    </row>
    <row r="46" spans="2:13" ht="19.5" customHeight="1" x14ac:dyDescent="0.25">
      <c r="B46" s="9" t="s">
        <v>18</v>
      </c>
      <c r="C46" s="30" t="s">
        <v>12</v>
      </c>
      <c r="D46" s="30" t="s">
        <v>82</v>
      </c>
      <c r="E46" s="30" t="s">
        <v>81</v>
      </c>
      <c r="F46" s="29" t="s">
        <v>10</v>
      </c>
      <c r="G46" s="406">
        <v>1261.67</v>
      </c>
      <c r="H46" s="407"/>
      <c r="I46" s="409" t="s">
        <v>897</v>
      </c>
      <c r="J46" s="410"/>
    </row>
    <row r="47" spans="2:13" ht="18" customHeight="1" x14ac:dyDescent="0.25">
      <c r="B47" s="9" t="s">
        <v>16</v>
      </c>
      <c r="C47" s="30" t="s">
        <v>12</v>
      </c>
      <c r="D47" s="30" t="s">
        <v>82</v>
      </c>
      <c r="E47" s="30" t="s">
        <v>81</v>
      </c>
      <c r="F47" s="29" t="s">
        <v>10</v>
      </c>
      <c r="G47" s="406">
        <v>1350.23</v>
      </c>
      <c r="H47" s="407"/>
      <c r="I47" s="411"/>
      <c r="J47" s="412"/>
    </row>
    <row r="48" spans="2:13" ht="18" customHeight="1" x14ac:dyDescent="0.25">
      <c r="B48" s="9" t="s">
        <v>15</v>
      </c>
      <c r="C48" s="30" t="s">
        <v>12</v>
      </c>
      <c r="D48" s="30" t="s">
        <v>82</v>
      </c>
      <c r="E48" s="30" t="s">
        <v>81</v>
      </c>
      <c r="F48" s="29" t="s">
        <v>10</v>
      </c>
      <c r="G48" s="406">
        <v>1996.29</v>
      </c>
      <c r="H48" s="407"/>
      <c r="I48" s="411"/>
      <c r="J48" s="412"/>
    </row>
    <row r="49" spans="2:11" ht="18" customHeight="1" x14ac:dyDescent="0.25">
      <c r="B49" s="9" t="s">
        <v>15</v>
      </c>
      <c r="C49" s="30" t="s">
        <v>12</v>
      </c>
      <c r="D49" s="30" t="s">
        <v>82</v>
      </c>
      <c r="E49" s="30" t="s">
        <v>520</v>
      </c>
      <c r="F49" s="29" t="s">
        <v>10</v>
      </c>
      <c r="G49" s="406">
        <v>1153.27</v>
      </c>
      <c r="H49" s="407"/>
      <c r="I49" s="411"/>
      <c r="J49" s="412"/>
    </row>
    <row r="50" spans="2:11" ht="18" customHeight="1" x14ac:dyDescent="0.25">
      <c r="B50" s="9" t="s">
        <v>15</v>
      </c>
      <c r="C50" s="30" t="s">
        <v>12</v>
      </c>
      <c r="D50" s="30" t="s">
        <v>82</v>
      </c>
      <c r="E50" s="30" t="s">
        <v>896</v>
      </c>
      <c r="F50" s="29" t="s">
        <v>521</v>
      </c>
      <c r="G50" s="406">
        <v>408.94</v>
      </c>
      <c r="H50" s="407"/>
      <c r="I50" s="411"/>
      <c r="J50" s="412"/>
    </row>
    <row r="51" spans="2:11" ht="16.5" customHeight="1" x14ac:dyDescent="0.25">
      <c r="B51" s="31" t="s">
        <v>13</v>
      </c>
      <c r="C51" s="83" t="s">
        <v>12</v>
      </c>
      <c r="D51" s="83" t="s">
        <v>82</v>
      </c>
      <c r="E51" s="83" t="s">
        <v>81</v>
      </c>
      <c r="F51" s="97" t="s">
        <v>10</v>
      </c>
      <c r="G51" s="415">
        <v>126.93</v>
      </c>
      <c r="H51" s="416"/>
      <c r="I51" s="413"/>
      <c r="J51" s="414"/>
    </row>
    <row r="52" spans="2:11" ht="16.5" customHeight="1" x14ac:dyDescent="0.25">
      <c r="B52" s="845" t="s">
        <v>9</v>
      </c>
      <c r="C52" s="846"/>
      <c r="D52" s="846"/>
      <c r="E52" s="846"/>
      <c r="F52" s="847"/>
      <c r="G52" s="848">
        <f>SUM(G40:H51)</f>
        <v>10505.720000000003</v>
      </c>
      <c r="H52" s="849"/>
      <c r="I52" s="130"/>
      <c r="J52" s="127"/>
    </row>
    <row r="53" spans="2:11" ht="17.25" customHeight="1" x14ac:dyDescent="0.25">
      <c r="B53" s="570" t="s">
        <v>8</v>
      </c>
      <c r="C53" s="571"/>
      <c r="D53" s="571"/>
      <c r="E53" s="571"/>
      <c r="F53" s="571"/>
      <c r="G53" s="388"/>
      <c r="H53" s="389"/>
      <c r="I53" s="390" t="s">
        <v>7</v>
      </c>
      <c r="J53" s="390"/>
    </row>
    <row r="54" spans="2:11" ht="18" customHeight="1" x14ac:dyDescent="0.25">
      <c r="B54" s="390" t="s">
        <v>6</v>
      </c>
      <c r="C54" s="390"/>
      <c r="D54" s="390"/>
      <c r="E54" s="390" t="s">
        <v>5</v>
      </c>
      <c r="F54" s="390"/>
      <c r="G54" s="390"/>
      <c r="H54" s="390"/>
      <c r="I54" s="390"/>
      <c r="J54" s="390"/>
    </row>
    <row r="55" spans="2:11" ht="9" customHeight="1" x14ac:dyDescent="0.25">
      <c r="B55" s="573" t="s">
        <v>877</v>
      </c>
      <c r="C55" s="392"/>
      <c r="D55" s="392"/>
      <c r="E55" s="394" t="s">
        <v>871</v>
      </c>
      <c r="F55" s="394"/>
      <c r="G55" s="394"/>
      <c r="H55" s="395"/>
      <c r="I55" s="400" t="s">
        <v>86</v>
      </c>
      <c r="J55" s="401"/>
    </row>
    <row r="56" spans="2:11" x14ac:dyDescent="0.25">
      <c r="B56" s="392"/>
      <c r="C56" s="392"/>
      <c r="D56" s="392"/>
      <c r="E56" s="396"/>
      <c r="F56" s="396"/>
      <c r="G56" s="396"/>
      <c r="H56" s="397"/>
      <c r="I56" s="402"/>
      <c r="J56" s="403"/>
    </row>
    <row r="57" spans="2:11" ht="9" customHeight="1" x14ac:dyDescent="0.25">
      <c r="B57" s="392"/>
      <c r="C57" s="392"/>
      <c r="D57" s="392"/>
      <c r="E57" s="396"/>
      <c r="F57" s="396"/>
      <c r="G57" s="396"/>
      <c r="H57" s="397"/>
      <c r="I57" s="402"/>
      <c r="J57" s="403"/>
    </row>
    <row r="58" spans="2:11" ht="16.5" customHeight="1" x14ac:dyDescent="0.25">
      <c r="B58" s="392"/>
      <c r="C58" s="392"/>
      <c r="D58" s="392"/>
      <c r="E58" s="396"/>
      <c r="F58" s="396"/>
      <c r="G58" s="396"/>
      <c r="H58" s="396"/>
      <c r="I58" s="404"/>
      <c r="J58" s="405"/>
    </row>
    <row r="59" spans="2:11" ht="29.25" customHeight="1" x14ac:dyDescent="0.25">
      <c r="B59" s="392"/>
      <c r="C59" s="392"/>
      <c r="D59" s="392"/>
      <c r="E59" s="396"/>
      <c r="F59" s="396"/>
      <c r="G59" s="396"/>
      <c r="H59" s="396"/>
      <c r="I59" s="400" t="s">
        <v>1</v>
      </c>
      <c r="J59" s="401"/>
    </row>
    <row r="60" spans="2:11" ht="10.5" customHeight="1" x14ac:dyDescent="0.25">
      <c r="B60" s="392"/>
      <c r="C60" s="392"/>
      <c r="D60" s="392"/>
      <c r="E60" s="398"/>
      <c r="F60" s="398"/>
      <c r="G60" s="398"/>
      <c r="H60" s="399"/>
      <c r="I60" s="404"/>
      <c r="J60" s="405"/>
    </row>
    <row r="61" spans="2:11" x14ac:dyDescent="0.25">
      <c r="B61" s="384" t="s">
        <v>262</v>
      </c>
      <c r="C61" s="385"/>
      <c r="D61" s="385"/>
      <c r="E61" s="385"/>
      <c r="F61" s="385"/>
      <c r="G61" s="385"/>
      <c r="H61" s="385"/>
      <c r="I61" s="385"/>
      <c r="J61" s="386"/>
      <c r="K61" s="3"/>
    </row>
  </sheetData>
  <mergeCells count="74">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4"/>
    <mergeCell ref="G41:H41"/>
    <mergeCell ref="G42:H42"/>
    <mergeCell ref="G43:H43"/>
    <mergeCell ref="G44:H44"/>
    <mergeCell ref="G45:H45"/>
    <mergeCell ref="I45:J45"/>
    <mergeCell ref="G46:H46"/>
    <mergeCell ref="I46:J51"/>
    <mergeCell ref="G47:H47"/>
    <mergeCell ref="G48:H48"/>
    <mergeCell ref="G49:H49"/>
    <mergeCell ref="G50:H50"/>
    <mergeCell ref="G51:H51"/>
    <mergeCell ref="B52:F52"/>
    <mergeCell ref="G52:H52"/>
    <mergeCell ref="B53:H53"/>
    <mergeCell ref="I53:J54"/>
    <mergeCell ref="B54:D54"/>
    <mergeCell ref="E54:H54"/>
    <mergeCell ref="B55:D60"/>
    <mergeCell ref="E55:H60"/>
    <mergeCell ref="I55:J58"/>
    <mergeCell ref="I59:J60"/>
    <mergeCell ref="B61:J61"/>
  </mergeCells>
  <printOptions horizontalCentered="1"/>
  <pageMargins left="0.31496062992125984" right="0.31496062992125984" top="0.15748031496062992" bottom="0.35433070866141736" header="0.31496062992125984" footer="0.31496062992125984"/>
  <pageSetup scale="73" fitToHeight="0" orientation="portrait" horizontalDpi="300" verticalDpi="300" r:id="rId1"/>
  <drawing r:id="rId2"/>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Hoja160">
    <tabColor theme="0"/>
  </sheetPr>
  <dimension ref="B1:K59"/>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5.7109375" style="1" customWidth="1"/>
    <col min="5" max="5" width="12.1406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898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22.5" customHeight="1" x14ac:dyDescent="0.25">
      <c r="B12" s="495" t="s">
        <v>58</v>
      </c>
      <c r="C12" s="496"/>
      <c r="D12" s="501" t="s">
        <v>57</v>
      </c>
      <c r="E12" s="502"/>
      <c r="F12" s="501" t="s">
        <v>56</v>
      </c>
      <c r="G12" s="502"/>
      <c r="H12" s="501" t="s">
        <v>55</v>
      </c>
      <c r="I12" s="503"/>
      <c r="J12" s="14" t="s">
        <v>54</v>
      </c>
    </row>
    <row r="13" spans="2:10" ht="33" customHeight="1" x14ac:dyDescent="0.25">
      <c r="B13" s="497"/>
      <c r="C13" s="498"/>
      <c r="D13" s="505" t="s">
        <v>522</v>
      </c>
      <c r="E13" s="506"/>
      <c r="F13" s="505" t="s">
        <v>523</v>
      </c>
      <c r="G13" s="506"/>
      <c r="H13" s="505" t="s">
        <v>235</v>
      </c>
      <c r="I13" s="506"/>
      <c r="J13" s="504" t="s">
        <v>52</v>
      </c>
    </row>
    <row r="14" spans="2:10" ht="30"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1" customHeight="1" x14ac:dyDescent="0.25">
      <c r="B24" s="528" t="s">
        <v>899</v>
      </c>
      <c r="C24" s="529"/>
      <c r="D24" s="529"/>
      <c r="E24" s="529"/>
      <c r="F24" s="529"/>
      <c r="G24" s="529"/>
      <c r="H24" s="529"/>
      <c r="I24" s="529"/>
      <c r="J24" s="530"/>
    </row>
    <row r="25" spans="2:10" ht="23.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2626.45</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75" customHeight="1" x14ac:dyDescent="0.25">
      <c r="B36" s="443" t="s">
        <v>900</v>
      </c>
      <c r="C36" s="444"/>
      <c r="D36" s="444"/>
      <c r="E36" s="445"/>
      <c r="F36" s="550" t="s">
        <v>34</v>
      </c>
      <c r="G36" s="551"/>
      <c r="H36" s="552"/>
      <c r="I36" s="452">
        <f>SUM(I31:J35)</f>
        <v>0</v>
      </c>
      <c r="J36" s="452"/>
    </row>
    <row r="37" spans="2:10" ht="24" customHeight="1" x14ac:dyDescent="0.25">
      <c r="B37" s="446"/>
      <c r="C37" s="447"/>
      <c r="D37" s="447"/>
      <c r="E37" s="448"/>
      <c r="F37" s="550" t="s">
        <v>33</v>
      </c>
      <c r="G37" s="551"/>
      <c r="H37" s="552"/>
      <c r="I37" s="453">
        <f>I27-I36</f>
        <v>2626.45</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c r="C40" s="30" t="s">
        <v>259</v>
      </c>
      <c r="D40" s="30"/>
      <c r="E40" s="30"/>
      <c r="F40" s="29" t="s">
        <v>487</v>
      </c>
      <c r="G40" s="426">
        <f>I27</f>
        <v>2626.45</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9" customHeight="1" x14ac:dyDescent="0.25">
      <c r="B45" s="9"/>
      <c r="C45" s="8"/>
      <c r="D45" s="8"/>
      <c r="E45" s="8"/>
      <c r="F45" s="8"/>
      <c r="G45" s="406"/>
      <c r="H45" s="407"/>
      <c r="I45" s="409" t="s">
        <v>901</v>
      </c>
      <c r="J45" s="410"/>
    </row>
    <row r="46" spans="2:10" ht="19.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x14ac:dyDescent="0.25">
      <c r="B54" s="392"/>
      <c r="C54" s="392"/>
      <c r="D54" s="392"/>
      <c r="E54" s="396"/>
      <c r="F54" s="396"/>
      <c r="G54" s="396"/>
      <c r="H54" s="397"/>
      <c r="I54" s="402"/>
      <c r="J54" s="403"/>
    </row>
    <row r="55" spans="2:11" ht="17.25"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scale="72" fitToHeight="0" orientation="portrait" horizontalDpi="300" verticalDpi="300" r:id="rId1"/>
  <drawing r:id="rId2"/>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codeName="Hoja161">
    <tabColor theme="0"/>
  </sheetPr>
  <dimension ref="B1:K58"/>
  <sheetViews>
    <sheetView topLeftCell="A12"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902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530</v>
      </c>
      <c r="E13" s="506"/>
      <c r="F13" s="803">
        <v>0.1</v>
      </c>
      <c r="G13" s="506"/>
      <c r="H13" s="505" t="s">
        <v>235</v>
      </c>
      <c r="I13" s="506"/>
      <c r="J13" s="504" t="s">
        <v>52</v>
      </c>
    </row>
    <row r="14" spans="2:10" ht="13.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531</v>
      </c>
      <c r="E18" s="464"/>
      <c r="F18" s="464"/>
      <c r="G18" s="464"/>
      <c r="H18" s="464"/>
      <c r="I18" s="464"/>
      <c r="J18" s="465"/>
    </row>
    <row r="19" spans="2:10" x14ac:dyDescent="0.25">
      <c r="B19" s="461"/>
      <c r="C19" s="462"/>
      <c r="D19" s="466"/>
      <c r="E19" s="467"/>
      <c r="F19" s="467"/>
      <c r="G19" s="467"/>
      <c r="H19" s="467"/>
      <c r="I19" s="467"/>
      <c r="J19" s="468"/>
    </row>
    <row r="20" spans="2:10" x14ac:dyDescent="0.25">
      <c r="B20" s="469" t="s">
        <v>532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903</v>
      </c>
      <c r="C24" s="529"/>
      <c r="D24" s="529"/>
      <c r="E24" s="529"/>
      <c r="F24" s="529"/>
      <c r="G24" s="529"/>
      <c r="H24" s="529"/>
      <c r="I24" s="529"/>
      <c r="J24" s="530"/>
    </row>
    <row r="25" spans="2:10" ht="26.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46842.36</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x14ac:dyDescent="0.25">
      <c r="B32" s="542" t="s">
        <v>388</v>
      </c>
      <c r="C32" s="543"/>
      <c r="D32" s="543"/>
      <c r="E32" s="543"/>
      <c r="F32" s="543"/>
      <c r="G32" s="543"/>
      <c r="H32" s="543"/>
      <c r="I32" s="544">
        <v>0</v>
      </c>
      <c r="J32" s="545"/>
    </row>
    <row r="33" spans="2:10" x14ac:dyDescent="0.25">
      <c r="B33" s="542" t="s">
        <v>298</v>
      </c>
      <c r="C33" s="543"/>
      <c r="D33" s="543"/>
      <c r="E33" s="543"/>
      <c r="F33" s="543"/>
      <c r="G33" s="543"/>
      <c r="H33" s="543"/>
      <c r="I33" s="591">
        <v>0</v>
      </c>
      <c r="J33" s="592"/>
    </row>
    <row r="34" spans="2:10" ht="16.5" customHeight="1" x14ac:dyDescent="0.25">
      <c r="B34" s="577" t="s">
        <v>199</v>
      </c>
      <c r="C34" s="578"/>
      <c r="D34" s="578"/>
      <c r="E34" s="578"/>
      <c r="F34" s="578"/>
      <c r="G34" s="578"/>
      <c r="H34" s="579"/>
      <c r="I34" s="593">
        <v>0</v>
      </c>
      <c r="J34" s="594"/>
    </row>
    <row r="35" spans="2:10" ht="12" customHeight="1" x14ac:dyDescent="0.25">
      <c r="B35" s="672"/>
      <c r="C35" s="673"/>
      <c r="D35" s="673"/>
      <c r="E35" s="673"/>
      <c r="F35" s="673"/>
      <c r="G35" s="673"/>
      <c r="H35" s="673"/>
      <c r="I35" s="580">
        <v>0</v>
      </c>
      <c r="J35" s="581"/>
    </row>
    <row r="36" spans="2:10" ht="30.75" customHeight="1" x14ac:dyDescent="0.25">
      <c r="B36" s="850" t="s">
        <v>536</v>
      </c>
      <c r="C36" s="851"/>
      <c r="D36" s="851"/>
      <c r="E36" s="852"/>
      <c r="F36" s="550" t="s">
        <v>34</v>
      </c>
      <c r="G36" s="551"/>
      <c r="H36" s="552"/>
      <c r="I36" s="452">
        <f>SUM(I31:J35)</f>
        <v>0</v>
      </c>
      <c r="J36" s="452"/>
    </row>
    <row r="37" spans="2:10" ht="18" customHeight="1" x14ac:dyDescent="0.25">
      <c r="B37" s="853"/>
      <c r="C37" s="854"/>
      <c r="D37" s="854"/>
      <c r="E37" s="855"/>
      <c r="F37" s="550" t="s">
        <v>33</v>
      </c>
      <c r="G37" s="551"/>
      <c r="H37" s="552"/>
      <c r="I37" s="453">
        <f>I27-I36</f>
        <v>46842.36</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t="s">
        <v>23</v>
      </c>
      <c r="C40" s="30" t="s">
        <v>12</v>
      </c>
      <c r="D40" s="30" t="s">
        <v>396</v>
      </c>
      <c r="E40" s="30" t="s">
        <v>396</v>
      </c>
      <c r="F40" s="29" t="s">
        <v>10</v>
      </c>
      <c r="G40" s="426">
        <v>1879.88</v>
      </c>
      <c r="H40" s="427"/>
      <c r="I40" s="609" t="s">
        <v>24</v>
      </c>
      <c r="J40" s="610"/>
    </row>
    <row r="41" spans="2:10" ht="23.25" customHeight="1" x14ac:dyDescent="0.25">
      <c r="B41" s="9" t="s">
        <v>23</v>
      </c>
      <c r="C41" s="30" t="s">
        <v>12</v>
      </c>
      <c r="D41" s="30" t="s">
        <v>396</v>
      </c>
      <c r="E41" s="30" t="s">
        <v>533</v>
      </c>
      <c r="F41" s="29" t="s">
        <v>10</v>
      </c>
      <c r="G41" s="426">
        <v>503.91</v>
      </c>
      <c r="H41" s="427"/>
      <c r="I41" s="611"/>
      <c r="J41" s="612"/>
    </row>
    <row r="42" spans="2:10" ht="21" customHeight="1" x14ac:dyDescent="0.25">
      <c r="B42" s="9" t="s">
        <v>22</v>
      </c>
      <c r="C42" s="30" t="s">
        <v>12</v>
      </c>
      <c r="D42" s="30" t="s">
        <v>396</v>
      </c>
      <c r="E42" s="30" t="s">
        <v>396</v>
      </c>
      <c r="F42" s="29" t="s">
        <v>10</v>
      </c>
      <c r="G42" s="406">
        <v>9543.9699999999993</v>
      </c>
      <c r="H42" s="407"/>
      <c r="I42" s="613"/>
      <c r="J42" s="614"/>
    </row>
    <row r="43" spans="2:10" ht="19.5" customHeight="1" x14ac:dyDescent="0.25">
      <c r="B43" s="9" t="s">
        <v>21</v>
      </c>
      <c r="C43" s="30" t="s">
        <v>12</v>
      </c>
      <c r="D43" s="30" t="s">
        <v>396</v>
      </c>
      <c r="E43" s="30" t="s">
        <v>396</v>
      </c>
      <c r="F43" s="29" t="s">
        <v>10</v>
      </c>
      <c r="G43" s="406">
        <v>2054.61</v>
      </c>
      <c r="H43" s="407"/>
      <c r="I43" s="390" t="s">
        <v>19</v>
      </c>
      <c r="J43" s="390"/>
    </row>
    <row r="44" spans="2:10" ht="18.75" customHeight="1" x14ac:dyDescent="0.25">
      <c r="B44" s="9" t="s">
        <v>20</v>
      </c>
      <c r="C44" s="30" t="s">
        <v>12</v>
      </c>
      <c r="D44" s="30" t="s">
        <v>396</v>
      </c>
      <c r="E44" s="30" t="s">
        <v>396</v>
      </c>
      <c r="F44" s="29" t="s">
        <v>10</v>
      </c>
      <c r="G44" s="406">
        <v>1601.96</v>
      </c>
      <c r="H44" s="407"/>
      <c r="I44" s="409" t="s">
        <v>897</v>
      </c>
      <c r="J44" s="410"/>
    </row>
    <row r="45" spans="2:10" ht="19.5" customHeight="1" x14ac:dyDescent="0.25">
      <c r="B45" s="9" t="s">
        <v>18</v>
      </c>
      <c r="C45" s="30" t="s">
        <v>12</v>
      </c>
      <c r="D45" s="30" t="s">
        <v>396</v>
      </c>
      <c r="E45" s="30" t="s">
        <v>396</v>
      </c>
      <c r="F45" s="29" t="s">
        <v>10</v>
      </c>
      <c r="G45" s="406">
        <v>6834.11</v>
      </c>
      <c r="H45" s="407"/>
      <c r="I45" s="411"/>
      <c r="J45" s="412"/>
    </row>
    <row r="46" spans="2:10" ht="18" customHeight="1" x14ac:dyDescent="0.25">
      <c r="B46" s="9" t="s">
        <v>16</v>
      </c>
      <c r="C46" s="30" t="s">
        <v>12</v>
      </c>
      <c r="D46" s="30" t="s">
        <v>396</v>
      </c>
      <c r="E46" s="30" t="s">
        <v>396</v>
      </c>
      <c r="F46" s="29" t="s">
        <v>10</v>
      </c>
      <c r="G46" s="406">
        <v>7313.78</v>
      </c>
      <c r="H46" s="407"/>
      <c r="I46" s="411"/>
      <c r="J46" s="412"/>
    </row>
    <row r="47" spans="2:10" ht="18" customHeight="1" x14ac:dyDescent="0.25">
      <c r="B47" s="9" t="s">
        <v>15</v>
      </c>
      <c r="C47" s="30" t="s">
        <v>12</v>
      </c>
      <c r="D47" s="30" t="s">
        <v>396</v>
      </c>
      <c r="E47" s="30" t="s">
        <v>396</v>
      </c>
      <c r="F47" s="29" t="s">
        <v>10</v>
      </c>
      <c r="G47" s="406">
        <v>10813.22</v>
      </c>
      <c r="H47" s="407"/>
      <c r="I47" s="411"/>
      <c r="J47" s="412"/>
    </row>
    <row r="48" spans="2:10" ht="18" customHeight="1" x14ac:dyDescent="0.25">
      <c r="B48" s="9" t="s">
        <v>15</v>
      </c>
      <c r="C48" s="30" t="s">
        <v>12</v>
      </c>
      <c r="D48" s="30" t="s">
        <v>396</v>
      </c>
      <c r="E48" s="30" t="s">
        <v>533</v>
      </c>
      <c r="F48" s="29" t="s">
        <v>10</v>
      </c>
      <c r="G48" s="406">
        <v>6296.92</v>
      </c>
      <c r="H48" s="407"/>
      <c r="I48" s="411"/>
      <c r="J48" s="412"/>
    </row>
    <row r="49" spans="2:11" ht="16.5" customHeight="1" x14ac:dyDescent="0.25">
      <c r="B49" s="643" t="s">
        <v>9</v>
      </c>
      <c r="C49" s="644"/>
      <c r="D49" s="644"/>
      <c r="E49" s="644"/>
      <c r="F49" s="669"/>
      <c r="G49" s="670">
        <f>SUM(G40:H48)</f>
        <v>46842.359999999993</v>
      </c>
      <c r="H49" s="671"/>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ht="10.5" customHeight="1" x14ac:dyDescent="0.25">
      <c r="B53" s="392"/>
      <c r="C53" s="392"/>
      <c r="D53" s="392"/>
      <c r="E53" s="396"/>
      <c r="F53" s="396"/>
      <c r="G53" s="396"/>
      <c r="H53" s="397"/>
      <c r="I53" s="402"/>
      <c r="J53" s="403"/>
    </row>
    <row r="54" spans="2:11" ht="8.25"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2"/>
    <mergeCell ref="G41:H41"/>
    <mergeCell ref="G42:H42"/>
    <mergeCell ref="G43:H43"/>
    <mergeCell ref="I43:J43"/>
    <mergeCell ref="G44:H44"/>
    <mergeCell ref="I44:J49"/>
    <mergeCell ref="G45:H45"/>
    <mergeCell ref="G46:H46"/>
    <mergeCell ref="G47:H47"/>
    <mergeCell ref="G48:H48"/>
    <mergeCell ref="B49:F49"/>
    <mergeCell ref="G49:H49"/>
    <mergeCell ref="B50:H50"/>
    <mergeCell ref="I50:J51"/>
    <mergeCell ref="B51:D51"/>
    <mergeCell ref="E51:H51"/>
    <mergeCell ref="B52:D57"/>
    <mergeCell ref="E52:H57"/>
    <mergeCell ref="I52:J55"/>
    <mergeCell ref="I56:J57"/>
    <mergeCell ref="B58:J58"/>
  </mergeCells>
  <pageMargins left="0.51181102362204722" right="0.51181102362204722" top="0.15748031496062992" bottom="0.15748031496062992" header="0.31496062992125984" footer="0.31496062992125984"/>
  <pageSetup scale="71" fitToHeight="0" orientation="portrait" horizontalDpi="300" verticalDpi="300" r:id="rId1"/>
  <drawing r:id="rId2"/>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Hoja162">
    <tabColor theme="0"/>
  </sheetPr>
  <dimension ref="B1:K59"/>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904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3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537</v>
      </c>
      <c r="E13" s="506"/>
      <c r="F13" s="803">
        <v>0.1</v>
      </c>
      <c r="G13" s="506"/>
      <c r="H13" s="505" t="s">
        <v>235</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538</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905</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46842.36</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5"/>
      <c r="I30" s="437" t="s">
        <v>38</v>
      </c>
      <c r="J30" s="437"/>
    </row>
    <row r="31" spans="2:10" x14ac:dyDescent="0.25">
      <c r="B31" s="542" t="s">
        <v>196</v>
      </c>
      <c r="C31" s="543"/>
      <c r="D31" s="543"/>
      <c r="E31" s="543"/>
      <c r="F31" s="543"/>
      <c r="G31" s="543"/>
      <c r="H31" s="856"/>
      <c r="I31" s="857">
        <v>0</v>
      </c>
      <c r="J31" s="545"/>
    </row>
    <row r="32" spans="2:10" x14ac:dyDescent="0.25">
      <c r="B32" s="542" t="s">
        <v>388</v>
      </c>
      <c r="C32" s="543"/>
      <c r="D32" s="543"/>
      <c r="E32" s="543"/>
      <c r="F32" s="543"/>
      <c r="G32" s="543"/>
      <c r="H32" s="856"/>
      <c r="I32" s="857">
        <v>0</v>
      </c>
      <c r="J32" s="545"/>
    </row>
    <row r="33" spans="2:10" ht="16.5" customHeight="1" x14ac:dyDescent="0.25">
      <c r="B33" s="577" t="s">
        <v>298</v>
      </c>
      <c r="C33" s="578"/>
      <c r="D33" s="578"/>
      <c r="E33" s="578"/>
      <c r="F33" s="578"/>
      <c r="G33" s="578"/>
      <c r="H33" s="858"/>
      <c r="I33" s="859">
        <v>0</v>
      </c>
      <c r="J33" s="592"/>
    </row>
    <row r="34" spans="2:10" ht="16.5" customHeight="1" x14ac:dyDescent="0.25">
      <c r="B34" s="577" t="s">
        <v>199</v>
      </c>
      <c r="C34" s="578"/>
      <c r="D34" s="578"/>
      <c r="E34" s="578"/>
      <c r="F34" s="578"/>
      <c r="G34" s="578"/>
      <c r="H34" s="578"/>
      <c r="I34" s="860">
        <v>0</v>
      </c>
      <c r="J34" s="594"/>
    </row>
    <row r="35" spans="2:10" ht="21.75" customHeight="1" x14ac:dyDescent="0.25">
      <c r="B35" s="672"/>
      <c r="C35" s="673"/>
      <c r="D35" s="673"/>
      <c r="E35" s="673"/>
      <c r="F35" s="673"/>
      <c r="G35" s="673"/>
      <c r="H35" s="673"/>
      <c r="I35" s="581">
        <v>0</v>
      </c>
      <c r="J35" s="581"/>
    </row>
    <row r="36" spans="2:10" ht="18.75" customHeight="1" x14ac:dyDescent="0.25">
      <c r="B36" s="850" t="s">
        <v>536</v>
      </c>
      <c r="C36" s="851"/>
      <c r="D36" s="851"/>
      <c r="E36" s="852"/>
      <c r="F36" s="550" t="s">
        <v>34</v>
      </c>
      <c r="G36" s="551"/>
      <c r="H36" s="551"/>
      <c r="I36" s="452">
        <f>SUM(I31:J35)</f>
        <v>0</v>
      </c>
      <c r="J36" s="452"/>
    </row>
    <row r="37" spans="2:10" ht="30" customHeight="1" x14ac:dyDescent="0.25">
      <c r="B37" s="853"/>
      <c r="C37" s="854"/>
      <c r="D37" s="854"/>
      <c r="E37" s="855"/>
      <c r="F37" s="550" t="s">
        <v>33</v>
      </c>
      <c r="G37" s="551"/>
      <c r="H37" s="552"/>
      <c r="I37" s="453">
        <f>I27-I36</f>
        <v>46842.36</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c r="C40" s="30" t="s">
        <v>259</v>
      </c>
      <c r="D40" s="30"/>
      <c r="E40" s="30"/>
      <c r="F40" s="29" t="s">
        <v>487</v>
      </c>
      <c r="G40" s="426">
        <f>I37</f>
        <v>46842.36</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6" customHeight="1" x14ac:dyDescent="0.25">
      <c r="B45" s="9"/>
      <c r="C45" s="8"/>
      <c r="D45" s="8"/>
      <c r="E45" s="8"/>
      <c r="F45" s="8"/>
      <c r="G45" s="406"/>
      <c r="H45" s="407"/>
      <c r="I45" s="409" t="s">
        <v>897</v>
      </c>
      <c r="J45" s="410"/>
    </row>
    <row r="46" spans="2:10" ht="6"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ht="6.75" customHeight="1" x14ac:dyDescent="0.25">
      <c r="B54" s="392"/>
      <c r="C54" s="392"/>
      <c r="D54" s="392"/>
      <c r="E54" s="396"/>
      <c r="F54" s="396"/>
      <c r="G54" s="396"/>
      <c r="H54" s="397"/>
      <c r="I54" s="402"/>
      <c r="J54" s="403"/>
    </row>
    <row r="55" spans="2:11" ht="12.75"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11811023622047245" right="0.11811023622047245" top="0.15748031496062992" bottom="0.15748031496062992" header="0.31496062992125984" footer="0.31496062992125984"/>
  <pageSetup scale="70" fitToHeight="0" orientation="portrait" horizontalDpi="300" verticalDpi="300" r:id="rId1"/>
  <drawing r:id="rId2"/>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Hoja163">
    <tabColor theme="0"/>
  </sheetPr>
  <dimension ref="B1:K59"/>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906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3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21" customHeight="1" x14ac:dyDescent="0.25">
      <c r="B13" s="497"/>
      <c r="C13" s="498"/>
      <c r="D13" s="505" t="s">
        <v>542</v>
      </c>
      <c r="E13" s="506"/>
      <c r="F13" s="505"/>
      <c r="G13" s="506"/>
      <c r="H13" s="510" t="s">
        <v>235</v>
      </c>
      <c r="I13" s="510"/>
      <c r="J13" s="504" t="s">
        <v>52</v>
      </c>
    </row>
    <row r="14" spans="2:10" ht="30" customHeight="1" x14ac:dyDescent="0.25">
      <c r="B14" s="497"/>
      <c r="C14" s="498"/>
      <c r="D14" s="507"/>
      <c r="E14" s="508"/>
      <c r="F14" s="507"/>
      <c r="G14" s="508"/>
      <c r="H14" s="510"/>
      <c r="I14" s="510"/>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543</v>
      </c>
      <c r="E18" s="464"/>
      <c r="F18" s="464"/>
      <c r="G18" s="464"/>
      <c r="H18" s="464"/>
      <c r="I18" s="464"/>
      <c r="J18" s="465"/>
    </row>
    <row r="19" spans="2:10" x14ac:dyDescent="0.25">
      <c r="B19" s="461"/>
      <c r="C19" s="462"/>
      <c r="D19" s="466"/>
      <c r="E19" s="467"/>
      <c r="F19" s="467"/>
      <c r="G19" s="467"/>
      <c r="H19" s="467"/>
      <c r="I19" s="467"/>
      <c r="J19" s="468"/>
    </row>
    <row r="20" spans="2:10" x14ac:dyDescent="0.25">
      <c r="B20" s="469" t="s">
        <v>532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907</v>
      </c>
      <c r="C24" s="529"/>
      <c r="D24" s="529"/>
      <c r="E24" s="529"/>
      <c r="F24" s="529"/>
      <c r="G24" s="529"/>
      <c r="H24" s="529"/>
      <c r="I24" s="529"/>
      <c r="J24" s="530"/>
    </row>
    <row r="25" spans="2:10" ht="28.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40579.68</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x14ac:dyDescent="0.25">
      <c r="B32" s="542" t="s">
        <v>388</v>
      </c>
      <c r="C32" s="543"/>
      <c r="D32" s="543"/>
      <c r="E32" s="543"/>
      <c r="F32" s="543"/>
      <c r="G32" s="543"/>
      <c r="H32" s="543"/>
      <c r="I32" s="544">
        <v>0</v>
      </c>
      <c r="J32" s="545"/>
    </row>
    <row r="33" spans="2:10" x14ac:dyDescent="0.25">
      <c r="B33" s="542" t="s">
        <v>298</v>
      </c>
      <c r="C33" s="543"/>
      <c r="D33" s="543"/>
      <c r="E33" s="543"/>
      <c r="F33" s="543"/>
      <c r="G33" s="543"/>
      <c r="H33" s="543"/>
      <c r="I33" s="591">
        <v>0</v>
      </c>
      <c r="J33" s="592"/>
    </row>
    <row r="34" spans="2:10" ht="16.5" customHeight="1" x14ac:dyDescent="0.25">
      <c r="B34" s="577" t="s">
        <v>199</v>
      </c>
      <c r="C34" s="578"/>
      <c r="D34" s="578"/>
      <c r="E34" s="578"/>
      <c r="F34" s="578"/>
      <c r="G34" s="578"/>
      <c r="H34" s="579"/>
      <c r="I34" s="593">
        <v>0</v>
      </c>
      <c r="J34" s="594"/>
    </row>
    <row r="35" spans="2:10" ht="21.75" customHeight="1" x14ac:dyDescent="0.25">
      <c r="B35" s="672"/>
      <c r="C35" s="673"/>
      <c r="D35" s="673"/>
      <c r="E35" s="673"/>
      <c r="F35" s="673"/>
      <c r="G35" s="673"/>
      <c r="H35" s="673"/>
      <c r="I35" s="580">
        <v>0</v>
      </c>
      <c r="J35" s="581"/>
    </row>
    <row r="36" spans="2:10" ht="18.75" customHeight="1" x14ac:dyDescent="0.25">
      <c r="B36" s="804" t="s">
        <v>908</v>
      </c>
      <c r="C36" s="805"/>
      <c r="D36" s="805"/>
      <c r="E36" s="806"/>
      <c r="F36" s="550" t="s">
        <v>34</v>
      </c>
      <c r="G36" s="551"/>
      <c r="H36" s="552"/>
      <c r="I36" s="452">
        <f>SUM(I31:J35)</f>
        <v>0</v>
      </c>
      <c r="J36" s="452"/>
    </row>
    <row r="37" spans="2:10" ht="30.75" customHeight="1" x14ac:dyDescent="0.25">
      <c r="B37" s="807"/>
      <c r="C37" s="808"/>
      <c r="D37" s="808"/>
      <c r="E37" s="809"/>
      <c r="F37" s="550" t="s">
        <v>33</v>
      </c>
      <c r="G37" s="551"/>
      <c r="H37" s="552"/>
      <c r="I37" s="453">
        <f>I27-I36</f>
        <v>40579.68</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c r="C40" s="30" t="s">
        <v>259</v>
      </c>
      <c r="D40" s="30"/>
      <c r="E40" s="30"/>
      <c r="F40" s="29" t="s">
        <v>487</v>
      </c>
      <c r="G40" s="426">
        <f>I37</f>
        <v>40579.68</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897</v>
      </c>
      <c r="J45" s="410"/>
    </row>
    <row r="46" spans="2:10" ht="6.7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16.5" customHeight="1" x14ac:dyDescent="0.25">
      <c r="B53" s="573" t="s">
        <v>877</v>
      </c>
      <c r="C53" s="392"/>
      <c r="D53" s="392"/>
      <c r="E53" s="394" t="s">
        <v>871</v>
      </c>
      <c r="F53" s="394"/>
      <c r="G53" s="394"/>
      <c r="H53" s="395"/>
      <c r="I53" s="400" t="s">
        <v>86</v>
      </c>
      <c r="J53" s="401"/>
    </row>
    <row r="54" spans="2:11" x14ac:dyDescent="0.25">
      <c r="B54" s="392"/>
      <c r="C54" s="392"/>
      <c r="D54" s="392"/>
      <c r="E54" s="396"/>
      <c r="F54" s="396"/>
      <c r="G54" s="396"/>
      <c r="H54" s="397"/>
      <c r="I54" s="402"/>
      <c r="J54" s="403"/>
    </row>
    <row r="55" spans="2:11" ht="20.25"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5.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scale="67" fitToHeight="0" orientation="portrait" horizontalDpi="300" verticalDpi="300" r:id="rId1"/>
  <drawing r:id="rId2"/>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codeName="Hoja164">
    <tabColor theme="0"/>
  </sheetPr>
  <dimension ref="B1:K56"/>
  <sheetViews>
    <sheetView topLeftCell="A6"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909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ht="8.25"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4" t="s">
        <v>546</v>
      </c>
      <c r="E13" s="504"/>
      <c r="F13" s="505"/>
      <c r="G13" s="506"/>
      <c r="H13" s="861" t="s">
        <v>235</v>
      </c>
      <c r="I13" s="861"/>
      <c r="J13" s="504" t="s">
        <v>52</v>
      </c>
    </row>
    <row r="14" spans="2:10" ht="13.5" customHeight="1" x14ac:dyDescent="0.25">
      <c r="B14" s="497"/>
      <c r="C14" s="498"/>
      <c r="D14" s="504"/>
      <c r="E14" s="504"/>
      <c r="F14" s="507"/>
      <c r="G14" s="508"/>
      <c r="H14" s="861"/>
      <c r="I14" s="861"/>
      <c r="J14" s="504"/>
    </row>
    <row r="15" spans="2:10" ht="34.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512</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547</v>
      </c>
      <c r="E18" s="464"/>
      <c r="F18" s="464"/>
      <c r="G18" s="464"/>
      <c r="H18" s="464"/>
      <c r="I18" s="464"/>
      <c r="J18" s="465"/>
    </row>
    <row r="19" spans="2:10" ht="12.75" customHeight="1"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16.5" customHeight="1" x14ac:dyDescent="0.25">
      <c r="B23" s="528" t="s">
        <v>910</v>
      </c>
      <c r="C23" s="529"/>
      <c r="D23" s="529"/>
      <c r="E23" s="529"/>
      <c r="F23" s="529"/>
      <c r="G23" s="529"/>
      <c r="H23" s="529"/>
      <c r="I23" s="529"/>
      <c r="J23" s="530"/>
    </row>
    <row r="24" spans="2:10" ht="16.5" customHeight="1" x14ac:dyDescent="0.25">
      <c r="B24" s="531"/>
      <c r="C24" s="532"/>
      <c r="D24" s="532"/>
      <c r="E24" s="532"/>
      <c r="F24" s="532"/>
      <c r="G24" s="532"/>
      <c r="H24" s="532"/>
      <c r="I24" s="532"/>
      <c r="J24" s="533"/>
    </row>
    <row r="25" spans="2:10" ht="16.5" customHeight="1" x14ac:dyDescent="0.25">
      <c r="B25" s="531"/>
      <c r="C25" s="532"/>
      <c r="D25" s="532"/>
      <c r="E25" s="532"/>
      <c r="F25" s="532"/>
      <c r="G25" s="532"/>
      <c r="H25" s="532"/>
      <c r="I25" s="532"/>
      <c r="J25" s="533"/>
    </row>
    <row r="26" spans="2:10" ht="18" customHeight="1" x14ac:dyDescent="0.25">
      <c r="B26" s="455" t="s">
        <v>42</v>
      </c>
      <c r="C26" s="455"/>
      <c r="D26" s="455"/>
      <c r="E26" s="455"/>
      <c r="F26" s="455"/>
      <c r="G26" s="455"/>
      <c r="H26" s="455"/>
      <c r="I26" s="601">
        <v>9600</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543"/>
      <c r="I30" s="739">
        <v>0</v>
      </c>
      <c r="J30" s="740"/>
    </row>
    <row r="31" spans="2:10" x14ac:dyDescent="0.25">
      <c r="B31" s="542" t="s">
        <v>388</v>
      </c>
      <c r="C31" s="543"/>
      <c r="D31" s="543"/>
      <c r="E31" s="543"/>
      <c r="F31" s="543"/>
      <c r="G31" s="543"/>
      <c r="H31" s="543"/>
      <c r="I31" s="739">
        <v>0</v>
      </c>
      <c r="J31" s="740"/>
    </row>
    <row r="32" spans="2:10" x14ac:dyDescent="0.25">
      <c r="B32" s="542" t="s">
        <v>198</v>
      </c>
      <c r="C32" s="543"/>
      <c r="D32" s="543"/>
      <c r="E32" s="543"/>
      <c r="F32" s="543"/>
      <c r="G32" s="543"/>
      <c r="H32" s="543"/>
      <c r="I32" s="615">
        <v>0</v>
      </c>
      <c r="J32" s="616"/>
    </row>
    <row r="33" spans="2:10" ht="33" customHeight="1" x14ac:dyDescent="0.25">
      <c r="B33" s="812" t="s">
        <v>911</v>
      </c>
      <c r="C33" s="813"/>
      <c r="D33" s="813"/>
      <c r="E33" s="814"/>
      <c r="F33" s="550" t="s">
        <v>34</v>
      </c>
      <c r="G33" s="551"/>
      <c r="H33" s="552"/>
      <c r="I33" s="738">
        <f>SUM(I30:J32)</f>
        <v>0</v>
      </c>
      <c r="J33" s="738"/>
    </row>
    <row r="34" spans="2:10" ht="18.75" customHeight="1" x14ac:dyDescent="0.25">
      <c r="B34" s="815"/>
      <c r="C34" s="816"/>
      <c r="D34" s="816"/>
      <c r="E34" s="817"/>
      <c r="F34" s="550" t="s">
        <v>33</v>
      </c>
      <c r="G34" s="551"/>
      <c r="H34" s="552"/>
      <c r="I34" s="452">
        <f>++I26+I27-I33</f>
        <v>9600</v>
      </c>
      <c r="J34" s="452"/>
    </row>
    <row r="35" spans="2:10" ht="14.25" customHeight="1" x14ac:dyDescent="0.25">
      <c r="B35" s="417" t="s">
        <v>32</v>
      </c>
      <c r="C35" s="418"/>
      <c r="D35" s="418"/>
      <c r="E35" s="418"/>
      <c r="F35" s="418"/>
      <c r="G35" s="418"/>
      <c r="H35" s="419"/>
      <c r="I35" s="390" t="s">
        <v>31</v>
      </c>
      <c r="J35" s="390"/>
    </row>
    <row r="36" spans="2:10" ht="36" customHeight="1" x14ac:dyDescent="0.25">
      <c r="B36" s="131" t="s">
        <v>30</v>
      </c>
      <c r="C36" s="131" t="s">
        <v>29</v>
      </c>
      <c r="D36" s="131" t="s">
        <v>28</v>
      </c>
      <c r="E36" s="131" t="s">
        <v>27</v>
      </c>
      <c r="F36" s="28" t="s">
        <v>26</v>
      </c>
      <c r="G36" s="424" t="s">
        <v>25</v>
      </c>
      <c r="H36" s="425"/>
      <c r="I36" s="390"/>
      <c r="J36" s="390"/>
    </row>
    <row r="37" spans="2:10" ht="24" customHeight="1" x14ac:dyDescent="0.25">
      <c r="B37" s="29" t="s">
        <v>15</v>
      </c>
      <c r="C37" s="30"/>
      <c r="D37" s="30"/>
      <c r="E37" s="30"/>
      <c r="F37" s="30" t="s">
        <v>259</v>
      </c>
      <c r="G37" s="426">
        <f>I26</f>
        <v>9600</v>
      </c>
      <c r="H37" s="427"/>
      <c r="I37" s="428" t="s">
        <v>24</v>
      </c>
      <c r="J37" s="429"/>
    </row>
    <row r="38" spans="2:10" ht="23.25" customHeight="1" x14ac:dyDescent="0.25">
      <c r="B38" s="9"/>
      <c r="C38" s="8"/>
      <c r="D38" s="8"/>
      <c r="E38" s="8"/>
      <c r="F38" s="8"/>
      <c r="G38" s="406"/>
      <c r="H38" s="407"/>
      <c r="I38" s="430"/>
      <c r="J38" s="431"/>
    </row>
    <row r="39" spans="2:10" ht="25.5" customHeight="1" x14ac:dyDescent="0.25">
      <c r="B39" s="9"/>
      <c r="C39" s="8"/>
      <c r="D39" s="8"/>
      <c r="E39" s="8"/>
      <c r="F39" s="8"/>
      <c r="G39" s="406"/>
      <c r="H39" s="407"/>
      <c r="I39" s="430"/>
      <c r="J39" s="431"/>
    </row>
    <row r="40" spans="2:10" ht="19.5" customHeight="1" x14ac:dyDescent="0.25">
      <c r="B40" s="9"/>
      <c r="C40" s="8"/>
      <c r="D40" s="8"/>
      <c r="E40" s="8"/>
      <c r="F40" s="8"/>
      <c r="G40" s="406"/>
      <c r="H40" s="407"/>
      <c r="I40" s="432"/>
      <c r="J40" s="433"/>
    </row>
    <row r="41" spans="2:10" ht="21.75" customHeight="1" x14ac:dyDescent="0.25">
      <c r="B41" s="9"/>
      <c r="C41" s="8"/>
      <c r="D41" s="8"/>
      <c r="E41" s="8"/>
      <c r="F41" s="8"/>
      <c r="G41" s="406"/>
      <c r="H41" s="407"/>
      <c r="I41" s="390" t="s">
        <v>19</v>
      </c>
      <c r="J41" s="390"/>
    </row>
    <row r="42" spans="2:10" ht="21.75" customHeight="1" x14ac:dyDescent="0.25">
      <c r="B42" s="9"/>
      <c r="C42" s="8"/>
      <c r="D42" s="8"/>
      <c r="E42" s="8"/>
      <c r="F42" s="8"/>
      <c r="G42" s="406"/>
      <c r="H42" s="407"/>
      <c r="I42" s="409" t="s">
        <v>897</v>
      </c>
      <c r="J42" s="410"/>
    </row>
    <row r="43" spans="2:10" ht="21.75" customHeight="1" x14ac:dyDescent="0.25">
      <c r="B43" s="9"/>
      <c r="C43" s="8"/>
      <c r="D43" s="8"/>
      <c r="E43" s="8"/>
      <c r="F43" s="8"/>
      <c r="G43" s="406"/>
      <c r="H43" s="407"/>
      <c r="I43" s="411"/>
      <c r="J43" s="412"/>
    </row>
    <row r="44" spans="2:10" ht="21.75" customHeight="1" x14ac:dyDescent="0.25">
      <c r="B44" s="9"/>
      <c r="C44" s="8"/>
      <c r="D44" s="8"/>
      <c r="E44" s="8"/>
      <c r="F44" s="8"/>
      <c r="G44" s="406"/>
      <c r="H44" s="407"/>
      <c r="I44" s="411"/>
      <c r="J44" s="412"/>
    </row>
    <row r="45" spans="2:10" ht="21.75" customHeight="1" x14ac:dyDescent="0.25">
      <c r="B45" s="31"/>
      <c r="C45" s="32"/>
      <c r="D45" s="32"/>
      <c r="E45" s="8"/>
      <c r="F45" s="8"/>
      <c r="G45" s="406"/>
      <c r="H45" s="407"/>
      <c r="I45" s="411"/>
      <c r="J45" s="412"/>
    </row>
    <row r="46" spans="2:10" ht="21.75" customHeight="1" x14ac:dyDescent="0.25">
      <c r="B46" s="9"/>
      <c r="C46" s="8"/>
      <c r="D46" s="8"/>
      <c r="E46" s="8"/>
      <c r="F46" s="8"/>
      <c r="G46" s="406"/>
      <c r="H46" s="561"/>
      <c r="I46" s="411"/>
      <c r="J46" s="412"/>
    </row>
    <row r="47" spans="2:10" ht="21.75" customHeight="1" x14ac:dyDescent="0.25">
      <c r="B47" s="7"/>
      <c r="C47" s="6"/>
      <c r="D47" s="6"/>
      <c r="E47" s="6"/>
      <c r="F47" s="6"/>
      <c r="G47" s="415"/>
      <c r="H47" s="565"/>
      <c r="I47" s="413"/>
      <c r="J47" s="414"/>
    </row>
    <row r="48" spans="2:10" ht="16.5" customHeight="1"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573" t="s">
        <v>877</v>
      </c>
      <c r="C50" s="392"/>
      <c r="D50" s="392"/>
      <c r="E50" s="394" t="s">
        <v>871</v>
      </c>
      <c r="F50" s="394"/>
      <c r="G50" s="394"/>
      <c r="H50" s="395"/>
      <c r="I50" s="400" t="s">
        <v>86</v>
      </c>
      <c r="J50" s="401"/>
    </row>
    <row r="51" spans="2:11" ht="21" customHeight="1" x14ac:dyDescent="0.25">
      <c r="B51" s="392"/>
      <c r="C51" s="392"/>
      <c r="D51" s="392"/>
      <c r="E51" s="396"/>
      <c r="F51" s="396"/>
      <c r="G51" s="396"/>
      <c r="H51" s="397"/>
      <c r="I51" s="402"/>
      <c r="J51" s="403"/>
    </row>
    <row r="52" spans="2:11" x14ac:dyDescent="0.25">
      <c r="B52" s="392"/>
      <c r="C52" s="392"/>
      <c r="D52" s="392"/>
      <c r="E52" s="396"/>
      <c r="F52" s="396"/>
      <c r="G52" s="396"/>
      <c r="H52" s="397"/>
      <c r="I52" s="402"/>
      <c r="J52" s="403"/>
    </row>
    <row r="53" spans="2:11" ht="17.25" customHeight="1" x14ac:dyDescent="0.25">
      <c r="B53" s="392"/>
      <c r="C53" s="392"/>
      <c r="D53" s="392"/>
      <c r="E53" s="396"/>
      <c r="F53" s="396"/>
      <c r="G53" s="396"/>
      <c r="H53" s="396"/>
      <c r="I53" s="404"/>
      <c r="J53" s="405"/>
    </row>
    <row r="54" spans="2:11" ht="16.5" customHeight="1" x14ac:dyDescent="0.25">
      <c r="B54" s="392"/>
      <c r="C54" s="392"/>
      <c r="D54" s="392"/>
      <c r="E54" s="396"/>
      <c r="F54" s="396"/>
      <c r="G54" s="396"/>
      <c r="H54" s="396"/>
      <c r="I54" s="400" t="s">
        <v>1</v>
      </c>
      <c r="J54" s="401"/>
    </row>
    <row r="55" spans="2:11" ht="29.25" customHeight="1" x14ac:dyDescent="0.25">
      <c r="B55" s="392"/>
      <c r="C55" s="392"/>
      <c r="D55" s="392"/>
      <c r="E55" s="398"/>
      <c r="F55" s="398"/>
      <c r="G55" s="398"/>
      <c r="H55" s="399"/>
      <c r="I55" s="404"/>
      <c r="J55" s="405"/>
    </row>
    <row r="56" spans="2:11" x14ac:dyDescent="0.25">
      <c r="B56" s="384" t="s">
        <v>262</v>
      </c>
      <c r="C56" s="385"/>
      <c r="D56" s="385"/>
      <c r="E56" s="385"/>
      <c r="F56" s="385"/>
      <c r="G56" s="385"/>
      <c r="H56" s="385"/>
      <c r="I56" s="385"/>
      <c r="J56" s="386"/>
      <c r="K56"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ageMargins left="0.31496062992125984" right="0.31496062992125984" top="0.15748031496062992" bottom="0.15748031496062992" header="0.31496062992125984" footer="0.31496062992125984"/>
  <pageSetup scale="70" fitToHeight="0" orientation="portrait" horizontalDpi="300" verticalDpi="300" r:id="rId1"/>
  <drawing r:id="rId2"/>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Hoja165">
    <tabColor theme="0"/>
  </sheetPr>
  <dimension ref="B1:K61"/>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912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ht="11.25"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392</v>
      </c>
      <c r="E13" s="506"/>
      <c r="F13" s="803">
        <v>0.02</v>
      </c>
      <c r="G13" s="506"/>
      <c r="H13" s="510" t="s">
        <v>235</v>
      </c>
      <c r="I13" s="510"/>
      <c r="J13" s="504" t="s">
        <v>52</v>
      </c>
    </row>
    <row r="14" spans="2:10" ht="13.5" customHeight="1" x14ac:dyDescent="0.25">
      <c r="B14" s="497"/>
      <c r="C14" s="498"/>
      <c r="D14" s="507"/>
      <c r="E14" s="508"/>
      <c r="F14" s="507"/>
      <c r="G14" s="508"/>
      <c r="H14" s="510"/>
      <c r="I14" s="510"/>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8.25" customHeight="1" x14ac:dyDescent="0.25">
      <c r="B18" s="459" t="s">
        <v>46</v>
      </c>
      <c r="C18" s="460"/>
      <c r="D18" s="463" t="s">
        <v>386</v>
      </c>
      <c r="E18" s="464"/>
      <c r="F18" s="464"/>
      <c r="G18" s="464"/>
      <c r="H18" s="464"/>
      <c r="I18" s="464"/>
      <c r="J18" s="465"/>
    </row>
    <row r="19" spans="2:10" x14ac:dyDescent="0.25">
      <c r="B19" s="461"/>
      <c r="C19" s="462"/>
      <c r="D19" s="466"/>
      <c r="E19" s="467"/>
      <c r="F19" s="467"/>
      <c r="G19" s="467"/>
      <c r="H19" s="467"/>
      <c r="I19" s="467"/>
      <c r="J19" s="468"/>
    </row>
    <row r="20" spans="2:10" ht="12" customHeight="1" x14ac:dyDescent="0.25">
      <c r="B20" s="469" t="s">
        <v>393</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3"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913</v>
      </c>
      <c r="C24" s="529"/>
      <c r="D24" s="529"/>
      <c r="E24" s="529"/>
      <c r="F24" s="529"/>
      <c r="G24" s="529"/>
      <c r="H24" s="529"/>
      <c r="I24" s="529"/>
      <c r="J24" s="530"/>
    </row>
    <row r="25" spans="2:10" ht="20.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810">
        <v>11332.34</v>
      </c>
      <c r="J27" s="81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9.5" customHeight="1" x14ac:dyDescent="0.25">
      <c r="B36" s="812" t="s">
        <v>404</v>
      </c>
      <c r="C36" s="813"/>
      <c r="D36" s="813"/>
      <c r="E36" s="814"/>
      <c r="F36" s="550" t="s">
        <v>34</v>
      </c>
      <c r="G36" s="551"/>
      <c r="H36" s="552"/>
      <c r="I36" s="452">
        <f>SUM(I31:J35)</f>
        <v>0</v>
      </c>
      <c r="J36" s="452"/>
    </row>
    <row r="37" spans="2:10" ht="36" customHeight="1" x14ac:dyDescent="0.25">
      <c r="B37" s="815"/>
      <c r="C37" s="816"/>
      <c r="D37" s="816"/>
      <c r="E37" s="817"/>
      <c r="F37" s="550" t="s">
        <v>33</v>
      </c>
      <c r="G37" s="551"/>
      <c r="H37" s="552"/>
      <c r="I37" s="453">
        <f>I27-I36</f>
        <v>11332.34</v>
      </c>
      <c r="J37" s="454"/>
    </row>
    <row r="38" spans="2:10" ht="20.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t="s">
        <v>23</v>
      </c>
      <c r="C40" s="30" t="s">
        <v>12</v>
      </c>
      <c r="D40" s="30" t="s">
        <v>82</v>
      </c>
      <c r="E40" s="30" t="s">
        <v>394</v>
      </c>
      <c r="F40" s="30" t="s">
        <v>10</v>
      </c>
      <c r="G40" s="426">
        <v>505.88</v>
      </c>
      <c r="H40" s="427"/>
      <c r="I40" s="400" t="s">
        <v>143</v>
      </c>
      <c r="J40" s="401"/>
    </row>
    <row r="41" spans="2:10" ht="3.75" customHeight="1" x14ac:dyDescent="0.25">
      <c r="B41" s="29"/>
      <c r="C41" s="30"/>
      <c r="D41" s="30"/>
      <c r="E41" s="30"/>
      <c r="F41" s="30"/>
      <c r="G41" s="426"/>
      <c r="H41" s="427"/>
      <c r="I41" s="402"/>
      <c r="J41" s="403"/>
    </row>
    <row r="42" spans="2:10" ht="21" customHeight="1" x14ac:dyDescent="0.25">
      <c r="B42" s="9" t="s">
        <v>22</v>
      </c>
      <c r="C42" s="30" t="s">
        <v>12</v>
      </c>
      <c r="D42" s="30" t="s">
        <v>82</v>
      </c>
      <c r="E42" s="30" t="s">
        <v>394</v>
      </c>
      <c r="F42" s="30" t="s">
        <v>10</v>
      </c>
      <c r="G42" s="406">
        <v>2275.54</v>
      </c>
      <c r="H42" s="407"/>
      <c r="I42" s="402"/>
      <c r="J42" s="403"/>
    </row>
    <row r="43" spans="2:10" ht="19.5" customHeight="1" x14ac:dyDescent="0.25">
      <c r="B43" s="9" t="s">
        <v>21</v>
      </c>
      <c r="C43" s="30" t="s">
        <v>12</v>
      </c>
      <c r="D43" s="30" t="s">
        <v>82</v>
      </c>
      <c r="E43" s="30" t="s">
        <v>394</v>
      </c>
      <c r="F43" s="30" t="s">
        <v>10</v>
      </c>
      <c r="G43" s="406">
        <v>865.34</v>
      </c>
      <c r="H43" s="407"/>
      <c r="I43" s="402"/>
      <c r="J43" s="403"/>
    </row>
    <row r="44" spans="2:10" ht="18.75" customHeight="1" x14ac:dyDescent="0.25">
      <c r="B44" s="9" t="s">
        <v>20</v>
      </c>
      <c r="C44" s="30" t="s">
        <v>12</v>
      </c>
      <c r="D44" s="30" t="s">
        <v>82</v>
      </c>
      <c r="E44" s="30" t="s">
        <v>394</v>
      </c>
      <c r="F44" s="30" t="s">
        <v>10</v>
      </c>
      <c r="G44" s="406">
        <v>811.58</v>
      </c>
      <c r="H44" s="407"/>
      <c r="I44" s="404"/>
      <c r="J44" s="405"/>
    </row>
    <row r="45" spans="2:10" ht="19.5" customHeight="1" x14ac:dyDescent="0.25">
      <c r="B45" s="9" t="s">
        <v>18</v>
      </c>
      <c r="C45" s="30" t="s">
        <v>12</v>
      </c>
      <c r="D45" s="30" t="s">
        <v>82</v>
      </c>
      <c r="E45" s="30" t="s">
        <v>394</v>
      </c>
      <c r="F45" s="30" t="s">
        <v>10</v>
      </c>
      <c r="G45" s="406">
        <v>1366.8</v>
      </c>
      <c r="H45" s="407"/>
      <c r="I45" s="390" t="s">
        <v>19</v>
      </c>
      <c r="J45" s="390"/>
    </row>
    <row r="46" spans="2:10" ht="18" customHeight="1" x14ac:dyDescent="0.25">
      <c r="B46" s="9" t="s">
        <v>16</v>
      </c>
      <c r="C46" s="30" t="s">
        <v>12</v>
      </c>
      <c r="D46" s="30" t="s">
        <v>82</v>
      </c>
      <c r="E46" s="30" t="s">
        <v>394</v>
      </c>
      <c r="F46" s="30" t="s">
        <v>10</v>
      </c>
      <c r="G46" s="406">
        <v>1462.78</v>
      </c>
      <c r="H46" s="407"/>
      <c r="I46" s="409" t="s">
        <v>897</v>
      </c>
      <c r="J46" s="410"/>
    </row>
    <row r="47" spans="2:10" ht="18" customHeight="1" x14ac:dyDescent="0.25">
      <c r="B47" s="9" t="s">
        <v>15</v>
      </c>
      <c r="C47" s="30" t="s">
        <v>12</v>
      </c>
      <c r="D47" s="30" t="s">
        <v>82</v>
      </c>
      <c r="E47" s="30" t="s">
        <v>394</v>
      </c>
      <c r="F47" s="30" t="s">
        <v>10</v>
      </c>
      <c r="G47" s="406">
        <v>2162.62</v>
      </c>
      <c r="H47" s="407"/>
      <c r="I47" s="411"/>
      <c r="J47" s="412"/>
    </row>
    <row r="48" spans="2:10" ht="18" customHeight="1" x14ac:dyDescent="0.25">
      <c r="B48" s="9" t="s">
        <v>23</v>
      </c>
      <c r="C48" s="30" t="s">
        <v>12</v>
      </c>
      <c r="D48" s="30" t="s">
        <v>82</v>
      </c>
      <c r="E48" s="30" t="s">
        <v>395</v>
      </c>
      <c r="F48" s="30" t="s">
        <v>10</v>
      </c>
      <c r="G48" s="406">
        <v>100.78</v>
      </c>
      <c r="H48" s="407"/>
      <c r="I48" s="411"/>
      <c r="J48" s="412"/>
    </row>
    <row r="49" spans="2:11" ht="18" customHeight="1" x14ac:dyDescent="0.25">
      <c r="B49" s="9" t="s">
        <v>15</v>
      </c>
      <c r="C49" s="30" t="s">
        <v>12</v>
      </c>
      <c r="D49" s="30" t="s">
        <v>82</v>
      </c>
      <c r="E49" s="30" t="s">
        <v>395</v>
      </c>
      <c r="F49" s="30" t="s">
        <v>10</v>
      </c>
      <c r="G49" s="406">
        <v>1249.3800000000001</v>
      </c>
      <c r="H49" s="407"/>
      <c r="I49" s="411"/>
      <c r="J49" s="412"/>
    </row>
    <row r="50" spans="2:11" ht="16.5" customHeight="1" x14ac:dyDescent="0.25">
      <c r="B50" s="9" t="s">
        <v>15</v>
      </c>
      <c r="C50" s="30" t="s">
        <v>12</v>
      </c>
      <c r="D50" s="30" t="s">
        <v>82</v>
      </c>
      <c r="E50" s="30" t="s">
        <v>148</v>
      </c>
      <c r="F50" s="30" t="s">
        <v>398</v>
      </c>
      <c r="G50" s="406">
        <v>394.12</v>
      </c>
      <c r="H50" s="407"/>
      <c r="I50" s="411"/>
      <c r="J50" s="412"/>
    </row>
    <row r="51" spans="2:11" ht="17.25" customHeight="1" x14ac:dyDescent="0.25">
      <c r="B51" s="31" t="s">
        <v>13</v>
      </c>
      <c r="C51" s="83" t="s">
        <v>12</v>
      </c>
      <c r="D51" s="83" t="s">
        <v>82</v>
      </c>
      <c r="E51" s="83" t="s">
        <v>394</v>
      </c>
      <c r="F51" s="83" t="s">
        <v>10</v>
      </c>
      <c r="G51" s="415">
        <v>137.52000000000001</v>
      </c>
      <c r="H51" s="416"/>
      <c r="I51" s="413"/>
      <c r="J51" s="414"/>
    </row>
    <row r="52" spans="2:11" ht="17.25" customHeight="1" x14ac:dyDescent="0.25">
      <c r="B52" s="818" t="s">
        <v>9</v>
      </c>
      <c r="C52" s="818"/>
      <c r="D52" s="818"/>
      <c r="E52" s="818"/>
      <c r="F52" s="818"/>
      <c r="G52" s="681">
        <f>SUM(G40:H51)</f>
        <v>11332.340000000002</v>
      </c>
      <c r="H52" s="682"/>
      <c r="I52" s="130"/>
      <c r="J52" s="127"/>
    </row>
    <row r="53" spans="2:11" ht="22.5" customHeight="1" x14ac:dyDescent="0.25">
      <c r="B53" s="387" t="s">
        <v>8</v>
      </c>
      <c r="C53" s="388"/>
      <c r="D53" s="388"/>
      <c r="E53" s="388"/>
      <c r="F53" s="388"/>
      <c r="G53" s="388"/>
      <c r="H53" s="389"/>
      <c r="I53" s="642" t="s">
        <v>7</v>
      </c>
      <c r="J53" s="562"/>
    </row>
    <row r="54" spans="2:11" ht="13.5" customHeight="1" x14ac:dyDescent="0.25">
      <c r="B54" s="390" t="s">
        <v>6</v>
      </c>
      <c r="C54" s="390"/>
      <c r="D54" s="390"/>
      <c r="E54" s="390" t="s">
        <v>5</v>
      </c>
      <c r="F54" s="390"/>
      <c r="G54" s="390"/>
      <c r="H54" s="390"/>
      <c r="I54" s="400" t="s">
        <v>86</v>
      </c>
      <c r="J54" s="401"/>
    </row>
    <row r="55" spans="2:11" ht="16.5" customHeight="1" x14ac:dyDescent="0.25">
      <c r="B55" s="573" t="s">
        <v>877</v>
      </c>
      <c r="C55" s="392"/>
      <c r="D55" s="392"/>
      <c r="E55" s="394" t="s">
        <v>871</v>
      </c>
      <c r="F55" s="394"/>
      <c r="G55" s="394"/>
      <c r="H55" s="395"/>
      <c r="I55" s="402"/>
      <c r="J55" s="403"/>
    </row>
    <row r="56" spans="2:11" ht="32.25" customHeight="1" x14ac:dyDescent="0.25">
      <c r="B56" s="392"/>
      <c r="C56" s="392"/>
      <c r="D56" s="392"/>
      <c r="E56" s="396"/>
      <c r="F56" s="396"/>
      <c r="G56" s="396"/>
      <c r="H56" s="397"/>
      <c r="I56" s="402"/>
      <c r="J56" s="403"/>
    </row>
    <row r="57" spans="2:11" ht="16.5" customHeight="1" x14ac:dyDescent="0.25">
      <c r="B57" s="392"/>
      <c r="C57" s="392"/>
      <c r="D57" s="392"/>
      <c r="E57" s="396"/>
      <c r="F57" s="396"/>
      <c r="G57" s="396"/>
      <c r="H57" s="397"/>
      <c r="I57" s="404"/>
      <c r="J57" s="405"/>
    </row>
    <row r="58" spans="2:11" ht="29.25" customHeight="1" x14ac:dyDescent="0.25">
      <c r="B58" s="392"/>
      <c r="C58" s="392"/>
      <c r="D58" s="392"/>
      <c r="E58" s="396"/>
      <c r="F58" s="396"/>
      <c r="G58" s="396"/>
      <c r="H58" s="396"/>
      <c r="I58" s="400" t="s">
        <v>1</v>
      </c>
      <c r="J58" s="819"/>
    </row>
    <row r="59" spans="2:11" ht="10.5" customHeight="1" x14ac:dyDescent="0.25">
      <c r="B59" s="392"/>
      <c r="C59" s="392"/>
      <c r="D59" s="392"/>
      <c r="E59" s="396"/>
      <c r="F59" s="396"/>
      <c r="G59" s="396"/>
      <c r="H59" s="396"/>
      <c r="I59" s="820"/>
      <c r="J59" s="821"/>
    </row>
    <row r="60" spans="2:11" x14ac:dyDescent="0.25">
      <c r="B60" s="392"/>
      <c r="C60" s="392"/>
      <c r="D60" s="392"/>
      <c r="E60" s="398"/>
      <c r="F60" s="398"/>
      <c r="G60" s="398"/>
      <c r="H60" s="399"/>
      <c r="I60" s="128"/>
      <c r="J60" s="129"/>
      <c r="K60" s="3"/>
    </row>
    <row r="61" spans="2:11" x14ac:dyDescent="0.25">
      <c r="B61" s="574" t="s">
        <v>0</v>
      </c>
      <c r="C61" s="575"/>
      <c r="D61" s="575"/>
      <c r="E61" s="575"/>
      <c r="F61" s="575"/>
      <c r="G61" s="575"/>
      <c r="H61" s="575"/>
      <c r="I61" s="575"/>
      <c r="J61" s="575"/>
    </row>
  </sheetData>
  <mergeCells count="74">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4"/>
    <mergeCell ref="G41:H41"/>
    <mergeCell ref="G42:H42"/>
    <mergeCell ref="G43:H43"/>
    <mergeCell ref="G44:H44"/>
    <mergeCell ref="G45:H45"/>
    <mergeCell ref="I45:J45"/>
    <mergeCell ref="G46:H46"/>
    <mergeCell ref="I46:J51"/>
    <mergeCell ref="G47:H47"/>
    <mergeCell ref="G48:H48"/>
    <mergeCell ref="G49:H49"/>
    <mergeCell ref="G50:H50"/>
    <mergeCell ref="G51:H51"/>
    <mergeCell ref="B61:J61"/>
    <mergeCell ref="B52:F52"/>
    <mergeCell ref="G52:H52"/>
    <mergeCell ref="B53:H53"/>
    <mergeCell ref="I53:J53"/>
    <mergeCell ref="B54:D54"/>
    <mergeCell ref="E54:H54"/>
    <mergeCell ref="I54:J57"/>
    <mergeCell ref="B55:D60"/>
    <mergeCell ref="E55:H60"/>
    <mergeCell ref="I58:J59"/>
  </mergeCells>
  <printOptions horizontalCentered="1"/>
  <pageMargins left="0.31496062992125984" right="0.31496062992125984" top="0.15748031496062992" bottom="0.35433070866141736" header="0.31496062992125984" footer="0.31496062992125984"/>
  <pageSetup paperSize="126" scale="73" fitToHeight="0" orientation="portrait" horizontalDpi="300" verticalDpi="300" r:id="rId1"/>
  <drawing r:id="rId2"/>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codeName="Hoja166">
    <tabColor theme="0"/>
  </sheetPr>
  <dimension ref="B1:K59"/>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914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873</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4" t="s">
        <v>385</v>
      </c>
      <c r="E13" s="504"/>
      <c r="F13" s="803">
        <v>0.01</v>
      </c>
      <c r="G13" s="506"/>
      <c r="H13" s="510" t="s">
        <v>235</v>
      </c>
      <c r="I13" s="510"/>
      <c r="J13" s="504" t="s">
        <v>52</v>
      </c>
    </row>
    <row r="14" spans="2:10" ht="13.5" customHeight="1" x14ac:dyDescent="0.25">
      <c r="B14" s="497"/>
      <c r="C14" s="498"/>
      <c r="D14" s="504"/>
      <c r="E14" s="504"/>
      <c r="F14" s="507"/>
      <c r="G14" s="508"/>
      <c r="H14" s="510"/>
      <c r="I14" s="510"/>
      <c r="J14" s="504"/>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707" t="s">
        <v>136</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386</v>
      </c>
      <c r="E18" s="464"/>
      <c r="F18" s="464"/>
      <c r="G18" s="464"/>
      <c r="H18" s="464"/>
      <c r="I18" s="464"/>
      <c r="J18" s="465"/>
    </row>
    <row r="19" spans="2:10" ht="10.5" customHeight="1" x14ac:dyDescent="0.25">
      <c r="B19" s="461"/>
      <c r="C19" s="462"/>
      <c r="D19" s="466"/>
      <c r="E19" s="467"/>
      <c r="F19" s="467"/>
      <c r="G19" s="467"/>
      <c r="H19" s="467"/>
      <c r="I19" s="467"/>
      <c r="J19" s="468"/>
    </row>
    <row r="20" spans="2:10" x14ac:dyDescent="0.25">
      <c r="B20" s="521" t="s">
        <v>387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915</v>
      </c>
      <c r="C24" s="529"/>
      <c r="D24" s="529"/>
      <c r="E24" s="529"/>
      <c r="F24" s="529"/>
      <c r="G24" s="529"/>
      <c r="H24" s="529"/>
      <c r="I24" s="529"/>
      <c r="J24" s="530"/>
    </row>
    <row r="25" spans="2:10" ht="21.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5666.17</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8.75" customHeight="1" x14ac:dyDescent="0.25">
      <c r="B36" s="804" t="s">
        <v>401</v>
      </c>
      <c r="C36" s="805"/>
      <c r="D36" s="805"/>
      <c r="E36" s="806"/>
      <c r="F36" s="550" t="s">
        <v>34</v>
      </c>
      <c r="G36" s="551"/>
      <c r="H36" s="552"/>
      <c r="I36" s="452">
        <f>SUM(I31:J35)</f>
        <v>0</v>
      </c>
      <c r="J36" s="452"/>
    </row>
    <row r="37" spans="2:10" ht="32.25" customHeight="1" x14ac:dyDescent="0.25">
      <c r="B37" s="807"/>
      <c r="C37" s="808"/>
      <c r="D37" s="808"/>
      <c r="E37" s="809"/>
      <c r="F37" s="550" t="s">
        <v>33</v>
      </c>
      <c r="G37" s="551"/>
      <c r="H37" s="552"/>
      <c r="I37" s="453">
        <f>I27-I36</f>
        <v>5666.17</v>
      </c>
      <c r="J37" s="454"/>
    </row>
    <row r="38" spans="2:10" ht="29.25" customHeight="1" x14ac:dyDescent="0.25">
      <c r="B38" s="417" t="s">
        <v>32</v>
      </c>
      <c r="C38" s="418"/>
      <c r="D38" s="418"/>
      <c r="E38" s="418"/>
      <c r="F38" s="418"/>
      <c r="G38" s="418"/>
      <c r="H38" s="419"/>
      <c r="I38" s="420" t="s">
        <v>31</v>
      </c>
      <c r="J38" s="421"/>
    </row>
    <row r="39" spans="2:10" ht="33" customHeight="1" x14ac:dyDescent="0.25">
      <c r="B39" s="131" t="s">
        <v>30</v>
      </c>
      <c r="C39" s="131" t="s">
        <v>29</v>
      </c>
      <c r="D39" s="131" t="s">
        <v>28</v>
      </c>
      <c r="E39" s="131" t="s">
        <v>27</v>
      </c>
      <c r="F39" s="28" t="s">
        <v>26</v>
      </c>
      <c r="G39" s="424" t="s">
        <v>25</v>
      </c>
      <c r="H39" s="425"/>
      <c r="I39" s="422"/>
      <c r="J39" s="423"/>
    </row>
    <row r="40" spans="2:10" ht="23.25" customHeight="1" x14ac:dyDescent="0.25">
      <c r="B40" s="29" t="s">
        <v>259</v>
      </c>
      <c r="C40" s="30"/>
      <c r="D40" s="30"/>
      <c r="E40" s="30"/>
      <c r="F40" s="82" t="s">
        <v>40</v>
      </c>
      <c r="G40" s="426">
        <f>+I27</f>
        <v>5666.17</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897</v>
      </c>
      <c r="J45" s="410"/>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x14ac:dyDescent="0.25">
      <c r="B54" s="392"/>
      <c r="C54" s="392"/>
      <c r="D54" s="392"/>
      <c r="E54" s="396"/>
      <c r="F54" s="396"/>
      <c r="G54" s="396"/>
      <c r="H54" s="397"/>
      <c r="I54" s="402"/>
      <c r="J54" s="403"/>
    </row>
    <row r="55" spans="2:11" ht="27"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574" t="s">
        <v>0</v>
      </c>
      <c r="C59" s="575"/>
      <c r="D59" s="575"/>
      <c r="E59" s="575"/>
      <c r="F59" s="575"/>
      <c r="G59" s="575"/>
      <c r="H59" s="575"/>
      <c r="I59" s="575"/>
      <c r="J59" s="57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35433070866141736" header="0.31496062992125984" footer="0.31496062992125984"/>
  <pageSetup paperSize="126" scale="74" fitToHeight="0" orientation="portrait" horizontalDpi="300" verticalDpi="300" r:id="rId1"/>
  <drawing r:id="rId2"/>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codeName="Hoja167">
    <tabColor theme="0"/>
  </sheetPr>
  <dimension ref="B1:U56"/>
  <sheetViews>
    <sheetView workbookViewId="0">
      <selection activeCell="B23" sqref="B23:J25"/>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916</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917</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254</v>
      </c>
      <c r="G13" s="506"/>
      <c r="H13" s="737" t="s">
        <v>842</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255</v>
      </c>
      <c r="J16" s="514"/>
    </row>
    <row r="17" spans="2:21" ht="18" x14ac:dyDescent="0.25">
      <c r="B17" s="387" t="s">
        <v>47</v>
      </c>
      <c r="C17" s="388"/>
      <c r="D17" s="388"/>
      <c r="E17" s="388"/>
      <c r="F17" s="388"/>
      <c r="G17" s="388"/>
      <c r="H17" s="388"/>
      <c r="I17" s="388"/>
      <c r="J17" s="38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918</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12.75"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640</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919</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640</v>
      </c>
      <c r="J34" s="715"/>
    </row>
    <row r="35" spans="2:10" ht="16.5" x14ac:dyDescent="0.25">
      <c r="B35" s="417" t="s">
        <v>32</v>
      </c>
      <c r="C35" s="418"/>
      <c r="D35" s="418"/>
      <c r="E35" s="418"/>
      <c r="F35" s="418"/>
      <c r="G35" s="418"/>
      <c r="H35" s="419"/>
      <c r="I35" s="390" t="s">
        <v>31</v>
      </c>
      <c r="J35" s="390"/>
    </row>
    <row r="36" spans="2:10" ht="31.5" x14ac:dyDescent="0.25">
      <c r="B36" s="132" t="s">
        <v>30</v>
      </c>
      <c r="C36" s="132" t="s">
        <v>29</v>
      </c>
      <c r="D36" s="132" t="s">
        <v>28</v>
      </c>
      <c r="E36" s="132" t="s">
        <v>27</v>
      </c>
      <c r="F36" s="28" t="s">
        <v>26</v>
      </c>
      <c r="G36" s="424" t="s">
        <v>25</v>
      </c>
      <c r="H36" s="425"/>
      <c r="I36" s="390"/>
      <c r="J36" s="390"/>
    </row>
    <row r="37" spans="2:10" ht="15.75" x14ac:dyDescent="0.25">
      <c r="B37" s="29" t="s">
        <v>15</v>
      </c>
      <c r="C37" s="30"/>
      <c r="D37" s="30"/>
      <c r="E37" s="30"/>
      <c r="F37" s="30" t="s">
        <v>259</v>
      </c>
      <c r="G37" s="426">
        <f>I34</f>
        <v>640</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920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23.2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3" orientation="portrait" r:id="rId1"/>
  <drawing r:id="rId2"/>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Hoja168">
    <tabColor theme="0"/>
  </sheetPr>
  <dimension ref="B1:J62"/>
  <sheetViews>
    <sheetView topLeftCell="A29" workbookViewId="0">
      <selection activeCell="B56" sqref="B56:D6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921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922</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589</v>
      </c>
      <c r="E15" s="772"/>
      <c r="F15" s="505" t="s">
        <v>923</v>
      </c>
      <c r="G15" s="506"/>
      <c r="H15" s="737" t="s">
        <v>842</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924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925</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926</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754800</v>
      </c>
    </row>
    <row r="30" spans="2:10" ht="21.75" customHeight="1" x14ac:dyDescent="0.25">
      <c r="B30" s="696" t="s">
        <v>244</v>
      </c>
      <c r="C30" s="697"/>
      <c r="D30" s="697"/>
      <c r="E30" s="697"/>
      <c r="F30" s="697"/>
      <c r="G30" s="697"/>
      <c r="H30" s="697"/>
      <c r="I30" s="700"/>
      <c r="J30" s="47">
        <f>J29*12%</f>
        <v>90576</v>
      </c>
    </row>
    <row r="31" spans="2:10" ht="16.5" customHeight="1" x14ac:dyDescent="0.25">
      <c r="B31" s="456" t="s">
        <v>42</v>
      </c>
      <c r="C31" s="709"/>
      <c r="D31" s="709"/>
      <c r="E31" s="709"/>
      <c r="F31" s="709"/>
      <c r="G31" s="709"/>
      <c r="H31" s="709"/>
      <c r="I31" s="710"/>
      <c r="J31" s="48">
        <f>J29+J30</f>
        <v>845376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927</v>
      </c>
      <c r="C35" s="543"/>
      <c r="D35" s="543"/>
      <c r="E35" s="543"/>
      <c r="F35" s="543"/>
      <c r="G35" s="543"/>
      <c r="H35" s="543"/>
      <c r="I35" s="711">
        <f>J29*2%</f>
        <v>15096</v>
      </c>
      <c r="J35" s="712"/>
    </row>
    <row r="36" spans="2:10" ht="18" x14ac:dyDescent="0.25">
      <c r="B36" s="542" t="s">
        <v>433</v>
      </c>
      <c r="C36" s="543"/>
      <c r="D36" s="543"/>
      <c r="E36" s="543"/>
      <c r="F36" s="543"/>
      <c r="G36" s="543"/>
      <c r="H36" s="543"/>
      <c r="I36" s="711">
        <f>+J29*1.9%</f>
        <v>14341.199999999999</v>
      </c>
      <c r="J36" s="712"/>
    </row>
    <row r="37" spans="2:10" ht="19.5" customHeight="1" x14ac:dyDescent="0.25">
      <c r="B37" s="542" t="s">
        <v>198</v>
      </c>
      <c r="C37" s="543"/>
      <c r="D37" s="543"/>
      <c r="E37" s="543"/>
      <c r="F37" s="543"/>
      <c r="G37" s="543"/>
      <c r="H37" s="543"/>
      <c r="I37" s="713">
        <f>+J30*75%</f>
        <v>67932</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928</v>
      </c>
      <c r="C40" s="621"/>
      <c r="D40" s="621"/>
      <c r="E40" s="622"/>
      <c r="F40" s="550" t="s">
        <v>34</v>
      </c>
      <c r="G40" s="551"/>
      <c r="H40" s="552"/>
      <c r="I40" s="715">
        <f>I37+I36+I35</f>
        <v>97369.2</v>
      </c>
      <c r="J40" s="715"/>
    </row>
    <row r="41" spans="2:10" ht="32.25" customHeight="1" x14ac:dyDescent="0.25">
      <c r="B41" s="623"/>
      <c r="C41" s="624"/>
      <c r="D41" s="624"/>
      <c r="E41" s="625"/>
      <c r="F41" s="550" t="s">
        <v>33</v>
      </c>
      <c r="G41" s="551"/>
      <c r="H41" s="552"/>
      <c r="I41" s="716">
        <f>J31-I40</f>
        <v>748006.8</v>
      </c>
      <c r="J41" s="717"/>
    </row>
    <row r="42" spans="2:10" ht="16.5" x14ac:dyDescent="0.25">
      <c r="B42" s="417" t="s">
        <v>32</v>
      </c>
      <c r="C42" s="418"/>
      <c r="D42" s="418"/>
      <c r="E42" s="418"/>
      <c r="F42" s="418"/>
      <c r="G42" s="418"/>
      <c r="H42" s="419"/>
      <c r="I42" s="420" t="s">
        <v>31</v>
      </c>
      <c r="J42" s="421"/>
    </row>
    <row r="43" spans="2:10" ht="31.5" x14ac:dyDescent="0.25">
      <c r="B43" s="133" t="s">
        <v>30</v>
      </c>
      <c r="C43" s="133" t="s">
        <v>29</v>
      </c>
      <c r="D43" s="133" t="s">
        <v>28</v>
      </c>
      <c r="E43" s="133" t="s">
        <v>27</v>
      </c>
      <c r="F43" s="28" t="s">
        <v>26</v>
      </c>
      <c r="G43" s="424" t="s">
        <v>25</v>
      </c>
      <c r="H43" s="425"/>
      <c r="I43" s="422"/>
      <c r="J43" s="423"/>
    </row>
    <row r="44" spans="2:10" ht="24" customHeight="1" x14ac:dyDescent="0.25">
      <c r="B44" s="29"/>
      <c r="C44" s="30" t="s">
        <v>411</v>
      </c>
      <c r="D44" s="30" t="s">
        <v>200</v>
      </c>
      <c r="E44" s="30" t="s">
        <v>11</v>
      </c>
      <c r="F44" s="30" t="s">
        <v>412</v>
      </c>
      <c r="G44" s="758">
        <f>J29</f>
        <v>754800</v>
      </c>
      <c r="H44" s="759"/>
      <c r="I44" s="428" t="s">
        <v>24</v>
      </c>
      <c r="J44" s="429"/>
    </row>
    <row r="45" spans="2:10" ht="20.25" customHeight="1" x14ac:dyDescent="0.25">
      <c r="B45" s="9"/>
      <c r="C45" s="30" t="s">
        <v>146</v>
      </c>
      <c r="D45" s="30" t="s">
        <v>144</v>
      </c>
      <c r="E45" s="30" t="s">
        <v>11</v>
      </c>
      <c r="F45" s="30" t="s">
        <v>413</v>
      </c>
      <c r="G45" s="758">
        <f>J30</f>
        <v>90576</v>
      </c>
      <c r="H45" s="759"/>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931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Hoja169">
    <tabColor theme="0"/>
  </sheetPr>
  <dimension ref="B1:J62"/>
  <sheetViews>
    <sheetView topLeftCell="A49" workbookViewId="0">
      <selection activeCell="B56" sqref="B56:J6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929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922</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930</v>
      </c>
      <c r="E15" s="772"/>
      <c r="F15" s="505">
        <v>45</v>
      </c>
      <c r="G15" s="506"/>
      <c r="H15" s="737" t="s">
        <v>842</v>
      </c>
      <c r="I15" s="518"/>
      <c r="J15" s="770" t="s">
        <v>317</v>
      </c>
    </row>
    <row r="16" spans="2:10" ht="27"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711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712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932</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180000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180000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180</v>
      </c>
      <c r="J35" s="712"/>
    </row>
    <row r="36" spans="2:10" ht="18" x14ac:dyDescent="0.25">
      <c r="B36" s="542" t="s">
        <v>433</v>
      </c>
      <c r="C36" s="543"/>
      <c r="D36" s="543"/>
      <c r="E36" s="543"/>
      <c r="F36" s="543"/>
      <c r="G36" s="543"/>
      <c r="H36" s="543"/>
      <c r="I36" s="711">
        <f>+J29*1.9%</f>
        <v>3420</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933</v>
      </c>
      <c r="C40" s="621"/>
      <c r="D40" s="621"/>
      <c r="E40" s="622"/>
      <c r="F40" s="550" t="s">
        <v>34</v>
      </c>
      <c r="G40" s="551"/>
      <c r="H40" s="552"/>
      <c r="I40" s="715">
        <f>I37+I36+I35</f>
        <v>3600</v>
      </c>
      <c r="J40" s="715"/>
    </row>
    <row r="41" spans="2:10" ht="32.25" customHeight="1" x14ac:dyDescent="0.25">
      <c r="B41" s="623"/>
      <c r="C41" s="624"/>
      <c r="D41" s="624"/>
      <c r="E41" s="625"/>
      <c r="F41" s="550" t="s">
        <v>33</v>
      </c>
      <c r="G41" s="551"/>
      <c r="H41" s="552"/>
      <c r="I41" s="716">
        <f>J31-I40</f>
        <v>176400</v>
      </c>
      <c r="J41" s="717"/>
    </row>
    <row r="42" spans="2:10" ht="16.5" x14ac:dyDescent="0.25">
      <c r="B42" s="417" t="s">
        <v>32</v>
      </c>
      <c r="C42" s="418"/>
      <c r="D42" s="418"/>
      <c r="E42" s="418"/>
      <c r="F42" s="418"/>
      <c r="G42" s="418"/>
      <c r="H42" s="419"/>
      <c r="I42" s="420" t="s">
        <v>31</v>
      </c>
      <c r="J42" s="421"/>
    </row>
    <row r="43" spans="2:10" ht="31.5" x14ac:dyDescent="0.25">
      <c r="B43" s="133" t="s">
        <v>30</v>
      </c>
      <c r="C43" s="133" t="s">
        <v>29</v>
      </c>
      <c r="D43" s="133" t="s">
        <v>28</v>
      </c>
      <c r="E43" s="133" t="s">
        <v>27</v>
      </c>
      <c r="F43" s="28" t="s">
        <v>26</v>
      </c>
      <c r="G43" s="424" t="s">
        <v>25</v>
      </c>
      <c r="H43" s="425"/>
      <c r="I43" s="422"/>
      <c r="J43" s="423"/>
    </row>
    <row r="44" spans="2:10" ht="24" customHeight="1" x14ac:dyDescent="0.25">
      <c r="B44" s="29"/>
      <c r="C44" s="30" t="s">
        <v>411</v>
      </c>
      <c r="D44" s="30" t="s">
        <v>200</v>
      </c>
      <c r="E44" s="30" t="s">
        <v>11</v>
      </c>
      <c r="F44" s="30" t="s">
        <v>412</v>
      </c>
      <c r="G44" s="758">
        <f>J29</f>
        <v>180000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931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Hoja170">
    <tabColor theme="0"/>
  </sheetPr>
  <dimension ref="B1:N67"/>
  <sheetViews>
    <sheetView topLeftCell="A5" workbookViewId="0">
      <selection activeCell="D19" sqref="D19:J20"/>
    </sheetView>
  </sheetViews>
  <sheetFormatPr baseColWidth="10" defaultRowHeight="15" x14ac:dyDescent="0.25"/>
  <cols>
    <col min="1" max="1" width="2.5703125" customWidth="1"/>
    <col min="4" max="4" width="16.28515625" customWidth="1"/>
    <col min="5" max="5" width="13.85546875" customWidth="1"/>
    <col min="7" max="7" width="12.42578125" customWidth="1"/>
    <col min="8" max="8" width="6.28515625" customWidth="1"/>
    <col min="10" max="10" width="32.7109375" customWidth="1"/>
    <col min="12" max="12" width="14.85546875" customWidth="1"/>
  </cols>
  <sheetData>
    <row r="1" spans="2:10" ht="8.2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934</v>
      </c>
      <c r="J8" s="15"/>
    </row>
    <row r="9" spans="2:10" ht="10.5" customHeight="1" x14ac:dyDescent="0.25">
      <c r="B9" s="17"/>
      <c r="C9" s="16"/>
      <c r="D9" s="19"/>
      <c r="E9" s="16"/>
      <c r="F9" s="20"/>
      <c r="G9" s="16"/>
      <c r="H9" s="16"/>
      <c r="I9" s="16"/>
      <c r="J9" s="15"/>
    </row>
    <row r="10" spans="2:10" ht="15" customHeight="1" x14ac:dyDescent="0.25">
      <c r="B10" s="17"/>
      <c r="C10" s="16"/>
      <c r="D10" s="16"/>
      <c r="E10" s="16"/>
      <c r="F10" s="20"/>
      <c r="G10" s="19"/>
      <c r="H10" s="19"/>
      <c r="I10" s="18" t="s">
        <v>935</v>
      </c>
      <c r="J10" s="15"/>
    </row>
    <row r="11" spans="2:10" ht="13.5" customHeight="1" x14ac:dyDescent="0.25">
      <c r="B11" s="17"/>
      <c r="C11" s="16"/>
      <c r="D11" s="16"/>
      <c r="E11" s="16"/>
      <c r="F11" s="16"/>
      <c r="G11" s="16"/>
      <c r="H11" s="16"/>
      <c r="I11" s="16"/>
      <c r="J11" s="15"/>
    </row>
    <row r="12" spans="2:10" ht="18.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10" t="s">
        <v>134</v>
      </c>
      <c r="E14" s="510"/>
      <c r="F14" s="505" t="s">
        <v>135</v>
      </c>
      <c r="G14" s="506"/>
      <c r="H14" s="510" t="s">
        <v>842</v>
      </c>
      <c r="I14" s="510"/>
      <c r="J14" s="504" t="s">
        <v>52</v>
      </c>
    </row>
    <row r="15" spans="2:10" ht="15" customHeight="1" x14ac:dyDescent="0.25">
      <c r="B15" s="497"/>
      <c r="C15" s="498"/>
      <c r="D15" s="510"/>
      <c r="E15" s="510"/>
      <c r="F15" s="507"/>
      <c r="G15" s="508"/>
      <c r="H15" s="510"/>
      <c r="I15" s="510"/>
      <c r="J15" s="504"/>
    </row>
    <row r="16" spans="2:10" ht="15.75" x14ac:dyDescent="0.25">
      <c r="B16" s="497"/>
      <c r="C16" s="498"/>
      <c r="D16" s="390" t="s">
        <v>51</v>
      </c>
      <c r="E16" s="390"/>
      <c r="F16" s="390"/>
      <c r="G16" s="390"/>
      <c r="H16" s="390"/>
      <c r="I16" s="511" t="s">
        <v>50</v>
      </c>
      <c r="J16" s="512"/>
    </row>
    <row r="17" spans="2:10" ht="31.5" customHeight="1" x14ac:dyDescent="0.25">
      <c r="B17" s="499"/>
      <c r="C17" s="500"/>
      <c r="D17" s="504" t="s">
        <v>49</v>
      </c>
      <c r="E17" s="504"/>
      <c r="F17" s="504"/>
      <c r="G17" s="504"/>
      <c r="H17" s="504"/>
      <c r="I17" s="707" t="s">
        <v>136</v>
      </c>
      <c r="J17" s="708"/>
    </row>
    <row r="18" spans="2:10" ht="18" x14ac:dyDescent="0.25">
      <c r="B18" s="387" t="s">
        <v>47</v>
      </c>
      <c r="C18" s="388"/>
      <c r="D18" s="388"/>
      <c r="E18" s="388"/>
      <c r="F18" s="388"/>
      <c r="G18" s="388"/>
      <c r="H18" s="388"/>
      <c r="I18" s="388"/>
      <c r="J18" s="389"/>
    </row>
    <row r="19" spans="2:10" x14ac:dyDescent="0.25">
      <c r="B19" s="459" t="s">
        <v>46</v>
      </c>
      <c r="C19" s="460"/>
      <c r="D19" s="595" t="s">
        <v>137</v>
      </c>
      <c r="E19" s="596"/>
      <c r="F19" s="596"/>
      <c r="G19" s="596"/>
      <c r="H19" s="596"/>
      <c r="I19" s="596"/>
      <c r="J19" s="597"/>
    </row>
    <row r="20" spans="2:10" ht="9.75" customHeight="1" x14ac:dyDescent="0.25">
      <c r="B20" s="461"/>
      <c r="C20" s="462"/>
      <c r="D20" s="598"/>
      <c r="E20" s="599"/>
      <c r="F20" s="599"/>
      <c r="G20" s="599"/>
      <c r="H20" s="599"/>
      <c r="I20" s="599"/>
      <c r="J20" s="600"/>
    </row>
    <row r="21" spans="2:10" ht="10.5" customHeight="1" x14ac:dyDescent="0.25">
      <c r="B21" s="521" t="s">
        <v>138</v>
      </c>
      <c r="C21" s="521"/>
      <c r="D21" s="521"/>
      <c r="E21" s="521"/>
      <c r="F21" s="470" t="s">
        <v>44</v>
      </c>
      <c r="G21" s="471"/>
      <c r="H21" s="471"/>
      <c r="I21" s="471"/>
      <c r="J21" s="472"/>
    </row>
    <row r="22" spans="2:10" ht="2.25" customHeight="1" x14ac:dyDescent="0.25">
      <c r="B22" s="521"/>
      <c r="C22" s="521"/>
      <c r="D22" s="521"/>
      <c r="E22" s="521"/>
      <c r="F22" s="473"/>
      <c r="G22" s="474"/>
      <c r="H22" s="474"/>
      <c r="I22" s="474"/>
      <c r="J22" s="475"/>
    </row>
    <row r="23" spans="2:10"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936</v>
      </c>
      <c r="C25" s="529"/>
      <c r="D25" s="529"/>
      <c r="E25" s="529"/>
      <c r="F25" s="529"/>
      <c r="G25" s="529"/>
      <c r="H25" s="529"/>
      <c r="I25" s="529"/>
      <c r="J25" s="530"/>
    </row>
    <row r="26" spans="2:10" x14ac:dyDescent="0.25">
      <c r="B26" s="531"/>
      <c r="C26" s="532"/>
      <c r="D26" s="532"/>
      <c r="E26" s="532"/>
      <c r="F26" s="532"/>
      <c r="G26" s="532"/>
      <c r="H26" s="532"/>
      <c r="I26" s="532"/>
      <c r="J26" s="533"/>
    </row>
    <row r="27" spans="2:10" ht="30" customHeight="1" x14ac:dyDescent="0.25">
      <c r="B27" s="531"/>
      <c r="C27" s="532"/>
      <c r="D27" s="532"/>
      <c r="E27" s="532"/>
      <c r="F27" s="532"/>
      <c r="G27" s="532"/>
      <c r="H27" s="532"/>
      <c r="I27" s="532"/>
      <c r="J27" s="533"/>
    </row>
    <row r="28" spans="2:10" ht="16.5" x14ac:dyDescent="0.25">
      <c r="B28" s="455" t="s">
        <v>139</v>
      </c>
      <c r="C28" s="455"/>
      <c r="D28" s="455"/>
      <c r="E28" s="455"/>
      <c r="F28" s="455"/>
      <c r="G28" s="455"/>
      <c r="H28" s="456"/>
      <c r="I28" s="694">
        <v>165544.5</v>
      </c>
      <c r="J28" s="695"/>
    </row>
    <row r="29" spans="2:10" ht="16.5" x14ac:dyDescent="0.25">
      <c r="B29" s="455" t="s">
        <v>140</v>
      </c>
      <c r="C29" s="455"/>
      <c r="D29" s="455"/>
      <c r="E29" s="455"/>
      <c r="F29" s="455"/>
      <c r="G29" s="455"/>
      <c r="H29" s="456"/>
      <c r="I29" s="694">
        <v>331.09</v>
      </c>
      <c r="J29" s="695"/>
    </row>
    <row r="30" spans="2:10" ht="16.5" x14ac:dyDescent="0.25">
      <c r="B30" s="696" t="s">
        <v>188</v>
      </c>
      <c r="C30" s="697"/>
      <c r="D30" s="697"/>
      <c r="E30" s="697"/>
      <c r="F30" s="697"/>
      <c r="G30" s="697"/>
      <c r="H30" s="697"/>
      <c r="I30" s="698">
        <v>39.729999999999997</v>
      </c>
      <c r="J30" s="699"/>
    </row>
    <row r="31" spans="2:10" ht="18" customHeight="1" x14ac:dyDescent="0.25">
      <c r="B31" s="696" t="s">
        <v>42</v>
      </c>
      <c r="C31" s="697"/>
      <c r="D31" s="697"/>
      <c r="E31" s="697"/>
      <c r="F31" s="697"/>
      <c r="G31" s="697"/>
      <c r="H31" s="700"/>
      <c r="I31" s="701">
        <f>SUM(I28:J30)</f>
        <v>165915.32</v>
      </c>
      <c r="J31" s="702"/>
    </row>
    <row r="32" spans="2:10" ht="18" x14ac:dyDescent="0.25">
      <c r="B32" s="387" t="s">
        <v>40</v>
      </c>
      <c r="C32" s="388"/>
      <c r="D32" s="388"/>
      <c r="E32" s="388"/>
      <c r="F32" s="388"/>
      <c r="G32" s="388"/>
      <c r="H32" s="388"/>
      <c r="I32" s="571"/>
      <c r="J32" s="572"/>
    </row>
    <row r="33" spans="2:14" ht="15.75" x14ac:dyDescent="0.25">
      <c r="B33" s="703" t="s">
        <v>39</v>
      </c>
      <c r="C33" s="704"/>
      <c r="D33" s="704"/>
      <c r="E33" s="704"/>
      <c r="F33" s="704"/>
      <c r="G33" s="704"/>
      <c r="H33" s="705"/>
      <c r="I33" s="705" t="s">
        <v>38</v>
      </c>
      <c r="J33" s="706"/>
    </row>
    <row r="34" spans="2:14" ht="15.75" x14ac:dyDescent="0.25">
      <c r="B34" s="542" t="s">
        <v>622</v>
      </c>
      <c r="C34" s="543"/>
      <c r="D34" s="543"/>
      <c r="E34" s="543"/>
      <c r="F34" s="543"/>
      <c r="G34" s="543"/>
      <c r="H34" s="654"/>
      <c r="I34" s="656">
        <f>I29*5%</f>
        <v>16.554500000000001</v>
      </c>
      <c r="J34" s="545"/>
    </row>
    <row r="35" spans="2:14" ht="15.75" x14ac:dyDescent="0.25">
      <c r="B35" s="542" t="s">
        <v>141</v>
      </c>
      <c r="C35" s="543"/>
      <c r="D35" s="543"/>
      <c r="E35" s="543"/>
      <c r="F35" s="543"/>
      <c r="G35" s="543"/>
      <c r="H35" s="654"/>
      <c r="I35" s="656">
        <f>I30*75%</f>
        <v>29.797499999999999</v>
      </c>
      <c r="J35" s="545"/>
    </row>
    <row r="36" spans="2:14" ht="15.75" customHeight="1" x14ac:dyDescent="0.25">
      <c r="B36" s="542" t="s">
        <v>142</v>
      </c>
      <c r="C36" s="543"/>
      <c r="D36" s="543"/>
      <c r="E36" s="543"/>
      <c r="F36" s="543"/>
      <c r="G36" s="543"/>
      <c r="H36" s="654"/>
      <c r="I36" s="690">
        <f>I29*1%</f>
        <v>3.3108999999999997</v>
      </c>
      <c r="J36" s="691"/>
    </row>
    <row r="37" spans="2:14" ht="15.75" hidden="1" x14ac:dyDescent="0.25">
      <c r="B37" s="542"/>
      <c r="C37" s="543"/>
      <c r="D37" s="543"/>
      <c r="E37" s="543"/>
      <c r="F37" s="543"/>
      <c r="G37" s="543"/>
      <c r="H37" s="654"/>
      <c r="I37" s="692">
        <v>0</v>
      </c>
      <c r="J37" s="693"/>
    </row>
    <row r="38" spans="2:14" ht="15.75" hidden="1" x14ac:dyDescent="0.25">
      <c r="B38" s="657"/>
      <c r="C38" s="658"/>
      <c r="D38" s="658"/>
      <c r="E38" s="658"/>
      <c r="F38" s="658"/>
      <c r="G38" s="658"/>
      <c r="H38" s="659"/>
      <c r="I38" s="683">
        <v>0</v>
      </c>
      <c r="J38" s="580"/>
    </row>
    <row r="39" spans="2:14" ht="28.5" customHeight="1" x14ac:dyDescent="0.25">
      <c r="B39" s="443" t="s">
        <v>937</v>
      </c>
      <c r="C39" s="444"/>
      <c r="D39" s="444"/>
      <c r="E39" s="445"/>
      <c r="F39" s="684" t="s">
        <v>34</v>
      </c>
      <c r="G39" s="685"/>
      <c r="H39" s="686"/>
      <c r="I39" s="687">
        <f>SUM(I34:J38)</f>
        <v>49.6629</v>
      </c>
      <c r="J39" s="687"/>
      <c r="N39" s="44"/>
    </row>
    <row r="40" spans="2:14" ht="32.25" customHeight="1" x14ac:dyDescent="0.25">
      <c r="B40" s="446"/>
      <c r="C40" s="447"/>
      <c r="D40" s="447"/>
      <c r="E40" s="448"/>
      <c r="F40" s="550" t="s">
        <v>33</v>
      </c>
      <c r="G40" s="551"/>
      <c r="H40" s="552"/>
      <c r="I40" s="688">
        <f>+I31-I39</f>
        <v>165865.65710000001</v>
      </c>
      <c r="J40" s="689"/>
      <c r="L40" s="35"/>
    </row>
    <row r="41" spans="2:14" ht="16.5" x14ac:dyDescent="0.25">
      <c r="B41" s="417" t="s">
        <v>32</v>
      </c>
      <c r="C41" s="418"/>
      <c r="D41" s="418"/>
      <c r="E41" s="418"/>
      <c r="F41" s="418"/>
      <c r="G41" s="418"/>
      <c r="H41" s="419"/>
      <c r="I41" s="420" t="s">
        <v>31</v>
      </c>
      <c r="J41" s="421"/>
    </row>
    <row r="42" spans="2:14" ht="31.5" x14ac:dyDescent="0.25">
      <c r="B42" s="135" t="s">
        <v>30</v>
      </c>
      <c r="C42" s="135" t="s">
        <v>29</v>
      </c>
      <c r="D42" s="135" t="s">
        <v>28</v>
      </c>
      <c r="E42" s="135" t="s">
        <v>27</v>
      </c>
      <c r="F42" s="28" t="s">
        <v>26</v>
      </c>
      <c r="G42" s="424" t="s">
        <v>25</v>
      </c>
      <c r="H42" s="425"/>
      <c r="I42" s="422"/>
      <c r="J42" s="423"/>
    </row>
    <row r="43" spans="2:14" ht="15.75" x14ac:dyDescent="0.25">
      <c r="B43" s="29" t="s">
        <v>23</v>
      </c>
      <c r="C43" s="30" t="s">
        <v>12</v>
      </c>
      <c r="D43" s="30" t="s">
        <v>81</v>
      </c>
      <c r="E43" s="30" t="s">
        <v>120</v>
      </c>
      <c r="F43" s="30" t="s">
        <v>10</v>
      </c>
      <c r="G43" s="426">
        <v>6286.5</v>
      </c>
      <c r="H43" s="427"/>
      <c r="I43" s="400" t="s">
        <v>143</v>
      </c>
      <c r="J43" s="401"/>
    </row>
    <row r="44" spans="2:14" ht="15.75" x14ac:dyDescent="0.25">
      <c r="B44" s="29" t="s">
        <v>23</v>
      </c>
      <c r="C44" s="30" t="s">
        <v>12</v>
      </c>
      <c r="D44" s="30" t="s">
        <v>81</v>
      </c>
      <c r="E44" s="30" t="s">
        <v>144</v>
      </c>
      <c r="F44" s="30" t="s">
        <v>10</v>
      </c>
      <c r="G44" s="426">
        <v>2095.5</v>
      </c>
      <c r="H44" s="427"/>
      <c r="I44" s="402"/>
      <c r="J44" s="403"/>
    </row>
    <row r="45" spans="2:14" ht="15.75" x14ac:dyDescent="0.25">
      <c r="B45" s="9" t="s">
        <v>22</v>
      </c>
      <c r="C45" s="8" t="s">
        <v>12</v>
      </c>
      <c r="D45" s="8" t="s">
        <v>81</v>
      </c>
      <c r="E45" s="8" t="s">
        <v>120</v>
      </c>
      <c r="F45" s="8" t="s">
        <v>10</v>
      </c>
      <c r="G45" s="406">
        <v>31432.5</v>
      </c>
      <c r="H45" s="407"/>
      <c r="I45" s="402"/>
      <c r="J45" s="403"/>
    </row>
    <row r="46" spans="2:14" ht="15.75" x14ac:dyDescent="0.25">
      <c r="B46" s="9" t="s">
        <v>21</v>
      </c>
      <c r="C46" s="8" t="s">
        <v>12</v>
      </c>
      <c r="D46" s="8" t="s">
        <v>81</v>
      </c>
      <c r="E46" s="8" t="s">
        <v>120</v>
      </c>
      <c r="F46" s="8" t="s">
        <v>10</v>
      </c>
      <c r="G46" s="406">
        <v>10477.5</v>
      </c>
      <c r="H46" s="407"/>
      <c r="I46" s="402"/>
      <c r="J46" s="403"/>
    </row>
    <row r="47" spans="2:14" ht="15.75" x14ac:dyDescent="0.25">
      <c r="B47" s="9" t="s">
        <v>20</v>
      </c>
      <c r="C47" s="8" t="s">
        <v>12</v>
      </c>
      <c r="D47" s="8" t="s">
        <v>81</v>
      </c>
      <c r="E47" s="8" t="s">
        <v>120</v>
      </c>
      <c r="F47" s="8" t="s">
        <v>10</v>
      </c>
      <c r="G47" s="406">
        <v>8382</v>
      </c>
      <c r="H47" s="407"/>
      <c r="I47" s="404"/>
      <c r="J47" s="405"/>
    </row>
    <row r="48" spans="2:14" ht="15.75" x14ac:dyDescent="0.25">
      <c r="B48" s="9" t="s">
        <v>18</v>
      </c>
      <c r="C48" s="8" t="s">
        <v>12</v>
      </c>
      <c r="D48" s="8" t="s">
        <v>81</v>
      </c>
      <c r="E48" s="8" t="s">
        <v>120</v>
      </c>
      <c r="F48" s="8" t="s">
        <v>10</v>
      </c>
      <c r="G48" s="406">
        <v>16764</v>
      </c>
      <c r="H48" s="407"/>
      <c r="I48" s="390" t="s">
        <v>19</v>
      </c>
      <c r="J48" s="390"/>
    </row>
    <row r="49" spans="2:10" ht="15.75" customHeight="1" x14ac:dyDescent="0.25">
      <c r="B49" s="9" t="s">
        <v>16</v>
      </c>
      <c r="C49" s="8" t="s">
        <v>12</v>
      </c>
      <c r="D49" s="8" t="s">
        <v>81</v>
      </c>
      <c r="E49" s="8" t="s">
        <v>120</v>
      </c>
      <c r="F49" s="8" t="s">
        <v>10</v>
      </c>
      <c r="G49" s="406">
        <v>25146</v>
      </c>
      <c r="H49" s="407"/>
      <c r="I49" s="409" t="s">
        <v>145</v>
      </c>
      <c r="J49" s="410"/>
    </row>
    <row r="50" spans="2:10" ht="15.75" x14ac:dyDescent="0.25">
      <c r="B50" s="9" t="s">
        <v>15</v>
      </c>
      <c r="C50" s="8" t="s">
        <v>12</v>
      </c>
      <c r="D50" s="8" t="s">
        <v>81</v>
      </c>
      <c r="E50" s="8" t="s">
        <v>120</v>
      </c>
      <c r="F50" s="8" t="s">
        <v>10</v>
      </c>
      <c r="G50" s="406">
        <v>27241.5</v>
      </c>
      <c r="H50" s="407"/>
      <c r="I50" s="411"/>
      <c r="J50" s="412"/>
    </row>
    <row r="51" spans="2:10" ht="15.75" x14ac:dyDescent="0.25">
      <c r="B51" s="9" t="s">
        <v>13</v>
      </c>
      <c r="C51" s="8" t="s">
        <v>12</v>
      </c>
      <c r="D51" s="8" t="s">
        <v>81</v>
      </c>
      <c r="E51" s="8" t="s">
        <v>120</v>
      </c>
      <c r="F51" s="8" t="s">
        <v>10</v>
      </c>
      <c r="G51" s="406">
        <v>2095.5</v>
      </c>
      <c r="H51" s="407"/>
      <c r="I51" s="411"/>
      <c r="J51" s="412"/>
    </row>
    <row r="52" spans="2:10" ht="15.75" x14ac:dyDescent="0.25">
      <c r="B52" s="31" t="s">
        <v>15</v>
      </c>
      <c r="C52" s="32" t="s">
        <v>12</v>
      </c>
      <c r="D52" s="32" t="s">
        <v>81</v>
      </c>
      <c r="E52" s="8" t="s">
        <v>144</v>
      </c>
      <c r="F52" s="8" t="s">
        <v>10</v>
      </c>
      <c r="G52" s="406">
        <v>27241.5</v>
      </c>
      <c r="H52" s="407"/>
      <c r="I52" s="411"/>
      <c r="J52" s="412"/>
    </row>
    <row r="53" spans="2:10" ht="15.75" x14ac:dyDescent="0.25">
      <c r="B53" s="9" t="s">
        <v>15</v>
      </c>
      <c r="C53" s="8" t="s">
        <v>146</v>
      </c>
      <c r="D53" s="8" t="s">
        <v>147</v>
      </c>
      <c r="E53" s="8" t="s">
        <v>11</v>
      </c>
      <c r="F53" s="8" t="s">
        <v>10</v>
      </c>
      <c r="G53" s="406">
        <f>+I29</f>
        <v>331.09</v>
      </c>
      <c r="H53" s="561"/>
      <c r="I53" s="411"/>
      <c r="J53" s="412"/>
    </row>
    <row r="54" spans="2:10" ht="16.5" customHeight="1" x14ac:dyDescent="0.25">
      <c r="B54" s="31" t="s">
        <v>15</v>
      </c>
      <c r="C54" s="32" t="s">
        <v>12</v>
      </c>
      <c r="D54" s="32" t="s">
        <v>81</v>
      </c>
      <c r="E54" s="8" t="s">
        <v>148</v>
      </c>
      <c r="F54" s="8" t="s">
        <v>10</v>
      </c>
      <c r="G54" s="406">
        <v>8382</v>
      </c>
      <c r="H54" s="561"/>
      <c r="I54" s="413"/>
      <c r="J54" s="414"/>
    </row>
    <row r="55" spans="2:10" ht="15.75" x14ac:dyDescent="0.25">
      <c r="B55" s="7" t="s">
        <v>15</v>
      </c>
      <c r="C55" s="6" t="s">
        <v>146</v>
      </c>
      <c r="D55" s="6" t="s">
        <v>144</v>
      </c>
      <c r="E55" s="6" t="s">
        <v>11</v>
      </c>
      <c r="F55" s="6" t="s">
        <v>10</v>
      </c>
      <c r="G55" s="415">
        <f>+I30</f>
        <v>39.729999999999997</v>
      </c>
      <c r="H55" s="565"/>
      <c r="I55" s="422" t="s">
        <v>7</v>
      </c>
      <c r="J55" s="423"/>
    </row>
    <row r="56" spans="2:10" ht="15.75" x14ac:dyDescent="0.25">
      <c r="B56" s="566" t="s">
        <v>9</v>
      </c>
      <c r="C56" s="567"/>
      <c r="D56" s="567"/>
      <c r="E56" s="567"/>
      <c r="F56" s="567"/>
      <c r="G56" s="681">
        <f>SUM(G43:H55)</f>
        <v>165915.32</v>
      </c>
      <c r="H56" s="682"/>
      <c r="I56" s="422"/>
      <c r="J56" s="423"/>
    </row>
    <row r="57" spans="2:10" ht="18" x14ac:dyDescent="0.25">
      <c r="B57" s="387" t="s">
        <v>8</v>
      </c>
      <c r="C57" s="388"/>
      <c r="D57" s="388"/>
      <c r="E57" s="388"/>
      <c r="F57" s="388"/>
      <c r="G57" s="388"/>
      <c r="H57" s="389"/>
      <c r="I57" s="638"/>
      <c r="J57" s="639"/>
    </row>
    <row r="58" spans="2:10" ht="15" customHeight="1" x14ac:dyDescent="0.25">
      <c r="B58" s="573" t="s">
        <v>877</v>
      </c>
      <c r="C58" s="392"/>
      <c r="D58" s="392"/>
      <c r="E58" s="394" t="s">
        <v>871</v>
      </c>
      <c r="F58" s="394"/>
      <c r="G58" s="394"/>
      <c r="H58" s="395"/>
      <c r="I58" s="400" t="s">
        <v>86</v>
      </c>
      <c r="J58" s="401"/>
    </row>
    <row r="59" spans="2:10" ht="26.25" customHeight="1" x14ac:dyDescent="0.25">
      <c r="B59" s="392"/>
      <c r="C59" s="392"/>
      <c r="D59" s="392"/>
      <c r="E59" s="396"/>
      <c r="F59" s="396"/>
      <c r="G59" s="396"/>
      <c r="H59" s="397"/>
      <c r="I59" s="402"/>
      <c r="J59" s="403"/>
    </row>
    <row r="60" spans="2:10" ht="15" customHeight="1" x14ac:dyDescent="0.25">
      <c r="B60" s="392"/>
      <c r="C60" s="392"/>
      <c r="D60" s="392"/>
      <c r="E60" s="396"/>
      <c r="F60" s="396"/>
      <c r="G60" s="396"/>
      <c r="H60" s="397"/>
      <c r="I60" s="402"/>
      <c r="J60" s="403"/>
    </row>
    <row r="61" spans="2:10" ht="15" customHeight="1" x14ac:dyDescent="0.25">
      <c r="B61" s="392"/>
      <c r="C61" s="392"/>
      <c r="D61" s="392"/>
      <c r="E61" s="396"/>
      <c r="F61" s="396"/>
      <c r="G61" s="396"/>
      <c r="H61" s="396"/>
      <c r="I61" s="404"/>
      <c r="J61" s="405"/>
    </row>
    <row r="62" spans="2:10" ht="15" customHeight="1" x14ac:dyDescent="0.25">
      <c r="B62" s="392"/>
      <c r="C62" s="392"/>
      <c r="D62" s="392"/>
      <c r="E62" s="396"/>
      <c r="F62" s="396"/>
      <c r="G62" s="396"/>
      <c r="H62" s="396"/>
      <c r="I62" s="400" t="s">
        <v>1</v>
      </c>
      <c r="J62" s="401"/>
    </row>
    <row r="63" spans="2:10" ht="15" customHeight="1" x14ac:dyDescent="0.25">
      <c r="B63" s="392"/>
      <c r="C63" s="392"/>
      <c r="D63" s="392"/>
      <c r="E63" s="398"/>
      <c r="F63" s="398"/>
      <c r="G63" s="398"/>
      <c r="H63" s="399"/>
      <c r="I63" s="404"/>
      <c r="J63" s="405"/>
    </row>
    <row r="64" spans="2:10" x14ac:dyDescent="0.25">
      <c r="B64" s="574" t="s">
        <v>0</v>
      </c>
      <c r="C64" s="575"/>
      <c r="D64" s="575"/>
      <c r="E64" s="575"/>
      <c r="F64" s="575"/>
      <c r="G64" s="575"/>
      <c r="H64" s="575"/>
      <c r="I64" s="575"/>
      <c r="J64" s="576"/>
    </row>
    <row r="67" spans="7:7" x14ac:dyDescent="0.25">
      <c r="G67" s="140"/>
    </row>
  </sheetData>
  <mergeCells count="77">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H31"/>
    <mergeCell ref="I31:J31"/>
    <mergeCell ref="B32:J32"/>
    <mergeCell ref="B33:H33"/>
    <mergeCell ref="I33:J33"/>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7"/>
    <mergeCell ref="G44:H44"/>
    <mergeCell ref="G45:H45"/>
    <mergeCell ref="G46:H46"/>
    <mergeCell ref="G47:H47"/>
    <mergeCell ref="G48:H48"/>
    <mergeCell ref="I48:J48"/>
    <mergeCell ref="G49:H49"/>
    <mergeCell ref="I49:J54"/>
    <mergeCell ref="G50:H50"/>
    <mergeCell ref="G51:H51"/>
    <mergeCell ref="G52:H52"/>
    <mergeCell ref="G53:H53"/>
    <mergeCell ref="G54:H54"/>
    <mergeCell ref="B64:J64"/>
    <mergeCell ref="G55:H55"/>
    <mergeCell ref="I55:J57"/>
    <mergeCell ref="B56:F56"/>
    <mergeCell ref="G56:H56"/>
    <mergeCell ref="B57:H57"/>
    <mergeCell ref="B58:D63"/>
    <mergeCell ref="E58:H63"/>
    <mergeCell ref="I58:J61"/>
    <mergeCell ref="I62:J63"/>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Hoja171">
    <tabColor theme="0"/>
  </sheetPr>
  <dimension ref="B1:L83"/>
  <sheetViews>
    <sheetView topLeftCell="A3" workbookViewId="0">
      <selection activeCell="D13" sqref="D13:E14"/>
    </sheetView>
  </sheetViews>
  <sheetFormatPr baseColWidth="10" defaultRowHeight="16.5" x14ac:dyDescent="0.25"/>
  <cols>
    <col min="1" max="1" width="3.140625" style="1" customWidth="1"/>
    <col min="2" max="2" width="14.85546875" style="1" customWidth="1"/>
    <col min="3" max="3" width="14.42578125" style="1" customWidth="1"/>
    <col min="4" max="4" width="14.7109375" style="1" customWidth="1"/>
    <col min="5" max="5" width="10.7109375" style="1" customWidth="1"/>
    <col min="6" max="6" width="13.42578125" style="1" customWidth="1"/>
    <col min="7" max="7" width="14.42578125" style="1" customWidth="1"/>
    <col min="8" max="8" width="4.7109375" style="1" customWidth="1"/>
    <col min="9" max="9" width="14.28515625" style="1" customWidth="1"/>
    <col min="10" max="10" width="29.7109375" style="1" customWidth="1"/>
    <col min="11" max="11" width="11.42578125" style="1"/>
    <col min="12" max="12" width="13.42578125" style="1" customWidth="1"/>
    <col min="13"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5" customHeight="1" x14ac:dyDescent="0.25">
      <c r="B6" s="489" t="s">
        <v>60</v>
      </c>
      <c r="C6" s="490"/>
      <c r="D6" s="490"/>
      <c r="E6" s="490"/>
      <c r="F6" s="490"/>
      <c r="G6" s="490"/>
      <c r="H6" s="490"/>
      <c r="I6" s="490"/>
      <c r="J6" s="491"/>
    </row>
    <row r="7" spans="2:10" ht="20.25" x14ac:dyDescent="0.25">
      <c r="B7" s="17"/>
      <c r="C7" s="16"/>
      <c r="D7" s="22"/>
      <c r="E7" s="16"/>
      <c r="F7" s="19"/>
      <c r="G7" s="19"/>
      <c r="H7" s="19"/>
      <c r="I7" s="21" t="s">
        <v>938</v>
      </c>
      <c r="J7" s="15"/>
    </row>
    <row r="8" spans="2:10" ht="9.75" customHeight="1" x14ac:dyDescent="0.25">
      <c r="B8" s="17"/>
      <c r="C8" s="16"/>
      <c r="D8" s="19"/>
      <c r="E8" s="16"/>
      <c r="F8" s="20"/>
      <c r="G8" s="16"/>
      <c r="H8" s="16"/>
      <c r="I8" s="16"/>
      <c r="J8" s="15"/>
    </row>
    <row r="9" spans="2:10" ht="17.25" customHeight="1" x14ac:dyDescent="0.25">
      <c r="B9" s="17"/>
      <c r="C9" s="16"/>
      <c r="D9" s="16"/>
      <c r="E9" s="16"/>
      <c r="F9" s="20"/>
      <c r="G9" s="19"/>
      <c r="H9" s="19"/>
      <c r="I9" s="18" t="s">
        <v>935</v>
      </c>
      <c r="J9" s="15"/>
    </row>
    <row r="10" spans="2:10" ht="10.5" customHeight="1" x14ac:dyDescent="0.25">
      <c r="B10" s="17"/>
      <c r="C10" s="16"/>
      <c r="D10" s="16"/>
      <c r="E10" s="16"/>
      <c r="F10" s="16"/>
      <c r="G10" s="16"/>
      <c r="H10" s="16"/>
      <c r="I10" s="16"/>
      <c r="J10" s="15"/>
    </row>
    <row r="11" spans="2:10" ht="18"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9.5" customHeight="1" x14ac:dyDescent="0.25">
      <c r="B13" s="497"/>
      <c r="C13" s="498"/>
      <c r="D13" s="505" t="s">
        <v>53</v>
      </c>
      <c r="E13" s="506"/>
      <c r="F13" s="505" t="s">
        <v>939</v>
      </c>
      <c r="G13" s="506"/>
      <c r="H13" s="510" t="s">
        <v>842</v>
      </c>
      <c r="I13" s="510"/>
      <c r="J13" s="504" t="s">
        <v>52</v>
      </c>
    </row>
    <row r="14" spans="2:10" ht="13.5" customHeight="1" x14ac:dyDescent="0.25">
      <c r="B14" s="497"/>
      <c r="C14" s="498"/>
      <c r="D14" s="507"/>
      <c r="E14" s="508"/>
      <c r="F14" s="507"/>
      <c r="G14" s="508"/>
      <c r="H14" s="510"/>
      <c r="I14" s="510"/>
      <c r="J14" s="504"/>
    </row>
    <row r="15" spans="2:10" ht="31.5" customHeight="1" x14ac:dyDescent="0.25">
      <c r="B15" s="497"/>
      <c r="C15" s="498"/>
      <c r="D15" s="390" t="s">
        <v>51</v>
      </c>
      <c r="E15" s="390"/>
      <c r="F15" s="390"/>
      <c r="G15" s="390"/>
      <c r="H15" s="390"/>
      <c r="I15" s="511" t="s">
        <v>50</v>
      </c>
      <c r="J15" s="512"/>
    </row>
    <row r="16" spans="2:10" ht="29.25" customHeight="1" x14ac:dyDescent="0.25">
      <c r="B16" s="499"/>
      <c r="C16" s="500"/>
      <c r="D16" s="504" t="s">
        <v>49</v>
      </c>
      <c r="E16" s="504"/>
      <c r="F16" s="504"/>
      <c r="G16" s="504"/>
      <c r="H16" s="504"/>
      <c r="I16" s="513" t="s">
        <v>71</v>
      </c>
      <c r="J16" s="514"/>
    </row>
    <row r="17" spans="2:10" ht="15.75" customHeight="1" x14ac:dyDescent="0.25">
      <c r="B17" s="387" t="s">
        <v>47</v>
      </c>
      <c r="C17" s="388"/>
      <c r="D17" s="388"/>
      <c r="E17" s="388"/>
      <c r="F17" s="388"/>
      <c r="G17" s="388"/>
      <c r="H17" s="388"/>
      <c r="I17" s="388"/>
      <c r="J17" s="389"/>
    </row>
    <row r="18" spans="2:10" ht="22.5" customHeight="1" x14ac:dyDescent="0.25">
      <c r="B18" s="459" t="s">
        <v>46</v>
      </c>
      <c r="C18" s="460"/>
      <c r="D18" s="463" t="s">
        <v>45</v>
      </c>
      <c r="E18" s="464"/>
      <c r="F18" s="464"/>
      <c r="G18" s="464"/>
      <c r="H18" s="464"/>
      <c r="I18" s="464"/>
      <c r="J18" s="465"/>
    </row>
    <row r="19" spans="2:10" ht="4.5" customHeight="1" x14ac:dyDescent="0.25">
      <c r="B19" s="461"/>
      <c r="C19" s="462"/>
      <c r="D19" s="466"/>
      <c r="E19" s="467"/>
      <c r="F19" s="467"/>
      <c r="G19" s="467"/>
      <c r="H19" s="467"/>
      <c r="I19" s="467"/>
      <c r="J19" s="468"/>
    </row>
    <row r="20" spans="2:10" ht="14.25" customHeight="1" x14ac:dyDescent="0.25">
      <c r="B20" s="521" t="s">
        <v>67</v>
      </c>
      <c r="C20" s="521"/>
      <c r="D20" s="521"/>
      <c r="E20" s="521"/>
      <c r="F20" s="470" t="s">
        <v>44</v>
      </c>
      <c r="G20" s="471"/>
      <c r="H20" s="471"/>
      <c r="I20" s="471"/>
      <c r="J20" s="472"/>
    </row>
    <row r="21" spans="2:10" ht="0.75" customHeight="1" x14ac:dyDescent="0.25">
      <c r="B21" s="521"/>
      <c r="C21" s="521"/>
      <c r="D21" s="521"/>
      <c r="E21" s="521"/>
      <c r="F21" s="473"/>
      <c r="G21" s="474"/>
      <c r="H21" s="474"/>
      <c r="I21" s="474"/>
      <c r="J21" s="475"/>
    </row>
    <row r="22" spans="2:10" ht="9.75" customHeight="1" x14ac:dyDescent="0.25">
      <c r="B22" s="521"/>
      <c r="C22" s="521"/>
      <c r="D22" s="521"/>
      <c r="E22" s="521"/>
      <c r="F22" s="522"/>
      <c r="G22" s="523"/>
      <c r="H22" s="523"/>
      <c r="I22" s="523"/>
      <c r="J22" s="524"/>
    </row>
    <row r="23" spans="2:10" ht="15" customHeight="1" x14ac:dyDescent="0.25">
      <c r="B23" s="387" t="s">
        <v>43</v>
      </c>
      <c r="C23" s="388"/>
      <c r="D23" s="388"/>
      <c r="E23" s="388"/>
      <c r="F23" s="388"/>
      <c r="G23" s="388"/>
      <c r="H23" s="388"/>
      <c r="I23" s="388"/>
      <c r="J23" s="389"/>
    </row>
    <row r="24" spans="2:10" x14ac:dyDescent="0.25">
      <c r="B24" s="528" t="s">
        <v>940</v>
      </c>
      <c r="C24" s="529"/>
      <c r="D24" s="529"/>
      <c r="E24" s="529"/>
      <c r="F24" s="529"/>
      <c r="G24" s="529"/>
      <c r="H24" s="529"/>
      <c r="I24" s="529"/>
      <c r="J24" s="530"/>
    </row>
    <row r="25" spans="2:10" ht="9.75" customHeight="1"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294611.19</v>
      </c>
      <c r="J27" s="538"/>
    </row>
    <row r="28" spans="2:10" hidden="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6" t="s">
        <v>93</v>
      </c>
      <c r="C31" s="547"/>
      <c r="D31" s="547"/>
      <c r="E31" s="547"/>
      <c r="F31" s="547"/>
      <c r="G31" s="547"/>
      <c r="H31" s="547"/>
      <c r="I31" s="591"/>
      <c r="J31" s="592"/>
    </row>
    <row r="32" spans="2:10" x14ac:dyDescent="0.25">
      <c r="B32" s="662" t="s">
        <v>94</v>
      </c>
      <c r="C32" s="663"/>
      <c r="D32" s="663"/>
      <c r="E32" s="663"/>
      <c r="F32" s="663"/>
      <c r="G32" s="663"/>
      <c r="H32" s="664"/>
      <c r="I32" s="655">
        <v>12500.21</v>
      </c>
      <c r="J32" s="592"/>
    </row>
    <row r="33" spans="2:12" x14ac:dyDescent="0.25">
      <c r="B33" s="546" t="s">
        <v>95</v>
      </c>
      <c r="C33" s="547"/>
      <c r="D33" s="547"/>
      <c r="E33" s="547"/>
      <c r="F33" s="547"/>
      <c r="G33" s="547"/>
      <c r="H33" s="661"/>
      <c r="I33" s="655">
        <v>5416.77</v>
      </c>
      <c r="J33" s="592"/>
    </row>
    <row r="34" spans="2:12" x14ac:dyDescent="0.25">
      <c r="B34" s="546" t="s">
        <v>116</v>
      </c>
      <c r="C34" s="547"/>
      <c r="D34" s="547"/>
      <c r="E34" s="547"/>
      <c r="F34" s="547"/>
      <c r="G34" s="547"/>
      <c r="H34" s="661"/>
      <c r="I34" s="655">
        <v>16420.900000000001</v>
      </c>
      <c r="J34" s="592"/>
    </row>
    <row r="35" spans="2:12" x14ac:dyDescent="0.25">
      <c r="B35" s="546" t="s">
        <v>117</v>
      </c>
      <c r="C35" s="547"/>
      <c r="D35" s="547"/>
      <c r="E35" s="547"/>
      <c r="F35" s="547"/>
      <c r="G35" s="547"/>
      <c r="H35" s="661"/>
      <c r="I35" s="655">
        <v>3125.01</v>
      </c>
      <c r="J35" s="592"/>
    </row>
    <row r="36" spans="2:12" x14ac:dyDescent="0.25">
      <c r="B36" s="542" t="s">
        <v>98</v>
      </c>
      <c r="C36" s="543"/>
      <c r="D36" s="543"/>
      <c r="E36" s="543"/>
      <c r="F36" s="543"/>
      <c r="G36" s="543"/>
      <c r="H36" s="654"/>
      <c r="I36" s="655">
        <v>46318.74</v>
      </c>
      <c r="J36" s="592"/>
    </row>
    <row r="37" spans="2:12" x14ac:dyDescent="0.25">
      <c r="B37" s="542" t="s">
        <v>36</v>
      </c>
      <c r="C37" s="543"/>
      <c r="D37" s="543"/>
      <c r="E37" s="543"/>
      <c r="F37" s="543"/>
      <c r="G37" s="543"/>
      <c r="H37" s="654"/>
      <c r="I37" s="656">
        <v>20159.560000000001</v>
      </c>
      <c r="J37" s="545"/>
    </row>
    <row r="38" spans="2:12" x14ac:dyDescent="0.25">
      <c r="B38" s="657" t="s">
        <v>35</v>
      </c>
      <c r="C38" s="658"/>
      <c r="D38" s="658"/>
      <c r="E38" s="658"/>
      <c r="F38" s="658"/>
      <c r="G38" s="658"/>
      <c r="H38" s="659"/>
      <c r="I38" s="655">
        <v>9420</v>
      </c>
      <c r="J38" s="592"/>
    </row>
    <row r="39" spans="2:12" ht="27" customHeight="1" x14ac:dyDescent="0.25">
      <c r="B39" s="443" t="s">
        <v>963</v>
      </c>
      <c r="C39" s="444"/>
      <c r="D39" s="444"/>
      <c r="E39" s="445"/>
      <c r="F39" s="550" t="s">
        <v>34</v>
      </c>
      <c r="G39" s="551"/>
      <c r="H39" s="552"/>
      <c r="I39" s="660">
        <f>SUM(I31:J38)</f>
        <v>113361.19</v>
      </c>
      <c r="J39" s="660"/>
    </row>
    <row r="40" spans="2:12" ht="25.5" customHeight="1" x14ac:dyDescent="0.25">
      <c r="B40" s="446"/>
      <c r="C40" s="447"/>
      <c r="D40" s="447"/>
      <c r="E40" s="448"/>
      <c r="F40" s="550" t="s">
        <v>33</v>
      </c>
      <c r="G40" s="551"/>
      <c r="H40" s="552"/>
      <c r="I40" s="452">
        <f>++I27+I28-I39</f>
        <v>181250</v>
      </c>
      <c r="J40" s="452"/>
    </row>
    <row r="41" spans="2:12" ht="14.25" customHeight="1" x14ac:dyDescent="0.25">
      <c r="B41" s="417" t="s">
        <v>32</v>
      </c>
      <c r="C41" s="418"/>
      <c r="D41" s="418"/>
      <c r="E41" s="418"/>
      <c r="F41" s="418"/>
      <c r="G41" s="418"/>
      <c r="H41" s="419"/>
      <c r="I41" s="390" t="s">
        <v>31</v>
      </c>
      <c r="J41" s="390"/>
    </row>
    <row r="42" spans="2:12" ht="33.75" customHeight="1" x14ac:dyDescent="0.25">
      <c r="B42" s="135" t="s">
        <v>30</v>
      </c>
      <c r="C42" s="135" t="s">
        <v>29</v>
      </c>
      <c r="D42" s="135" t="s">
        <v>28</v>
      </c>
      <c r="E42" s="135" t="s">
        <v>27</v>
      </c>
      <c r="F42" s="28" t="s">
        <v>26</v>
      </c>
      <c r="G42" s="424" t="s">
        <v>25</v>
      </c>
      <c r="H42" s="425"/>
      <c r="I42" s="390"/>
      <c r="J42" s="390"/>
    </row>
    <row r="43" spans="2:12" ht="24" customHeight="1" x14ac:dyDescent="0.25">
      <c r="B43" s="29" t="s">
        <v>23</v>
      </c>
      <c r="C43" s="30" t="s">
        <v>12</v>
      </c>
      <c r="D43" s="30" t="s">
        <v>11</v>
      </c>
      <c r="E43" s="30" t="s">
        <v>11</v>
      </c>
      <c r="F43" s="30" t="s">
        <v>10</v>
      </c>
      <c r="G43" s="646">
        <v>11830.33</v>
      </c>
      <c r="H43" s="647"/>
      <c r="I43" s="648" t="s">
        <v>118</v>
      </c>
      <c r="J43" s="649"/>
    </row>
    <row r="44" spans="2:12" ht="23.25" customHeight="1" x14ac:dyDescent="0.25">
      <c r="B44" s="9" t="s">
        <v>23</v>
      </c>
      <c r="C44" s="8" t="s">
        <v>12</v>
      </c>
      <c r="D44" s="8" t="s">
        <v>11</v>
      </c>
      <c r="E44" s="8" t="s">
        <v>14</v>
      </c>
      <c r="F44" s="8" t="s">
        <v>10</v>
      </c>
      <c r="G44" s="640">
        <v>2444.5500000000002</v>
      </c>
      <c r="H44" s="641"/>
      <c r="I44" s="650"/>
      <c r="J44" s="651"/>
    </row>
    <row r="45" spans="2:12" ht="18.75" customHeight="1" x14ac:dyDescent="0.25">
      <c r="B45" s="9" t="s">
        <v>23</v>
      </c>
      <c r="C45" s="8" t="s">
        <v>12</v>
      </c>
      <c r="D45" s="8" t="s">
        <v>119</v>
      </c>
      <c r="E45" s="8" t="s">
        <v>120</v>
      </c>
      <c r="F45" s="8" t="s">
        <v>10</v>
      </c>
      <c r="G45" s="640">
        <v>1183.03</v>
      </c>
      <c r="H45" s="641"/>
      <c r="I45" s="650"/>
      <c r="J45" s="651"/>
      <c r="L45" s="40"/>
    </row>
    <row r="46" spans="2:12" ht="19.5" customHeight="1" x14ac:dyDescent="0.25">
      <c r="B46" s="9" t="s">
        <v>23</v>
      </c>
      <c r="C46" s="8" t="s">
        <v>12</v>
      </c>
      <c r="D46" s="8" t="s">
        <v>119</v>
      </c>
      <c r="E46" s="8" t="s">
        <v>121</v>
      </c>
      <c r="F46" s="8" t="s">
        <v>10</v>
      </c>
      <c r="G46" s="640">
        <v>450</v>
      </c>
      <c r="H46" s="641"/>
      <c r="I46" s="650"/>
      <c r="J46" s="651"/>
    </row>
    <row r="47" spans="2:12" ht="21.75" customHeight="1" x14ac:dyDescent="0.25">
      <c r="B47" s="9" t="s">
        <v>23</v>
      </c>
      <c r="C47" s="8" t="s">
        <v>12</v>
      </c>
      <c r="D47" s="8" t="s">
        <v>119</v>
      </c>
      <c r="E47" s="8" t="s">
        <v>122</v>
      </c>
      <c r="F47" s="8" t="s">
        <v>10</v>
      </c>
      <c r="G47" s="640">
        <v>150</v>
      </c>
      <c r="H47" s="641"/>
      <c r="I47" s="650"/>
      <c r="J47" s="651"/>
    </row>
    <row r="48" spans="2:12" ht="21.75" customHeight="1" x14ac:dyDescent="0.25">
      <c r="B48" s="9" t="s">
        <v>22</v>
      </c>
      <c r="C48" s="8" t="s">
        <v>12</v>
      </c>
      <c r="D48" s="8" t="s">
        <v>11</v>
      </c>
      <c r="E48" s="8" t="s">
        <v>11</v>
      </c>
      <c r="F48" s="8" t="s">
        <v>10</v>
      </c>
      <c r="G48" s="640">
        <v>52725.120000000003</v>
      </c>
      <c r="H48" s="641"/>
      <c r="I48" s="650"/>
      <c r="J48" s="651"/>
      <c r="L48" s="41"/>
    </row>
    <row r="49" spans="2:12" ht="21.75" customHeight="1" x14ac:dyDescent="0.25">
      <c r="B49" s="9" t="s">
        <v>22</v>
      </c>
      <c r="C49" s="8" t="s">
        <v>12</v>
      </c>
      <c r="D49" s="8" t="s">
        <v>119</v>
      </c>
      <c r="E49" s="8" t="s">
        <v>120</v>
      </c>
      <c r="F49" s="8" t="s">
        <v>10</v>
      </c>
      <c r="G49" s="640">
        <v>3976.69</v>
      </c>
      <c r="H49" s="641"/>
      <c r="I49" s="650"/>
      <c r="J49" s="651"/>
    </row>
    <row r="50" spans="2:12" ht="21.75" customHeight="1" x14ac:dyDescent="0.25">
      <c r="B50" s="9" t="s">
        <v>22</v>
      </c>
      <c r="C50" s="8" t="s">
        <v>12</v>
      </c>
      <c r="D50" s="8" t="s">
        <v>119</v>
      </c>
      <c r="E50" s="8" t="s">
        <v>121</v>
      </c>
      <c r="F50" s="8" t="s">
        <v>10</v>
      </c>
      <c r="G50" s="640">
        <v>4350</v>
      </c>
      <c r="H50" s="641"/>
      <c r="I50" s="650"/>
      <c r="J50" s="651"/>
    </row>
    <row r="51" spans="2:12" ht="18" customHeight="1" x14ac:dyDescent="0.25">
      <c r="B51" s="9" t="s">
        <v>21</v>
      </c>
      <c r="C51" s="8" t="s">
        <v>12</v>
      </c>
      <c r="D51" s="8" t="s">
        <v>11</v>
      </c>
      <c r="E51" s="8" t="s">
        <v>11</v>
      </c>
      <c r="F51" s="8" t="s">
        <v>10</v>
      </c>
      <c r="G51" s="640">
        <v>20014.87</v>
      </c>
      <c r="H51" s="641"/>
      <c r="I51" s="652"/>
      <c r="J51" s="653"/>
    </row>
    <row r="52" spans="2:12" ht="16.5" customHeight="1" x14ac:dyDescent="0.25">
      <c r="B52" s="9" t="s">
        <v>21</v>
      </c>
      <c r="C52" s="8" t="s">
        <v>12</v>
      </c>
      <c r="D52" s="8" t="s">
        <v>119</v>
      </c>
      <c r="E52" s="8" t="s">
        <v>120</v>
      </c>
      <c r="F52" s="8" t="s">
        <v>10</v>
      </c>
      <c r="G52" s="640">
        <v>1887.47</v>
      </c>
      <c r="H52" s="641"/>
      <c r="I52" s="420" t="s">
        <v>19</v>
      </c>
      <c r="J52" s="421"/>
    </row>
    <row r="53" spans="2:12" ht="17.25" customHeight="1" x14ac:dyDescent="0.25">
      <c r="B53" s="9" t="s">
        <v>21</v>
      </c>
      <c r="C53" s="8" t="s">
        <v>12</v>
      </c>
      <c r="D53" s="8" t="s">
        <v>119</v>
      </c>
      <c r="E53" s="8" t="s">
        <v>121</v>
      </c>
      <c r="F53" s="8" t="s">
        <v>10</v>
      </c>
      <c r="G53" s="640">
        <v>1350</v>
      </c>
      <c r="H53" s="641"/>
      <c r="I53" s="422"/>
      <c r="J53" s="423"/>
      <c r="L53" s="40"/>
    </row>
    <row r="54" spans="2:12" ht="19.5" customHeight="1" x14ac:dyDescent="0.25">
      <c r="B54" s="9" t="s">
        <v>20</v>
      </c>
      <c r="C54" s="8" t="s">
        <v>12</v>
      </c>
      <c r="D54" s="8" t="s">
        <v>11</v>
      </c>
      <c r="E54" s="8" t="s">
        <v>11</v>
      </c>
      <c r="F54" s="8" t="s">
        <v>10</v>
      </c>
      <c r="G54" s="640">
        <v>18966.189999999999</v>
      </c>
      <c r="H54" s="641"/>
      <c r="I54" s="638"/>
      <c r="J54" s="639"/>
      <c r="L54" s="40"/>
    </row>
    <row r="55" spans="2:12" ht="16.5" customHeight="1" x14ac:dyDescent="0.25">
      <c r="B55" s="9" t="s">
        <v>20</v>
      </c>
      <c r="C55" s="8" t="s">
        <v>12</v>
      </c>
      <c r="D55" s="8" t="s">
        <v>119</v>
      </c>
      <c r="E55" s="8" t="s">
        <v>120</v>
      </c>
      <c r="F55" s="8" t="s">
        <v>10</v>
      </c>
      <c r="G55" s="640">
        <v>1896.63</v>
      </c>
      <c r="H55" s="641"/>
      <c r="I55" s="409" t="s">
        <v>123</v>
      </c>
      <c r="J55" s="410"/>
      <c r="L55" s="40"/>
    </row>
    <row r="56" spans="2:12" ht="16.5" customHeight="1" x14ac:dyDescent="0.25">
      <c r="B56" s="9" t="s">
        <v>20</v>
      </c>
      <c r="C56" s="8" t="s">
        <v>12</v>
      </c>
      <c r="D56" s="8" t="s">
        <v>119</v>
      </c>
      <c r="E56" s="8" t="s">
        <v>121</v>
      </c>
      <c r="F56" s="8" t="s">
        <v>10</v>
      </c>
      <c r="G56" s="640">
        <v>750</v>
      </c>
      <c r="H56" s="641"/>
      <c r="I56" s="411"/>
      <c r="J56" s="412"/>
      <c r="L56" s="40"/>
    </row>
    <row r="57" spans="2:12" ht="16.5" customHeight="1" x14ac:dyDescent="0.25">
      <c r="B57" s="9" t="s">
        <v>18</v>
      </c>
      <c r="C57" s="8" t="s">
        <v>12</v>
      </c>
      <c r="D57" s="8" t="s">
        <v>11</v>
      </c>
      <c r="E57" s="8" t="s">
        <v>11</v>
      </c>
      <c r="F57" s="8" t="s">
        <v>10</v>
      </c>
      <c r="G57" s="640">
        <v>32051.86</v>
      </c>
      <c r="H57" s="641"/>
      <c r="I57" s="411"/>
      <c r="J57" s="412"/>
      <c r="L57" s="40"/>
    </row>
    <row r="58" spans="2:12" ht="16.5" customHeight="1" x14ac:dyDescent="0.25">
      <c r="B58" s="9" t="s">
        <v>18</v>
      </c>
      <c r="C58" s="8" t="s">
        <v>12</v>
      </c>
      <c r="D58" s="8" t="s">
        <v>119</v>
      </c>
      <c r="E58" s="8" t="s">
        <v>120</v>
      </c>
      <c r="F58" s="8" t="s">
        <v>10</v>
      </c>
      <c r="G58" s="640">
        <v>2487.2600000000002</v>
      </c>
      <c r="H58" s="641"/>
      <c r="I58" s="411"/>
      <c r="J58" s="412"/>
      <c r="L58" s="40"/>
    </row>
    <row r="59" spans="2:12" ht="16.5" customHeight="1" x14ac:dyDescent="0.25">
      <c r="B59" s="9" t="s">
        <v>18</v>
      </c>
      <c r="C59" s="8" t="s">
        <v>12</v>
      </c>
      <c r="D59" s="8" t="s">
        <v>119</v>
      </c>
      <c r="E59" s="8" t="s">
        <v>121</v>
      </c>
      <c r="F59" s="8" t="s">
        <v>10</v>
      </c>
      <c r="G59" s="640">
        <v>1750</v>
      </c>
      <c r="H59" s="641"/>
      <c r="I59" s="411"/>
      <c r="J59" s="412"/>
      <c r="L59" s="40"/>
    </row>
    <row r="60" spans="2:12" ht="16.5" customHeight="1" x14ac:dyDescent="0.25">
      <c r="B60" s="9" t="s">
        <v>16</v>
      </c>
      <c r="C60" s="8" t="s">
        <v>12</v>
      </c>
      <c r="D60" s="8" t="s">
        <v>11</v>
      </c>
      <c r="E60" s="8" t="s">
        <v>11</v>
      </c>
      <c r="F60" s="8" t="s">
        <v>10</v>
      </c>
      <c r="G60" s="640">
        <v>34131.72</v>
      </c>
      <c r="H60" s="641"/>
      <c r="I60" s="411"/>
      <c r="J60" s="412"/>
      <c r="L60" s="40"/>
    </row>
    <row r="61" spans="2:12" ht="16.5" customHeight="1" x14ac:dyDescent="0.25">
      <c r="B61" s="9" t="s">
        <v>16</v>
      </c>
      <c r="C61" s="8" t="s">
        <v>12</v>
      </c>
      <c r="D61" s="8" t="s">
        <v>119</v>
      </c>
      <c r="E61" s="8" t="s">
        <v>120</v>
      </c>
      <c r="F61" s="8" t="s">
        <v>10</v>
      </c>
      <c r="G61" s="640">
        <v>1424.26</v>
      </c>
      <c r="H61" s="641"/>
      <c r="I61" s="411"/>
      <c r="J61" s="412"/>
      <c r="L61" s="40"/>
    </row>
    <row r="62" spans="2:12" ht="16.5" customHeight="1" x14ac:dyDescent="0.25">
      <c r="B62" s="9" t="s">
        <v>16</v>
      </c>
      <c r="C62" s="8" t="s">
        <v>12</v>
      </c>
      <c r="D62" s="8" t="s">
        <v>119</v>
      </c>
      <c r="E62" s="8" t="s">
        <v>121</v>
      </c>
      <c r="F62" s="8" t="s">
        <v>10</v>
      </c>
      <c r="G62" s="640">
        <v>3450</v>
      </c>
      <c r="H62" s="641"/>
      <c r="I62" s="411"/>
      <c r="J62" s="412"/>
      <c r="L62" s="40"/>
    </row>
    <row r="63" spans="2:12" ht="16.5" customHeight="1" x14ac:dyDescent="0.25">
      <c r="B63" s="9" t="s">
        <v>15</v>
      </c>
      <c r="C63" s="8" t="s">
        <v>12</v>
      </c>
      <c r="D63" s="8" t="s">
        <v>11</v>
      </c>
      <c r="E63" s="8" t="s">
        <v>11</v>
      </c>
      <c r="F63" s="8" t="s">
        <v>10</v>
      </c>
      <c r="G63" s="640">
        <v>45606.46</v>
      </c>
      <c r="H63" s="641"/>
      <c r="I63" s="411"/>
      <c r="J63" s="412"/>
      <c r="L63" s="40"/>
    </row>
    <row r="64" spans="2:12" ht="16.5" customHeight="1" x14ac:dyDescent="0.25">
      <c r="B64" s="31" t="s">
        <v>15</v>
      </c>
      <c r="C64" s="32" t="s">
        <v>12</v>
      </c>
      <c r="D64" s="32" t="s">
        <v>11</v>
      </c>
      <c r="E64" s="8" t="s">
        <v>14</v>
      </c>
      <c r="F64" s="8" t="s">
        <v>10</v>
      </c>
      <c r="G64" s="640">
        <v>31779.15</v>
      </c>
      <c r="H64" s="641"/>
      <c r="I64" s="413"/>
      <c r="J64" s="414"/>
      <c r="L64" s="40">
        <f>G46+G47+G50+G53+G56+G59+G62+G66+G67</f>
        <v>20350</v>
      </c>
    </row>
    <row r="65" spans="2:12" ht="16.5" customHeight="1" x14ac:dyDescent="0.25">
      <c r="B65" s="9" t="s">
        <v>15</v>
      </c>
      <c r="C65" s="8" t="s">
        <v>12</v>
      </c>
      <c r="D65" s="8" t="s">
        <v>119</v>
      </c>
      <c r="E65" s="8" t="s">
        <v>120</v>
      </c>
      <c r="F65" s="8" t="s">
        <v>10</v>
      </c>
      <c r="G65" s="640">
        <v>4099.16</v>
      </c>
      <c r="H65" s="641"/>
      <c r="I65" s="642" t="s">
        <v>7</v>
      </c>
      <c r="J65" s="562"/>
      <c r="L65" s="40"/>
    </row>
    <row r="66" spans="2:12" ht="16.5" customHeight="1" x14ac:dyDescent="0.25">
      <c r="B66" s="9" t="s">
        <v>15</v>
      </c>
      <c r="C66" s="8" t="s">
        <v>12</v>
      </c>
      <c r="D66" s="8" t="s">
        <v>119</v>
      </c>
      <c r="E66" s="8" t="s">
        <v>121</v>
      </c>
      <c r="F66" s="8" t="s">
        <v>10</v>
      </c>
      <c r="G66" s="640">
        <v>3500</v>
      </c>
      <c r="H66" s="641"/>
      <c r="I66" s="632" t="s">
        <v>86</v>
      </c>
      <c r="J66" s="633"/>
      <c r="L66" s="40">
        <f>G45+G49+G52+G55+G58+G61+G65+G70</f>
        <v>17274.759999999998</v>
      </c>
    </row>
    <row r="67" spans="2:12" ht="16.5" customHeight="1" x14ac:dyDescent="0.25">
      <c r="B67" s="9" t="s">
        <v>15</v>
      </c>
      <c r="C67" s="8" t="s">
        <v>12</v>
      </c>
      <c r="D67" s="8" t="s">
        <v>119</v>
      </c>
      <c r="E67" s="8" t="s">
        <v>122</v>
      </c>
      <c r="F67" s="8" t="s">
        <v>10</v>
      </c>
      <c r="G67" s="640">
        <v>4600</v>
      </c>
      <c r="H67" s="641"/>
      <c r="I67" s="634"/>
      <c r="J67" s="635"/>
      <c r="L67" s="40"/>
    </row>
    <row r="68" spans="2:12" ht="16.5" customHeight="1" x14ac:dyDescent="0.25">
      <c r="B68" s="9" t="s">
        <v>15</v>
      </c>
      <c r="C68" s="8" t="s">
        <v>12</v>
      </c>
      <c r="D68" s="8" t="s">
        <v>81</v>
      </c>
      <c r="E68" s="8" t="s">
        <v>82</v>
      </c>
      <c r="F68" s="8" t="s">
        <v>10</v>
      </c>
      <c r="G68" s="640">
        <v>4083.53</v>
      </c>
      <c r="H68" s="641"/>
      <c r="I68" s="634"/>
      <c r="J68" s="635"/>
      <c r="L68" s="40"/>
    </row>
    <row r="69" spans="2:12" ht="16.5" customHeight="1" x14ac:dyDescent="0.25">
      <c r="B69" s="9" t="s">
        <v>13</v>
      </c>
      <c r="C69" s="8" t="s">
        <v>12</v>
      </c>
      <c r="D69" s="8" t="s">
        <v>11</v>
      </c>
      <c r="E69" s="8" t="s">
        <v>11</v>
      </c>
      <c r="F69" s="8" t="s">
        <v>10</v>
      </c>
      <c r="G69" s="640">
        <v>3202.65</v>
      </c>
      <c r="H69" s="641"/>
      <c r="I69" s="634"/>
      <c r="J69" s="635"/>
      <c r="L69" s="40"/>
    </row>
    <row r="70" spans="2:12" ht="16.5" customHeight="1" x14ac:dyDescent="0.25">
      <c r="B70" s="9" t="s">
        <v>13</v>
      </c>
      <c r="C70" s="8" t="s">
        <v>12</v>
      </c>
      <c r="D70" s="8" t="s">
        <v>119</v>
      </c>
      <c r="E70" s="8" t="s">
        <v>120</v>
      </c>
      <c r="F70" s="8" t="s">
        <v>10</v>
      </c>
      <c r="G70" s="640">
        <v>320.26</v>
      </c>
      <c r="H70" s="641"/>
      <c r="I70" s="636"/>
      <c r="J70" s="637"/>
      <c r="L70" s="40"/>
    </row>
    <row r="71" spans="2:12" ht="16.5" customHeight="1" x14ac:dyDescent="0.25">
      <c r="B71" s="9" t="s">
        <v>13</v>
      </c>
      <c r="C71" s="8" t="s">
        <v>12</v>
      </c>
      <c r="D71" s="8" t="s">
        <v>119</v>
      </c>
      <c r="E71" s="8" t="s">
        <v>121</v>
      </c>
      <c r="F71" s="8" t="s">
        <v>10</v>
      </c>
      <c r="G71" s="640">
        <v>150</v>
      </c>
      <c r="H71" s="641"/>
      <c r="I71" s="136"/>
      <c r="J71" s="137"/>
      <c r="L71" s="40"/>
    </row>
    <row r="72" spans="2:12" ht="18.75" customHeight="1" x14ac:dyDescent="0.25">
      <c r="B72" s="643" t="s">
        <v>9</v>
      </c>
      <c r="C72" s="644"/>
      <c r="D72" s="644"/>
      <c r="E72" s="644"/>
      <c r="F72" s="644"/>
      <c r="G72" s="645">
        <f>SUM(G43:H71)</f>
        <v>294611.19000000006</v>
      </c>
      <c r="H72" s="645"/>
      <c r="I72" s="632" t="s">
        <v>1</v>
      </c>
      <c r="J72" s="633"/>
    </row>
    <row r="73" spans="2:12" ht="17.25" customHeight="1" x14ac:dyDescent="0.25">
      <c r="B73" s="387" t="s">
        <v>8</v>
      </c>
      <c r="C73" s="388"/>
      <c r="D73" s="388"/>
      <c r="E73" s="388"/>
      <c r="F73" s="388"/>
      <c r="G73" s="388"/>
      <c r="H73" s="388"/>
      <c r="I73" s="634"/>
      <c r="J73" s="635"/>
    </row>
    <row r="74" spans="2:12" ht="22.5" customHeight="1" x14ac:dyDescent="0.25">
      <c r="B74" s="390" t="s">
        <v>6</v>
      </c>
      <c r="C74" s="390"/>
      <c r="D74" s="390"/>
      <c r="E74" s="390" t="s">
        <v>5</v>
      </c>
      <c r="F74" s="390"/>
      <c r="G74" s="390"/>
      <c r="H74" s="642"/>
      <c r="I74" s="634"/>
      <c r="J74" s="635"/>
    </row>
    <row r="75" spans="2:12" ht="9" customHeight="1" x14ac:dyDescent="0.25">
      <c r="B75" s="573" t="s">
        <v>877</v>
      </c>
      <c r="C75" s="392"/>
      <c r="D75" s="392"/>
      <c r="E75" s="394" t="s">
        <v>871</v>
      </c>
      <c r="F75" s="394"/>
      <c r="G75" s="394"/>
      <c r="H75" s="395"/>
      <c r="I75" s="634"/>
      <c r="J75" s="635"/>
    </row>
    <row r="76" spans="2:12" ht="9" customHeight="1" x14ac:dyDescent="0.25">
      <c r="B76" s="392"/>
      <c r="C76" s="392"/>
      <c r="D76" s="392"/>
      <c r="E76" s="396"/>
      <c r="F76" s="396"/>
      <c r="G76" s="396"/>
      <c r="H76" s="397"/>
      <c r="I76" s="634"/>
      <c r="J76" s="635"/>
    </row>
    <row r="77" spans="2:12" ht="10.5" customHeight="1" x14ac:dyDescent="0.25">
      <c r="B77" s="392"/>
      <c r="C77" s="392"/>
      <c r="D77" s="392"/>
      <c r="E77" s="396"/>
      <c r="F77" s="396"/>
      <c r="G77" s="396"/>
      <c r="H77" s="397"/>
      <c r="I77" s="634"/>
      <c r="J77" s="635"/>
    </row>
    <row r="78" spans="2:12" ht="16.5" customHeight="1" x14ac:dyDescent="0.25">
      <c r="B78" s="392"/>
      <c r="C78" s="392"/>
      <c r="D78" s="392"/>
      <c r="E78" s="396"/>
      <c r="F78" s="396"/>
      <c r="G78" s="396"/>
      <c r="H78" s="396"/>
      <c r="I78" s="634"/>
      <c r="J78" s="635"/>
    </row>
    <row r="79" spans="2:12" ht="29.25" customHeight="1" x14ac:dyDescent="0.25">
      <c r="B79" s="392"/>
      <c r="C79" s="392"/>
      <c r="D79" s="392"/>
      <c r="E79" s="396"/>
      <c r="F79" s="396"/>
      <c r="G79" s="396"/>
      <c r="H79" s="396"/>
      <c r="I79" s="634"/>
      <c r="J79" s="635"/>
    </row>
    <row r="80" spans="2:12" ht="10.5" customHeight="1" x14ac:dyDescent="0.25">
      <c r="B80" s="392"/>
      <c r="C80" s="392"/>
      <c r="D80" s="392"/>
      <c r="E80" s="398"/>
      <c r="F80" s="398"/>
      <c r="G80" s="398"/>
      <c r="H80" s="399"/>
      <c r="I80" s="636"/>
      <c r="J80" s="637"/>
    </row>
    <row r="81" spans="2:10" ht="20.25" customHeight="1" x14ac:dyDescent="0.25">
      <c r="B81" s="574" t="s">
        <v>0</v>
      </c>
      <c r="C81" s="575"/>
      <c r="D81" s="575"/>
      <c r="E81" s="575"/>
      <c r="F81" s="575"/>
      <c r="G81" s="575"/>
      <c r="H81" s="575"/>
      <c r="I81" s="575"/>
      <c r="J81" s="576"/>
    </row>
    <row r="83" spans="2:10" x14ac:dyDescent="0.25">
      <c r="G83" s="40"/>
    </row>
  </sheetData>
  <mergeCells count="9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41:H41"/>
    <mergeCell ref="I41:J42"/>
    <mergeCell ref="G42:H42"/>
    <mergeCell ref="B36:H36"/>
    <mergeCell ref="I36:J36"/>
    <mergeCell ref="B37:H37"/>
    <mergeCell ref="I37:J37"/>
    <mergeCell ref="B38:H38"/>
    <mergeCell ref="I38:J38"/>
    <mergeCell ref="B39:E40"/>
    <mergeCell ref="F39:H39"/>
    <mergeCell ref="I39:J39"/>
    <mergeCell ref="F40:H40"/>
    <mergeCell ref="I40:J40"/>
    <mergeCell ref="G43:H43"/>
    <mergeCell ref="I43:J51"/>
    <mergeCell ref="G44:H44"/>
    <mergeCell ref="G45:H45"/>
    <mergeCell ref="G46:H46"/>
    <mergeCell ref="G47:H47"/>
    <mergeCell ref="G48:H48"/>
    <mergeCell ref="G49:H49"/>
    <mergeCell ref="G50:H50"/>
    <mergeCell ref="G51:H51"/>
    <mergeCell ref="G52:H52"/>
    <mergeCell ref="I52:J54"/>
    <mergeCell ref="G53:H53"/>
    <mergeCell ref="G54:H54"/>
    <mergeCell ref="G55:H55"/>
    <mergeCell ref="I55:J64"/>
    <mergeCell ref="G56:H56"/>
    <mergeCell ref="G57:H57"/>
    <mergeCell ref="G58:H58"/>
    <mergeCell ref="G59:H59"/>
    <mergeCell ref="G60:H60"/>
    <mergeCell ref="G61:H61"/>
    <mergeCell ref="G62:H62"/>
    <mergeCell ref="G63:H63"/>
    <mergeCell ref="G64:H64"/>
    <mergeCell ref="I65:J65"/>
    <mergeCell ref="G66:H66"/>
    <mergeCell ref="I66:J70"/>
    <mergeCell ref="G67:H67"/>
    <mergeCell ref="G69:H69"/>
    <mergeCell ref="G70:H70"/>
    <mergeCell ref="G65:H65"/>
    <mergeCell ref="G68:H68"/>
    <mergeCell ref="B81:J81"/>
    <mergeCell ref="G71:H71"/>
    <mergeCell ref="B72:F72"/>
    <mergeCell ref="G72:H72"/>
    <mergeCell ref="I72:J80"/>
    <mergeCell ref="B73:H73"/>
    <mergeCell ref="B74:D74"/>
    <mergeCell ref="E74:H74"/>
    <mergeCell ref="B75:D80"/>
    <mergeCell ref="E75:H80"/>
  </mergeCells>
  <printOptions horizontalCentered="1"/>
  <pageMargins left="0.31496062992125984" right="0.31496062992125984" top="0.15748031496062992" bottom="0.15748031496062992" header="0.31496062992125984" footer="0.31496062992125984"/>
  <pageSetup paperSize="126" scale="59" fitToHeight="0" orientation="portrait" horizontalDpi="300" verticalDpi="300" r:id="rId1"/>
  <drawing r:id="rId2"/>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sheetPr codeName="Hoja172">
    <tabColor theme="0"/>
  </sheetPr>
  <dimension ref="B1:K62"/>
  <sheetViews>
    <sheetView topLeftCell="B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941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935</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665" t="s">
        <v>942</v>
      </c>
      <c r="G13" s="666"/>
      <c r="H13" s="517" t="s">
        <v>944</v>
      </c>
      <c r="I13" s="518"/>
      <c r="J13" s="504" t="s">
        <v>52</v>
      </c>
    </row>
    <row r="14" spans="2:10" ht="18.75" customHeight="1" x14ac:dyDescent="0.25">
      <c r="B14" s="497"/>
      <c r="C14" s="498"/>
      <c r="D14" s="507"/>
      <c r="E14" s="508"/>
      <c r="F14" s="667"/>
      <c r="G14" s="668"/>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91</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943</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c r="C38" s="547"/>
      <c r="D38" s="547"/>
      <c r="E38" s="547"/>
      <c r="F38" s="547"/>
      <c r="G38" s="547"/>
      <c r="H38" s="547"/>
      <c r="I38" s="615"/>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134" t="s">
        <v>30</v>
      </c>
      <c r="C43" s="134" t="s">
        <v>29</v>
      </c>
      <c r="D43" s="134" t="s">
        <v>28</v>
      </c>
      <c r="E43" s="134"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877</v>
      </c>
      <c r="C55" s="392"/>
      <c r="D55" s="392"/>
      <c r="E55" s="394" t="s">
        <v>871</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horizontalDpi="300" verticalDpi="300" r:id="rId1"/>
  <drawing r:id="rId2"/>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sheetPr codeName="Hoja173">
    <tabColor theme="0"/>
  </sheetPr>
  <dimension ref="B1:K62"/>
  <sheetViews>
    <sheetView topLeftCell="A4"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945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935</v>
      </c>
      <c r="J9" s="15"/>
    </row>
    <row r="10" spans="2:10" ht="12.75" customHeight="1"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130</v>
      </c>
      <c r="E13" s="506"/>
      <c r="F13" s="505" t="s">
        <v>131</v>
      </c>
      <c r="G13" s="506"/>
      <c r="H13" s="510" t="s">
        <v>842</v>
      </c>
      <c r="I13" s="510"/>
      <c r="J13" s="504" t="s">
        <v>52</v>
      </c>
    </row>
    <row r="14" spans="2:10" ht="18.75" customHeight="1" x14ac:dyDescent="0.25">
      <c r="B14" s="497"/>
      <c r="C14" s="498"/>
      <c r="D14" s="507"/>
      <c r="E14" s="508"/>
      <c r="F14" s="507"/>
      <c r="G14" s="508"/>
      <c r="H14" s="510"/>
      <c r="I14" s="510"/>
      <c r="J14" s="504"/>
    </row>
    <row r="15" spans="2:10" ht="36" customHeight="1" x14ac:dyDescent="0.25">
      <c r="B15" s="497"/>
      <c r="C15" s="498"/>
      <c r="D15" s="390" t="s">
        <v>51</v>
      </c>
      <c r="E15" s="390"/>
      <c r="F15" s="390"/>
      <c r="G15" s="390"/>
      <c r="H15" s="39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946</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9778.2000000000007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x14ac:dyDescent="0.25">
      <c r="B33" s="542" t="s">
        <v>35</v>
      </c>
      <c r="C33" s="543"/>
      <c r="D33" s="543"/>
      <c r="E33" s="543"/>
      <c r="F33" s="543"/>
      <c r="G33" s="543"/>
      <c r="H33" s="543"/>
      <c r="I33" s="615">
        <v>200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x14ac:dyDescent="0.25">
      <c r="B39" s="546" t="s">
        <v>98</v>
      </c>
      <c r="C39" s="547"/>
      <c r="D39" s="547"/>
      <c r="E39" s="547"/>
      <c r="F39" s="547"/>
      <c r="G39" s="547"/>
      <c r="H39" s="547"/>
      <c r="I39" s="615">
        <v>0</v>
      </c>
      <c r="J39" s="616"/>
    </row>
    <row r="40" spans="2:10" ht="28.5" customHeight="1" x14ac:dyDescent="0.25">
      <c r="B40" s="582" t="s">
        <v>617</v>
      </c>
      <c r="C40" s="583"/>
      <c r="D40" s="583"/>
      <c r="E40" s="584"/>
      <c r="F40" s="550" t="s">
        <v>34</v>
      </c>
      <c r="G40" s="551"/>
      <c r="H40" s="552"/>
      <c r="I40" s="553">
        <f>SUM(I31:J39)</f>
        <v>200</v>
      </c>
      <c r="J40" s="553"/>
    </row>
    <row r="41" spans="2:10" ht="21" customHeight="1" x14ac:dyDescent="0.25">
      <c r="B41" s="585"/>
      <c r="C41" s="586"/>
      <c r="D41" s="586"/>
      <c r="E41" s="587"/>
      <c r="F41" s="550" t="s">
        <v>33</v>
      </c>
      <c r="G41" s="551"/>
      <c r="H41" s="552"/>
      <c r="I41" s="452">
        <f>++I27+I28-I40</f>
        <v>9578.2000000000007</v>
      </c>
      <c r="J41" s="452"/>
    </row>
    <row r="42" spans="2:10" ht="20.25" customHeight="1" x14ac:dyDescent="0.25">
      <c r="B42" s="417" t="s">
        <v>32</v>
      </c>
      <c r="C42" s="418"/>
      <c r="D42" s="418"/>
      <c r="E42" s="418"/>
      <c r="F42" s="418"/>
      <c r="G42" s="418"/>
      <c r="H42" s="419"/>
      <c r="I42" s="390" t="s">
        <v>31</v>
      </c>
      <c r="J42" s="390"/>
    </row>
    <row r="43" spans="2:10" ht="33.75" customHeight="1" x14ac:dyDescent="0.25">
      <c r="B43" s="134" t="s">
        <v>30</v>
      </c>
      <c r="C43" s="134" t="s">
        <v>29</v>
      </c>
      <c r="D43" s="134" t="s">
        <v>28</v>
      </c>
      <c r="E43" s="134" t="s">
        <v>27</v>
      </c>
      <c r="F43" s="34" t="s">
        <v>26</v>
      </c>
      <c r="G43" s="437" t="s">
        <v>25</v>
      </c>
      <c r="H43" s="434"/>
      <c r="I43" s="390"/>
      <c r="J43" s="390"/>
    </row>
    <row r="44" spans="2:10" ht="24" customHeight="1" x14ac:dyDescent="0.25">
      <c r="B44" s="29" t="s">
        <v>22</v>
      </c>
      <c r="C44" s="30" t="s">
        <v>132</v>
      </c>
      <c r="D44" s="30" t="s">
        <v>11</v>
      </c>
      <c r="E44" s="30" t="s">
        <v>11</v>
      </c>
      <c r="F44" s="30" t="s">
        <v>133</v>
      </c>
      <c r="G44" s="426">
        <v>4889.1000000000004</v>
      </c>
      <c r="H44" s="427"/>
      <c r="I44" s="609" t="s">
        <v>24</v>
      </c>
      <c r="J44" s="610"/>
    </row>
    <row r="45" spans="2:10" ht="23.25" customHeight="1" x14ac:dyDescent="0.25">
      <c r="B45" s="9" t="s">
        <v>16</v>
      </c>
      <c r="C45" s="8" t="s">
        <v>132</v>
      </c>
      <c r="D45" s="8" t="s">
        <v>11</v>
      </c>
      <c r="E45" s="8" t="s">
        <v>11</v>
      </c>
      <c r="F45" s="8" t="s">
        <v>133</v>
      </c>
      <c r="G45" s="426">
        <v>4889.1000000000004</v>
      </c>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643" t="s">
        <v>9</v>
      </c>
      <c r="C52" s="644"/>
      <c r="D52" s="644"/>
      <c r="E52" s="644"/>
      <c r="F52" s="669"/>
      <c r="G52" s="670">
        <f>SUM(G44:H51)</f>
        <v>9778.2000000000007</v>
      </c>
      <c r="H52" s="671"/>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877</v>
      </c>
      <c r="C55" s="392"/>
      <c r="D55" s="392"/>
      <c r="E55" s="394" t="s">
        <v>871</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9">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B62:J62"/>
    <mergeCell ref="B52:F52"/>
    <mergeCell ref="G52:H52"/>
    <mergeCell ref="B53:H53"/>
    <mergeCell ref="I53:J54"/>
    <mergeCell ref="B54:D54"/>
    <mergeCell ref="E54:H54"/>
    <mergeCell ref="B55:D60"/>
    <mergeCell ref="E55:H60"/>
    <mergeCell ref="I55:J58"/>
    <mergeCell ref="I59:J60"/>
    <mergeCell ref="B61:J61"/>
  </mergeCells>
  <printOptions horizontalCentered="1"/>
  <pageMargins left="0.31496062992125984" right="0.31496062992125984" top="0.15748031496062992" bottom="0" header="0.31496062992125984" footer="0.31496062992125984"/>
  <pageSetup paperSize="126" scale="73" fitToHeight="0" orientation="portrait" horizontalDpi="300" verticalDpi="300" r:id="rId1"/>
  <drawing r:id="rId2"/>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sheetPr codeName="Hoja174">
    <tabColor theme="0"/>
  </sheetPr>
  <dimension ref="A1:J59"/>
  <sheetViews>
    <sheetView topLeftCell="A27" workbookViewId="0">
      <selection activeCell="A3" sqref="A3:I59"/>
    </sheetView>
  </sheetViews>
  <sheetFormatPr baseColWidth="10" defaultRowHeight="15" x14ac:dyDescent="0.25"/>
  <cols>
    <col min="1" max="1" width="15.5703125" customWidth="1"/>
    <col min="2" max="2" width="18.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947</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935</v>
      </c>
      <c r="I10" s="15"/>
    </row>
    <row r="11" spans="1:9" ht="16.5" x14ac:dyDescent="0.25">
      <c r="A11" s="17"/>
      <c r="B11" s="16"/>
      <c r="C11" s="16"/>
      <c r="D11" s="16"/>
      <c r="E11" s="16"/>
      <c r="F11" s="16"/>
      <c r="G11" s="16"/>
      <c r="H11" s="16"/>
      <c r="I11" s="15"/>
    </row>
    <row r="12" spans="1:9" ht="40.5" customHeight="1" x14ac:dyDescent="0.25">
      <c r="A12" s="492" t="s">
        <v>59</v>
      </c>
      <c r="B12" s="493"/>
      <c r="C12" s="493"/>
      <c r="D12" s="493"/>
      <c r="E12" s="493"/>
      <c r="F12" s="493"/>
      <c r="G12" s="493"/>
      <c r="H12" s="493"/>
      <c r="I12" s="494"/>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182</v>
      </c>
      <c r="F14" s="506"/>
      <c r="G14" s="517" t="s">
        <v>948</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216</v>
      </c>
      <c r="D19" s="596"/>
      <c r="E19" s="596"/>
      <c r="F19" s="596"/>
      <c r="G19" s="596"/>
      <c r="H19" s="596"/>
      <c r="I19" s="597"/>
    </row>
    <row r="20" spans="1:9" x14ac:dyDescent="0.25">
      <c r="A20" s="461"/>
      <c r="B20" s="462"/>
      <c r="C20" s="598"/>
      <c r="D20" s="599"/>
      <c r="E20" s="599"/>
      <c r="F20" s="599"/>
      <c r="G20" s="599"/>
      <c r="H20" s="599"/>
      <c r="I20" s="600"/>
    </row>
    <row r="21" spans="1:9" x14ac:dyDescent="0.25">
      <c r="A21" s="521" t="s">
        <v>217</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949</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112.83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28.21</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950</v>
      </c>
      <c r="B36" s="444"/>
      <c r="C36" s="444"/>
      <c r="D36" s="445"/>
      <c r="E36" s="550" t="s">
        <v>34</v>
      </c>
      <c r="F36" s="551"/>
      <c r="G36" s="552"/>
      <c r="H36" s="452">
        <f>SUM(H31:I35)</f>
        <v>189.93</v>
      </c>
      <c r="I36" s="452"/>
    </row>
    <row r="37" spans="1:10" ht="34.5" customHeight="1" x14ac:dyDescent="0.25">
      <c r="A37" s="446"/>
      <c r="B37" s="447"/>
      <c r="C37" s="447"/>
      <c r="D37" s="448"/>
      <c r="E37" s="550" t="s">
        <v>33</v>
      </c>
      <c r="F37" s="551"/>
      <c r="G37" s="552"/>
      <c r="H37" s="453">
        <f>H27-H36</f>
        <v>2254.6200000000003</v>
      </c>
      <c r="I37" s="454"/>
      <c r="J37" s="44"/>
    </row>
    <row r="38" spans="1:10" ht="16.5" x14ac:dyDescent="0.25">
      <c r="A38" s="417" t="s">
        <v>32</v>
      </c>
      <c r="B38" s="418"/>
      <c r="C38" s="418"/>
      <c r="D38" s="418"/>
      <c r="E38" s="418"/>
      <c r="F38" s="418"/>
      <c r="G38" s="419"/>
      <c r="H38" s="420" t="s">
        <v>31</v>
      </c>
      <c r="I38" s="421"/>
    </row>
    <row r="39" spans="1:10" ht="28.5" x14ac:dyDescent="0.25">
      <c r="A39" s="139" t="s">
        <v>30</v>
      </c>
      <c r="B39" s="139" t="s">
        <v>29</v>
      </c>
      <c r="C39" s="139" t="s">
        <v>28</v>
      </c>
      <c r="D39" s="139" t="s">
        <v>27</v>
      </c>
      <c r="E39" s="53" t="s">
        <v>26</v>
      </c>
      <c r="F39" s="718" t="s">
        <v>25</v>
      </c>
      <c r="G39" s="719"/>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951</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sheetPr codeName="Hoja175">
    <tabColor theme="0"/>
  </sheetPr>
  <dimension ref="A1:J59"/>
  <sheetViews>
    <sheetView topLeftCell="A27" workbookViewId="0">
      <selection activeCell="A3" sqref="A3:I59"/>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952</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935</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953</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185</v>
      </c>
      <c r="D19" s="596"/>
      <c r="E19" s="596"/>
      <c r="F19" s="596"/>
      <c r="G19" s="596"/>
      <c r="H19" s="596"/>
      <c r="I19" s="597"/>
    </row>
    <row r="20" spans="1:9" x14ac:dyDescent="0.25">
      <c r="A20" s="461"/>
      <c r="B20" s="462"/>
      <c r="C20" s="598"/>
      <c r="D20" s="599"/>
      <c r="E20" s="599"/>
      <c r="F20" s="599"/>
      <c r="G20" s="599"/>
      <c r="H20" s="599"/>
      <c r="I20" s="600"/>
    </row>
    <row r="21" spans="1:9" x14ac:dyDescent="0.25">
      <c r="A21" s="521" t="s">
        <v>186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954</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112.83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28.21</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955</v>
      </c>
      <c r="B36" s="444"/>
      <c r="C36" s="444"/>
      <c r="D36" s="445"/>
      <c r="E36" s="550" t="s">
        <v>34</v>
      </c>
      <c r="F36" s="551"/>
      <c r="G36" s="552"/>
      <c r="H36" s="452">
        <f>SUM(H31:I35)</f>
        <v>189.93</v>
      </c>
      <c r="I36" s="452"/>
    </row>
    <row r="37" spans="1:10" ht="31.5" customHeight="1" x14ac:dyDescent="0.25">
      <c r="A37" s="446"/>
      <c r="B37" s="447"/>
      <c r="C37" s="447"/>
      <c r="D37" s="448"/>
      <c r="E37" s="550" t="s">
        <v>180</v>
      </c>
      <c r="F37" s="551"/>
      <c r="G37" s="552"/>
      <c r="H37" s="453">
        <f>H27-H36</f>
        <v>2254.6200000000003</v>
      </c>
      <c r="I37" s="454"/>
      <c r="J37" s="44"/>
    </row>
    <row r="38" spans="1:10" ht="16.5" x14ac:dyDescent="0.25">
      <c r="A38" s="417" t="s">
        <v>32</v>
      </c>
      <c r="B38" s="418"/>
      <c r="C38" s="418"/>
      <c r="D38" s="418"/>
      <c r="E38" s="418"/>
      <c r="F38" s="418"/>
      <c r="G38" s="419"/>
      <c r="H38" s="420" t="s">
        <v>31</v>
      </c>
      <c r="I38" s="421"/>
    </row>
    <row r="39" spans="1:10" ht="31.5" x14ac:dyDescent="0.25">
      <c r="A39" s="138" t="s">
        <v>30</v>
      </c>
      <c r="B39" s="138" t="s">
        <v>29</v>
      </c>
      <c r="C39" s="138" t="s">
        <v>28</v>
      </c>
      <c r="D39" s="138" t="s">
        <v>27</v>
      </c>
      <c r="E39" s="28" t="s">
        <v>26</v>
      </c>
      <c r="F39" s="424" t="s">
        <v>25</v>
      </c>
      <c r="G39" s="425"/>
      <c r="H39" s="422"/>
      <c r="I39" s="423"/>
    </row>
    <row r="40" spans="1:10" ht="15.75"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951</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sheetPr codeName="Hoja176">
    <tabColor theme="0"/>
  </sheetPr>
  <dimension ref="A1:J59"/>
  <sheetViews>
    <sheetView topLeftCell="A8"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956</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935</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174</v>
      </c>
      <c r="F14" s="506"/>
      <c r="G14" s="517" t="s">
        <v>953</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175</v>
      </c>
      <c r="D19" s="596"/>
      <c r="E19" s="596"/>
      <c r="F19" s="596"/>
      <c r="G19" s="596"/>
      <c r="H19" s="596"/>
      <c r="I19" s="597"/>
    </row>
    <row r="20" spans="1:9" x14ac:dyDescent="0.25">
      <c r="A20" s="461"/>
      <c r="B20" s="462"/>
      <c r="C20" s="598"/>
      <c r="D20" s="599"/>
      <c r="E20" s="599"/>
      <c r="F20" s="599"/>
      <c r="G20" s="599"/>
      <c r="H20" s="599"/>
      <c r="I20" s="600"/>
    </row>
    <row r="21" spans="1:9" x14ac:dyDescent="0.25">
      <c r="A21" s="521" t="s">
        <v>176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957</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112.83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28.21</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958</v>
      </c>
      <c r="B36" s="444"/>
      <c r="C36" s="444"/>
      <c r="D36" s="445"/>
      <c r="E36" s="550" t="s">
        <v>34</v>
      </c>
      <c r="F36" s="551"/>
      <c r="G36" s="552"/>
      <c r="H36" s="452">
        <f>SUM(H31:I35)</f>
        <v>189.93</v>
      </c>
      <c r="I36" s="452"/>
    </row>
    <row r="37" spans="1:10" ht="30.75" customHeight="1" x14ac:dyDescent="0.25">
      <c r="A37" s="446"/>
      <c r="B37" s="447"/>
      <c r="C37" s="447"/>
      <c r="D37" s="448"/>
      <c r="E37" s="550" t="s">
        <v>180</v>
      </c>
      <c r="F37" s="551"/>
      <c r="G37" s="552"/>
      <c r="H37" s="453">
        <f>H27-H36</f>
        <v>2254.6200000000003</v>
      </c>
      <c r="I37" s="454"/>
      <c r="J37" s="44"/>
    </row>
    <row r="38" spans="1:10" ht="16.5" x14ac:dyDescent="0.25">
      <c r="A38" s="417" t="s">
        <v>32</v>
      </c>
      <c r="B38" s="418"/>
      <c r="C38" s="418"/>
      <c r="D38" s="418"/>
      <c r="E38" s="418"/>
      <c r="F38" s="418"/>
      <c r="G38" s="419"/>
      <c r="H38" s="420" t="s">
        <v>31</v>
      </c>
      <c r="I38" s="421"/>
    </row>
    <row r="39" spans="1:10" ht="31.5" x14ac:dyDescent="0.25">
      <c r="A39" s="138" t="s">
        <v>30</v>
      </c>
      <c r="B39" s="138" t="s">
        <v>29</v>
      </c>
      <c r="C39" s="138" t="s">
        <v>28</v>
      </c>
      <c r="D39" s="138" t="s">
        <v>27</v>
      </c>
      <c r="E39" s="28" t="s">
        <v>26</v>
      </c>
      <c r="F39" s="424" t="s">
        <v>25</v>
      </c>
      <c r="G39" s="425"/>
      <c r="H39" s="422"/>
      <c r="I39" s="423"/>
    </row>
    <row r="40" spans="1:10" ht="18" customHeight="1"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951</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sheetPr codeName="Hoja177">
    <tabColor theme="0"/>
  </sheetPr>
  <dimension ref="A1:J59"/>
  <sheetViews>
    <sheetView topLeftCell="A7" workbookViewId="0">
      <selection activeCell="C19" sqref="C19:I20"/>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959</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935</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953</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314</v>
      </c>
      <c r="D19" s="596"/>
      <c r="E19" s="596"/>
      <c r="F19" s="596"/>
      <c r="G19" s="596"/>
      <c r="H19" s="596"/>
      <c r="I19" s="597"/>
    </row>
    <row r="20" spans="1:9" x14ac:dyDescent="0.25">
      <c r="A20" s="461"/>
      <c r="B20" s="462"/>
      <c r="C20" s="598"/>
      <c r="D20" s="599"/>
      <c r="E20" s="599"/>
      <c r="F20" s="599"/>
      <c r="G20" s="599"/>
      <c r="H20" s="599"/>
      <c r="I20" s="600"/>
    </row>
    <row r="21" spans="1:9" x14ac:dyDescent="0.25">
      <c r="A21" s="521" t="s">
        <v>315</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960</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2444.5500000000002</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112.83</v>
      </c>
      <c r="I31" s="545"/>
    </row>
    <row r="32" spans="1:9" ht="15.75" x14ac:dyDescent="0.25">
      <c r="A32" s="577" t="s">
        <v>167</v>
      </c>
      <c r="B32" s="578"/>
      <c r="C32" s="578"/>
      <c r="D32" s="578"/>
      <c r="E32" s="578"/>
      <c r="F32" s="578"/>
      <c r="G32" s="579"/>
      <c r="H32" s="544">
        <v>48.89</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28.21</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958</v>
      </c>
      <c r="B36" s="444"/>
      <c r="C36" s="444"/>
      <c r="D36" s="445"/>
      <c r="E36" s="550" t="s">
        <v>34</v>
      </c>
      <c r="F36" s="551"/>
      <c r="G36" s="552"/>
      <c r="H36" s="452">
        <f>SUM(H31:I35)</f>
        <v>189.93</v>
      </c>
      <c r="I36" s="452"/>
    </row>
    <row r="37" spans="1:10" ht="30.75" customHeight="1" x14ac:dyDescent="0.25">
      <c r="A37" s="446"/>
      <c r="B37" s="447"/>
      <c r="C37" s="447"/>
      <c r="D37" s="448"/>
      <c r="E37" s="550" t="s">
        <v>180</v>
      </c>
      <c r="F37" s="551"/>
      <c r="G37" s="552"/>
      <c r="H37" s="453">
        <f>H27-H36</f>
        <v>2254.6200000000003</v>
      </c>
      <c r="I37" s="454"/>
      <c r="J37" s="44"/>
    </row>
    <row r="38" spans="1:10" ht="16.5" x14ac:dyDescent="0.25">
      <c r="A38" s="417" t="s">
        <v>32</v>
      </c>
      <c r="B38" s="418"/>
      <c r="C38" s="418"/>
      <c r="D38" s="418"/>
      <c r="E38" s="418"/>
      <c r="F38" s="418"/>
      <c r="G38" s="419"/>
      <c r="H38" s="420" t="s">
        <v>31</v>
      </c>
      <c r="I38" s="421"/>
    </row>
    <row r="39" spans="1:10" ht="31.5" x14ac:dyDescent="0.25">
      <c r="A39" s="138" t="s">
        <v>30</v>
      </c>
      <c r="B39" s="138" t="s">
        <v>29</v>
      </c>
      <c r="C39" s="138" t="s">
        <v>28</v>
      </c>
      <c r="D39" s="138" t="s">
        <v>27</v>
      </c>
      <c r="E39" s="28" t="s">
        <v>26</v>
      </c>
      <c r="F39" s="424" t="s">
        <v>25</v>
      </c>
      <c r="G39" s="425"/>
      <c r="H39" s="422"/>
      <c r="I39" s="423"/>
    </row>
    <row r="40" spans="1:10" ht="21" customHeight="1" x14ac:dyDescent="0.25">
      <c r="A40" s="29" t="s">
        <v>15</v>
      </c>
      <c r="B40" s="30" t="s">
        <v>12</v>
      </c>
      <c r="C40" s="30" t="s">
        <v>11</v>
      </c>
      <c r="D40" s="30" t="s">
        <v>144</v>
      </c>
      <c r="E40" s="30" t="s">
        <v>10</v>
      </c>
      <c r="F40" s="426">
        <f>+H27</f>
        <v>2444.5500000000002</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951</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5" orientation="portrait" r:id="rId1"/>
  <drawing r:id="rId2"/>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sheetPr codeName="Hoja178">
    <tabColor theme="0"/>
  </sheetPr>
  <dimension ref="B2:J61"/>
  <sheetViews>
    <sheetView topLeftCell="A31" workbookViewId="0">
      <selection activeCell="B55" sqref="B55:D60"/>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961</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t="s">
        <v>193</v>
      </c>
      <c r="I10" s="18" t="s">
        <v>935</v>
      </c>
      <c r="J10" s="15"/>
    </row>
    <row r="11" spans="2:10" ht="16.5" x14ac:dyDescent="0.25">
      <c r="B11" s="17"/>
      <c r="C11" s="16"/>
      <c r="D11" s="16"/>
      <c r="E11" s="16"/>
      <c r="F11" s="16"/>
      <c r="G11" s="16"/>
      <c r="H11" s="16"/>
      <c r="I11" s="16"/>
      <c r="J11" s="15"/>
    </row>
    <row r="12" spans="2:10" ht="28.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842</v>
      </c>
      <c r="I14" s="518"/>
      <c r="J14" s="504" t="s">
        <v>52</v>
      </c>
    </row>
    <row r="15" spans="2:10" ht="20.25" customHeight="1" x14ac:dyDescent="0.25">
      <c r="B15" s="497"/>
      <c r="C15" s="498"/>
      <c r="D15" s="507"/>
      <c r="E15" s="508"/>
      <c r="F15" s="507"/>
      <c r="G15" s="508"/>
      <c r="H15" s="519"/>
      <c r="I15" s="520"/>
      <c r="J15" s="504"/>
    </row>
    <row r="16" spans="2:10" ht="19.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194</v>
      </c>
      <c r="E19" s="464"/>
      <c r="F19" s="464"/>
      <c r="G19" s="464"/>
      <c r="H19" s="464"/>
      <c r="I19" s="464"/>
      <c r="J19" s="465"/>
    </row>
    <row r="20" spans="2:10" x14ac:dyDescent="0.25">
      <c r="B20" s="461"/>
      <c r="C20" s="462"/>
      <c r="D20" s="466"/>
      <c r="E20" s="467"/>
      <c r="F20" s="467"/>
      <c r="G20" s="467"/>
      <c r="H20" s="467"/>
      <c r="I20" s="467"/>
      <c r="J20" s="468"/>
    </row>
    <row r="21" spans="2:10" x14ac:dyDescent="0.25">
      <c r="B21" s="521" t="s">
        <v>208</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962</v>
      </c>
      <c r="C25" s="529"/>
      <c r="D25" s="529"/>
      <c r="E25" s="529"/>
      <c r="F25" s="529"/>
      <c r="G25" s="529"/>
      <c r="H25" s="529"/>
      <c r="I25" s="529"/>
      <c r="J25" s="530"/>
    </row>
    <row r="26" spans="2:10" ht="31.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8280</v>
      </c>
    </row>
    <row r="29" spans="2:10" ht="19.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8280</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x14ac:dyDescent="0.25">
      <c r="B38" s="443" t="s">
        <v>209</v>
      </c>
      <c r="C38" s="444"/>
      <c r="D38" s="444"/>
      <c r="E38" s="445"/>
      <c r="F38" s="550" t="s">
        <v>34</v>
      </c>
      <c r="G38" s="551"/>
      <c r="H38" s="552"/>
      <c r="I38" s="715">
        <f>SUM(I33:J37)</f>
        <v>0</v>
      </c>
      <c r="J38" s="715"/>
    </row>
    <row r="39" spans="2:10" ht="32.25" customHeight="1" x14ac:dyDescent="0.25">
      <c r="B39" s="446"/>
      <c r="C39" s="447"/>
      <c r="D39" s="447"/>
      <c r="E39" s="448"/>
      <c r="F39" s="550" t="s">
        <v>33</v>
      </c>
      <c r="G39" s="551"/>
      <c r="H39" s="552"/>
      <c r="I39" s="716">
        <f>J30-I38</f>
        <v>8280</v>
      </c>
      <c r="J39" s="717"/>
    </row>
    <row r="40" spans="2:10" ht="16.5" x14ac:dyDescent="0.25">
      <c r="B40" s="417" t="s">
        <v>32</v>
      </c>
      <c r="C40" s="418"/>
      <c r="D40" s="418"/>
      <c r="E40" s="418"/>
      <c r="F40" s="418"/>
      <c r="G40" s="418"/>
      <c r="H40" s="419"/>
      <c r="I40" s="420" t="s">
        <v>31</v>
      </c>
      <c r="J40" s="421"/>
    </row>
    <row r="41" spans="2:10" ht="31.5" x14ac:dyDescent="0.25">
      <c r="B41" s="138" t="s">
        <v>30</v>
      </c>
      <c r="C41" s="138" t="s">
        <v>29</v>
      </c>
      <c r="D41" s="138" t="s">
        <v>28</v>
      </c>
      <c r="E41" s="138" t="s">
        <v>27</v>
      </c>
      <c r="F41" s="28" t="s">
        <v>26</v>
      </c>
      <c r="G41" s="424" t="s">
        <v>25</v>
      </c>
      <c r="H41" s="425"/>
      <c r="I41" s="422"/>
      <c r="J41" s="423"/>
    </row>
    <row r="42" spans="2:10" ht="24" customHeight="1" x14ac:dyDescent="0.25">
      <c r="B42" s="29" t="s">
        <v>15</v>
      </c>
      <c r="C42" s="30" t="s">
        <v>12</v>
      </c>
      <c r="D42" s="30" t="s">
        <v>11</v>
      </c>
      <c r="E42" s="30" t="s">
        <v>200</v>
      </c>
      <c r="F42" s="30" t="s">
        <v>10</v>
      </c>
      <c r="G42" s="426">
        <f>J28</f>
        <v>8280</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9"/>
      <c r="J47" s="5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931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573" t="s">
        <v>877</v>
      </c>
      <c r="C55" s="392"/>
      <c r="D55" s="392"/>
      <c r="E55" s="394" t="s">
        <v>871</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6:H46"/>
    <mergeCell ref="I46:J46"/>
    <mergeCell ref="G47:H47"/>
    <mergeCell ref="G48:H48"/>
    <mergeCell ref="G49:H49"/>
    <mergeCell ref="I49:J52"/>
    <mergeCell ref="G50:H50"/>
    <mergeCell ref="G51:H51"/>
    <mergeCell ref="G52:H52"/>
    <mergeCell ref="B40:H40"/>
    <mergeCell ref="I40:J41"/>
    <mergeCell ref="G41:H41"/>
    <mergeCell ref="G42:H42"/>
    <mergeCell ref="I42:J45"/>
    <mergeCell ref="G43:H43"/>
    <mergeCell ref="G44:H44"/>
    <mergeCell ref="G45:H45"/>
    <mergeCell ref="B36:H36"/>
    <mergeCell ref="I36:J36"/>
    <mergeCell ref="B37:H37"/>
    <mergeCell ref="I37:J37"/>
    <mergeCell ref="B38:E39"/>
    <mergeCell ref="F38:H38"/>
    <mergeCell ref="I38:J38"/>
    <mergeCell ref="F39:H39"/>
    <mergeCell ref="I39:J39"/>
    <mergeCell ref="B33:H33"/>
    <mergeCell ref="I33:J33"/>
    <mergeCell ref="B34:H34"/>
    <mergeCell ref="I34:J34"/>
    <mergeCell ref="B35:H35"/>
    <mergeCell ref="I35:J35"/>
    <mergeCell ref="B32:H32"/>
    <mergeCell ref="I32:J32"/>
    <mergeCell ref="B18:J18"/>
    <mergeCell ref="B19:C20"/>
    <mergeCell ref="D19:J20"/>
    <mergeCell ref="B21:E23"/>
    <mergeCell ref="F21:J23"/>
    <mergeCell ref="B24:J24"/>
    <mergeCell ref="B25:J27"/>
    <mergeCell ref="B28:I28"/>
    <mergeCell ref="B29:I29"/>
    <mergeCell ref="B30:I30"/>
    <mergeCell ref="B31:J3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70866141732283472" right="0.51181102362204722" top="0.15748031496062992" bottom="0.15748031496062992" header="0.31496062992125984" footer="0.31496062992125984"/>
  <pageSetup scale="73" orientation="portrait" r:id="rId1"/>
  <drawing r:id="rId2"/>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sheetPr codeName="Hoja179">
    <tabColor theme="0"/>
  </sheetPr>
  <dimension ref="B1:U56"/>
  <sheetViews>
    <sheetView topLeftCell="A12" workbookViewId="0">
      <selection activeCell="B23" sqref="B23:J25"/>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964</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935</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254</v>
      </c>
      <c r="G13" s="506"/>
      <c r="H13" s="737" t="s">
        <v>235</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965</v>
      </c>
      <c r="J16" s="514"/>
    </row>
    <row r="17" spans="2:21" ht="18" x14ac:dyDescent="0.25">
      <c r="B17" s="387" t="s">
        <v>47</v>
      </c>
      <c r="C17" s="388"/>
      <c r="D17" s="388"/>
      <c r="E17" s="388"/>
      <c r="F17" s="388"/>
      <c r="G17" s="388"/>
      <c r="H17" s="388"/>
      <c r="I17" s="388"/>
      <c r="J17" s="389"/>
    </row>
    <row r="18" spans="2:21" x14ac:dyDescent="0.25">
      <c r="B18" s="459" t="s">
        <v>46</v>
      </c>
      <c r="C18" s="460"/>
      <c r="D18" s="463" t="s">
        <v>332</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966</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967</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324</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968</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324</v>
      </c>
      <c r="J34" s="715"/>
    </row>
    <row r="35" spans="2:10" ht="16.5" x14ac:dyDescent="0.25">
      <c r="B35" s="417" t="s">
        <v>32</v>
      </c>
      <c r="C35" s="418"/>
      <c r="D35" s="418"/>
      <c r="E35" s="418"/>
      <c r="F35" s="418"/>
      <c r="G35" s="418"/>
      <c r="H35" s="419"/>
      <c r="I35" s="390" t="s">
        <v>31</v>
      </c>
      <c r="J35" s="390"/>
    </row>
    <row r="36" spans="2:10" ht="31.5" x14ac:dyDescent="0.25">
      <c r="B36" s="141" t="s">
        <v>30</v>
      </c>
      <c r="C36" s="141" t="s">
        <v>29</v>
      </c>
      <c r="D36" s="141" t="s">
        <v>28</v>
      </c>
      <c r="E36" s="141" t="s">
        <v>27</v>
      </c>
      <c r="F36" s="28" t="s">
        <v>26</v>
      </c>
      <c r="G36" s="424" t="s">
        <v>25</v>
      </c>
      <c r="H36" s="425"/>
      <c r="I36" s="390"/>
      <c r="J36" s="390"/>
    </row>
    <row r="37" spans="2:10" ht="15.75" x14ac:dyDescent="0.25">
      <c r="B37" s="29" t="s">
        <v>15</v>
      </c>
      <c r="C37" s="30"/>
      <c r="D37" s="30"/>
      <c r="E37" s="30"/>
      <c r="F37" s="30" t="s">
        <v>259</v>
      </c>
      <c r="G37" s="426">
        <f>I34</f>
        <v>324</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6" customHeight="1" x14ac:dyDescent="0.25">
      <c r="B42" s="9"/>
      <c r="C42" s="8"/>
      <c r="D42" s="8"/>
      <c r="E42" s="8"/>
      <c r="F42" s="8"/>
      <c r="G42" s="406"/>
      <c r="H42" s="407"/>
      <c r="I42" s="409" t="s">
        <v>920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6.75" customHeight="1"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30" customHeight="1" x14ac:dyDescent="0.25">
      <c r="B50" s="573" t="s">
        <v>969</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3" orientation="portrait" r:id="rId1"/>
  <drawing r:id="rId2"/>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sheetPr codeName="Hoja180">
    <tabColor theme="0"/>
  </sheetPr>
  <dimension ref="B1:J63"/>
  <sheetViews>
    <sheetView workbookViewId="0">
      <selection activeCell="B37" sqref="B37:H37"/>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970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935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971</v>
      </c>
      <c r="E15" s="772"/>
      <c r="F15" s="505">
        <v>4</v>
      </c>
      <c r="G15" s="506"/>
      <c r="H15" s="737" t="s">
        <v>842</v>
      </c>
      <c r="I15" s="518"/>
      <c r="J15" s="770" t="s">
        <v>317</v>
      </c>
    </row>
    <row r="16" spans="2:10" ht="27"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972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973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974</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160000</v>
      </c>
    </row>
    <row r="30" spans="2:10" ht="21.75" customHeight="1" x14ac:dyDescent="0.25">
      <c r="B30" s="696" t="s">
        <v>244</v>
      </c>
      <c r="C30" s="697"/>
      <c r="D30" s="697"/>
      <c r="E30" s="697"/>
      <c r="F30" s="697"/>
      <c r="G30" s="697"/>
      <c r="H30" s="697"/>
      <c r="I30" s="700"/>
      <c r="J30" s="47">
        <f>J29*12%</f>
        <v>19200</v>
      </c>
    </row>
    <row r="31" spans="2:10" ht="16.5" customHeight="1" x14ac:dyDescent="0.25">
      <c r="B31" s="456" t="s">
        <v>42</v>
      </c>
      <c r="C31" s="709"/>
      <c r="D31" s="709"/>
      <c r="E31" s="709"/>
      <c r="F31" s="709"/>
      <c r="G31" s="709"/>
      <c r="H31" s="709"/>
      <c r="I31" s="710"/>
      <c r="J31" s="48">
        <f>J29+J30</f>
        <v>179200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160</v>
      </c>
      <c r="J35" s="712"/>
    </row>
    <row r="36" spans="2:10" ht="18" x14ac:dyDescent="0.25">
      <c r="B36" s="542" t="s">
        <v>975</v>
      </c>
      <c r="C36" s="543"/>
      <c r="D36" s="543"/>
      <c r="E36" s="543"/>
      <c r="F36" s="543"/>
      <c r="G36" s="543"/>
      <c r="H36" s="543"/>
      <c r="I36" s="711">
        <f>J29*1%-125</f>
        <v>1475</v>
      </c>
      <c r="J36" s="712"/>
    </row>
    <row r="37" spans="2:10" ht="18" x14ac:dyDescent="0.25">
      <c r="B37" s="542" t="s">
        <v>433</v>
      </c>
      <c r="C37" s="543"/>
      <c r="D37" s="543"/>
      <c r="E37" s="543"/>
      <c r="F37" s="543"/>
      <c r="G37" s="543"/>
      <c r="H37" s="543"/>
      <c r="I37" s="711">
        <f>+J29*1.9%</f>
        <v>3040</v>
      </c>
      <c r="J37" s="712"/>
    </row>
    <row r="38" spans="2:10" ht="19.5" customHeight="1" x14ac:dyDescent="0.25">
      <c r="B38" s="542" t="s">
        <v>298</v>
      </c>
      <c r="C38" s="543"/>
      <c r="D38" s="543"/>
      <c r="E38" s="543"/>
      <c r="F38" s="543"/>
      <c r="G38" s="543"/>
      <c r="H38" s="543"/>
      <c r="I38" s="713">
        <f>+J30*100%</f>
        <v>19200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2013</v>
      </c>
      <c r="C41" s="621"/>
      <c r="D41" s="621"/>
      <c r="E41" s="622"/>
      <c r="F41" s="550" t="s">
        <v>34</v>
      </c>
      <c r="G41" s="551"/>
      <c r="H41" s="552"/>
      <c r="I41" s="715">
        <f>I38+I37+I35+I36</f>
        <v>23875</v>
      </c>
      <c r="J41" s="715"/>
    </row>
    <row r="42" spans="2:10" ht="32.25" customHeight="1" x14ac:dyDescent="0.25">
      <c r="B42" s="623"/>
      <c r="C42" s="624"/>
      <c r="D42" s="624"/>
      <c r="E42" s="625"/>
      <c r="F42" s="550" t="s">
        <v>33</v>
      </c>
      <c r="G42" s="551"/>
      <c r="H42" s="552"/>
      <c r="I42" s="716">
        <f>J31-I41</f>
        <v>155325</v>
      </c>
      <c r="J42" s="717"/>
    </row>
    <row r="43" spans="2:10" ht="16.5" x14ac:dyDescent="0.25">
      <c r="B43" s="417" t="s">
        <v>32</v>
      </c>
      <c r="C43" s="418"/>
      <c r="D43" s="418"/>
      <c r="E43" s="418"/>
      <c r="F43" s="418"/>
      <c r="G43" s="418"/>
      <c r="H43" s="419"/>
      <c r="I43" s="420" t="s">
        <v>31</v>
      </c>
      <c r="J43" s="421"/>
    </row>
    <row r="44" spans="2:10" ht="31.5" x14ac:dyDescent="0.25">
      <c r="B44" s="141" t="s">
        <v>30</v>
      </c>
      <c r="C44" s="141" t="s">
        <v>29</v>
      </c>
      <c r="D44" s="141" t="s">
        <v>28</v>
      </c>
      <c r="E44" s="141" t="s">
        <v>27</v>
      </c>
      <c r="F44" s="28" t="s">
        <v>26</v>
      </c>
      <c r="G44" s="424" t="s">
        <v>25</v>
      </c>
      <c r="H44" s="425"/>
      <c r="I44" s="422"/>
      <c r="J44" s="423"/>
    </row>
    <row r="45" spans="2:10" ht="24" customHeight="1" x14ac:dyDescent="0.25">
      <c r="B45" s="29"/>
      <c r="C45" s="30" t="s">
        <v>411</v>
      </c>
      <c r="D45" s="30" t="s">
        <v>200</v>
      </c>
      <c r="E45" s="30" t="s">
        <v>11</v>
      </c>
      <c r="F45" s="30" t="s">
        <v>412</v>
      </c>
      <c r="G45" s="758">
        <f>J29</f>
        <v>160000</v>
      </c>
      <c r="H45" s="759"/>
      <c r="I45" s="428" t="s">
        <v>24</v>
      </c>
      <c r="J45" s="429"/>
    </row>
    <row r="46" spans="2:10" ht="20.25" customHeight="1" x14ac:dyDescent="0.25">
      <c r="B46" s="9"/>
      <c r="C46" s="30" t="s">
        <v>146</v>
      </c>
      <c r="D46" s="30" t="s">
        <v>144</v>
      </c>
      <c r="E46" s="30" t="s">
        <v>11</v>
      </c>
      <c r="F46" s="30" t="s">
        <v>413</v>
      </c>
      <c r="G46" s="758">
        <f>J30</f>
        <v>19200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1"/>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36:H36"/>
    <mergeCell ref="I36:J36"/>
    <mergeCell ref="B55:H55"/>
    <mergeCell ref="I55:J56"/>
    <mergeCell ref="B56:D56"/>
    <mergeCell ref="E56:H56"/>
    <mergeCell ref="B57:D62"/>
    <mergeCell ref="E57:H62"/>
    <mergeCell ref="I57:J60"/>
    <mergeCell ref="I61:J62"/>
    <mergeCell ref="G50:H50"/>
    <mergeCell ref="G51:H51"/>
    <mergeCell ref="I51:J54"/>
    <mergeCell ref="G52:H52"/>
    <mergeCell ref="G53:H53"/>
    <mergeCell ref="G54:H54"/>
    <mergeCell ref="G45:H45"/>
    <mergeCell ref="I45:J48"/>
    <mergeCell ref="G46:H46"/>
    <mergeCell ref="G47:H47"/>
    <mergeCell ref="G48:H48"/>
    <mergeCell ref="G49:H49"/>
    <mergeCell ref="I49:J49"/>
    <mergeCell ref="B43:H43"/>
    <mergeCell ref="I43:J44"/>
    <mergeCell ref="G44:H44"/>
    <mergeCell ref="B38:H38"/>
    <mergeCell ref="I38:J38"/>
    <mergeCell ref="B39:H39"/>
    <mergeCell ref="I39:J39"/>
    <mergeCell ref="B40:H40"/>
    <mergeCell ref="I40:J40"/>
    <mergeCell ref="B41:E42"/>
    <mergeCell ref="F41:H41"/>
    <mergeCell ref="I41:J41"/>
    <mergeCell ref="F42:H42"/>
    <mergeCell ref="I42:J42"/>
    <mergeCell ref="B34:H34"/>
    <mergeCell ref="I34:J34"/>
    <mergeCell ref="B35:H35"/>
    <mergeCell ref="I35:J35"/>
    <mergeCell ref="B37:H37"/>
    <mergeCell ref="I37:J37"/>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scale="71" orientation="portrait" r:id="rId1"/>
  <drawing r:id="rId2"/>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sheetPr codeName="Hoja181">
    <tabColor theme="0"/>
  </sheetPr>
  <dimension ref="A1:Q58"/>
  <sheetViews>
    <sheetView topLeftCell="A3" workbookViewId="0">
      <selection activeCell="I38" sqref="I38:J39"/>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976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935</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977</v>
      </c>
      <c r="E13" s="518"/>
      <c r="F13" s="791">
        <v>56653</v>
      </c>
      <c r="G13" s="792"/>
      <c r="H13" s="510" t="s">
        <v>842</v>
      </c>
      <c r="I13" s="510"/>
      <c r="J13" s="770" t="s">
        <v>52</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136</v>
      </c>
      <c r="J16" s="708"/>
    </row>
    <row r="17" spans="2:17" ht="19.5" customHeight="1" x14ac:dyDescent="0.25">
      <c r="B17" s="387" t="s">
        <v>47</v>
      </c>
      <c r="C17" s="388"/>
      <c r="D17" s="388"/>
      <c r="E17" s="388"/>
      <c r="F17" s="388"/>
      <c r="G17" s="388"/>
      <c r="H17" s="388"/>
      <c r="I17" s="388"/>
      <c r="J17" s="389"/>
    </row>
    <row r="18" spans="2:17" ht="18.75" customHeight="1" x14ac:dyDescent="0.25">
      <c r="B18" s="459" t="s">
        <v>46</v>
      </c>
      <c r="C18" s="460"/>
      <c r="D18" s="595" t="s">
        <v>978</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979</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28.5" customHeight="1" x14ac:dyDescent="0.25">
      <c r="B24" s="528" t="s">
        <v>980</v>
      </c>
      <c r="C24" s="529"/>
      <c r="D24" s="529"/>
      <c r="E24" s="529"/>
      <c r="F24" s="529"/>
      <c r="G24" s="529"/>
      <c r="H24" s="529"/>
      <c r="I24" s="529"/>
      <c r="J24" s="530"/>
    </row>
    <row r="25" spans="2:17" ht="33.75" customHeight="1" x14ac:dyDescent="0.25">
      <c r="B25" s="531"/>
      <c r="C25" s="532"/>
      <c r="D25" s="532"/>
      <c r="E25" s="532"/>
      <c r="F25" s="532"/>
      <c r="G25" s="532"/>
      <c r="H25" s="532"/>
      <c r="I25" s="532"/>
      <c r="J25" s="533"/>
    </row>
    <row r="26" spans="2:17" ht="21"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2133.92</v>
      </c>
      <c r="J27" s="675">
        <v>16884.28</v>
      </c>
    </row>
    <row r="28" spans="2:17" ht="18" x14ac:dyDescent="0.25">
      <c r="B28" s="487" t="s">
        <v>320</v>
      </c>
      <c r="C28" s="488"/>
      <c r="D28" s="488"/>
      <c r="E28" s="488"/>
      <c r="F28" s="488"/>
      <c r="G28" s="488"/>
      <c r="H28" s="539"/>
      <c r="I28" s="674">
        <f>+I27*12%</f>
        <v>256.07040000000001</v>
      </c>
      <c r="J28" s="675"/>
    </row>
    <row r="29" spans="2:17" ht="18" x14ac:dyDescent="0.25">
      <c r="B29" s="455" t="s">
        <v>110</v>
      </c>
      <c r="C29" s="455"/>
      <c r="D29" s="455"/>
      <c r="E29" s="455"/>
      <c r="F29" s="455"/>
      <c r="G29" s="455"/>
      <c r="H29" s="455"/>
      <c r="I29" s="864">
        <f>+I27+I28</f>
        <v>2389.9904000000001</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6" t="s">
        <v>556</v>
      </c>
      <c r="C32" s="547"/>
      <c r="D32" s="547"/>
      <c r="E32" s="547"/>
      <c r="F32" s="547"/>
      <c r="G32" s="547"/>
      <c r="H32" s="547"/>
      <c r="I32" s="862"/>
      <c r="J32" s="863"/>
      <c r="K32" s="65"/>
      <c r="L32" s="65"/>
      <c r="M32" s="65"/>
      <c r="N32" s="65"/>
      <c r="O32" s="65"/>
      <c r="P32" s="65"/>
      <c r="Q32" s="65"/>
    </row>
    <row r="33" spans="1:17" ht="16.5" customHeight="1" x14ac:dyDescent="0.25">
      <c r="B33" s="546" t="s">
        <v>557</v>
      </c>
      <c r="C33" s="547"/>
      <c r="D33" s="547"/>
      <c r="E33" s="547"/>
      <c r="F33" s="547"/>
      <c r="G33" s="547"/>
      <c r="H33" s="547"/>
      <c r="I33" s="862">
        <f>+I28*75%</f>
        <v>192.05279999999999</v>
      </c>
      <c r="J33" s="863"/>
      <c r="K33" s="65"/>
      <c r="L33" s="65"/>
      <c r="M33" s="65"/>
      <c r="N33" s="65"/>
      <c r="O33" s="65"/>
      <c r="P33" s="65"/>
      <c r="Q33" s="65"/>
    </row>
    <row r="34" spans="1:17" ht="16.5" customHeight="1" x14ac:dyDescent="0.25">
      <c r="B34" s="577" t="s">
        <v>981</v>
      </c>
      <c r="C34" s="578"/>
      <c r="D34" s="578"/>
      <c r="E34" s="578"/>
      <c r="F34" s="578"/>
      <c r="G34" s="578"/>
      <c r="H34" s="578"/>
      <c r="I34" s="866">
        <f>+I27*1%</f>
        <v>21.339200000000002</v>
      </c>
      <c r="J34" s="867"/>
      <c r="K34" s="65"/>
      <c r="L34" s="65"/>
      <c r="M34" s="65"/>
      <c r="N34" s="65"/>
      <c r="O34" s="65"/>
      <c r="P34" s="65"/>
      <c r="Q34" s="65"/>
    </row>
    <row r="35" spans="1:17" ht="20.2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982</v>
      </c>
      <c r="C36" s="621"/>
      <c r="D36" s="621"/>
      <c r="E36" s="622"/>
      <c r="F36" s="550" t="s">
        <v>34</v>
      </c>
      <c r="G36" s="551"/>
      <c r="H36" s="552"/>
      <c r="I36" s="452">
        <f>SUM(I32:J35)</f>
        <v>213.392</v>
      </c>
      <c r="J36" s="452"/>
      <c r="K36" s="65"/>
      <c r="L36" s="65"/>
      <c r="M36" s="65"/>
      <c r="N36" s="65"/>
      <c r="O36" s="65"/>
      <c r="P36" s="65"/>
      <c r="Q36" s="65"/>
    </row>
    <row r="37" spans="1:17" ht="27" customHeight="1" x14ac:dyDescent="0.25">
      <c r="B37" s="623"/>
      <c r="C37" s="624"/>
      <c r="D37" s="624"/>
      <c r="E37" s="625"/>
      <c r="F37" s="550" t="s">
        <v>324</v>
      </c>
      <c r="G37" s="551"/>
      <c r="H37" s="552"/>
      <c r="I37" s="453">
        <f>+I27+I28-I36</f>
        <v>2176.5984000000003</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141" t="s">
        <v>30</v>
      </c>
      <c r="C39" s="141" t="s">
        <v>29</v>
      </c>
      <c r="D39" s="141" t="s">
        <v>28</v>
      </c>
      <c r="E39" s="141" t="s">
        <v>27</v>
      </c>
      <c r="F39" s="28" t="s">
        <v>26</v>
      </c>
      <c r="G39" s="424" t="s">
        <v>25</v>
      </c>
      <c r="H39" s="425"/>
      <c r="I39" s="422"/>
      <c r="J39" s="423"/>
    </row>
    <row r="40" spans="1:17" ht="23.25" customHeight="1" x14ac:dyDescent="0.25">
      <c r="B40" s="29" t="s">
        <v>15</v>
      </c>
      <c r="C40" s="30" t="s">
        <v>336</v>
      </c>
      <c r="D40" s="30" t="s">
        <v>394</v>
      </c>
      <c r="E40" s="30" t="s">
        <v>119</v>
      </c>
      <c r="F40" s="30" t="s">
        <v>10</v>
      </c>
      <c r="G40" s="426">
        <v>1285.72</v>
      </c>
      <c r="H40" s="427"/>
      <c r="I40" s="400" t="s">
        <v>143</v>
      </c>
      <c r="J40" s="401"/>
    </row>
    <row r="41" spans="1:17" ht="21.75" customHeight="1" x14ac:dyDescent="0.25">
      <c r="B41" s="9" t="s">
        <v>15</v>
      </c>
      <c r="C41" s="30" t="s">
        <v>336</v>
      </c>
      <c r="D41" s="30" t="s">
        <v>14</v>
      </c>
      <c r="E41" s="30" t="s">
        <v>394</v>
      </c>
      <c r="F41" s="30" t="s">
        <v>10</v>
      </c>
      <c r="G41" s="406">
        <v>848.2</v>
      </c>
      <c r="H41" s="407"/>
      <c r="I41" s="402"/>
      <c r="J41" s="403"/>
    </row>
    <row r="42" spans="1:17" ht="19.5" customHeight="1" x14ac:dyDescent="0.25">
      <c r="B42" s="9" t="s">
        <v>15</v>
      </c>
      <c r="C42" s="30" t="s">
        <v>146</v>
      </c>
      <c r="D42" s="30" t="s">
        <v>144</v>
      </c>
      <c r="E42" s="30" t="s">
        <v>11</v>
      </c>
      <c r="F42" s="30" t="s">
        <v>10</v>
      </c>
      <c r="G42" s="870">
        <v>256.07</v>
      </c>
      <c r="H42" s="871"/>
      <c r="I42" s="402"/>
      <c r="J42" s="403"/>
    </row>
    <row r="43" spans="1:17" ht="16.5" customHeight="1" x14ac:dyDescent="0.25">
      <c r="B43" s="9"/>
      <c r="C43" s="30"/>
      <c r="D43" s="30"/>
      <c r="E43" s="30"/>
      <c r="F43" s="30"/>
      <c r="G43" s="406"/>
      <c r="H43" s="561"/>
      <c r="I43" s="390" t="s">
        <v>19</v>
      </c>
      <c r="J43" s="390"/>
    </row>
    <row r="44" spans="1:17" ht="7.5" customHeight="1" x14ac:dyDescent="0.25">
      <c r="B44" s="9"/>
      <c r="C44" s="30"/>
      <c r="D44" s="30"/>
      <c r="E44" s="30"/>
      <c r="F44" s="30"/>
      <c r="G44" s="777"/>
      <c r="H44" s="778"/>
      <c r="I44" s="411" t="s">
        <v>325</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2389.9900000000002</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31496062992125984" top="0.15748031496062992" bottom="0.15748031496062992" header="0.31496062992125984" footer="0.31496062992125984"/>
  <pageSetup scale="69" fitToHeight="0" orientation="portrait" horizontalDpi="300" verticalDpi="300" r:id="rId1"/>
  <drawing r:id="rId2"/>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sheetPr codeName="Hoja182">
    <tabColor theme="0"/>
  </sheetPr>
  <dimension ref="B2:L58"/>
  <sheetViews>
    <sheetView topLeftCell="A34" workbookViewId="0">
      <selection activeCell="B52" sqref="B52:D57"/>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983</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984</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288</v>
      </c>
      <c r="G14" s="506"/>
      <c r="H14" s="505" t="s">
        <v>842</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x14ac:dyDescent="0.25">
      <c r="B19" s="459" t="s">
        <v>46</v>
      </c>
      <c r="C19" s="460"/>
      <c r="D19" s="595" t="s">
        <v>283</v>
      </c>
      <c r="E19" s="596"/>
      <c r="F19" s="596"/>
      <c r="G19" s="596"/>
      <c r="H19" s="596"/>
      <c r="I19" s="596"/>
      <c r="J19" s="597"/>
    </row>
    <row r="20" spans="2:12" ht="11.25" customHeight="1" x14ac:dyDescent="0.25">
      <c r="B20" s="461"/>
      <c r="C20" s="462"/>
      <c r="D20" s="598"/>
      <c r="E20" s="599"/>
      <c r="F20" s="599"/>
      <c r="G20" s="599"/>
      <c r="H20" s="599"/>
      <c r="I20" s="599"/>
      <c r="J20" s="600"/>
    </row>
    <row r="21" spans="2:12" x14ac:dyDescent="0.25">
      <c r="B21" s="521" t="s">
        <v>284</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476" t="s">
        <v>985</v>
      </c>
      <c r="C25" s="477"/>
      <c r="D25" s="477"/>
      <c r="E25" s="477"/>
      <c r="F25" s="477"/>
      <c r="G25" s="477"/>
      <c r="H25" s="477"/>
      <c r="I25" s="477"/>
      <c r="J25" s="478"/>
    </row>
    <row r="26" spans="2:12" ht="18" customHeight="1" x14ac:dyDescent="0.25">
      <c r="B26" s="479"/>
      <c r="C26" s="480"/>
      <c r="D26" s="480"/>
      <c r="E26" s="480"/>
      <c r="F26" s="480"/>
      <c r="G26" s="480"/>
      <c r="H26" s="480"/>
      <c r="I26" s="480"/>
      <c r="J26" s="481"/>
    </row>
    <row r="27" spans="2:12" ht="29.25" customHeight="1" x14ac:dyDescent="0.25">
      <c r="B27" s="479"/>
      <c r="C27" s="480"/>
      <c r="D27" s="480"/>
      <c r="E27" s="480"/>
      <c r="F27" s="480"/>
      <c r="G27" s="480"/>
      <c r="H27" s="480"/>
      <c r="I27" s="480"/>
      <c r="J27" s="481"/>
    </row>
    <row r="28" spans="2:12" ht="16.5" x14ac:dyDescent="0.25">
      <c r="B28" s="455" t="s">
        <v>224</v>
      </c>
      <c r="C28" s="455"/>
      <c r="D28" s="455"/>
      <c r="E28" s="455"/>
      <c r="F28" s="455"/>
      <c r="G28" s="455"/>
      <c r="H28" s="455"/>
      <c r="I28" s="726">
        <v>12916.8</v>
      </c>
      <c r="J28" s="726"/>
    </row>
    <row r="29" spans="2:12" ht="16.5" x14ac:dyDescent="0.25">
      <c r="B29" s="487" t="s">
        <v>225</v>
      </c>
      <c r="C29" s="488"/>
      <c r="D29" s="488"/>
      <c r="E29" s="488"/>
      <c r="F29" s="488"/>
      <c r="G29" s="488"/>
      <c r="H29" s="539"/>
      <c r="I29" s="727">
        <f>+I28*8%</f>
        <v>1033.3440000000001</v>
      </c>
      <c r="J29" s="728"/>
    </row>
    <row r="30" spans="2:12" ht="16.5" x14ac:dyDescent="0.25">
      <c r="B30" s="455" t="s">
        <v>110</v>
      </c>
      <c r="C30" s="455"/>
      <c r="D30" s="455"/>
      <c r="E30" s="455"/>
      <c r="F30" s="455"/>
      <c r="G30" s="455"/>
      <c r="H30" s="455"/>
      <c r="I30" s="749">
        <f>SUM(I28:J29)</f>
        <v>13950.144</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986</v>
      </c>
      <c r="C33" s="547"/>
      <c r="D33" s="547"/>
      <c r="E33" s="547"/>
      <c r="F33" s="547"/>
      <c r="G33" s="547"/>
      <c r="H33" s="547"/>
      <c r="I33" s="750">
        <f>+I28*3%-375</f>
        <v>12.503999999999962</v>
      </c>
      <c r="J33" s="751"/>
    </row>
    <row r="34" spans="2:12" ht="15.75" x14ac:dyDescent="0.25">
      <c r="B34" s="577" t="s">
        <v>226</v>
      </c>
      <c r="C34" s="578"/>
      <c r="D34" s="578"/>
      <c r="E34" s="578"/>
      <c r="F34" s="578"/>
      <c r="G34" s="578"/>
      <c r="H34" s="579"/>
      <c r="I34" s="591">
        <f>+I29*100%</f>
        <v>1033.3440000000001</v>
      </c>
      <c r="J34" s="592"/>
    </row>
    <row r="35" spans="2:12" ht="15.75" x14ac:dyDescent="0.25">
      <c r="B35" s="542" t="s">
        <v>227</v>
      </c>
      <c r="C35" s="543"/>
      <c r="D35" s="543"/>
      <c r="E35" s="543"/>
      <c r="F35" s="543"/>
      <c r="G35" s="543"/>
      <c r="H35" s="543"/>
      <c r="I35" s="615">
        <f>+I28*0.5%</f>
        <v>64.584000000000003</v>
      </c>
      <c r="J35" s="616"/>
    </row>
    <row r="36" spans="2:12" ht="26.25" customHeight="1" x14ac:dyDescent="0.25">
      <c r="B36" s="443" t="s">
        <v>987</v>
      </c>
      <c r="C36" s="444"/>
      <c r="D36" s="444"/>
      <c r="E36" s="445"/>
      <c r="F36" s="534" t="s">
        <v>34</v>
      </c>
      <c r="G36" s="535"/>
      <c r="H36" s="536"/>
      <c r="I36" s="722">
        <f>SUM(I33:J35)-0.01</f>
        <v>1110.422</v>
      </c>
      <c r="J36" s="723"/>
    </row>
    <row r="37" spans="2:12" ht="26.25" customHeight="1" x14ac:dyDescent="0.25">
      <c r="B37" s="446"/>
      <c r="C37" s="447"/>
      <c r="D37" s="447"/>
      <c r="E37" s="448"/>
      <c r="F37" s="534" t="s">
        <v>228</v>
      </c>
      <c r="G37" s="535"/>
      <c r="H37" s="536"/>
      <c r="I37" s="452">
        <f>+I30-I36</f>
        <v>12839.722</v>
      </c>
      <c r="J37" s="452"/>
      <c r="L37" s="44"/>
    </row>
    <row r="38" spans="2:12" ht="16.5" x14ac:dyDescent="0.25">
      <c r="B38" s="417" t="s">
        <v>32</v>
      </c>
      <c r="C38" s="418"/>
      <c r="D38" s="418"/>
      <c r="E38" s="418"/>
      <c r="F38" s="418"/>
      <c r="G38" s="418"/>
      <c r="H38" s="419"/>
      <c r="I38" s="390" t="s">
        <v>31</v>
      </c>
      <c r="J38" s="390"/>
    </row>
    <row r="39" spans="2:12" ht="31.5" x14ac:dyDescent="0.25">
      <c r="B39" s="141" t="s">
        <v>30</v>
      </c>
      <c r="C39" s="141" t="s">
        <v>29</v>
      </c>
      <c r="D39" s="141" t="s">
        <v>28</v>
      </c>
      <c r="E39" s="141" t="s">
        <v>27</v>
      </c>
      <c r="F39" s="28" t="s">
        <v>26</v>
      </c>
      <c r="G39" s="424" t="s">
        <v>25</v>
      </c>
      <c r="H39" s="425"/>
      <c r="I39" s="390"/>
      <c r="J39" s="390"/>
    </row>
    <row r="40" spans="2:12" ht="15.75" x14ac:dyDescent="0.25">
      <c r="B40" s="29" t="s">
        <v>15</v>
      </c>
      <c r="C40" s="30" t="s">
        <v>12</v>
      </c>
      <c r="D40" s="30" t="s">
        <v>11</v>
      </c>
      <c r="E40" s="30" t="s">
        <v>144</v>
      </c>
      <c r="F40" s="30" t="s">
        <v>10</v>
      </c>
      <c r="G40" s="426">
        <f>+I28</f>
        <v>12916.8</v>
      </c>
      <c r="H40" s="427"/>
      <c r="I40" s="428" t="s">
        <v>285</v>
      </c>
      <c r="J40" s="429"/>
    </row>
    <row r="41" spans="2:12" ht="15.75" x14ac:dyDescent="0.25">
      <c r="B41" s="9" t="s">
        <v>15</v>
      </c>
      <c r="C41" s="8" t="s">
        <v>146</v>
      </c>
      <c r="D41" s="8" t="s">
        <v>144</v>
      </c>
      <c r="E41" s="8" t="s">
        <v>11</v>
      </c>
      <c r="F41" s="8" t="s">
        <v>10</v>
      </c>
      <c r="G41" s="406">
        <f>+I29</f>
        <v>1033.3440000000001</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988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877</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8" orientation="portrait" r:id="rId1"/>
  <drawing r:id="rId2"/>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sheetPr codeName="Hoja183">
    <tabColor theme="0"/>
  </sheetPr>
  <dimension ref="B1:K57"/>
  <sheetViews>
    <sheetView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989</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990</v>
      </c>
      <c r="G13" s="506"/>
      <c r="H13" s="737" t="s">
        <v>842</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991</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29.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1450</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7" customHeight="1" x14ac:dyDescent="0.25">
      <c r="B33" s="443" t="s">
        <v>668</v>
      </c>
      <c r="C33" s="444"/>
      <c r="D33" s="444"/>
      <c r="E33" s="445"/>
      <c r="F33" s="550" t="s">
        <v>34</v>
      </c>
      <c r="G33" s="551"/>
      <c r="H33" s="552"/>
      <c r="I33" s="738">
        <f>SUM(I30:J32)</f>
        <v>0</v>
      </c>
      <c r="J33" s="738"/>
    </row>
    <row r="34" spans="2:10" ht="27.75" customHeight="1" x14ac:dyDescent="0.25">
      <c r="B34" s="446"/>
      <c r="C34" s="447"/>
      <c r="D34" s="447"/>
      <c r="E34" s="448"/>
      <c r="F34" s="550" t="s">
        <v>33</v>
      </c>
      <c r="G34" s="551"/>
      <c r="H34" s="552"/>
      <c r="I34" s="452">
        <f>++I26+I27-I33</f>
        <v>1450</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15</v>
      </c>
      <c r="C37" s="30" t="s">
        <v>12</v>
      </c>
      <c r="D37" s="30" t="s">
        <v>396</v>
      </c>
      <c r="E37" s="30" t="s">
        <v>498</v>
      </c>
      <c r="F37" s="30" t="s">
        <v>10</v>
      </c>
      <c r="G37" s="426">
        <f>I26</f>
        <v>1450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35433070866141736" bottom="0.35433070866141736" header="0.31496062992125984" footer="0.31496062992125984"/>
  <pageSetup scale="75" orientation="portrait" r:id="rId1"/>
  <drawing r:id="rId2"/>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sheetPr codeName="Hoja184">
    <tabColor theme="0"/>
  </sheetPr>
  <dimension ref="B1:K57"/>
  <sheetViews>
    <sheetView topLeftCell="A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2851562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993</v>
      </c>
      <c r="J7" s="15"/>
    </row>
    <row r="8" spans="2:10" ht="20.25"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994</v>
      </c>
      <c r="G13" s="506"/>
      <c r="H13" s="510" t="s">
        <v>995</v>
      </c>
      <c r="I13" s="510"/>
      <c r="J13" s="504" t="s">
        <v>52</v>
      </c>
    </row>
    <row r="14" spans="2:10" x14ac:dyDescent="0.25">
      <c r="B14" s="497"/>
      <c r="C14" s="498"/>
      <c r="D14" s="504"/>
      <c r="E14" s="504"/>
      <c r="F14" s="507"/>
      <c r="G14" s="508"/>
      <c r="H14" s="510"/>
      <c r="I14" s="510"/>
      <c r="J14" s="504"/>
    </row>
    <row r="15" spans="2:10" ht="30.75" customHeight="1" x14ac:dyDescent="0.25">
      <c r="B15" s="497"/>
      <c r="C15" s="498"/>
      <c r="D15" s="390" t="s">
        <v>51</v>
      </c>
      <c r="E15" s="390"/>
      <c r="F15" s="390"/>
      <c r="G15" s="390"/>
      <c r="H15" s="390"/>
      <c r="I15" s="511" t="s">
        <v>50</v>
      </c>
      <c r="J15" s="512"/>
    </row>
    <row r="16" spans="2:10" ht="30.75" customHeight="1" x14ac:dyDescent="0.25">
      <c r="B16" s="499"/>
      <c r="C16" s="500"/>
      <c r="D16" s="504" t="s">
        <v>193</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669</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1026</v>
      </c>
      <c r="C23" s="477"/>
      <c r="D23" s="477"/>
      <c r="E23" s="477"/>
      <c r="F23" s="477"/>
      <c r="G23" s="477"/>
      <c r="H23" s="477"/>
      <c r="I23" s="477"/>
      <c r="J23" s="478"/>
    </row>
    <row r="24" spans="2:10" ht="25.5" customHeight="1" x14ac:dyDescent="0.25">
      <c r="B24" s="479"/>
      <c r="C24" s="480"/>
      <c r="D24" s="480"/>
      <c r="E24" s="480"/>
      <c r="F24" s="480"/>
      <c r="G24" s="480"/>
      <c r="H24" s="480"/>
      <c r="I24" s="480"/>
      <c r="J24" s="481"/>
    </row>
    <row r="25" spans="2:10" ht="32.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4497.9799999999996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582" t="s">
        <v>996</v>
      </c>
      <c r="C33" s="583"/>
      <c r="D33" s="583"/>
      <c r="E33" s="584"/>
      <c r="F33" s="550" t="s">
        <v>34</v>
      </c>
      <c r="G33" s="551"/>
      <c r="H33" s="552"/>
      <c r="I33" s="738">
        <f>SUM(I30:J32)</f>
        <v>0</v>
      </c>
      <c r="J33" s="738"/>
    </row>
    <row r="34" spans="2:10" ht="36" customHeight="1" x14ac:dyDescent="0.25">
      <c r="B34" s="585"/>
      <c r="C34" s="586"/>
      <c r="D34" s="586"/>
      <c r="E34" s="587"/>
      <c r="F34" s="550" t="s">
        <v>33</v>
      </c>
      <c r="G34" s="551"/>
      <c r="H34" s="552"/>
      <c r="I34" s="452">
        <f>++I26+I27-I33</f>
        <v>4497.9799999999996</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22</v>
      </c>
      <c r="C37" s="30" t="s">
        <v>12</v>
      </c>
      <c r="D37" s="30" t="s">
        <v>396</v>
      </c>
      <c r="E37" s="30" t="s">
        <v>498</v>
      </c>
      <c r="F37" s="30" t="s">
        <v>10</v>
      </c>
      <c r="G37" s="426">
        <f>I26</f>
        <v>4497.9799999999996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ht="10.5" customHeight="1" x14ac:dyDescent="0.25">
      <c r="B43" s="9"/>
      <c r="C43" s="8"/>
      <c r="D43" s="8"/>
      <c r="E43" s="8"/>
      <c r="F43" s="8"/>
      <c r="G43" s="406"/>
      <c r="H43" s="407"/>
      <c r="I43" s="882"/>
      <c r="J43" s="883"/>
    </row>
    <row r="44" spans="2:10" ht="7.5"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sheetPr codeName="Hoja185">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997</v>
      </c>
      <c r="J7" s="15"/>
    </row>
    <row r="8" spans="2:10" ht="20.25"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1027</v>
      </c>
      <c r="G13" s="506"/>
      <c r="H13" s="737" t="s">
        <v>995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760" t="s">
        <v>1028</v>
      </c>
      <c r="C23" s="761"/>
      <c r="D23" s="761"/>
      <c r="E23" s="761"/>
      <c r="F23" s="761"/>
      <c r="G23" s="761"/>
      <c r="H23" s="761"/>
      <c r="I23" s="761"/>
      <c r="J23" s="762"/>
    </row>
    <row r="24" spans="2:10" ht="27" customHeight="1" x14ac:dyDescent="0.25">
      <c r="B24" s="763"/>
      <c r="C24" s="764"/>
      <c r="D24" s="764"/>
      <c r="E24" s="764"/>
      <c r="F24" s="764"/>
      <c r="G24" s="764"/>
      <c r="H24" s="764"/>
      <c r="I24" s="764"/>
      <c r="J24" s="765"/>
    </row>
    <row r="25" spans="2:10" ht="23.25" customHeight="1" x14ac:dyDescent="0.25">
      <c r="B25" s="763"/>
      <c r="C25" s="764"/>
      <c r="D25" s="764"/>
      <c r="E25" s="764"/>
      <c r="F25" s="764"/>
      <c r="G25" s="764"/>
      <c r="H25" s="764"/>
      <c r="I25" s="764"/>
      <c r="J25" s="765"/>
    </row>
    <row r="26" spans="2:10" x14ac:dyDescent="0.25">
      <c r="B26" s="455" t="s">
        <v>42</v>
      </c>
      <c r="C26" s="455"/>
      <c r="D26" s="455"/>
      <c r="E26" s="455"/>
      <c r="F26" s="455"/>
      <c r="G26" s="455"/>
      <c r="H26" s="455"/>
      <c r="I26" s="891">
        <v>7531.12</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582" t="s">
        <v>998</v>
      </c>
      <c r="C33" s="583"/>
      <c r="D33" s="583"/>
      <c r="E33" s="584"/>
      <c r="F33" s="550" t="s">
        <v>34</v>
      </c>
      <c r="G33" s="551"/>
      <c r="H33" s="552"/>
      <c r="I33" s="738">
        <f>SUM(I30:J32)</f>
        <v>0</v>
      </c>
      <c r="J33" s="738"/>
    </row>
    <row r="34" spans="2:10" ht="25.5" customHeight="1" x14ac:dyDescent="0.25">
      <c r="B34" s="585"/>
      <c r="C34" s="586"/>
      <c r="D34" s="586"/>
      <c r="E34" s="587"/>
      <c r="F34" s="550" t="s">
        <v>33</v>
      </c>
      <c r="G34" s="551"/>
      <c r="H34" s="552"/>
      <c r="I34" s="452">
        <f>++I26+I27-I33</f>
        <v>7531.12</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16</v>
      </c>
      <c r="C37" s="30" t="s">
        <v>12</v>
      </c>
      <c r="D37" s="30" t="s">
        <v>396</v>
      </c>
      <c r="E37" s="30" t="s">
        <v>498</v>
      </c>
      <c r="F37" s="30" t="s">
        <v>10</v>
      </c>
      <c r="G37" s="426">
        <f>I26</f>
        <v>7531.12</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sheetPr codeName="Hoja186">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999</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1027</v>
      </c>
      <c r="G13" s="506"/>
      <c r="H13" s="510" t="s">
        <v>995</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1005</v>
      </c>
      <c r="C23" s="477"/>
      <c r="D23" s="477"/>
      <c r="E23" s="477"/>
      <c r="F23" s="477"/>
      <c r="G23" s="477"/>
      <c r="H23" s="477"/>
      <c r="I23" s="477"/>
      <c r="J23" s="478"/>
    </row>
    <row r="24" spans="2:10" ht="38.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6903.14</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6.25" customHeight="1" x14ac:dyDescent="0.25">
      <c r="B33" s="443" t="s">
        <v>1006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6903.14</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18</v>
      </c>
      <c r="C37" s="30" t="s">
        <v>12</v>
      </c>
      <c r="D37" s="30" t="s">
        <v>396</v>
      </c>
      <c r="E37" s="30" t="s">
        <v>498</v>
      </c>
      <c r="F37" s="30" t="s">
        <v>10</v>
      </c>
      <c r="G37" s="426">
        <f>I26</f>
        <v>6903.14</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6" orientation="portrait" r:id="rId1"/>
  <drawing r:id="rId2"/>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sheetPr codeName="Hoja187">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1001</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994</v>
      </c>
      <c r="G13" s="506"/>
      <c r="H13" s="737" t="s">
        <v>995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687</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688</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1002</v>
      </c>
      <c r="C23" s="477"/>
      <c r="D23" s="477"/>
      <c r="E23" s="477"/>
      <c r="F23" s="477"/>
      <c r="G23" s="477"/>
      <c r="H23" s="477"/>
      <c r="I23" s="477"/>
      <c r="J23" s="478"/>
    </row>
    <row r="24" spans="2:10" ht="33.7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2248.9899999999998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1000</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15</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ht="3"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7" orientation="portrait" r:id="rId1"/>
  <drawing r:id="rId2"/>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sheetPr codeName="Hoja188">
    <tabColor theme="0"/>
  </sheetPr>
  <dimension ref="B1:K57"/>
  <sheetViews>
    <sheetView topLeftCell="A11"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1003</v>
      </c>
      <c r="J7" s="15"/>
    </row>
    <row r="8" spans="2:10" ht="20.25"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990</v>
      </c>
      <c r="G13" s="506"/>
      <c r="H13" s="737" t="s">
        <v>842</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660</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1004</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2248.9899999999998</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1000</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22</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sheetPr codeName="Hoja189">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1007</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990</v>
      </c>
      <c r="G13" s="506"/>
      <c r="H13" s="737" t="s">
        <v>842</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1008</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2085</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16.5" customHeight="1" x14ac:dyDescent="0.25">
      <c r="B33" s="443" t="s">
        <v>1009</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2085</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18</v>
      </c>
      <c r="C37" s="30" t="s">
        <v>12</v>
      </c>
      <c r="D37" s="30" t="s">
        <v>396</v>
      </c>
      <c r="E37" s="30" t="s">
        <v>498</v>
      </c>
      <c r="F37" s="30" t="s">
        <v>10</v>
      </c>
      <c r="G37" s="426">
        <f>I26</f>
        <v>2085</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sheetPr codeName="Hoja190">
    <tabColor theme="0"/>
  </sheetPr>
  <dimension ref="B1:K56"/>
  <sheetViews>
    <sheetView topLeftCell="A17"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1010</v>
      </c>
      <c r="J7" s="15"/>
    </row>
    <row r="8" spans="2:10" ht="9"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ht="11.2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729</v>
      </c>
      <c r="G13" s="506"/>
      <c r="H13" s="737" t="s">
        <v>995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695</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696</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1011</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2248.9899999999998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1000</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15</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31"/>
      <c r="C45" s="32"/>
      <c r="D45" s="32"/>
      <c r="E45" s="8"/>
      <c r="F45" s="8"/>
      <c r="G45" s="406"/>
      <c r="H45" s="407"/>
      <c r="I45" s="882"/>
      <c r="J45" s="883"/>
    </row>
    <row r="46" spans="2:10" x14ac:dyDescent="0.25">
      <c r="B46" s="9"/>
      <c r="C46" s="8"/>
      <c r="D46" s="8"/>
      <c r="E46" s="8"/>
      <c r="F46" s="8"/>
      <c r="G46" s="406"/>
      <c r="H46" s="561"/>
      <c r="I46" s="882"/>
      <c r="J46" s="883"/>
    </row>
    <row r="47" spans="2:10" x14ac:dyDescent="0.25">
      <c r="B47" s="7"/>
      <c r="C47" s="6"/>
      <c r="D47" s="6"/>
      <c r="E47" s="6"/>
      <c r="F47" s="6"/>
      <c r="G47" s="415"/>
      <c r="H47" s="565"/>
      <c r="I47" s="884"/>
      <c r="J47" s="885"/>
    </row>
    <row r="48" spans="2:10" ht="18"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573" t="s">
        <v>877</v>
      </c>
      <c r="C50" s="392"/>
      <c r="D50" s="392"/>
      <c r="E50" s="394" t="s">
        <v>871</v>
      </c>
      <c r="F50" s="394"/>
      <c r="G50" s="394"/>
      <c r="H50" s="395"/>
      <c r="I50" s="428" t="s">
        <v>86</v>
      </c>
      <c r="J50" s="429"/>
    </row>
    <row r="51" spans="2:11" ht="9" customHeight="1" x14ac:dyDescent="0.25">
      <c r="B51" s="392"/>
      <c r="C51" s="392"/>
      <c r="D51" s="392"/>
      <c r="E51" s="396"/>
      <c r="F51" s="396"/>
      <c r="G51" s="396"/>
      <c r="H51" s="397"/>
      <c r="I51" s="430"/>
      <c r="J51" s="431"/>
    </row>
    <row r="52" spans="2:11" x14ac:dyDescent="0.25">
      <c r="B52" s="392"/>
      <c r="C52" s="392"/>
      <c r="D52" s="392"/>
      <c r="E52" s="396"/>
      <c r="F52" s="396"/>
      <c r="G52" s="396"/>
      <c r="H52" s="397"/>
      <c r="I52" s="430"/>
      <c r="J52" s="431"/>
    </row>
    <row r="53" spans="2:11" ht="9" customHeight="1" x14ac:dyDescent="0.25">
      <c r="B53" s="392"/>
      <c r="C53" s="392"/>
      <c r="D53" s="392"/>
      <c r="E53" s="396"/>
      <c r="F53" s="396"/>
      <c r="G53" s="396"/>
      <c r="H53" s="396"/>
      <c r="I53" s="432"/>
      <c r="J53" s="433"/>
    </row>
    <row r="54" spans="2:11" ht="16.5" customHeight="1" x14ac:dyDescent="0.25">
      <c r="B54" s="392"/>
      <c r="C54" s="392"/>
      <c r="D54" s="392"/>
      <c r="E54" s="396"/>
      <c r="F54" s="396"/>
      <c r="G54" s="396"/>
      <c r="H54" s="396"/>
      <c r="I54" s="400" t="s">
        <v>1</v>
      </c>
      <c r="J54" s="401"/>
    </row>
    <row r="55" spans="2:11" ht="29.25" customHeight="1" x14ac:dyDescent="0.25">
      <c r="B55" s="392"/>
      <c r="C55" s="392"/>
      <c r="D55" s="392"/>
      <c r="E55" s="398"/>
      <c r="F55" s="398"/>
      <c r="G55" s="398"/>
      <c r="H55" s="399"/>
      <c r="I55" s="404"/>
      <c r="J55" s="405"/>
    </row>
    <row r="56" spans="2:11" x14ac:dyDescent="0.25">
      <c r="B56" s="384" t="s">
        <v>0</v>
      </c>
      <c r="C56" s="385"/>
      <c r="D56" s="385"/>
      <c r="E56" s="385"/>
      <c r="F56" s="385"/>
      <c r="G56" s="385"/>
      <c r="H56" s="385"/>
      <c r="I56" s="385"/>
      <c r="J56" s="386"/>
      <c r="K56"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ageMargins left="0.11811023622047245" right="0.11811023622047245" top="0.15748031496062992" bottom="0.15748031496062992" header="0.31496062992125984" footer="0.31496062992125984"/>
  <pageSetup scale="77" orientation="portrait" r:id="rId1"/>
  <drawing r:id="rId2"/>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sheetPr codeName="Hoja191">
    <tabColor theme="0"/>
  </sheetPr>
  <dimension ref="B1:K57"/>
  <sheetViews>
    <sheetView topLeftCell="A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1012</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994</v>
      </c>
      <c r="G13" s="506"/>
      <c r="H13" s="510" t="s">
        <v>995</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699</v>
      </c>
      <c r="E18" s="464"/>
      <c r="F18" s="464"/>
      <c r="G18" s="464"/>
      <c r="H18" s="464"/>
      <c r="I18" s="464"/>
      <c r="J18" s="465"/>
    </row>
    <row r="19" spans="2:10" x14ac:dyDescent="0.25">
      <c r="B19" s="461"/>
      <c r="C19" s="462"/>
      <c r="D19" s="466"/>
      <c r="E19" s="467"/>
      <c r="F19" s="467"/>
      <c r="G19" s="467"/>
      <c r="H19" s="467"/>
      <c r="I19" s="467"/>
      <c r="J19" s="468"/>
    </row>
    <row r="20" spans="2:10" x14ac:dyDescent="0.25">
      <c r="B20" s="469" t="s">
        <v>700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1013</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2000</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1014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2000</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22</v>
      </c>
      <c r="C37" s="30" t="s">
        <v>12</v>
      </c>
      <c r="D37" s="30" t="s">
        <v>396</v>
      </c>
      <c r="E37" s="30" t="s">
        <v>498</v>
      </c>
      <c r="F37" s="30" t="s">
        <v>10</v>
      </c>
      <c r="G37" s="426">
        <f>I26</f>
        <v>2000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sheetPr codeName="Hoja192">
    <tabColor theme="0"/>
  </sheetPr>
  <dimension ref="B1:K57"/>
  <sheetViews>
    <sheetView topLeftCell="A7"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7"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1015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ht="9.75" customHeight="1"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x14ac:dyDescent="0.25">
      <c r="B13" s="497"/>
      <c r="C13" s="498"/>
      <c r="D13" s="504" t="s">
        <v>579</v>
      </c>
      <c r="E13" s="504"/>
      <c r="F13" s="505" t="s">
        <v>994</v>
      </c>
      <c r="G13" s="506"/>
      <c r="H13" s="737" t="s">
        <v>842</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41.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580</v>
      </c>
      <c r="E18" s="464"/>
      <c r="F18" s="464"/>
      <c r="G18" s="464"/>
      <c r="H18" s="464"/>
      <c r="I18" s="464"/>
      <c r="J18" s="465"/>
    </row>
    <row r="19" spans="2:10" x14ac:dyDescent="0.25">
      <c r="B19" s="461"/>
      <c r="C19" s="462"/>
      <c r="D19" s="466"/>
      <c r="E19" s="467"/>
      <c r="F19" s="467"/>
      <c r="G19" s="467"/>
      <c r="H19" s="467"/>
      <c r="I19" s="467"/>
      <c r="J19" s="468"/>
    </row>
    <row r="20" spans="2:10" x14ac:dyDescent="0.25">
      <c r="B20" s="469" t="s">
        <v>581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2.5" customHeight="1" x14ac:dyDescent="0.25">
      <c r="B23" s="476" t="s">
        <v>1016</v>
      </c>
      <c r="C23" s="477"/>
      <c r="D23" s="477"/>
      <c r="E23" s="477"/>
      <c r="F23" s="477"/>
      <c r="G23" s="477"/>
      <c r="H23" s="477"/>
      <c r="I23" s="477"/>
      <c r="J23" s="478"/>
    </row>
    <row r="24" spans="2:10" ht="13.5" customHeight="1" x14ac:dyDescent="0.25">
      <c r="B24" s="479"/>
      <c r="C24" s="480"/>
      <c r="D24" s="480"/>
      <c r="E24" s="480"/>
      <c r="F24" s="480"/>
      <c r="G24" s="480"/>
      <c r="H24" s="480"/>
      <c r="I24" s="480"/>
      <c r="J24" s="481"/>
    </row>
    <row r="25" spans="2:10" ht="37.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2248.9899999999998</v>
      </c>
      <c r="J26" s="601"/>
    </row>
    <row r="27" spans="2:10" x14ac:dyDescent="0.25">
      <c r="B27" s="487" t="s">
        <v>41</v>
      </c>
      <c r="C27" s="488"/>
      <c r="D27" s="488"/>
      <c r="E27" s="488"/>
      <c r="F27" s="488"/>
      <c r="G27" s="488"/>
      <c r="H27" s="539"/>
      <c r="I27" s="727"/>
      <c r="J27" s="728"/>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1000</v>
      </c>
      <c r="C33" s="444"/>
      <c r="D33" s="444"/>
      <c r="E33" s="445"/>
      <c r="F33" s="550" t="s">
        <v>34</v>
      </c>
      <c r="G33" s="551"/>
      <c r="H33" s="552"/>
      <c r="I33" s="738">
        <f>SUM(I30:J32)</f>
        <v>0</v>
      </c>
      <c r="J33" s="738"/>
    </row>
    <row r="34" spans="2:10" ht="34.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16</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1017</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sheetPr codeName="Hoja193">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1018</v>
      </c>
      <c r="J7" s="15"/>
    </row>
    <row r="8" spans="2:10" ht="20.25"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994</v>
      </c>
      <c r="G13" s="506"/>
      <c r="H13" s="737" t="s">
        <v>995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595" t="s">
        <v>646</v>
      </c>
      <c r="E18" s="596"/>
      <c r="F18" s="596"/>
      <c r="G18" s="596"/>
      <c r="H18" s="596"/>
      <c r="I18" s="596"/>
      <c r="J18" s="597"/>
    </row>
    <row r="19" spans="2:10" x14ac:dyDescent="0.25">
      <c r="B19" s="461"/>
      <c r="C19" s="462"/>
      <c r="D19" s="598"/>
      <c r="E19" s="599"/>
      <c r="F19" s="599"/>
      <c r="G19" s="599"/>
      <c r="H19" s="599"/>
      <c r="I19" s="599"/>
      <c r="J19" s="600"/>
    </row>
    <row r="20" spans="2:10" ht="16.5" customHeight="1" x14ac:dyDescent="0.25">
      <c r="B20" s="521" t="s">
        <v>647</v>
      </c>
      <c r="C20" s="521"/>
      <c r="D20" s="521"/>
      <c r="E20" s="521"/>
      <c r="F20" s="470" t="s">
        <v>44</v>
      </c>
      <c r="G20" s="471"/>
      <c r="H20" s="471"/>
      <c r="I20" s="471"/>
      <c r="J20" s="472"/>
    </row>
    <row r="21" spans="2:10" ht="16.5" customHeight="1" x14ac:dyDescent="0.25">
      <c r="B21" s="521"/>
      <c r="C21" s="521"/>
      <c r="D21" s="521"/>
      <c r="E21" s="521"/>
      <c r="F21" s="522"/>
      <c r="G21" s="523"/>
      <c r="H21" s="523"/>
      <c r="I21" s="523"/>
      <c r="J21" s="524"/>
    </row>
    <row r="22" spans="2:10" ht="18" x14ac:dyDescent="0.25">
      <c r="B22" s="387" t="s">
        <v>43</v>
      </c>
      <c r="C22" s="388"/>
      <c r="D22" s="388"/>
      <c r="E22" s="388"/>
      <c r="F22" s="388"/>
      <c r="G22" s="388"/>
      <c r="H22" s="388"/>
      <c r="I22" s="388"/>
      <c r="J22" s="389"/>
    </row>
    <row r="23" spans="2:10" x14ac:dyDescent="0.25">
      <c r="B23" s="476" t="s">
        <v>1019</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2248.9899999999998</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1000</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22</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16.5"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sheetPr codeName="Hoja194">
    <tabColor theme="0"/>
  </sheetPr>
  <dimension ref="B1:K57"/>
  <sheetViews>
    <sheetView topLeftCell="A1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6.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1020</v>
      </c>
      <c r="J7" s="15"/>
    </row>
    <row r="8" spans="2:10" ht="20.25"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990</v>
      </c>
      <c r="G13" s="506"/>
      <c r="H13" s="737" t="s">
        <v>995</v>
      </c>
      <c r="I13" s="518"/>
      <c r="J13" s="504" t="s">
        <v>52</v>
      </c>
    </row>
    <row r="14" spans="2:10" x14ac:dyDescent="0.25">
      <c r="B14" s="497"/>
      <c r="C14" s="498"/>
      <c r="D14" s="504"/>
      <c r="E14" s="504"/>
      <c r="F14" s="507"/>
      <c r="G14" s="508"/>
      <c r="H14" s="519"/>
      <c r="I14" s="520"/>
      <c r="J14" s="504"/>
    </row>
    <row r="15" spans="2:10" ht="36.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652</v>
      </c>
      <c r="E18" s="464"/>
      <c r="F18" s="464"/>
      <c r="G18" s="464"/>
      <c r="H18" s="464"/>
      <c r="I18" s="464"/>
      <c r="J18" s="465"/>
    </row>
    <row r="19" spans="2:10" x14ac:dyDescent="0.25">
      <c r="B19" s="461"/>
      <c r="C19" s="462"/>
      <c r="D19" s="466"/>
      <c r="E19" s="467"/>
      <c r="F19" s="467"/>
      <c r="G19" s="467"/>
      <c r="H19" s="467"/>
      <c r="I19" s="467"/>
      <c r="J19" s="468"/>
    </row>
    <row r="20" spans="2:10" x14ac:dyDescent="0.25">
      <c r="B20" s="469" t="s">
        <v>653</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1021</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1500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582" t="s">
        <v>659</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1500</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16</v>
      </c>
      <c r="C37" s="30" t="s">
        <v>12</v>
      </c>
      <c r="D37" s="30" t="s">
        <v>396</v>
      </c>
      <c r="E37" s="30" t="s">
        <v>498</v>
      </c>
      <c r="F37" s="30" t="s">
        <v>10</v>
      </c>
      <c r="G37" s="426">
        <f>I26</f>
        <v>1500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1022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sheetPr codeName="Hoja195">
    <tabColor theme="0"/>
  </sheetPr>
  <dimension ref="B1:K57"/>
  <sheetViews>
    <sheetView topLeftCell="A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1023</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984</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994</v>
      </c>
      <c r="G13" s="506"/>
      <c r="H13" s="510" t="s">
        <v>995</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746</v>
      </c>
      <c r="E18" s="464"/>
      <c r="F18" s="464"/>
      <c r="G18" s="464"/>
      <c r="H18" s="464"/>
      <c r="I18" s="464"/>
      <c r="J18" s="465"/>
    </row>
    <row r="19" spans="2:10" x14ac:dyDescent="0.25">
      <c r="B19" s="461"/>
      <c r="C19" s="462"/>
      <c r="D19" s="466"/>
      <c r="E19" s="467"/>
      <c r="F19" s="467"/>
      <c r="G19" s="467"/>
      <c r="H19" s="467"/>
      <c r="I19" s="467"/>
      <c r="J19" s="468"/>
    </row>
    <row r="20" spans="2:10" x14ac:dyDescent="0.25">
      <c r="B20" s="469" t="s">
        <v>747</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1024</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1515</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1025</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1515</v>
      </c>
      <c r="J34" s="452"/>
    </row>
    <row r="35" spans="2:10" x14ac:dyDescent="0.25">
      <c r="B35" s="417" t="s">
        <v>32</v>
      </c>
      <c r="C35" s="418"/>
      <c r="D35" s="418"/>
      <c r="E35" s="418"/>
      <c r="F35" s="418"/>
      <c r="G35" s="418"/>
      <c r="H35" s="419"/>
      <c r="I35" s="390" t="s">
        <v>31</v>
      </c>
      <c r="J35" s="390"/>
    </row>
    <row r="36" spans="2:10" ht="31.5" x14ac:dyDescent="0.25">
      <c r="B36" s="142" t="s">
        <v>30</v>
      </c>
      <c r="C36" s="142" t="s">
        <v>29</v>
      </c>
      <c r="D36" s="142" t="s">
        <v>28</v>
      </c>
      <c r="E36" s="142" t="s">
        <v>27</v>
      </c>
      <c r="F36" s="34" t="s">
        <v>26</v>
      </c>
      <c r="G36" s="437" t="s">
        <v>25</v>
      </c>
      <c r="H36" s="434"/>
      <c r="I36" s="390"/>
      <c r="J36" s="390"/>
    </row>
    <row r="37" spans="2:10" x14ac:dyDescent="0.25">
      <c r="B37" s="29" t="s">
        <v>21</v>
      </c>
      <c r="C37" s="30" t="s">
        <v>12</v>
      </c>
      <c r="D37" s="30" t="s">
        <v>396</v>
      </c>
      <c r="E37" s="30" t="s">
        <v>498</v>
      </c>
      <c r="F37" s="30" t="s">
        <v>10</v>
      </c>
      <c r="G37" s="426">
        <f>I26</f>
        <v>1515</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1"/>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sheetPr codeName="Hoja196">
    <tabColor theme="0"/>
  </sheetPr>
  <dimension ref="B1:L59"/>
  <sheetViews>
    <sheetView topLeftCell="A5" workbookViewId="0">
      <selection activeCell="D19" sqref="D19:J20"/>
    </sheetView>
  </sheetViews>
  <sheetFormatPr baseColWidth="10" defaultRowHeight="15" x14ac:dyDescent="0.25"/>
  <cols>
    <col min="1" max="1" width="2.140625" customWidth="1"/>
    <col min="4" max="4" width="16.7109375" customWidth="1"/>
    <col min="8" max="8" width="5" customWidth="1"/>
    <col min="10" max="10" width="31"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1029</v>
      </c>
      <c r="J8" s="15"/>
    </row>
    <row r="9" spans="2:10" ht="9" customHeight="1" x14ac:dyDescent="0.25">
      <c r="B9" s="17"/>
      <c r="C9" s="16"/>
      <c r="D9" s="19"/>
      <c r="E9" s="16"/>
      <c r="F9" s="20"/>
      <c r="G9" s="16"/>
      <c r="H9" s="16"/>
      <c r="I9" s="16"/>
      <c r="J9" s="15"/>
    </row>
    <row r="10" spans="2:10" ht="20.25" x14ac:dyDescent="0.25">
      <c r="B10" s="17"/>
      <c r="C10" s="16"/>
      <c r="D10" s="16"/>
      <c r="E10" s="16"/>
      <c r="F10" s="20"/>
      <c r="G10" s="19"/>
      <c r="H10" s="19"/>
      <c r="I10" s="18" t="s">
        <v>984</v>
      </c>
      <c r="J10" s="15"/>
    </row>
    <row r="11" spans="2:10" ht="16.5"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8.75" customHeight="1" x14ac:dyDescent="0.25">
      <c r="B14" s="497"/>
      <c r="C14" s="498"/>
      <c r="D14" s="505" t="s">
        <v>222</v>
      </c>
      <c r="E14" s="506"/>
      <c r="F14" s="505" t="s">
        <v>234</v>
      </c>
      <c r="G14" s="506"/>
      <c r="H14" s="505" t="s">
        <v>66</v>
      </c>
      <c r="I14" s="506"/>
      <c r="J14" s="504" t="s">
        <v>52</v>
      </c>
    </row>
    <row r="15" spans="2:10"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0"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9" customHeight="1" x14ac:dyDescent="0.25">
      <c r="B19" s="459" t="s">
        <v>46</v>
      </c>
      <c r="C19" s="460"/>
      <c r="D19" s="595" t="s">
        <v>223</v>
      </c>
      <c r="E19" s="596"/>
      <c r="F19" s="596"/>
      <c r="G19" s="596"/>
      <c r="H19" s="596"/>
      <c r="I19" s="596"/>
      <c r="J19" s="597"/>
    </row>
    <row r="20" spans="2:12" ht="11.25" customHeight="1" x14ac:dyDescent="0.25">
      <c r="B20" s="461"/>
      <c r="C20" s="462"/>
      <c r="D20" s="598"/>
      <c r="E20" s="599"/>
      <c r="F20" s="599"/>
      <c r="G20" s="599"/>
      <c r="H20" s="599"/>
      <c r="I20" s="599"/>
      <c r="J20" s="600"/>
    </row>
    <row r="21" spans="2:12" ht="11.25" customHeight="1" x14ac:dyDescent="0.25">
      <c r="B21" s="521" t="s">
        <v>239</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18" x14ac:dyDescent="0.25">
      <c r="B23" s="387" t="s">
        <v>43</v>
      </c>
      <c r="C23" s="388"/>
      <c r="D23" s="388"/>
      <c r="E23" s="388"/>
      <c r="F23" s="388"/>
      <c r="G23" s="388"/>
      <c r="H23" s="388"/>
      <c r="I23" s="388"/>
      <c r="J23" s="389"/>
    </row>
    <row r="24" spans="2:12" ht="19.5" customHeight="1" x14ac:dyDescent="0.25">
      <c r="B24" s="476" t="s">
        <v>1030</v>
      </c>
      <c r="C24" s="477"/>
      <c r="D24" s="477"/>
      <c r="E24" s="477"/>
      <c r="F24" s="477"/>
      <c r="G24" s="477"/>
      <c r="H24" s="477"/>
      <c r="I24" s="477"/>
      <c r="J24" s="478"/>
    </row>
    <row r="25" spans="2:12" ht="26.25" customHeight="1" x14ac:dyDescent="0.25">
      <c r="B25" s="479"/>
      <c r="C25" s="480"/>
      <c r="D25" s="480"/>
      <c r="E25" s="480"/>
      <c r="F25" s="480"/>
      <c r="G25" s="480"/>
      <c r="H25" s="480"/>
      <c r="I25" s="480"/>
      <c r="J25" s="481"/>
    </row>
    <row r="26" spans="2:12" ht="18.75" customHeight="1" x14ac:dyDescent="0.25">
      <c r="B26" s="479"/>
      <c r="C26" s="480"/>
      <c r="D26" s="480"/>
      <c r="E26" s="480"/>
      <c r="F26" s="480"/>
      <c r="G26" s="480"/>
      <c r="H26" s="480"/>
      <c r="I26" s="480"/>
      <c r="J26" s="481"/>
    </row>
    <row r="27" spans="2:12" ht="16.5" x14ac:dyDescent="0.25">
      <c r="B27" s="455" t="s">
        <v>224</v>
      </c>
      <c r="C27" s="455"/>
      <c r="D27" s="455"/>
      <c r="E27" s="455"/>
      <c r="F27" s="455"/>
      <c r="G27" s="455"/>
      <c r="H27" s="455"/>
      <c r="I27" s="726">
        <v>14935</v>
      </c>
      <c r="J27" s="726"/>
    </row>
    <row r="28" spans="2:12" ht="16.5" x14ac:dyDescent="0.25">
      <c r="B28" s="487" t="s">
        <v>225</v>
      </c>
      <c r="C28" s="488"/>
      <c r="D28" s="488"/>
      <c r="E28" s="488"/>
      <c r="F28" s="488"/>
      <c r="G28" s="488"/>
      <c r="H28" s="539"/>
      <c r="I28" s="727">
        <f>+I27*8%</f>
        <v>1194.8</v>
      </c>
      <c r="J28" s="728"/>
    </row>
    <row r="29" spans="2:12" ht="18" x14ac:dyDescent="0.25">
      <c r="B29" s="455" t="s">
        <v>110</v>
      </c>
      <c r="C29" s="455"/>
      <c r="D29" s="455"/>
      <c r="E29" s="455"/>
      <c r="F29" s="455"/>
      <c r="G29" s="455"/>
      <c r="H29" s="455"/>
      <c r="I29" s="722">
        <f>SUM(I27:J28)</f>
        <v>16129.8</v>
      </c>
      <c r="J29" s="723"/>
    </row>
    <row r="30" spans="2:12" ht="18" x14ac:dyDescent="0.25">
      <c r="B30" s="387" t="s">
        <v>40</v>
      </c>
      <c r="C30" s="388"/>
      <c r="D30" s="388"/>
      <c r="E30" s="388"/>
      <c r="F30" s="388"/>
      <c r="G30" s="388"/>
      <c r="H30" s="388"/>
      <c r="I30" s="388"/>
      <c r="J30" s="389"/>
      <c r="L30" s="54"/>
    </row>
    <row r="31" spans="2:12" ht="15.75" x14ac:dyDescent="0.25">
      <c r="B31" s="434" t="s">
        <v>39</v>
      </c>
      <c r="C31" s="435"/>
      <c r="D31" s="435"/>
      <c r="E31" s="435"/>
      <c r="F31" s="435"/>
      <c r="G31" s="435"/>
      <c r="H31" s="436"/>
      <c r="I31" s="437" t="s">
        <v>38</v>
      </c>
      <c r="J31" s="437"/>
    </row>
    <row r="32" spans="2:12" ht="16.5" x14ac:dyDescent="0.25">
      <c r="B32" s="546" t="s">
        <v>986</v>
      </c>
      <c r="C32" s="547"/>
      <c r="D32" s="547"/>
      <c r="E32" s="547"/>
      <c r="F32" s="547"/>
      <c r="G32" s="547"/>
      <c r="H32" s="547"/>
      <c r="I32" s="729">
        <f>+I27*3%-375</f>
        <v>73.050000000000011</v>
      </c>
      <c r="J32" s="730"/>
    </row>
    <row r="33" spans="2:10" ht="16.5" x14ac:dyDescent="0.25">
      <c r="B33" s="577" t="s">
        <v>226</v>
      </c>
      <c r="C33" s="578"/>
      <c r="D33" s="578"/>
      <c r="E33" s="578"/>
      <c r="F33" s="578"/>
      <c r="G33" s="578"/>
      <c r="H33" s="579"/>
      <c r="I33" s="724">
        <f>+I28*100%</f>
        <v>1194.8</v>
      </c>
      <c r="J33" s="725"/>
    </row>
    <row r="34" spans="2:10" ht="16.5" x14ac:dyDescent="0.25">
      <c r="B34" s="542" t="s">
        <v>227</v>
      </c>
      <c r="C34" s="543"/>
      <c r="D34" s="543"/>
      <c r="E34" s="543"/>
      <c r="F34" s="543"/>
      <c r="G34" s="543"/>
      <c r="H34" s="543"/>
      <c r="I34" s="720">
        <f>+I27*0.5%</f>
        <v>74.674999999999997</v>
      </c>
      <c r="J34" s="721"/>
    </row>
    <row r="35" spans="2:10" ht="28.5" customHeight="1" x14ac:dyDescent="0.25">
      <c r="B35" s="443" t="s">
        <v>1031</v>
      </c>
      <c r="C35" s="621"/>
      <c r="D35" s="621"/>
      <c r="E35" s="622"/>
      <c r="F35" s="449" t="s">
        <v>34</v>
      </c>
      <c r="G35" s="450"/>
      <c r="H35" s="451"/>
      <c r="I35" s="722">
        <f>SUM(I32:J34)</f>
        <v>1342.5249999999999</v>
      </c>
      <c r="J35" s="723"/>
    </row>
    <row r="36" spans="2:10" ht="21" customHeight="1" x14ac:dyDescent="0.25">
      <c r="B36" s="623"/>
      <c r="C36" s="624"/>
      <c r="D36" s="624"/>
      <c r="E36" s="625"/>
      <c r="F36" s="534" t="s">
        <v>228</v>
      </c>
      <c r="G36" s="535"/>
      <c r="H36" s="536"/>
      <c r="I36" s="452">
        <f>+I29-I35-0.01</f>
        <v>14787.264999999999</v>
      </c>
      <c r="J36" s="452"/>
    </row>
    <row r="37" spans="2:10" ht="16.5" x14ac:dyDescent="0.25">
      <c r="B37" s="417" t="s">
        <v>32</v>
      </c>
      <c r="C37" s="418"/>
      <c r="D37" s="418"/>
      <c r="E37" s="418"/>
      <c r="F37" s="418"/>
      <c r="G37" s="418"/>
      <c r="H37" s="419"/>
      <c r="I37" s="390" t="s">
        <v>31</v>
      </c>
      <c r="J37" s="390"/>
    </row>
    <row r="38" spans="2:10" ht="31.5" x14ac:dyDescent="0.25">
      <c r="B38" s="143" t="s">
        <v>30</v>
      </c>
      <c r="C38" s="143" t="s">
        <v>29</v>
      </c>
      <c r="D38" s="143" t="s">
        <v>28</v>
      </c>
      <c r="E38" s="143" t="s">
        <v>27</v>
      </c>
      <c r="F38" s="28" t="s">
        <v>26</v>
      </c>
      <c r="G38" s="424" t="s">
        <v>25</v>
      </c>
      <c r="H38" s="425"/>
      <c r="I38" s="390"/>
      <c r="J38" s="390"/>
    </row>
    <row r="39" spans="2:10" ht="15.75" x14ac:dyDescent="0.25">
      <c r="B39" s="29" t="s">
        <v>15</v>
      </c>
      <c r="C39" s="30" t="s">
        <v>12</v>
      </c>
      <c r="D39" s="30" t="s">
        <v>11</v>
      </c>
      <c r="E39" s="30" t="s">
        <v>144</v>
      </c>
      <c r="F39" s="30" t="s">
        <v>10</v>
      </c>
      <c r="G39" s="426">
        <f>+I27</f>
        <v>14935</v>
      </c>
      <c r="H39" s="427"/>
      <c r="I39" s="400" t="s">
        <v>229</v>
      </c>
      <c r="J39" s="401"/>
    </row>
    <row r="40" spans="2:10" ht="15.75" x14ac:dyDescent="0.25">
      <c r="B40" s="9" t="s">
        <v>15</v>
      </c>
      <c r="C40" s="8" t="s">
        <v>146</v>
      </c>
      <c r="D40" s="8" t="s">
        <v>144</v>
      </c>
      <c r="E40" s="8" t="s">
        <v>11</v>
      </c>
      <c r="F40" s="8" t="s">
        <v>10</v>
      </c>
      <c r="G40" s="406">
        <f>+I28</f>
        <v>1194.8</v>
      </c>
      <c r="H40" s="407"/>
      <c r="I40" s="402"/>
      <c r="J40" s="403"/>
    </row>
    <row r="41" spans="2:10" ht="15.75" x14ac:dyDescent="0.25">
      <c r="B41" s="9"/>
      <c r="C41" s="8"/>
      <c r="D41" s="8"/>
      <c r="E41" s="8"/>
      <c r="F41" s="8"/>
      <c r="G41" s="406"/>
      <c r="H41" s="407"/>
      <c r="I41" s="402"/>
      <c r="J41" s="403"/>
    </row>
    <row r="42" spans="2:10" ht="15.75" x14ac:dyDescent="0.25">
      <c r="B42" s="9"/>
      <c r="C42" s="8"/>
      <c r="D42" s="8"/>
      <c r="E42" s="8"/>
      <c r="F42" s="8"/>
      <c r="G42" s="406"/>
      <c r="H42" s="407"/>
      <c r="I42" s="404"/>
      <c r="J42" s="405"/>
    </row>
    <row r="43" spans="2:10" ht="15.75" x14ac:dyDescent="0.25">
      <c r="B43" s="9"/>
      <c r="C43" s="8"/>
      <c r="D43" s="8"/>
      <c r="E43" s="8"/>
      <c r="F43" s="8"/>
      <c r="G43" s="406"/>
      <c r="H43" s="407"/>
      <c r="I43" s="390" t="s">
        <v>19</v>
      </c>
      <c r="J43" s="390"/>
    </row>
    <row r="44" spans="2:10" ht="15.75" x14ac:dyDescent="0.25">
      <c r="B44" s="9"/>
      <c r="C44" s="8"/>
      <c r="D44" s="8"/>
      <c r="E44" s="8"/>
      <c r="F44" s="8"/>
      <c r="G44" s="406"/>
      <c r="H44" s="407"/>
      <c r="I44" s="409" t="s">
        <v>1032</v>
      </c>
      <c r="J44" s="410"/>
    </row>
    <row r="45" spans="2:10" ht="15.75" x14ac:dyDescent="0.25">
      <c r="B45" s="9"/>
      <c r="C45" s="8"/>
      <c r="D45" s="8"/>
      <c r="E45" s="8"/>
      <c r="F45" s="8"/>
      <c r="G45" s="406"/>
      <c r="H45" s="407"/>
      <c r="I45" s="411"/>
      <c r="J45" s="412"/>
    </row>
    <row r="46" spans="2:10" ht="15.75" customHeight="1" x14ac:dyDescent="0.25">
      <c r="B46" s="9"/>
      <c r="C46" s="8"/>
      <c r="D46" s="8"/>
      <c r="E46" s="8"/>
      <c r="F46" s="8"/>
      <c r="G46" s="406"/>
      <c r="H46" s="407"/>
      <c r="I46" s="411"/>
      <c r="J46" s="412"/>
    </row>
    <row r="47" spans="2:10" ht="15.75" customHeight="1" x14ac:dyDescent="0.25">
      <c r="B47" s="9"/>
      <c r="C47" s="8"/>
      <c r="D47" s="8"/>
      <c r="E47" s="8"/>
      <c r="F47" s="8"/>
      <c r="G47" s="406"/>
      <c r="H47" s="407"/>
      <c r="I47" s="411"/>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31"/>
      <c r="C50" s="32"/>
      <c r="D50" s="32"/>
      <c r="E50" s="6"/>
      <c r="F50" s="6"/>
      <c r="G50" s="415"/>
      <c r="H50" s="416"/>
      <c r="I50" s="413"/>
      <c r="J50" s="414"/>
    </row>
    <row r="51" spans="2:10" ht="18" x14ac:dyDescent="0.25">
      <c r="B51" s="387" t="s">
        <v>8</v>
      </c>
      <c r="C51" s="388"/>
      <c r="D51" s="388"/>
      <c r="E51" s="388"/>
      <c r="F51" s="388"/>
      <c r="G51" s="388"/>
      <c r="H51" s="389"/>
      <c r="I51" s="390" t="s">
        <v>7</v>
      </c>
      <c r="J51" s="390"/>
    </row>
    <row r="52" spans="2:10" ht="15.75" x14ac:dyDescent="0.25">
      <c r="B52" s="390" t="s">
        <v>6</v>
      </c>
      <c r="C52" s="390"/>
      <c r="D52" s="390"/>
      <c r="E52" s="390" t="s">
        <v>5</v>
      </c>
      <c r="F52" s="390"/>
      <c r="G52" s="390"/>
      <c r="H52" s="390"/>
      <c r="I52" s="390"/>
      <c r="J52" s="390"/>
    </row>
    <row r="53" spans="2:10" ht="15" customHeight="1" x14ac:dyDescent="0.25">
      <c r="B53" s="573" t="s">
        <v>877</v>
      </c>
      <c r="C53" s="392"/>
      <c r="D53" s="392"/>
      <c r="E53" s="394" t="s">
        <v>871</v>
      </c>
      <c r="F53" s="394"/>
      <c r="G53" s="394"/>
      <c r="H53" s="395"/>
      <c r="I53" s="400" t="s">
        <v>86</v>
      </c>
      <c r="J53" s="401"/>
    </row>
    <row r="54" spans="2:10" ht="27" customHeight="1" x14ac:dyDescent="0.25">
      <c r="B54" s="392"/>
      <c r="C54" s="392"/>
      <c r="D54" s="392"/>
      <c r="E54" s="396"/>
      <c r="F54" s="396"/>
      <c r="G54" s="396"/>
      <c r="H54" s="397"/>
      <c r="I54" s="402"/>
      <c r="J54" s="403"/>
    </row>
    <row r="55" spans="2:10" x14ac:dyDescent="0.25">
      <c r="B55" s="392"/>
      <c r="C55" s="392"/>
      <c r="D55" s="392"/>
      <c r="E55" s="396"/>
      <c r="F55" s="396"/>
      <c r="G55" s="396"/>
      <c r="H55" s="397"/>
      <c r="I55" s="402"/>
      <c r="J55" s="403"/>
    </row>
    <row r="56" spans="2:10" x14ac:dyDescent="0.25">
      <c r="B56" s="392"/>
      <c r="C56" s="392"/>
      <c r="D56" s="392"/>
      <c r="E56" s="396"/>
      <c r="F56" s="396"/>
      <c r="G56" s="396"/>
      <c r="H56" s="396"/>
      <c r="I56" s="404"/>
      <c r="J56" s="405"/>
    </row>
    <row r="57" spans="2:10" x14ac:dyDescent="0.25">
      <c r="B57" s="392"/>
      <c r="C57" s="392"/>
      <c r="D57" s="392"/>
      <c r="E57" s="396"/>
      <c r="F57" s="396"/>
      <c r="G57" s="396"/>
      <c r="H57" s="396"/>
      <c r="I57" s="400" t="s">
        <v>1</v>
      </c>
      <c r="J57" s="401"/>
    </row>
    <row r="58" spans="2:10" x14ac:dyDescent="0.25">
      <c r="B58" s="392"/>
      <c r="C58" s="392"/>
      <c r="D58" s="392"/>
      <c r="E58" s="398"/>
      <c r="F58" s="398"/>
      <c r="G58" s="398"/>
      <c r="H58" s="399"/>
      <c r="I58" s="404"/>
      <c r="J58" s="405"/>
    </row>
    <row r="59" spans="2:10" x14ac:dyDescent="0.25">
      <c r="B59" s="384" t="s">
        <v>0</v>
      </c>
      <c r="C59" s="385"/>
      <c r="D59" s="385"/>
      <c r="E59" s="385"/>
      <c r="F59" s="385"/>
      <c r="G59" s="385"/>
      <c r="H59" s="385"/>
      <c r="I59" s="385"/>
      <c r="J59" s="386"/>
    </row>
  </sheetData>
  <mergeCells count="70">
    <mergeCell ref="B5:J5"/>
    <mergeCell ref="B6:J6"/>
    <mergeCell ref="B7:J7"/>
    <mergeCell ref="B12:J12"/>
    <mergeCell ref="B13:C17"/>
    <mergeCell ref="D13:E13"/>
    <mergeCell ref="F13:G13"/>
    <mergeCell ref="H13:I13"/>
    <mergeCell ref="D14:E15"/>
    <mergeCell ref="F14:G15"/>
    <mergeCell ref="B23:J23"/>
    <mergeCell ref="H14:I15"/>
    <mergeCell ref="J14:J15"/>
    <mergeCell ref="D16:H16"/>
    <mergeCell ref="I16:J16"/>
    <mergeCell ref="D17:H17"/>
    <mergeCell ref="I17:J17"/>
    <mergeCell ref="B18:J18"/>
    <mergeCell ref="B19:C20"/>
    <mergeCell ref="D19:J20"/>
    <mergeCell ref="B21:E22"/>
    <mergeCell ref="F21:J22"/>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50"/>
    <mergeCell ref="G45:H45"/>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paperSize="126" scale="77" orientation="portrait" r:id="rId1"/>
  <drawing r:id="rId2"/>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sheetPr codeName="Hoja197">
    <tabColor theme="0"/>
  </sheetPr>
  <dimension ref="B2:L58"/>
  <sheetViews>
    <sheetView workbookViewId="0">
      <selection activeCell="B2" sqref="B2:J58"/>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1033</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984</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304</v>
      </c>
      <c r="G14" s="506"/>
      <c r="H14" s="505" t="s">
        <v>842</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595" t="s">
        <v>302</v>
      </c>
      <c r="E19" s="596"/>
      <c r="F19" s="596"/>
      <c r="G19" s="596"/>
      <c r="H19" s="596"/>
      <c r="I19" s="596"/>
      <c r="J19" s="597"/>
    </row>
    <row r="20" spans="2:12" ht="11.25" customHeight="1" x14ac:dyDescent="0.25">
      <c r="B20" s="461"/>
      <c r="C20" s="462"/>
      <c r="D20" s="598"/>
      <c r="E20" s="599"/>
      <c r="F20" s="599"/>
      <c r="G20" s="599"/>
      <c r="H20" s="599"/>
      <c r="I20" s="599"/>
      <c r="J20" s="600"/>
    </row>
    <row r="21" spans="2:12" ht="15" customHeight="1" x14ac:dyDescent="0.25">
      <c r="B21" s="521" t="s">
        <v>303</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9" customHeight="1"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1034</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9428.57</v>
      </c>
      <c r="J28" s="726"/>
    </row>
    <row r="29" spans="2:12" ht="16.5" x14ac:dyDescent="0.25">
      <c r="B29" s="487" t="s">
        <v>225</v>
      </c>
      <c r="C29" s="488"/>
      <c r="D29" s="488"/>
      <c r="E29" s="488"/>
      <c r="F29" s="488"/>
      <c r="G29" s="488"/>
      <c r="H29" s="539"/>
      <c r="I29" s="727">
        <f>+I28*8%</f>
        <v>754.28560000000004</v>
      </c>
      <c r="J29" s="728"/>
    </row>
    <row r="30" spans="2:12" ht="16.5" x14ac:dyDescent="0.25">
      <c r="B30" s="455" t="s">
        <v>110</v>
      </c>
      <c r="C30" s="455"/>
      <c r="D30" s="455"/>
      <c r="E30" s="455"/>
      <c r="F30" s="455"/>
      <c r="G30" s="455"/>
      <c r="H30" s="455"/>
      <c r="I30" s="749">
        <f>SUM(I28:J29)</f>
        <v>10182.855599999999</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v>0</v>
      </c>
      <c r="J33" s="751"/>
    </row>
    <row r="34" spans="2:12" ht="15.75" x14ac:dyDescent="0.25">
      <c r="B34" s="577" t="s">
        <v>226</v>
      </c>
      <c r="C34" s="578"/>
      <c r="D34" s="578"/>
      <c r="E34" s="578"/>
      <c r="F34" s="578"/>
      <c r="G34" s="578"/>
      <c r="H34" s="579"/>
      <c r="I34" s="591">
        <f>+I29*100%</f>
        <v>754.28560000000004</v>
      </c>
      <c r="J34" s="592"/>
    </row>
    <row r="35" spans="2:12" ht="15.75" x14ac:dyDescent="0.25">
      <c r="B35" s="542" t="s">
        <v>227</v>
      </c>
      <c r="C35" s="543"/>
      <c r="D35" s="543"/>
      <c r="E35" s="543"/>
      <c r="F35" s="543"/>
      <c r="G35" s="543"/>
      <c r="H35" s="543"/>
      <c r="I35" s="615">
        <f>+I28*0.5%</f>
        <v>47.142850000000003</v>
      </c>
      <c r="J35" s="616"/>
    </row>
    <row r="36" spans="2:12" ht="26.25" customHeight="1" x14ac:dyDescent="0.25">
      <c r="B36" s="443" t="s">
        <v>1035</v>
      </c>
      <c r="C36" s="444"/>
      <c r="D36" s="444"/>
      <c r="E36" s="445"/>
      <c r="F36" s="534" t="s">
        <v>34</v>
      </c>
      <c r="G36" s="535"/>
      <c r="H36" s="536"/>
      <c r="I36" s="722">
        <f>SUM(I33:J35)</f>
        <v>801.42845</v>
      </c>
      <c r="J36" s="723"/>
    </row>
    <row r="37" spans="2:12" ht="26.25" customHeight="1" x14ac:dyDescent="0.25">
      <c r="B37" s="446"/>
      <c r="C37" s="447"/>
      <c r="D37" s="447"/>
      <c r="E37" s="448"/>
      <c r="F37" s="534" t="s">
        <v>228</v>
      </c>
      <c r="G37" s="535"/>
      <c r="H37" s="536"/>
      <c r="I37" s="452">
        <f>+I30-I36</f>
        <v>9381.4271499999995</v>
      </c>
      <c r="J37" s="452"/>
      <c r="L37" s="44"/>
    </row>
    <row r="38" spans="2:12" ht="16.5" x14ac:dyDescent="0.25">
      <c r="B38" s="417" t="s">
        <v>32</v>
      </c>
      <c r="C38" s="418"/>
      <c r="D38" s="418"/>
      <c r="E38" s="418"/>
      <c r="F38" s="418"/>
      <c r="G38" s="418"/>
      <c r="H38" s="419"/>
      <c r="I38" s="390" t="s">
        <v>31</v>
      </c>
      <c r="J38" s="390"/>
    </row>
    <row r="39" spans="2:12" ht="31.5" x14ac:dyDescent="0.25">
      <c r="B39" s="144" t="s">
        <v>30</v>
      </c>
      <c r="C39" s="144" t="s">
        <v>29</v>
      </c>
      <c r="D39" s="144" t="s">
        <v>28</v>
      </c>
      <c r="E39" s="144" t="s">
        <v>27</v>
      </c>
      <c r="F39" s="28" t="s">
        <v>26</v>
      </c>
      <c r="G39" s="424" t="s">
        <v>25</v>
      </c>
      <c r="H39" s="425"/>
      <c r="I39" s="390"/>
      <c r="J39" s="390"/>
    </row>
    <row r="40" spans="2:12" ht="15.75" x14ac:dyDescent="0.25">
      <c r="B40" s="29" t="s">
        <v>15</v>
      </c>
      <c r="C40" s="30" t="s">
        <v>12</v>
      </c>
      <c r="D40" s="30" t="s">
        <v>11</v>
      </c>
      <c r="E40" s="30" t="s">
        <v>144</v>
      </c>
      <c r="F40" s="30" t="s">
        <v>10</v>
      </c>
      <c r="G40" s="426">
        <f>+I28</f>
        <v>9428.57</v>
      </c>
      <c r="H40" s="427"/>
      <c r="I40" s="428" t="s">
        <v>285</v>
      </c>
      <c r="J40" s="429"/>
    </row>
    <row r="41" spans="2:12" ht="15.75" x14ac:dyDescent="0.25">
      <c r="B41" s="9" t="s">
        <v>15</v>
      </c>
      <c r="C41" s="8" t="s">
        <v>146</v>
      </c>
      <c r="D41" s="8" t="s">
        <v>144</v>
      </c>
      <c r="E41" s="8" t="s">
        <v>11</v>
      </c>
      <c r="F41" s="8" t="s">
        <v>10</v>
      </c>
      <c r="G41" s="406">
        <f>+I29</f>
        <v>754.28560000000004</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988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877</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8" orientation="portrait" r:id="rId1"/>
  <drawing r:id="rId2"/>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sheetPr codeName="Hoja198">
    <tabColor theme="0"/>
  </sheetPr>
  <dimension ref="B2:L58"/>
  <sheetViews>
    <sheetView topLeftCell="A13" workbookViewId="0">
      <selection activeCell="D16" sqref="D16:H16"/>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1036</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984</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222</v>
      </c>
      <c r="E14" s="506"/>
      <c r="F14" s="505" t="s">
        <v>309</v>
      </c>
      <c r="G14" s="506"/>
      <c r="H14" s="505" t="s">
        <v>842</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305</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306</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1037</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8000</v>
      </c>
      <c r="J28" s="726"/>
    </row>
    <row r="29" spans="2:12" ht="16.5" x14ac:dyDescent="0.25">
      <c r="B29" s="487" t="s">
        <v>225</v>
      </c>
      <c r="C29" s="488"/>
      <c r="D29" s="488"/>
      <c r="E29" s="488"/>
      <c r="F29" s="488"/>
      <c r="G29" s="488"/>
      <c r="H29" s="539"/>
      <c r="I29" s="727">
        <f>+I28*8%</f>
        <v>640</v>
      </c>
      <c r="J29" s="728"/>
    </row>
    <row r="30" spans="2:12" ht="16.5" x14ac:dyDescent="0.25">
      <c r="B30" s="455" t="s">
        <v>110</v>
      </c>
      <c r="C30" s="455"/>
      <c r="D30" s="455"/>
      <c r="E30" s="455"/>
      <c r="F30" s="455"/>
      <c r="G30" s="455"/>
      <c r="H30" s="455"/>
      <c r="I30" s="749">
        <f>SUM(I28:J29)</f>
        <v>8640</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v>0</v>
      </c>
      <c r="J33" s="751"/>
    </row>
    <row r="34" spans="2:12" ht="15.75" x14ac:dyDescent="0.25">
      <c r="B34" s="577" t="s">
        <v>226</v>
      </c>
      <c r="C34" s="578"/>
      <c r="D34" s="578"/>
      <c r="E34" s="578"/>
      <c r="F34" s="578"/>
      <c r="G34" s="578"/>
      <c r="H34" s="579"/>
      <c r="I34" s="591">
        <f>+I29*100%</f>
        <v>640</v>
      </c>
      <c r="J34" s="592"/>
    </row>
    <row r="35" spans="2:12" ht="15.75" x14ac:dyDescent="0.25">
      <c r="B35" s="542" t="s">
        <v>227</v>
      </c>
      <c r="C35" s="543"/>
      <c r="D35" s="543"/>
      <c r="E35" s="543"/>
      <c r="F35" s="543"/>
      <c r="G35" s="543"/>
      <c r="H35" s="543"/>
      <c r="I35" s="615">
        <f>+I28*0.5%</f>
        <v>40</v>
      </c>
      <c r="J35" s="616"/>
    </row>
    <row r="36" spans="2:12" ht="26.25" customHeight="1" x14ac:dyDescent="0.25">
      <c r="B36" s="443" t="s">
        <v>308</v>
      </c>
      <c r="C36" s="444"/>
      <c r="D36" s="444"/>
      <c r="E36" s="445"/>
      <c r="F36" s="534" t="s">
        <v>34</v>
      </c>
      <c r="G36" s="535"/>
      <c r="H36" s="536"/>
      <c r="I36" s="722">
        <f>SUM(I33:J35)</f>
        <v>680</v>
      </c>
      <c r="J36" s="723"/>
    </row>
    <row r="37" spans="2:12" ht="26.25" customHeight="1" x14ac:dyDescent="0.25">
      <c r="B37" s="446"/>
      <c r="C37" s="447"/>
      <c r="D37" s="447"/>
      <c r="E37" s="448"/>
      <c r="F37" s="534" t="s">
        <v>228</v>
      </c>
      <c r="G37" s="535"/>
      <c r="H37" s="536"/>
      <c r="I37" s="452">
        <f>+I30-I36</f>
        <v>7960</v>
      </c>
      <c r="J37" s="452"/>
      <c r="L37" s="44"/>
    </row>
    <row r="38" spans="2:12" ht="16.5" x14ac:dyDescent="0.25">
      <c r="B38" s="417" t="s">
        <v>32</v>
      </c>
      <c r="C38" s="418"/>
      <c r="D38" s="418"/>
      <c r="E38" s="418"/>
      <c r="F38" s="418"/>
      <c r="G38" s="418"/>
      <c r="H38" s="419"/>
      <c r="I38" s="390" t="s">
        <v>31</v>
      </c>
      <c r="J38" s="390"/>
    </row>
    <row r="39" spans="2:12" ht="31.5" x14ac:dyDescent="0.25">
      <c r="B39" s="145" t="s">
        <v>30</v>
      </c>
      <c r="C39" s="145" t="s">
        <v>29</v>
      </c>
      <c r="D39" s="145" t="s">
        <v>28</v>
      </c>
      <c r="E39" s="145" t="s">
        <v>27</v>
      </c>
      <c r="F39" s="28" t="s">
        <v>26</v>
      </c>
      <c r="G39" s="424" t="s">
        <v>25</v>
      </c>
      <c r="H39" s="425"/>
      <c r="I39" s="390"/>
      <c r="J39" s="390"/>
    </row>
    <row r="40" spans="2:12" ht="15.75" x14ac:dyDescent="0.25">
      <c r="B40" s="29" t="s">
        <v>15</v>
      </c>
      <c r="C40" s="30" t="s">
        <v>12</v>
      </c>
      <c r="D40" s="30" t="s">
        <v>11</v>
      </c>
      <c r="E40" s="30" t="s">
        <v>144</v>
      </c>
      <c r="F40" s="30" t="s">
        <v>10</v>
      </c>
      <c r="G40" s="426">
        <f>+I28</f>
        <v>8000</v>
      </c>
      <c r="H40" s="427"/>
      <c r="I40" s="428" t="s">
        <v>285</v>
      </c>
      <c r="J40" s="429"/>
    </row>
    <row r="41" spans="2:12" ht="15.75" x14ac:dyDescent="0.25">
      <c r="B41" s="9" t="s">
        <v>15</v>
      </c>
      <c r="C41" s="8" t="s">
        <v>146</v>
      </c>
      <c r="D41" s="8" t="s">
        <v>144</v>
      </c>
      <c r="E41" s="8" t="s">
        <v>11</v>
      </c>
      <c r="F41" s="8" t="s">
        <v>10</v>
      </c>
      <c r="G41" s="406">
        <f>+I29</f>
        <v>640</v>
      </c>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1038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860</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8" orientation="portrait" r:id="rId1"/>
  <drawing r:id="rId2"/>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sheetPr codeName="Hoja199">
    <tabColor theme="0"/>
  </sheetPr>
  <dimension ref="B2:L58"/>
  <sheetViews>
    <sheetView topLeftCell="A4" workbookViewId="0">
      <selection activeCell="B25" sqref="B25:J27"/>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1039</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984</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1040</v>
      </c>
      <c r="E14" s="506"/>
      <c r="F14" s="505" t="s">
        <v>1041</v>
      </c>
      <c r="G14" s="506"/>
      <c r="H14" s="505" t="s">
        <v>842</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1042</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1043</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1044</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1045</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3651.06</v>
      </c>
      <c r="J28" s="726"/>
    </row>
    <row r="29" spans="2:12" ht="16.5" x14ac:dyDescent="0.25">
      <c r="B29" s="487" t="s">
        <v>225</v>
      </c>
      <c r="C29" s="488"/>
      <c r="D29" s="488"/>
      <c r="E29" s="488"/>
      <c r="F29" s="488"/>
      <c r="G29" s="488"/>
      <c r="H29" s="539"/>
      <c r="I29" s="727"/>
      <c r="J29" s="728"/>
    </row>
    <row r="30" spans="2:12" ht="16.5" x14ac:dyDescent="0.25">
      <c r="B30" s="455" t="s">
        <v>110</v>
      </c>
      <c r="C30" s="455"/>
      <c r="D30" s="455"/>
      <c r="E30" s="455"/>
      <c r="F30" s="455"/>
      <c r="G30" s="455"/>
      <c r="H30" s="455"/>
      <c r="I30" s="749">
        <f>SUM(I28:J29)</f>
        <v>3651.06</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c r="J33" s="751"/>
    </row>
    <row r="34" spans="2:12" ht="15.75" x14ac:dyDescent="0.25">
      <c r="B34" s="577" t="s">
        <v>226</v>
      </c>
      <c r="C34" s="578"/>
      <c r="D34" s="578"/>
      <c r="E34" s="578"/>
      <c r="F34" s="578"/>
      <c r="G34" s="578"/>
      <c r="H34" s="579"/>
      <c r="I34" s="591"/>
      <c r="J34" s="592"/>
    </row>
    <row r="35" spans="2:12" ht="15.75" x14ac:dyDescent="0.25">
      <c r="B35" s="542" t="s">
        <v>227</v>
      </c>
      <c r="C35" s="543"/>
      <c r="D35" s="543"/>
      <c r="E35" s="543"/>
      <c r="F35" s="543"/>
      <c r="G35" s="543"/>
      <c r="H35" s="543"/>
      <c r="I35" s="615"/>
      <c r="J35" s="616"/>
    </row>
    <row r="36" spans="2:12" ht="26.25" customHeight="1" x14ac:dyDescent="0.25">
      <c r="B36" s="443" t="s">
        <v>1046</v>
      </c>
      <c r="C36" s="444"/>
      <c r="D36" s="444"/>
      <c r="E36" s="445"/>
      <c r="F36" s="534" t="s">
        <v>34</v>
      </c>
      <c r="G36" s="535"/>
      <c r="H36" s="536"/>
      <c r="I36" s="722">
        <f>SUM(I33:J35)</f>
        <v>0</v>
      </c>
      <c r="J36" s="723"/>
    </row>
    <row r="37" spans="2:12" ht="26.25" customHeight="1" x14ac:dyDescent="0.25">
      <c r="B37" s="446"/>
      <c r="C37" s="447"/>
      <c r="D37" s="447"/>
      <c r="E37" s="448"/>
      <c r="F37" s="534" t="s">
        <v>228</v>
      </c>
      <c r="G37" s="535"/>
      <c r="H37" s="536"/>
      <c r="I37" s="452">
        <f>+I30-I36</f>
        <v>3651.06</v>
      </c>
      <c r="J37" s="452"/>
      <c r="L37" s="44"/>
    </row>
    <row r="38" spans="2:12" ht="16.5" x14ac:dyDescent="0.25">
      <c r="B38" s="417" t="s">
        <v>32</v>
      </c>
      <c r="C38" s="418"/>
      <c r="D38" s="418"/>
      <c r="E38" s="418"/>
      <c r="F38" s="418"/>
      <c r="G38" s="418"/>
      <c r="H38" s="419"/>
      <c r="I38" s="390" t="s">
        <v>31</v>
      </c>
      <c r="J38" s="390"/>
    </row>
    <row r="39" spans="2:12" ht="31.5" x14ac:dyDescent="0.25">
      <c r="B39" s="145" t="s">
        <v>30</v>
      </c>
      <c r="C39" s="145" t="s">
        <v>29</v>
      </c>
      <c r="D39" s="145" t="s">
        <v>28</v>
      </c>
      <c r="E39" s="145" t="s">
        <v>27</v>
      </c>
      <c r="F39" s="28" t="s">
        <v>26</v>
      </c>
      <c r="G39" s="424" t="s">
        <v>25</v>
      </c>
      <c r="H39" s="425"/>
      <c r="I39" s="390"/>
      <c r="J39" s="390"/>
    </row>
    <row r="40" spans="2:12" ht="15.75" x14ac:dyDescent="0.25">
      <c r="B40" s="29" t="s">
        <v>1047</v>
      </c>
      <c r="C40" s="30"/>
      <c r="D40" s="30"/>
      <c r="E40" s="30"/>
      <c r="F40" s="30" t="s">
        <v>1047</v>
      </c>
      <c r="G40" s="426">
        <f>I30</f>
        <v>3651.06</v>
      </c>
      <c r="H40" s="427"/>
      <c r="I40" s="428" t="s">
        <v>285</v>
      </c>
      <c r="J40" s="429"/>
    </row>
    <row r="41" spans="2:12" ht="15.75" x14ac:dyDescent="0.25">
      <c r="B41" s="9"/>
      <c r="C41" s="8"/>
      <c r="D41" s="8"/>
      <c r="E41" s="8"/>
      <c r="F41" s="8"/>
      <c r="G41" s="406"/>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1038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860</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8" orientation="portrait" r:id="rId1"/>
  <drawing r:id="rId2"/>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sheetPr codeName="Hoja200">
    <tabColor theme="0"/>
  </sheetPr>
  <dimension ref="B1:J63"/>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1048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984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1049</v>
      </c>
      <c r="E15" s="772"/>
      <c r="F15" s="505" t="s">
        <v>1050</v>
      </c>
      <c r="G15" s="506"/>
      <c r="H15" s="737" t="s">
        <v>842</v>
      </c>
      <c r="I15" s="518"/>
      <c r="J15" s="770" t="s">
        <v>317</v>
      </c>
    </row>
    <row r="16" spans="2:10" ht="27"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1051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1052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1053</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237000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237000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323</v>
      </c>
      <c r="C35" s="543"/>
      <c r="D35" s="543"/>
      <c r="E35" s="543"/>
      <c r="F35" s="543"/>
      <c r="G35" s="543"/>
      <c r="H35" s="543"/>
      <c r="I35" s="711">
        <v>71100</v>
      </c>
      <c r="J35" s="712"/>
    </row>
    <row r="36" spans="2:10" ht="18" x14ac:dyDescent="0.25">
      <c r="B36" s="542" t="s">
        <v>975</v>
      </c>
      <c r="C36" s="543"/>
      <c r="D36" s="543"/>
      <c r="E36" s="543"/>
      <c r="F36" s="543"/>
      <c r="G36" s="543"/>
      <c r="H36" s="543"/>
      <c r="I36" s="711"/>
      <c r="J36" s="712"/>
    </row>
    <row r="37" spans="2:10" ht="18" x14ac:dyDescent="0.25">
      <c r="B37" s="542" t="s">
        <v>433</v>
      </c>
      <c r="C37" s="543"/>
      <c r="D37" s="543"/>
      <c r="E37" s="543"/>
      <c r="F37" s="543"/>
      <c r="G37" s="543"/>
      <c r="H37" s="543"/>
      <c r="I37" s="711"/>
      <c r="J37" s="712"/>
    </row>
    <row r="38" spans="2:10" ht="19.5" customHeight="1" x14ac:dyDescent="0.25">
      <c r="B38" s="542" t="s">
        <v>298</v>
      </c>
      <c r="C38" s="543"/>
      <c r="D38" s="543"/>
      <c r="E38" s="543"/>
      <c r="F38" s="543"/>
      <c r="G38" s="543"/>
      <c r="H38" s="543"/>
      <c r="I38" s="713"/>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1054</v>
      </c>
      <c r="C41" s="621"/>
      <c r="D41" s="621"/>
      <c r="E41" s="622"/>
      <c r="F41" s="550" t="s">
        <v>34</v>
      </c>
      <c r="G41" s="551"/>
      <c r="H41" s="552"/>
      <c r="I41" s="715">
        <f>I38+I37+I35+I36</f>
        <v>71100</v>
      </c>
      <c r="J41" s="715"/>
    </row>
    <row r="42" spans="2:10" ht="32.25" customHeight="1" x14ac:dyDescent="0.25">
      <c r="B42" s="623"/>
      <c r="C42" s="624"/>
      <c r="D42" s="624"/>
      <c r="E42" s="625"/>
      <c r="F42" s="550" t="s">
        <v>33</v>
      </c>
      <c r="G42" s="551"/>
      <c r="H42" s="552"/>
      <c r="I42" s="716">
        <f>J31-I41</f>
        <v>165900</v>
      </c>
      <c r="J42" s="717"/>
    </row>
    <row r="43" spans="2:10" ht="16.5" x14ac:dyDescent="0.25">
      <c r="B43" s="417" t="s">
        <v>32</v>
      </c>
      <c r="C43" s="418"/>
      <c r="D43" s="418"/>
      <c r="E43" s="418"/>
      <c r="F43" s="418"/>
      <c r="G43" s="418"/>
      <c r="H43" s="419"/>
      <c r="I43" s="420" t="s">
        <v>31</v>
      </c>
      <c r="J43" s="421"/>
    </row>
    <row r="44" spans="2:10" ht="31.5" x14ac:dyDescent="0.25">
      <c r="B44" s="145" t="s">
        <v>30</v>
      </c>
      <c r="C44" s="145" t="s">
        <v>29</v>
      </c>
      <c r="D44" s="145" t="s">
        <v>28</v>
      </c>
      <c r="E44" s="145" t="s">
        <v>27</v>
      </c>
      <c r="F44" s="28" t="s">
        <v>26</v>
      </c>
      <c r="G44" s="424" t="s">
        <v>25</v>
      </c>
      <c r="H44" s="425"/>
      <c r="I44" s="422"/>
      <c r="J44" s="423"/>
    </row>
    <row r="45" spans="2:10" ht="24" customHeight="1" x14ac:dyDescent="0.25">
      <c r="B45" s="29"/>
      <c r="C45" s="30" t="s">
        <v>411</v>
      </c>
      <c r="D45" s="30" t="s">
        <v>200</v>
      </c>
      <c r="E45" s="30" t="s">
        <v>11</v>
      </c>
      <c r="F45" s="30" t="s">
        <v>412</v>
      </c>
      <c r="G45" s="758">
        <f>J29-I41</f>
        <v>165900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1"/>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sheetPr codeName="Hoja201">
    <tabColor theme="0"/>
  </sheetPr>
  <dimension ref="B1:J63"/>
  <sheetViews>
    <sheetView topLeftCell="A18" workbookViewId="0">
      <selection activeCell="L30" sqref="L30"/>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1055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984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589</v>
      </c>
      <c r="E15" s="772"/>
      <c r="F15" s="505" t="s">
        <v>923</v>
      </c>
      <c r="G15" s="506"/>
      <c r="H15" s="737" t="s">
        <v>842</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924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925</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1273</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754800</v>
      </c>
    </row>
    <row r="30" spans="2:10" ht="21.75" customHeight="1" x14ac:dyDescent="0.25">
      <c r="B30" s="696" t="s">
        <v>244</v>
      </c>
      <c r="C30" s="697"/>
      <c r="D30" s="697"/>
      <c r="E30" s="697"/>
      <c r="F30" s="697"/>
      <c r="G30" s="697"/>
      <c r="H30" s="697"/>
      <c r="I30" s="700"/>
      <c r="J30" s="47">
        <f>J29*12%</f>
        <v>90576</v>
      </c>
    </row>
    <row r="31" spans="2:10" ht="16.5" customHeight="1" x14ac:dyDescent="0.25">
      <c r="B31" s="456" t="s">
        <v>42</v>
      </c>
      <c r="C31" s="709"/>
      <c r="D31" s="709"/>
      <c r="E31" s="709"/>
      <c r="F31" s="709"/>
      <c r="G31" s="709"/>
      <c r="H31" s="709"/>
      <c r="I31" s="710"/>
      <c r="J31" s="48">
        <f>J29+J30</f>
        <v>845376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927</v>
      </c>
      <c r="C35" s="543"/>
      <c r="D35" s="543"/>
      <c r="E35" s="543"/>
      <c r="F35" s="543"/>
      <c r="G35" s="543"/>
      <c r="H35" s="543"/>
      <c r="I35" s="711">
        <f>J29*2%</f>
        <v>15096</v>
      </c>
      <c r="J35" s="712"/>
    </row>
    <row r="36" spans="2:10" ht="18" x14ac:dyDescent="0.25">
      <c r="B36" s="542" t="s">
        <v>1056</v>
      </c>
      <c r="C36" s="543"/>
      <c r="D36" s="543"/>
      <c r="E36" s="543"/>
      <c r="F36" s="543"/>
      <c r="G36" s="543"/>
      <c r="H36" s="543"/>
      <c r="I36" s="711">
        <f>J29*0.1%</f>
        <v>754.80000000000007</v>
      </c>
      <c r="J36" s="712"/>
    </row>
    <row r="37" spans="2:10" ht="18" x14ac:dyDescent="0.25">
      <c r="B37" s="542" t="s">
        <v>433</v>
      </c>
      <c r="C37" s="543"/>
      <c r="D37" s="543"/>
      <c r="E37" s="543"/>
      <c r="F37" s="543"/>
      <c r="G37" s="543"/>
      <c r="H37" s="543"/>
      <c r="I37" s="711">
        <f>+J29*1.9%</f>
        <v>14341.199999999999</v>
      </c>
      <c r="J37" s="712"/>
    </row>
    <row r="38" spans="2:10" ht="19.5" customHeight="1" x14ac:dyDescent="0.25">
      <c r="B38" s="542" t="s">
        <v>198</v>
      </c>
      <c r="C38" s="543"/>
      <c r="D38" s="543"/>
      <c r="E38" s="543"/>
      <c r="F38" s="543"/>
      <c r="G38" s="543"/>
      <c r="H38" s="543"/>
      <c r="I38" s="713">
        <f>+J30*75%</f>
        <v>67932</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1057</v>
      </c>
      <c r="C41" s="621"/>
      <c r="D41" s="621"/>
      <c r="E41" s="622"/>
      <c r="F41" s="550" t="s">
        <v>34</v>
      </c>
      <c r="G41" s="551"/>
      <c r="H41" s="552"/>
      <c r="I41" s="715">
        <f>I38+I37+I35+I36</f>
        <v>98124</v>
      </c>
      <c r="J41" s="715"/>
    </row>
    <row r="42" spans="2:10" ht="32.25" customHeight="1" x14ac:dyDescent="0.25">
      <c r="B42" s="623"/>
      <c r="C42" s="624"/>
      <c r="D42" s="624"/>
      <c r="E42" s="625"/>
      <c r="F42" s="550" t="s">
        <v>33</v>
      </c>
      <c r="G42" s="551"/>
      <c r="H42" s="552"/>
      <c r="I42" s="716">
        <f>J31-I41</f>
        <v>747252</v>
      </c>
      <c r="J42" s="717"/>
    </row>
    <row r="43" spans="2:10" ht="16.5" x14ac:dyDescent="0.25">
      <c r="B43" s="417" t="s">
        <v>32</v>
      </c>
      <c r="C43" s="418"/>
      <c r="D43" s="418"/>
      <c r="E43" s="418"/>
      <c r="F43" s="418"/>
      <c r="G43" s="418"/>
      <c r="H43" s="419"/>
      <c r="I43" s="420" t="s">
        <v>31</v>
      </c>
      <c r="J43" s="421"/>
    </row>
    <row r="44" spans="2:10" ht="31.5" x14ac:dyDescent="0.25">
      <c r="B44" s="146" t="s">
        <v>30</v>
      </c>
      <c r="C44" s="146" t="s">
        <v>29</v>
      </c>
      <c r="D44" s="146" t="s">
        <v>28</v>
      </c>
      <c r="E44" s="146" t="s">
        <v>27</v>
      </c>
      <c r="F44" s="28" t="s">
        <v>26</v>
      </c>
      <c r="G44" s="424" t="s">
        <v>25</v>
      </c>
      <c r="H44" s="425"/>
      <c r="I44" s="422"/>
      <c r="J44" s="423"/>
    </row>
    <row r="45" spans="2:10" ht="24" customHeight="1" x14ac:dyDescent="0.25">
      <c r="B45" s="29"/>
      <c r="C45" s="30" t="s">
        <v>411</v>
      </c>
      <c r="D45" s="30" t="s">
        <v>200</v>
      </c>
      <c r="E45" s="30" t="s">
        <v>11</v>
      </c>
      <c r="F45" s="30" t="s">
        <v>412</v>
      </c>
      <c r="G45" s="758">
        <f>J29</f>
        <v>754800</v>
      </c>
      <c r="H45" s="759"/>
      <c r="I45" s="428" t="s">
        <v>24</v>
      </c>
      <c r="J45" s="429"/>
    </row>
    <row r="46" spans="2:10" ht="20.25" customHeight="1" x14ac:dyDescent="0.25">
      <c r="B46" s="9"/>
      <c r="C46" s="30" t="s">
        <v>146</v>
      </c>
      <c r="D46" s="30" t="s">
        <v>144</v>
      </c>
      <c r="E46" s="30" t="s">
        <v>11</v>
      </c>
      <c r="F46" s="30" t="s">
        <v>413</v>
      </c>
      <c r="G46" s="758">
        <f>J30</f>
        <v>90576</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1"/>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36:H36"/>
    <mergeCell ref="I36:J36"/>
    <mergeCell ref="B55:H55"/>
    <mergeCell ref="I55:J56"/>
    <mergeCell ref="B56:D56"/>
    <mergeCell ref="E56:H56"/>
    <mergeCell ref="B57:D62"/>
    <mergeCell ref="E57:H62"/>
    <mergeCell ref="I57:J60"/>
    <mergeCell ref="I61:J62"/>
    <mergeCell ref="G50:H50"/>
    <mergeCell ref="G51:H51"/>
    <mergeCell ref="I51:J54"/>
    <mergeCell ref="G52:H52"/>
    <mergeCell ref="G53:H53"/>
    <mergeCell ref="G54:H54"/>
    <mergeCell ref="G45:H45"/>
    <mergeCell ref="I45:J48"/>
    <mergeCell ref="G46:H46"/>
    <mergeCell ref="G47:H47"/>
    <mergeCell ref="G48:H48"/>
    <mergeCell ref="G49:H49"/>
    <mergeCell ref="I49:J49"/>
    <mergeCell ref="B43:H43"/>
    <mergeCell ref="I43:J44"/>
    <mergeCell ref="G44:H44"/>
    <mergeCell ref="B38:H38"/>
    <mergeCell ref="I38:J38"/>
    <mergeCell ref="B39:H39"/>
    <mergeCell ref="I39:J39"/>
    <mergeCell ref="B40:H40"/>
    <mergeCell ref="I40:J40"/>
    <mergeCell ref="B41:E42"/>
    <mergeCell ref="F41:H41"/>
    <mergeCell ref="I41:J41"/>
    <mergeCell ref="F42:H42"/>
    <mergeCell ref="I42:J42"/>
    <mergeCell ref="B34:H34"/>
    <mergeCell ref="I34:J34"/>
    <mergeCell ref="B35:H35"/>
    <mergeCell ref="I35:J35"/>
    <mergeCell ref="B37:H37"/>
    <mergeCell ref="I37:J37"/>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35433070866141736" bottom="0.35433070866141736" header="0.31496062992125984" footer="0.31496062992125984"/>
  <pageSetup scale="72" orientation="portrait" r:id="rId1"/>
  <drawing r:id="rId2"/>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sheetPr codeName="Hoja202">
    <tabColor theme="0"/>
  </sheetPr>
  <dimension ref="B1:J63"/>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1058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984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564</v>
      </c>
      <c r="E15" s="772"/>
      <c r="F15" s="505">
        <v>3600</v>
      </c>
      <c r="G15" s="506"/>
      <c r="H15" s="737" t="s">
        <v>842</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1059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1060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1061</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65.2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28800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28800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927</v>
      </c>
      <c r="C35" s="543"/>
      <c r="D35" s="543"/>
      <c r="E35" s="543"/>
      <c r="F35" s="543"/>
      <c r="G35" s="543"/>
      <c r="H35" s="543"/>
      <c r="I35" s="711">
        <f>J29*2%</f>
        <v>576</v>
      </c>
      <c r="J35" s="712"/>
    </row>
    <row r="36" spans="2:10" ht="18" x14ac:dyDescent="0.25">
      <c r="B36" s="542" t="s">
        <v>1056</v>
      </c>
      <c r="C36" s="543"/>
      <c r="D36" s="543"/>
      <c r="E36" s="543"/>
      <c r="F36" s="543"/>
      <c r="G36" s="543"/>
      <c r="H36" s="543"/>
      <c r="I36" s="711">
        <v>0</v>
      </c>
      <c r="J36" s="712"/>
    </row>
    <row r="37" spans="2:10" ht="18" x14ac:dyDescent="0.25">
      <c r="B37" s="542" t="s">
        <v>339</v>
      </c>
      <c r="C37" s="543"/>
      <c r="D37" s="543"/>
      <c r="E37" s="543"/>
      <c r="F37" s="543"/>
      <c r="G37" s="543"/>
      <c r="H37" s="543"/>
      <c r="I37" s="711">
        <f>+J29*0.9%</f>
        <v>259.20000000000005</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1062</v>
      </c>
      <c r="C41" s="621"/>
      <c r="D41" s="621"/>
      <c r="E41" s="622"/>
      <c r="F41" s="550" t="s">
        <v>34</v>
      </c>
      <c r="G41" s="551"/>
      <c r="H41" s="552"/>
      <c r="I41" s="715">
        <f>I38+I37+I35+I36</f>
        <v>835.2</v>
      </c>
      <c r="J41" s="715"/>
    </row>
    <row r="42" spans="2:10" ht="32.25" customHeight="1" x14ac:dyDescent="0.25">
      <c r="B42" s="623"/>
      <c r="C42" s="624"/>
      <c r="D42" s="624"/>
      <c r="E42" s="625"/>
      <c r="F42" s="550" t="s">
        <v>33</v>
      </c>
      <c r="G42" s="551"/>
      <c r="H42" s="552"/>
      <c r="I42" s="716">
        <f>J31-I41</f>
        <v>27964.799999999999</v>
      </c>
      <c r="J42" s="717"/>
    </row>
    <row r="43" spans="2:10" ht="16.5" x14ac:dyDescent="0.25">
      <c r="B43" s="417" t="s">
        <v>32</v>
      </c>
      <c r="C43" s="418"/>
      <c r="D43" s="418"/>
      <c r="E43" s="418"/>
      <c r="F43" s="418"/>
      <c r="G43" s="418"/>
      <c r="H43" s="419"/>
      <c r="I43" s="420" t="s">
        <v>31</v>
      </c>
      <c r="J43" s="421"/>
    </row>
    <row r="44" spans="2:10" ht="31.5" x14ac:dyDescent="0.25">
      <c r="B44" s="146" t="s">
        <v>30</v>
      </c>
      <c r="C44" s="146" t="s">
        <v>29</v>
      </c>
      <c r="D44" s="146" t="s">
        <v>28</v>
      </c>
      <c r="E44" s="146" t="s">
        <v>27</v>
      </c>
      <c r="F44" s="28" t="s">
        <v>26</v>
      </c>
      <c r="G44" s="424" t="s">
        <v>25</v>
      </c>
      <c r="H44" s="425"/>
      <c r="I44" s="422"/>
      <c r="J44" s="423"/>
    </row>
    <row r="45" spans="2:10" ht="24" customHeight="1" x14ac:dyDescent="0.25">
      <c r="B45" s="29"/>
      <c r="C45" s="30" t="s">
        <v>411</v>
      </c>
      <c r="D45" s="30" t="s">
        <v>200</v>
      </c>
      <c r="E45" s="30" t="s">
        <v>11</v>
      </c>
      <c r="F45" s="30" t="s">
        <v>412</v>
      </c>
      <c r="G45" s="758">
        <f>J29</f>
        <v>28800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1"/>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paperSize="126" scale="76" orientation="portrait" r:id="rId1"/>
  <drawing r:id="rId2"/>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sheetPr codeName="Hoja203">
    <tabColor rgb="FFFFFF99"/>
  </sheetPr>
  <dimension ref="A1"/>
  <sheetViews>
    <sheetView workbookViewId="0"/>
  </sheetViews>
  <sheetFormatPr baseColWidth="10" defaultRowHeight="15" x14ac:dyDescent="0.25"/>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sheetPr codeName="Hoja204">
    <tabColor theme="0"/>
  </sheetPr>
  <dimension ref="B2:L58"/>
  <sheetViews>
    <sheetView topLeftCell="A2" workbookViewId="0">
      <selection activeCell="I17" sqref="I17:J17"/>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1063</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1064</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1065</v>
      </c>
      <c r="E14" s="506"/>
      <c r="F14" s="505"/>
      <c r="G14" s="506"/>
      <c r="H14" s="505" t="s">
        <v>1066</v>
      </c>
      <c r="I14" s="506"/>
      <c r="J14" s="504" t="s">
        <v>52</v>
      </c>
    </row>
    <row r="15" spans="2:10" ht="18" customHeight="1"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1067</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1068</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1069</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22.5" customHeight="1" x14ac:dyDescent="0.25">
      <c r="B25" s="760" t="s">
        <v>1070</v>
      </c>
      <c r="C25" s="761"/>
      <c r="D25" s="761"/>
      <c r="E25" s="761"/>
      <c r="F25" s="761"/>
      <c r="G25" s="761"/>
      <c r="H25" s="761"/>
      <c r="I25" s="761"/>
      <c r="J25" s="762"/>
    </row>
    <row r="26" spans="2:12" ht="18" customHeight="1" x14ac:dyDescent="0.25">
      <c r="B26" s="763"/>
      <c r="C26" s="764"/>
      <c r="D26" s="764"/>
      <c r="E26" s="764"/>
      <c r="F26" s="764"/>
      <c r="G26" s="764"/>
      <c r="H26" s="764"/>
      <c r="I26" s="764"/>
      <c r="J26" s="765"/>
    </row>
    <row r="27" spans="2:12" ht="29.25" customHeight="1" x14ac:dyDescent="0.25">
      <c r="B27" s="763"/>
      <c r="C27" s="764"/>
      <c r="D27" s="764"/>
      <c r="E27" s="764"/>
      <c r="F27" s="764"/>
      <c r="G27" s="764"/>
      <c r="H27" s="764"/>
      <c r="I27" s="764"/>
      <c r="J27" s="765"/>
    </row>
    <row r="28" spans="2:12" ht="16.5" x14ac:dyDescent="0.25">
      <c r="B28" s="455" t="s">
        <v>224</v>
      </c>
      <c r="C28" s="455"/>
      <c r="D28" s="455"/>
      <c r="E28" s="455"/>
      <c r="F28" s="455"/>
      <c r="G28" s="455"/>
      <c r="H28" s="455"/>
      <c r="I28" s="726">
        <v>24000</v>
      </c>
      <c r="J28" s="726"/>
    </row>
    <row r="29" spans="2:12" ht="16.5" x14ac:dyDescent="0.25">
      <c r="B29" s="487" t="s">
        <v>225</v>
      </c>
      <c r="C29" s="488"/>
      <c r="D29" s="488"/>
      <c r="E29" s="488"/>
      <c r="F29" s="488"/>
      <c r="G29" s="488"/>
      <c r="H29" s="539"/>
      <c r="I29" s="727"/>
      <c r="J29" s="728"/>
    </row>
    <row r="30" spans="2:12" ht="16.5" x14ac:dyDescent="0.25">
      <c r="B30" s="455" t="s">
        <v>110</v>
      </c>
      <c r="C30" s="455"/>
      <c r="D30" s="455"/>
      <c r="E30" s="455"/>
      <c r="F30" s="455"/>
      <c r="G30" s="455"/>
      <c r="H30" s="455"/>
      <c r="I30" s="749">
        <f>SUM(I28:J29)</f>
        <v>24000</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c r="J33" s="751"/>
    </row>
    <row r="34" spans="2:12" ht="15.75" x14ac:dyDescent="0.25">
      <c r="B34" s="577" t="s">
        <v>226</v>
      </c>
      <c r="C34" s="578"/>
      <c r="D34" s="578"/>
      <c r="E34" s="578"/>
      <c r="F34" s="578"/>
      <c r="G34" s="578"/>
      <c r="H34" s="579"/>
      <c r="I34" s="591"/>
      <c r="J34" s="592"/>
    </row>
    <row r="35" spans="2:12" ht="15.75" x14ac:dyDescent="0.25">
      <c r="B35" s="542" t="s">
        <v>227</v>
      </c>
      <c r="C35" s="543"/>
      <c r="D35" s="543"/>
      <c r="E35" s="543"/>
      <c r="F35" s="543"/>
      <c r="G35" s="543"/>
      <c r="H35" s="543"/>
      <c r="I35" s="615"/>
      <c r="J35" s="616"/>
    </row>
    <row r="36" spans="2:12" ht="26.25" customHeight="1" x14ac:dyDescent="0.25">
      <c r="B36" s="443" t="s">
        <v>1071</v>
      </c>
      <c r="C36" s="444"/>
      <c r="D36" s="444"/>
      <c r="E36" s="445"/>
      <c r="F36" s="534" t="s">
        <v>34</v>
      </c>
      <c r="G36" s="535"/>
      <c r="H36" s="536"/>
      <c r="I36" s="722">
        <f>SUM(I33:J35)</f>
        <v>0</v>
      </c>
      <c r="J36" s="723"/>
    </row>
    <row r="37" spans="2:12" ht="26.25" customHeight="1" x14ac:dyDescent="0.25">
      <c r="B37" s="446"/>
      <c r="C37" s="447"/>
      <c r="D37" s="447"/>
      <c r="E37" s="448"/>
      <c r="F37" s="534" t="s">
        <v>228</v>
      </c>
      <c r="G37" s="535"/>
      <c r="H37" s="536"/>
      <c r="I37" s="452">
        <f>+I30-I36</f>
        <v>24000</v>
      </c>
      <c r="J37" s="452"/>
      <c r="L37" s="44"/>
    </row>
    <row r="38" spans="2:12" ht="16.5" x14ac:dyDescent="0.25">
      <c r="B38" s="417" t="s">
        <v>32</v>
      </c>
      <c r="C38" s="418"/>
      <c r="D38" s="418"/>
      <c r="E38" s="418"/>
      <c r="F38" s="418"/>
      <c r="G38" s="418"/>
      <c r="H38" s="419"/>
      <c r="I38" s="390" t="s">
        <v>31</v>
      </c>
      <c r="J38" s="390"/>
    </row>
    <row r="39" spans="2:12" ht="31.5" x14ac:dyDescent="0.25">
      <c r="B39" s="147" t="s">
        <v>30</v>
      </c>
      <c r="C39" s="147" t="s">
        <v>29</v>
      </c>
      <c r="D39" s="147" t="s">
        <v>28</v>
      </c>
      <c r="E39" s="147" t="s">
        <v>27</v>
      </c>
      <c r="F39" s="28" t="s">
        <v>26</v>
      </c>
      <c r="G39" s="424" t="s">
        <v>25</v>
      </c>
      <c r="H39" s="425"/>
      <c r="I39" s="390"/>
      <c r="J39" s="390"/>
    </row>
    <row r="40" spans="2:12" ht="15.75" x14ac:dyDescent="0.25">
      <c r="B40" s="29" t="s">
        <v>1047</v>
      </c>
      <c r="C40" s="30"/>
      <c r="D40" s="30"/>
      <c r="E40" s="30"/>
      <c r="F40" s="30" t="s">
        <v>1047</v>
      </c>
      <c r="G40" s="426">
        <f>I30</f>
        <v>24000</v>
      </c>
      <c r="H40" s="427"/>
      <c r="I40" s="428" t="s">
        <v>285</v>
      </c>
      <c r="J40" s="429"/>
    </row>
    <row r="41" spans="2:12" ht="15.75" x14ac:dyDescent="0.25">
      <c r="B41" s="9"/>
      <c r="C41" s="8"/>
      <c r="D41" s="8"/>
      <c r="E41" s="8"/>
      <c r="F41" s="8"/>
      <c r="G41" s="406"/>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1038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1"/>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860</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8" orientation="portrait" r:id="rId1"/>
  <drawing r:id="rId2"/>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sheetPr codeName="Hoja205">
    <tabColor theme="0"/>
  </sheetPr>
  <dimension ref="B1:U56"/>
  <sheetViews>
    <sheetView workbookViewId="0">
      <selection activeCell="I7" sqref="I7"/>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1072</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1073</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469</v>
      </c>
      <c r="G13" s="506"/>
      <c r="H13" s="737" t="s">
        <v>1066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255</v>
      </c>
      <c r="J16" s="514"/>
    </row>
    <row r="17" spans="2:21" ht="18" x14ac:dyDescent="0.25">
      <c r="B17" s="387" t="s">
        <v>47</v>
      </c>
      <c r="C17" s="388"/>
      <c r="D17" s="388"/>
      <c r="E17" s="388"/>
      <c r="F17" s="388"/>
      <c r="G17" s="388"/>
      <c r="H17" s="388"/>
      <c r="I17" s="388"/>
      <c r="J17" s="38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1074</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89781.48</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1075</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89781.48</v>
      </c>
      <c r="J34" s="715"/>
    </row>
    <row r="35" spans="2:10" ht="16.5" x14ac:dyDescent="0.25">
      <c r="B35" s="417" t="s">
        <v>32</v>
      </c>
      <c r="C35" s="418"/>
      <c r="D35" s="418"/>
      <c r="E35" s="418"/>
      <c r="F35" s="418"/>
      <c r="G35" s="418"/>
      <c r="H35" s="419"/>
      <c r="I35" s="390" t="s">
        <v>31</v>
      </c>
      <c r="J35" s="390"/>
    </row>
    <row r="36" spans="2:10" ht="31.5" x14ac:dyDescent="0.25">
      <c r="B36" s="149" t="s">
        <v>30</v>
      </c>
      <c r="C36" s="149" t="s">
        <v>29</v>
      </c>
      <c r="D36" s="149" t="s">
        <v>28</v>
      </c>
      <c r="E36" s="149" t="s">
        <v>27</v>
      </c>
      <c r="F36" s="28" t="s">
        <v>26</v>
      </c>
      <c r="G36" s="424" t="s">
        <v>25</v>
      </c>
      <c r="H36" s="425"/>
      <c r="I36" s="390"/>
      <c r="J36" s="390"/>
    </row>
    <row r="37" spans="2:10" ht="15.75" x14ac:dyDescent="0.25">
      <c r="B37" s="29" t="s">
        <v>15</v>
      </c>
      <c r="C37" s="30"/>
      <c r="D37" s="30"/>
      <c r="E37" s="30"/>
      <c r="F37" s="30" t="s">
        <v>259</v>
      </c>
      <c r="G37" s="426">
        <f>I34</f>
        <v>89781.48</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920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30" customHeight="1" x14ac:dyDescent="0.25">
      <c r="B50" s="573" t="s">
        <v>1076</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3" orientation="portrait" r:id="rId1"/>
  <drawing r:id="rId2"/>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sheetPr codeName="Hoja206">
    <tabColor theme="0"/>
  </sheetPr>
  <dimension ref="B1:J57"/>
  <sheetViews>
    <sheetView topLeftCell="A27" workbookViewId="0">
      <selection activeCell="B51" sqref="B51:D56"/>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1077</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1073</v>
      </c>
      <c r="J9" s="15"/>
    </row>
    <row r="10" spans="2:10" ht="16.5" x14ac:dyDescent="0.25">
      <c r="B10" s="17"/>
      <c r="C10" s="16"/>
      <c r="D10" s="16"/>
      <c r="E10" s="16"/>
      <c r="F10" s="16"/>
      <c r="G10" s="16"/>
      <c r="H10" s="16"/>
      <c r="I10" s="16"/>
      <c r="J10" s="15"/>
    </row>
    <row r="11" spans="2:10" ht="24" customHeight="1" x14ac:dyDescent="0.25">
      <c r="B11" s="744" t="s">
        <v>59</v>
      </c>
      <c r="C11" s="745"/>
      <c r="D11" s="745"/>
      <c r="E11" s="745"/>
      <c r="F11" s="745"/>
      <c r="G11" s="745"/>
      <c r="H11" s="745"/>
      <c r="I11" s="745"/>
      <c r="J11" s="746"/>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267</v>
      </c>
      <c r="E13" s="504"/>
      <c r="F13" s="505" t="s">
        <v>469</v>
      </c>
      <c r="G13" s="506"/>
      <c r="H13" s="737" t="s">
        <v>1066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27"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0.5" customHeight="1" x14ac:dyDescent="0.25">
      <c r="B18" s="459" t="s">
        <v>46</v>
      </c>
      <c r="C18" s="460"/>
      <c r="D18" s="463" t="s">
        <v>256</v>
      </c>
      <c r="E18" s="464"/>
      <c r="F18" s="464"/>
      <c r="G18" s="464"/>
      <c r="H18" s="464"/>
      <c r="I18" s="464"/>
      <c r="J18" s="465"/>
    </row>
    <row r="19" spans="2:10"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4.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1078</v>
      </c>
      <c r="C23" s="477"/>
      <c r="D23" s="477"/>
      <c r="E23" s="477"/>
      <c r="F23" s="477"/>
      <c r="G23" s="477"/>
      <c r="H23" s="477"/>
      <c r="I23" s="477"/>
      <c r="J23" s="478"/>
    </row>
    <row r="24" spans="2:10" ht="23.25" customHeight="1" x14ac:dyDescent="0.25">
      <c r="B24" s="479"/>
      <c r="C24" s="480"/>
      <c r="D24" s="480"/>
      <c r="E24" s="480"/>
      <c r="F24" s="480"/>
      <c r="G24" s="480"/>
      <c r="H24" s="480"/>
      <c r="I24" s="480"/>
      <c r="J24" s="481"/>
    </row>
    <row r="25" spans="2:10" ht="30.75" customHeight="1" x14ac:dyDescent="0.25">
      <c r="B25" s="479"/>
      <c r="C25" s="480"/>
      <c r="D25" s="480"/>
      <c r="E25" s="480"/>
      <c r="F25" s="480"/>
      <c r="G25" s="480"/>
      <c r="H25" s="480"/>
      <c r="I25" s="480"/>
      <c r="J25" s="481"/>
    </row>
    <row r="26" spans="2:10" ht="16.5" customHeight="1" x14ac:dyDescent="0.25">
      <c r="B26" s="534" t="s">
        <v>258</v>
      </c>
      <c r="C26" s="535"/>
      <c r="D26" s="535"/>
      <c r="E26" s="535"/>
      <c r="F26" s="535"/>
      <c r="G26" s="535"/>
      <c r="H26" s="536"/>
      <c r="I26" s="743">
        <v>16600.05</v>
      </c>
      <c r="J26" s="743"/>
    </row>
    <row r="27" spans="2:10" ht="19.5" customHeight="1"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30.75" customHeight="1" x14ac:dyDescent="0.25">
      <c r="B33" s="443" t="s">
        <v>1079</v>
      </c>
      <c r="C33" s="444"/>
      <c r="D33" s="444"/>
      <c r="E33" s="445"/>
      <c r="F33" s="550" t="s">
        <v>34</v>
      </c>
      <c r="G33" s="551"/>
      <c r="H33" s="552"/>
      <c r="I33" s="738">
        <f>SUM(I30:J32)</f>
        <v>0</v>
      </c>
      <c r="J33" s="738"/>
    </row>
    <row r="34" spans="2:10" ht="20.25" x14ac:dyDescent="0.25">
      <c r="B34" s="446"/>
      <c r="C34" s="447"/>
      <c r="D34" s="447"/>
      <c r="E34" s="448"/>
      <c r="F34" s="550" t="s">
        <v>33</v>
      </c>
      <c r="G34" s="551"/>
      <c r="H34" s="552"/>
      <c r="I34" s="452">
        <f>I26</f>
        <v>16600.05</v>
      </c>
      <c r="J34" s="452"/>
    </row>
    <row r="35" spans="2:10" ht="16.5" x14ac:dyDescent="0.25">
      <c r="B35" s="417" t="s">
        <v>32</v>
      </c>
      <c r="C35" s="418"/>
      <c r="D35" s="418"/>
      <c r="E35" s="418"/>
      <c r="F35" s="418"/>
      <c r="G35" s="418"/>
      <c r="H35" s="419"/>
      <c r="I35" s="390" t="s">
        <v>31</v>
      </c>
      <c r="J35" s="390"/>
    </row>
    <row r="36" spans="2:10" ht="31.5" x14ac:dyDescent="0.25">
      <c r="B36" s="149" t="s">
        <v>30</v>
      </c>
      <c r="C36" s="149" t="s">
        <v>29</v>
      </c>
      <c r="D36" s="149" t="s">
        <v>28</v>
      </c>
      <c r="E36" s="149" t="s">
        <v>27</v>
      </c>
      <c r="F36" s="28" t="s">
        <v>26</v>
      </c>
      <c r="G36" s="424" t="s">
        <v>25</v>
      </c>
      <c r="H36" s="425"/>
      <c r="I36" s="390"/>
      <c r="J36" s="390"/>
    </row>
    <row r="37" spans="2:10" ht="15.75" x14ac:dyDescent="0.25">
      <c r="B37" s="29" t="s">
        <v>15</v>
      </c>
      <c r="C37" s="30"/>
      <c r="D37" s="30"/>
      <c r="E37" s="30"/>
      <c r="F37" s="30" t="s">
        <v>259</v>
      </c>
      <c r="G37" s="426">
        <f>I34</f>
        <v>16600.05</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1080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31"/>
      <c r="C46" s="32"/>
      <c r="D46" s="32"/>
      <c r="E46" s="6"/>
      <c r="F46" s="6"/>
      <c r="G46" s="415"/>
      <c r="H46" s="416"/>
      <c r="I46" s="411"/>
      <c r="J46" s="412"/>
    </row>
    <row r="47" spans="2:10" ht="15.75" x14ac:dyDescent="0.25">
      <c r="B47" s="9"/>
      <c r="C47" s="8"/>
      <c r="D47" s="8"/>
      <c r="E47" s="8"/>
      <c r="F47" s="8"/>
      <c r="G47" s="406"/>
      <c r="H47" s="561"/>
      <c r="I47" s="411"/>
      <c r="J47" s="412"/>
    </row>
    <row r="48" spans="2:10" ht="15.75" x14ac:dyDescent="0.25">
      <c r="B48" s="7"/>
      <c r="C48" s="6"/>
      <c r="D48" s="6"/>
      <c r="E48" s="6"/>
      <c r="F48" s="6"/>
      <c r="G48" s="415"/>
      <c r="H48" s="565"/>
      <c r="I48" s="413"/>
      <c r="J48" s="414"/>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30" customHeight="1" x14ac:dyDescent="0.25">
      <c r="B51" s="573" t="s">
        <v>1076</v>
      </c>
      <c r="C51" s="392"/>
      <c r="D51" s="392"/>
      <c r="E51" s="394" t="s">
        <v>871</v>
      </c>
      <c r="F51" s="394"/>
      <c r="G51" s="394"/>
      <c r="H51" s="395"/>
      <c r="I51" s="400" t="s">
        <v>86</v>
      </c>
      <c r="J51" s="401"/>
    </row>
    <row r="52" spans="2:10" x14ac:dyDescent="0.25">
      <c r="B52" s="392"/>
      <c r="C52" s="392"/>
      <c r="D52" s="392"/>
      <c r="E52" s="396"/>
      <c r="F52" s="396"/>
      <c r="G52" s="396"/>
      <c r="H52" s="397"/>
      <c r="I52" s="402"/>
      <c r="J52" s="403"/>
    </row>
    <row r="53" spans="2:10" x14ac:dyDescent="0.25">
      <c r="B53" s="392"/>
      <c r="C53" s="392"/>
      <c r="D53" s="392"/>
      <c r="E53" s="396"/>
      <c r="F53" s="396"/>
      <c r="G53" s="396"/>
      <c r="H53" s="397"/>
      <c r="I53" s="402"/>
      <c r="J53" s="403"/>
    </row>
    <row r="54" spans="2:10" x14ac:dyDescent="0.25">
      <c r="B54" s="392"/>
      <c r="C54" s="392"/>
      <c r="D54" s="392"/>
      <c r="E54" s="396"/>
      <c r="F54" s="396"/>
      <c r="G54" s="396"/>
      <c r="H54" s="396"/>
      <c r="I54" s="404"/>
      <c r="J54" s="405"/>
    </row>
    <row r="55" spans="2:10" x14ac:dyDescent="0.25">
      <c r="B55" s="392"/>
      <c r="C55" s="392"/>
      <c r="D55" s="392"/>
      <c r="E55" s="396"/>
      <c r="F55" s="396"/>
      <c r="G55" s="396"/>
      <c r="H55" s="396"/>
      <c r="I55" s="400" t="s">
        <v>1</v>
      </c>
      <c r="J55" s="401"/>
    </row>
    <row r="56" spans="2:10" x14ac:dyDescent="0.25">
      <c r="B56" s="392"/>
      <c r="C56" s="392"/>
      <c r="D56" s="392"/>
      <c r="E56" s="398"/>
      <c r="F56" s="398"/>
      <c r="G56" s="398"/>
      <c r="H56" s="399"/>
      <c r="I56" s="404"/>
      <c r="J56" s="405"/>
    </row>
    <row r="57" spans="2:10" ht="21" customHeight="1" x14ac:dyDescent="0.25">
      <c r="B57" s="384" t="s">
        <v>262</v>
      </c>
      <c r="C57" s="385"/>
      <c r="D57" s="385"/>
      <c r="E57" s="385"/>
      <c r="F57" s="385"/>
      <c r="G57" s="385"/>
      <c r="H57" s="385"/>
      <c r="I57" s="385"/>
      <c r="J57" s="386"/>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35433070866141736" bottom="0.15748031496062992" header="0.31496062992125984" footer="0.31496062992125984"/>
  <pageSetup scale="81" orientation="portrait" r:id="rId1"/>
  <drawing r:id="rId2"/>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sheetPr codeName="Hoja207">
    <tabColor theme="0"/>
  </sheetPr>
  <dimension ref="B1:J57"/>
  <sheetViews>
    <sheetView topLeftCell="A10" workbookViewId="0">
      <selection activeCell="B23" sqref="B23:J25"/>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1081</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1073</v>
      </c>
      <c r="J9" s="15"/>
    </row>
    <row r="10" spans="2:10" ht="16.5" x14ac:dyDescent="0.25">
      <c r="B10" s="17"/>
      <c r="C10" s="16"/>
      <c r="D10" s="16"/>
      <c r="E10" s="16"/>
      <c r="F10" s="16"/>
      <c r="G10" s="16"/>
      <c r="H10" s="16"/>
      <c r="I10" s="16"/>
      <c r="J10" s="15"/>
    </row>
    <row r="11" spans="2:10" ht="36.7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x14ac:dyDescent="0.25">
      <c r="B13" s="497"/>
      <c r="C13" s="498"/>
      <c r="D13" s="504" t="s">
        <v>806</v>
      </c>
      <c r="E13" s="504"/>
      <c r="F13" s="505" t="s">
        <v>469</v>
      </c>
      <c r="G13" s="506"/>
      <c r="H13" s="509" t="s">
        <v>1066</v>
      </c>
      <c r="I13" s="510"/>
      <c r="J13" s="504" t="s">
        <v>52</v>
      </c>
    </row>
    <row r="14" spans="2:10" x14ac:dyDescent="0.25">
      <c r="B14" s="497"/>
      <c r="C14" s="498"/>
      <c r="D14" s="504"/>
      <c r="E14" s="504"/>
      <c r="F14" s="507"/>
      <c r="G14" s="508"/>
      <c r="H14" s="510"/>
      <c r="I14" s="510"/>
      <c r="J14" s="504"/>
    </row>
    <row r="15" spans="2:10" ht="15.75"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5" customHeight="1" x14ac:dyDescent="0.25">
      <c r="B18" s="459" t="s">
        <v>46</v>
      </c>
      <c r="C18" s="460"/>
      <c r="D18" s="463" t="s">
        <v>807</v>
      </c>
      <c r="E18" s="464"/>
      <c r="F18" s="464"/>
      <c r="G18" s="464"/>
      <c r="H18" s="464"/>
      <c r="I18" s="464"/>
      <c r="J18" s="465"/>
    </row>
    <row r="19" spans="2:10" ht="15" customHeight="1" x14ac:dyDescent="0.25">
      <c r="B19" s="461"/>
      <c r="C19" s="462"/>
      <c r="D19" s="466"/>
      <c r="E19" s="467"/>
      <c r="F19" s="467"/>
      <c r="G19" s="467"/>
      <c r="H19" s="467"/>
      <c r="I19" s="467"/>
      <c r="J19" s="468"/>
    </row>
    <row r="20" spans="2:10" ht="15" customHeight="1" x14ac:dyDescent="0.25">
      <c r="B20" s="469" t="s">
        <v>808</v>
      </c>
      <c r="C20" s="469"/>
      <c r="D20" s="469"/>
      <c r="E20" s="469"/>
      <c r="F20" s="470" t="s">
        <v>44</v>
      </c>
      <c r="G20" s="471"/>
      <c r="H20" s="471"/>
      <c r="I20" s="471"/>
      <c r="J20" s="472"/>
    </row>
    <row r="21" spans="2:10" ht="1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7" customHeight="1" x14ac:dyDescent="0.25">
      <c r="B23" s="476" t="s">
        <v>1082</v>
      </c>
      <c r="C23" s="477"/>
      <c r="D23" s="477"/>
      <c r="E23" s="477"/>
      <c r="F23" s="477"/>
      <c r="G23" s="477"/>
      <c r="H23" s="477"/>
      <c r="I23" s="477"/>
      <c r="J23" s="478"/>
    </row>
    <row r="24" spans="2:10" ht="11.25" customHeight="1" x14ac:dyDescent="0.25">
      <c r="B24" s="479"/>
      <c r="C24" s="480"/>
      <c r="D24" s="480"/>
      <c r="E24" s="480"/>
      <c r="F24" s="480"/>
      <c r="G24" s="480"/>
      <c r="H24" s="480"/>
      <c r="I24" s="480"/>
      <c r="J24" s="481"/>
    </row>
    <row r="25" spans="2:10" ht="38.25" customHeight="1" x14ac:dyDescent="0.25">
      <c r="B25" s="479"/>
      <c r="C25" s="480"/>
      <c r="D25" s="480"/>
      <c r="E25" s="480"/>
      <c r="F25" s="480"/>
      <c r="G25" s="480"/>
      <c r="H25" s="480"/>
      <c r="I25" s="480"/>
      <c r="J25" s="481"/>
    </row>
    <row r="26" spans="2:10" ht="18" customHeight="1" x14ac:dyDescent="0.25">
      <c r="B26" s="534" t="s">
        <v>258</v>
      </c>
      <c r="C26" s="535"/>
      <c r="D26" s="535"/>
      <c r="E26" s="535"/>
      <c r="F26" s="535"/>
      <c r="G26" s="535"/>
      <c r="H26" s="536"/>
      <c r="I26" s="601">
        <v>340</v>
      </c>
      <c r="J26" s="601"/>
    </row>
    <row r="27" spans="2:10" ht="15.75"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28.5" customHeight="1" x14ac:dyDescent="0.25">
      <c r="B33" s="582" t="s">
        <v>1083</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f>
        <v>340</v>
      </c>
      <c r="J34" s="452"/>
    </row>
    <row r="35" spans="2:10" ht="16.5" x14ac:dyDescent="0.25">
      <c r="B35" s="417" t="s">
        <v>32</v>
      </c>
      <c r="C35" s="418"/>
      <c r="D35" s="418"/>
      <c r="E35" s="418"/>
      <c r="F35" s="418"/>
      <c r="G35" s="418"/>
      <c r="H35" s="419"/>
      <c r="I35" s="390" t="s">
        <v>31</v>
      </c>
      <c r="J35" s="390"/>
    </row>
    <row r="36" spans="2:10" ht="31.5" x14ac:dyDescent="0.25">
      <c r="B36" s="149" t="s">
        <v>30</v>
      </c>
      <c r="C36" s="149" t="s">
        <v>29</v>
      </c>
      <c r="D36" s="149" t="s">
        <v>28</v>
      </c>
      <c r="E36" s="149" t="s">
        <v>27</v>
      </c>
      <c r="F36" s="28" t="s">
        <v>26</v>
      </c>
      <c r="G36" s="424" t="s">
        <v>25</v>
      </c>
      <c r="H36" s="425"/>
      <c r="I36" s="390"/>
      <c r="J36" s="390"/>
    </row>
    <row r="37" spans="2:10" ht="15.75" x14ac:dyDescent="0.25">
      <c r="B37" s="29" t="s">
        <v>15</v>
      </c>
      <c r="C37" s="30"/>
      <c r="D37" s="30"/>
      <c r="E37" s="30"/>
      <c r="F37" s="30" t="s">
        <v>259</v>
      </c>
      <c r="G37" s="426">
        <f>I34</f>
        <v>340</v>
      </c>
      <c r="H37" s="427"/>
      <c r="I37" s="428" t="s">
        <v>24</v>
      </c>
      <c r="J37" s="429"/>
    </row>
    <row r="38" spans="2:10" ht="15.75" x14ac:dyDescent="0.25">
      <c r="B38" s="9"/>
      <c r="C38" s="8"/>
      <c r="D38" s="8"/>
      <c r="E38" s="8"/>
      <c r="F38" s="8"/>
      <c r="G38" s="406"/>
      <c r="H38" s="407"/>
      <c r="I38" s="430"/>
      <c r="J38" s="431"/>
    </row>
    <row r="39" spans="2:10" ht="15.75" x14ac:dyDescent="0.25">
      <c r="B39" s="9"/>
      <c r="C39" s="8"/>
      <c r="D39" s="8"/>
      <c r="E39" s="8"/>
      <c r="F39" s="8"/>
      <c r="G39" s="406"/>
      <c r="H39" s="407"/>
      <c r="I39" s="430"/>
      <c r="J39" s="431"/>
    </row>
    <row r="40" spans="2:10" ht="15.75" x14ac:dyDescent="0.25">
      <c r="B40" s="9"/>
      <c r="C40" s="8"/>
      <c r="D40" s="8"/>
      <c r="E40" s="8"/>
      <c r="F40" s="8"/>
      <c r="G40" s="406"/>
      <c r="H40" s="407"/>
      <c r="I40" s="432"/>
      <c r="J40" s="433"/>
    </row>
    <row r="41" spans="2:10" ht="15.75" x14ac:dyDescent="0.25">
      <c r="B41" s="9"/>
      <c r="C41" s="8"/>
      <c r="D41" s="8"/>
      <c r="E41" s="8"/>
      <c r="F41" s="8"/>
      <c r="G41" s="406"/>
      <c r="H41" s="407"/>
      <c r="I41" s="390" t="s">
        <v>19</v>
      </c>
      <c r="J41" s="390"/>
    </row>
    <row r="42" spans="2:10" ht="15.75" x14ac:dyDescent="0.25">
      <c r="B42" s="9"/>
      <c r="C42" s="8"/>
      <c r="D42" s="8"/>
      <c r="E42" s="8"/>
      <c r="F42" s="8"/>
      <c r="G42" s="406"/>
      <c r="H42" s="407"/>
      <c r="I42" s="409" t="s">
        <v>988</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31"/>
      <c r="C46" s="32"/>
      <c r="D46" s="32"/>
      <c r="E46" s="6"/>
      <c r="F46" s="6"/>
      <c r="G46" s="415"/>
      <c r="H46" s="416"/>
      <c r="I46" s="413"/>
      <c r="J46" s="414"/>
    </row>
    <row r="47" spans="2:10" ht="15.75" x14ac:dyDescent="0.25">
      <c r="B47" s="9"/>
      <c r="C47" s="8"/>
      <c r="D47" s="8"/>
      <c r="E47" s="8"/>
      <c r="F47" s="8"/>
      <c r="G47" s="406"/>
      <c r="H47" s="561"/>
      <c r="I47" s="150"/>
      <c r="J47" s="148"/>
    </row>
    <row r="48" spans="2:10" ht="15.75" x14ac:dyDescent="0.25">
      <c r="B48" s="7"/>
      <c r="C48" s="6"/>
      <c r="D48" s="6"/>
      <c r="E48" s="6"/>
      <c r="F48" s="6"/>
      <c r="G48" s="415"/>
      <c r="H48" s="565"/>
      <c r="I48" s="150"/>
      <c r="J48" s="148"/>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30" customHeight="1" x14ac:dyDescent="0.25">
      <c r="B51" s="573" t="s">
        <v>1076</v>
      </c>
      <c r="C51" s="392"/>
      <c r="D51" s="392"/>
      <c r="E51" s="394" t="s">
        <v>871</v>
      </c>
      <c r="F51" s="394"/>
      <c r="G51" s="394"/>
      <c r="H51" s="395"/>
      <c r="I51" s="400" t="s">
        <v>86</v>
      </c>
      <c r="J51" s="401"/>
    </row>
    <row r="52" spans="2:10" ht="33.75" customHeight="1" x14ac:dyDescent="0.25">
      <c r="B52" s="392"/>
      <c r="C52" s="392"/>
      <c r="D52" s="392"/>
      <c r="E52" s="396"/>
      <c r="F52" s="396"/>
      <c r="G52" s="396"/>
      <c r="H52" s="397"/>
      <c r="I52" s="402"/>
      <c r="J52" s="403"/>
    </row>
    <row r="53" spans="2:10" x14ac:dyDescent="0.25">
      <c r="B53" s="392"/>
      <c r="C53" s="392"/>
      <c r="D53" s="392"/>
      <c r="E53" s="396"/>
      <c r="F53" s="396"/>
      <c r="G53" s="396"/>
      <c r="H53" s="397"/>
      <c r="I53" s="402"/>
      <c r="J53" s="403"/>
    </row>
    <row r="54" spans="2:10" x14ac:dyDescent="0.25">
      <c r="B54" s="392"/>
      <c r="C54" s="392"/>
      <c r="D54" s="392"/>
      <c r="E54" s="396"/>
      <c r="F54" s="396"/>
      <c r="G54" s="396"/>
      <c r="H54" s="396"/>
      <c r="I54" s="404"/>
      <c r="J54" s="405"/>
    </row>
    <row r="55" spans="2:10" x14ac:dyDescent="0.25">
      <c r="B55" s="392"/>
      <c r="C55" s="392"/>
      <c r="D55" s="392"/>
      <c r="E55" s="396"/>
      <c r="F55" s="396"/>
      <c r="G55" s="396"/>
      <c r="H55" s="396"/>
      <c r="I55" s="400" t="s">
        <v>1</v>
      </c>
      <c r="J55" s="401"/>
    </row>
    <row r="56" spans="2:10" x14ac:dyDescent="0.25">
      <c r="B56" s="392"/>
      <c r="C56" s="392"/>
      <c r="D56" s="392"/>
      <c r="E56" s="398"/>
      <c r="F56" s="398"/>
      <c r="G56" s="398"/>
      <c r="H56" s="399"/>
      <c r="I56" s="404"/>
      <c r="J56" s="405"/>
    </row>
    <row r="57" spans="2:10" ht="21" customHeight="1" x14ac:dyDescent="0.25">
      <c r="B57" s="384" t="s">
        <v>262</v>
      </c>
      <c r="C57" s="385"/>
      <c r="D57" s="385"/>
      <c r="E57" s="385"/>
      <c r="F57" s="385"/>
      <c r="G57" s="385"/>
      <c r="H57" s="385"/>
      <c r="I57" s="385"/>
      <c r="J57" s="386"/>
    </row>
  </sheetData>
  <mergeCells count="68">
    <mergeCell ref="B51:D56"/>
    <mergeCell ref="E51:H56"/>
    <mergeCell ref="I51:J54"/>
    <mergeCell ref="I55:J56"/>
    <mergeCell ref="B57:J57"/>
    <mergeCell ref="G47:H47"/>
    <mergeCell ref="G48:H48"/>
    <mergeCell ref="B49:H49"/>
    <mergeCell ref="I49:J50"/>
    <mergeCell ref="B50:D50"/>
    <mergeCell ref="E50:H50"/>
    <mergeCell ref="G41:H41"/>
    <mergeCell ref="I41:J41"/>
    <mergeCell ref="G42:H42"/>
    <mergeCell ref="I42:J46"/>
    <mergeCell ref="G43:H43"/>
    <mergeCell ref="G44:H44"/>
    <mergeCell ref="G45:H45"/>
    <mergeCell ref="G46:H46"/>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5" orientation="portrait" r:id="rId1"/>
  <drawing r:id="rId2"/>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sheetPr codeName="Hoja208">
    <tabColor theme="0"/>
  </sheetPr>
  <dimension ref="B2:J58"/>
  <sheetViews>
    <sheetView topLeftCell="A10" workbookViewId="0">
      <selection activeCell="B24" sqref="B24:J26"/>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1084</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1073</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469</v>
      </c>
      <c r="G14" s="506"/>
      <c r="H14" s="737" t="s">
        <v>1066</v>
      </c>
      <c r="I14" s="518"/>
      <c r="J14" s="504" t="s">
        <v>52</v>
      </c>
    </row>
    <row r="15" spans="2:10" ht="15" customHeight="1" x14ac:dyDescent="0.25">
      <c r="B15" s="497"/>
      <c r="C15" s="498"/>
      <c r="D15" s="504"/>
      <c r="E15" s="504"/>
      <c r="F15" s="507"/>
      <c r="G15" s="508"/>
      <c r="H15" s="519"/>
      <c r="I15" s="52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1085</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274</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275</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15.75" customHeight="1" x14ac:dyDescent="0.25">
      <c r="B24" s="476" t="s">
        <v>1086</v>
      </c>
      <c r="C24" s="477"/>
      <c r="D24" s="477"/>
      <c r="E24" s="477"/>
      <c r="F24" s="477"/>
      <c r="G24" s="477"/>
      <c r="H24" s="477"/>
      <c r="I24" s="477"/>
      <c r="J24" s="478"/>
    </row>
    <row r="25" spans="2:10" ht="28.5"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17.25" customHeight="1" x14ac:dyDescent="0.25">
      <c r="B27" s="534" t="s">
        <v>258</v>
      </c>
      <c r="C27" s="535"/>
      <c r="D27" s="535"/>
      <c r="E27" s="535"/>
      <c r="F27" s="535"/>
      <c r="G27" s="535"/>
      <c r="H27" s="536"/>
      <c r="I27" s="601">
        <v>21009.97</v>
      </c>
      <c r="J27" s="601"/>
    </row>
    <row r="28" spans="2:10" ht="15.75" customHeight="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1087</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21009.97</v>
      </c>
      <c r="J35" s="452"/>
    </row>
    <row r="36" spans="2:10" ht="16.5" x14ac:dyDescent="0.25">
      <c r="B36" s="417" t="s">
        <v>32</v>
      </c>
      <c r="C36" s="418"/>
      <c r="D36" s="418"/>
      <c r="E36" s="418"/>
      <c r="F36" s="418"/>
      <c r="G36" s="418"/>
      <c r="H36" s="419"/>
      <c r="I36" s="390" t="s">
        <v>31</v>
      </c>
      <c r="J36" s="390"/>
    </row>
    <row r="37" spans="2:10" ht="31.5" x14ac:dyDescent="0.25">
      <c r="B37" s="149" t="s">
        <v>30</v>
      </c>
      <c r="C37" s="149" t="s">
        <v>29</v>
      </c>
      <c r="D37" s="149" t="s">
        <v>28</v>
      </c>
      <c r="E37" s="149" t="s">
        <v>27</v>
      </c>
      <c r="F37" s="28" t="s">
        <v>26</v>
      </c>
      <c r="G37" s="424" t="s">
        <v>25</v>
      </c>
      <c r="H37" s="425"/>
      <c r="I37" s="390"/>
      <c r="J37" s="390"/>
    </row>
    <row r="38" spans="2:10" ht="15.75" customHeight="1" x14ac:dyDescent="0.25">
      <c r="B38" s="29" t="s">
        <v>15</v>
      </c>
      <c r="C38" s="30"/>
      <c r="D38" s="30"/>
      <c r="E38" s="30"/>
      <c r="F38" s="30" t="s">
        <v>259</v>
      </c>
      <c r="G38" s="426">
        <f>I27</f>
        <v>21009.97</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1080</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31"/>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573" t="s">
        <v>1076</v>
      </c>
      <c r="C52" s="392"/>
      <c r="D52" s="392"/>
      <c r="E52" s="394" t="s">
        <v>871</v>
      </c>
      <c r="F52" s="394"/>
      <c r="G52" s="394"/>
      <c r="H52" s="395"/>
      <c r="I52" s="400" t="s">
        <v>86</v>
      </c>
      <c r="J52" s="401"/>
    </row>
    <row r="53" spans="2:10" ht="15" customHeight="1" x14ac:dyDescent="0.25">
      <c r="B53" s="392"/>
      <c r="C53" s="392"/>
      <c r="D53" s="392"/>
      <c r="E53" s="396"/>
      <c r="F53" s="396"/>
      <c r="G53" s="396"/>
      <c r="H53" s="397"/>
      <c r="I53" s="402"/>
      <c r="J53" s="403"/>
    </row>
    <row r="54" spans="2:10" ht="15" customHeight="1" x14ac:dyDescent="0.25">
      <c r="B54" s="392"/>
      <c r="C54" s="392"/>
      <c r="D54" s="392"/>
      <c r="E54" s="396"/>
      <c r="F54" s="396"/>
      <c r="G54" s="396"/>
      <c r="H54" s="397"/>
      <c r="I54" s="402"/>
      <c r="J54" s="403"/>
    </row>
    <row r="55" spans="2:10" ht="15" customHeight="1" x14ac:dyDescent="0.25">
      <c r="B55" s="392"/>
      <c r="C55" s="392"/>
      <c r="D55" s="392"/>
      <c r="E55" s="396"/>
      <c r="F55" s="396"/>
      <c r="G55" s="396"/>
      <c r="H55" s="396"/>
      <c r="I55" s="404"/>
      <c r="J55" s="405"/>
    </row>
    <row r="56" spans="2:10" ht="15" customHeight="1" x14ac:dyDescent="0.25">
      <c r="B56" s="392"/>
      <c r="C56" s="392"/>
      <c r="D56" s="392"/>
      <c r="E56" s="396"/>
      <c r="F56" s="396"/>
      <c r="G56" s="396"/>
      <c r="H56" s="396"/>
      <c r="I56" s="400" t="s">
        <v>1</v>
      </c>
      <c r="J56" s="401"/>
    </row>
    <row r="57" spans="2:10" ht="15" customHeight="1" x14ac:dyDescent="0.25">
      <c r="B57" s="392"/>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6:H36"/>
    <mergeCell ref="I36:J37"/>
    <mergeCell ref="G37:H37"/>
    <mergeCell ref="G38:H38"/>
    <mergeCell ref="I38:J41"/>
    <mergeCell ref="G39:H39"/>
    <mergeCell ref="G40:H40"/>
    <mergeCell ref="G41:H41"/>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8:J18"/>
    <mergeCell ref="B19:C20"/>
    <mergeCell ref="D19:J20"/>
    <mergeCell ref="B21:E22"/>
    <mergeCell ref="F21:J22"/>
    <mergeCell ref="B23:J23"/>
    <mergeCell ref="B24:J26"/>
    <mergeCell ref="B27:H27"/>
    <mergeCell ref="I27:J27"/>
    <mergeCell ref="B28:H28"/>
    <mergeCell ref="I28:J2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6" orientation="portrait" r:id="rId1"/>
  <drawing r:id="rId2"/>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sheetPr codeName="Hoja209">
    <tabColor theme="0"/>
  </sheetPr>
  <dimension ref="B2:J58"/>
  <sheetViews>
    <sheetView topLeftCell="A25" workbookViewId="0">
      <selection activeCell="I43" sqref="I43:J49"/>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1088</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1073</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1089</v>
      </c>
      <c r="G14" s="506"/>
      <c r="H14" s="737" t="s">
        <v>1066</v>
      </c>
      <c r="I14" s="518"/>
      <c r="J14" s="504" t="s">
        <v>52</v>
      </c>
    </row>
    <row r="15" spans="2:10" ht="15" customHeight="1" x14ac:dyDescent="0.25">
      <c r="B15" s="497"/>
      <c r="C15" s="498"/>
      <c r="D15" s="504"/>
      <c r="E15" s="504"/>
      <c r="F15" s="507"/>
      <c r="G15" s="508"/>
      <c r="H15" s="519"/>
      <c r="I15" s="52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1085</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274</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275</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15.75" customHeight="1" x14ac:dyDescent="0.25">
      <c r="B24" s="476" t="s">
        <v>1090</v>
      </c>
      <c r="C24" s="477"/>
      <c r="D24" s="477"/>
      <c r="E24" s="477"/>
      <c r="F24" s="477"/>
      <c r="G24" s="477"/>
      <c r="H24" s="477"/>
      <c r="I24" s="477"/>
      <c r="J24" s="478"/>
    </row>
    <row r="25" spans="2:10" ht="28.5"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17.25" customHeight="1" x14ac:dyDescent="0.25">
      <c r="B27" s="534" t="s">
        <v>258</v>
      </c>
      <c r="C27" s="535"/>
      <c r="D27" s="535"/>
      <c r="E27" s="535"/>
      <c r="F27" s="535"/>
      <c r="G27" s="535"/>
      <c r="H27" s="536"/>
      <c r="I27" s="601">
        <v>17608.150000000001</v>
      </c>
      <c r="J27" s="601"/>
    </row>
    <row r="28" spans="2:10" ht="15.75" customHeight="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1091</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17608.150000000001</v>
      </c>
      <c r="J35" s="452"/>
    </row>
    <row r="36" spans="2:10" ht="16.5" x14ac:dyDescent="0.25">
      <c r="B36" s="417" t="s">
        <v>32</v>
      </c>
      <c r="C36" s="418"/>
      <c r="D36" s="418"/>
      <c r="E36" s="418"/>
      <c r="F36" s="418"/>
      <c r="G36" s="418"/>
      <c r="H36" s="419"/>
      <c r="I36" s="390" t="s">
        <v>31</v>
      </c>
      <c r="J36" s="390"/>
    </row>
    <row r="37" spans="2:10" ht="31.5" x14ac:dyDescent="0.25">
      <c r="B37" s="149" t="s">
        <v>30</v>
      </c>
      <c r="C37" s="149" t="s">
        <v>29</v>
      </c>
      <c r="D37" s="149" t="s">
        <v>28</v>
      </c>
      <c r="E37" s="149" t="s">
        <v>27</v>
      </c>
      <c r="F37" s="28" t="s">
        <v>26</v>
      </c>
      <c r="G37" s="424" t="s">
        <v>25</v>
      </c>
      <c r="H37" s="425"/>
      <c r="I37" s="390"/>
      <c r="J37" s="390"/>
    </row>
    <row r="38" spans="2:10" ht="15.75" customHeight="1" x14ac:dyDescent="0.25">
      <c r="B38" s="29" t="s">
        <v>15</v>
      </c>
      <c r="C38" s="30"/>
      <c r="D38" s="30"/>
      <c r="E38" s="30"/>
      <c r="F38" s="30" t="s">
        <v>259</v>
      </c>
      <c r="G38" s="426">
        <f>I27</f>
        <v>17608.150000000001</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1080</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31"/>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573" t="s">
        <v>1076</v>
      </c>
      <c r="C52" s="392"/>
      <c r="D52" s="392"/>
      <c r="E52" s="394" t="s">
        <v>871</v>
      </c>
      <c r="F52" s="394"/>
      <c r="G52" s="394"/>
      <c r="H52" s="395"/>
      <c r="I52" s="400" t="s">
        <v>86</v>
      </c>
      <c r="J52" s="401"/>
    </row>
    <row r="53" spans="2:10" ht="15" customHeight="1" x14ac:dyDescent="0.25">
      <c r="B53" s="392"/>
      <c r="C53" s="392"/>
      <c r="D53" s="392"/>
      <c r="E53" s="396"/>
      <c r="F53" s="396"/>
      <c r="G53" s="396"/>
      <c r="H53" s="397"/>
      <c r="I53" s="402"/>
      <c r="J53" s="403"/>
    </row>
    <row r="54" spans="2:10" ht="15" customHeight="1" x14ac:dyDescent="0.25">
      <c r="B54" s="392"/>
      <c r="C54" s="392"/>
      <c r="D54" s="392"/>
      <c r="E54" s="396"/>
      <c r="F54" s="396"/>
      <c r="G54" s="396"/>
      <c r="H54" s="397"/>
      <c r="I54" s="402"/>
      <c r="J54" s="403"/>
    </row>
    <row r="55" spans="2:10" ht="15" customHeight="1" x14ac:dyDescent="0.25">
      <c r="B55" s="392"/>
      <c r="C55" s="392"/>
      <c r="D55" s="392"/>
      <c r="E55" s="396"/>
      <c r="F55" s="396"/>
      <c r="G55" s="396"/>
      <c r="H55" s="396"/>
      <c r="I55" s="404"/>
      <c r="J55" s="405"/>
    </row>
    <row r="56" spans="2:10" ht="15" customHeight="1" x14ac:dyDescent="0.25">
      <c r="B56" s="392"/>
      <c r="C56" s="392"/>
      <c r="D56" s="392"/>
      <c r="E56" s="396"/>
      <c r="F56" s="396"/>
      <c r="G56" s="396"/>
      <c r="H56" s="396"/>
      <c r="I56" s="400" t="s">
        <v>1</v>
      </c>
      <c r="J56" s="401"/>
    </row>
    <row r="57" spans="2:10" ht="15" customHeight="1" x14ac:dyDescent="0.25">
      <c r="B57" s="392"/>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6:H36"/>
    <mergeCell ref="I36:J37"/>
    <mergeCell ref="G37:H37"/>
    <mergeCell ref="G38:H38"/>
    <mergeCell ref="I38:J41"/>
    <mergeCell ref="G39:H39"/>
    <mergeCell ref="G40:H40"/>
    <mergeCell ref="G41:H41"/>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8:J18"/>
    <mergeCell ref="B19:C20"/>
    <mergeCell ref="D19:J20"/>
    <mergeCell ref="B21:E22"/>
    <mergeCell ref="F21:J22"/>
    <mergeCell ref="B23:J23"/>
    <mergeCell ref="B24:J26"/>
    <mergeCell ref="B27:H27"/>
    <mergeCell ref="I27:J27"/>
    <mergeCell ref="B28:H28"/>
    <mergeCell ref="I28:J2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6" orientation="portrait" r:id="rId1"/>
  <drawing r:id="rId2"/>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sheetPr codeName="Hoja210">
    <tabColor theme="0"/>
  </sheetPr>
  <dimension ref="B1:M57"/>
  <sheetViews>
    <sheetView workbookViewId="0">
      <selection activeCell="B23" sqref="B23:J25"/>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1092</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1093</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5" t="s">
        <v>1095</v>
      </c>
      <c r="E13" s="506"/>
      <c r="F13" s="505" t="s">
        <v>461</v>
      </c>
      <c r="G13" s="506"/>
      <c r="H13" s="737" t="s">
        <v>1066</v>
      </c>
      <c r="I13" s="518"/>
      <c r="J13" s="504" t="s">
        <v>52</v>
      </c>
    </row>
    <row r="14" spans="2:10" ht="33" customHeight="1" x14ac:dyDescent="0.25">
      <c r="B14" s="497"/>
      <c r="C14" s="498"/>
      <c r="D14" s="507"/>
      <c r="E14" s="508"/>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45</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463</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ht="21.75" customHeight="1" x14ac:dyDescent="0.25">
      <c r="B23" s="476" t="s">
        <v>1097</v>
      </c>
      <c r="C23" s="477"/>
      <c r="D23" s="477"/>
      <c r="E23" s="477"/>
      <c r="F23" s="477"/>
      <c r="G23" s="477"/>
      <c r="H23" s="477"/>
      <c r="I23" s="477"/>
      <c r="J23" s="478"/>
    </row>
    <row r="24" spans="2:13" ht="27.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1200</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21.75" customHeight="1" x14ac:dyDescent="0.25">
      <c r="B32" s="443" t="s">
        <v>1096</v>
      </c>
      <c r="C32" s="444"/>
      <c r="D32" s="444"/>
      <c r="E32" s="445"/>
      <c r="F32" s="449" t="s">
        <v>34</v>
      </c>
      <c r="G32" s="450"/>
      <c r="H32" s="451"/>
      <c r="I32" s="452">
        <f>SUM(I31:J31)</f>
        <v>0</v>
      </c>
      <c r="J32" s="452"/>
      <c r="M32" s="35"/>
    </row>
    <row r="33" spans="2:10" ht="27" customHeight="1" x14ac:dyDescent="0.25">
      <c r="B33" s="446"/>
      <c r="C33" s="447"/>
      <c r="D33" s="447"/>
      <c r="E33" s="448"/>
      <c r="F33" s="892" t="s">
        <v>33</v>
      </c>
      <c r="G33" s="893"/>
      <c r="H33" s="894"/>
      <c r="I33" s="453">
        <f>I28-I32</f>
        <v>1200</v>
      </c>
      <c r="J33" s="454"/>
    </row>
    <row r="34" spans="2:10" ht="16.5" x14ac:dyDescent="0.25">
      <c r="B34" s="417" t="s">
        <v>32</v>
      </c>
      <c r="C34" s="418"/>
      <c r="D34" s="418"/>
      <c r="E34" s="418"/>
      <c r="F34" s="418"/>
      <c r="G34" s="418"/>
      <c r="H34" s="419"/>
      <c r="I34" s="420" t="s">
        <v>31</v>
      </c>
      <c r="J34" s="421"/>
    </row>
    <row r="35" spans="2:10" ht="31.5" x14ac:dyDescent="0.25">
      <c r="B35" s="151" t="s">
        <v>30</v>
      </c>
      <c r="C35" s="151" t="s">
        <v>29</v>
      </c>
      <c r="D35" s="151" t="s">
        <v>28</v>
      </c>
      <c r="E35" s="151" t="s">
        <v>27</v>
      </c>
      <c r="F35" s="28" t="s">
        <v>26</v>
      </c>
      <c r="G35" s="424" t="s">
        <v>25</v>
      </c>
      <c r="H35" s="425"/>
      <c r="I35" s="422"/>
      <c r="J35" s="423"/>
    </row>
    <row r="36" spans="2:10" ht="15.75" x14ac:dyDescent="0.25">
      <c r="B36" s="29"/>
      <c r="C36" s="30"/>
      <c r="D36" s="30"/>
      <c r="E36" s="30"/>
      <c r="F36" s="30"/>
      <c r="G36" s="426">
        <f>+I28</f>
        <v>1200</v>
      </c>
      <c r="H36" s="427"/>
      <c r="I36" s="400" t="s">
        <v>143</v>
      </c>
      <c r="J36" s="401"/>
    </row>
    <row r="37" spans="2:10" ht="15.75" x14ac:dyDescent="0.25">
      <c r="B37" s="29"/>
      <c r="C37" s="30"/>
      <c r="D37" s="30"/>
      <c r="E37" s="30"/>
      <c r="F37" s="30"/>
      <c r="G37" s="406"/>
      <c r="H37" s="407"/>
      <c r="I37" s="402"/>
      <c r="J37" s="403"/>
    </row>
    <row r="38" spans="2:10" ht="13.5" customHeight="1" x14ac:dyDescent="0.25">
      <c r="B38" s="29"/>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9.75" customHeight="1" x14ac:dyDescent="0.25">
      <c r="B42" s="9"/>
      <c r="C42" s="8"/>
      <c r="D42" s="8"/>
      <c r="E42" s="8"/>
      <c r="F42" s="8"/>
      <c r="G42" s="406"/>
      <c r="H42" s="407"/>
      <c r="I42" s="409" t="s">
        <v>1080</v>
      </c>
      <c r="J42" s="410"/>
    </row>
    <row r="43" spans="2:10" ht="9.75" customHeight="1" x14ac:dyDescent="0.25">
      <c r="B43" s="9"/>
      <c r="C43" s="8"/>
      <c r="D43" s="8"/>
      <c r="E43" s="8"/>
      <c r="F43" s="8"/>
      <c r="G43" s="406"/>
      <c r="H43" s="407"/>
      <c r="I43" s="411"/>
      <c r="J43" s="412"/>
    </row>
    <row r="44" spans="2:10" ht="9.75" customHeight="1" x14ac:dyDescent="0.25">
      <c r="B44" s="9"/>
      <c r="C44" s="8"/>
      <c r="D44" s="8"/>
      <c r="E44" s="8"/>
      <c r="F44" s="8"/>
      <c r="G44" s="406"/>
      <c r="H44" s="407"/>
      <c r="I44" s="411"/>
      <c r="J44" s="412"/>
    </row>
    <row r="45" spans="2:10" ht="19.5" customHeight="1"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9"/>
      <c r="C47" s="8"/>
      <c r="D47" s="8"/>
      <c r="E47" s="8"/>
      <c r="F47" s="8"/>
      <c r="G47" s="406"/>
      <c r="H47" s="407"/>
      <c r="I47" s="411"/>
      <c r="J47" s="412"/>
    </row>
    <row r="48" spans="2:10" ht="15.75" x14ac:dyDescent="0.25">
      <c r="B48" s="31"/>
      <c r="C48" s="32"/>
      <c r="D48" s="32"/>
      <c r="E48" s="6"/>
      <c r="F48" s="6"/>
      <c r="G48" s="415"/>
      <c r="H48" s="416"/>
      <c r="I48" s="413"/>
      <c r="J48" s="414"/>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15" customHeight="1" x14ac:dyDescent="0.25">
      <c r="B51" s="573" t="s">
        <v>1076</v>
      </c>
      <c r="C51" s="392"/>
      <c r="D51" s="392"/>
      <c r="E51" s="394" t="s">
        <v>1094</v>
      </c>
      <c r="F51" s="394"/>
      <c r="G51" s="394"/>
      <c r="H51" s="395"/>
      <c r="I51" s="400" t="s">
        <v>86</v>
      </c>
      <c r="J51" s="401"/>
    </row>
    <row r="52" spans="2:10" x14ac:dyDescent="0.25">
      <c r="B52" s="392"/>
      <c r="C52" s="392"/>
      <c r="D52" s="392"/>
      <c r="E52" s="396"/>
      <c r="F52" s="396"/>
      <c r="G52" s="396"/>
      <c r="H52" s="397"/>
      <c r="I52" s="402"/>
      <c r="J52" s="403"/>
    </row>
    <row r="53" spans="2:10" x14ac:dyDescent="0.25">
      <c r="B53" s="392"/>
      <c r="C53" s="392"/>
      <c r="D53" s="392"/>
      <c r="E53" s="396"/>
      <c r="F53" s="396"/>
      <c r="G53" s="396"/>
      <c r="H53" s="397"/>
      <c r="I53" s="402"/>
      <c r="J53" s="403"/>
    </row>
    <row r="54" spans="2:10" x14ac:dyDescent="0.25">
      <c r="B54" s="392"/>
      <c r="C54" s="392"/>
      <c r="D54" s="392"/>
      <c r="E54" s="396"/>
      <c r="F54" s="396"/>
      <c r="G54" s="396"/>
      <c r="H54" s="396"/>
      <c r="I54" s="404"/>
      <c r="J54" s="405"/>
    </row>
    <row r="55" spans="2:10" x14ac:dyDescent="0.25">
      <c r="B55" s="392"/>
      <c r="C55" s="392"/>
      <c r="D55" s="392"/>
      <c r="E55" s="396"/>
      <c r="F55" s="396"/>
      <c r="G55" s="396"/>
      <c r="H55" s="396"/>
      <c r="I55" s="400" t="s">
        <v>1</v>
      </c>
      <c r="J55" s="401"/>
    </row>
    <row r="56" spans="2:10" ht="30" customHeight="1" x14ac:dyDescent="0.25">
      <c r="B56" s="392"/>
      <c r="C56" s="392"/>
      <c r="D56" s="392"/>
      <c r="E56" s="398"/>
      <c r="F56" s="398"/>
      <c r="G56" s="398"/>
      <c r="H56" s="399"/>
      <c r="I56" s="404"/>
      <c r="J56" s="405"/>
    </row>
    <row r="57" spans="2:10" ht="18.75" customHeight="1" x14ac:dyDescent="0.25">
      <c r="B57" s="574" t="s">
        <v>0</v>
      </c>
      <c r="C57" s="575"/>
      <c r="D57" s="575"/>
      <c r="E57" s="575"/>
      <c r="F57" s="575"/>
      <c r="G57" s="575"/>
      <c r="H57" s="575"/>
      <c r="I57" s="575"/>
      <c r="J57" s="576"/>
    </row>
  </sheetData>
  <mergeCells count="67">
    <mergeCell ref="B57:J57"/>
    <mergeCell ref="G43:H43"/>
    <mergeCell ref="G44:H44"/>
    <mergeCell ref="B49:H49"/>
    <mergeCell ref="I49:J50"/>
    <mergeCell ref="B50:D50"/>
    <mergeCell ref="E50:H50"/>
    <mergeCell ref="B51:D56"/>
    <mergeCell ref="E51:H56"/>
    <mergeCell ref="I51:J54"/>
    <mergeCell ref="I55:J56"/>
    <mergeCell ref="G41:H41"/>
    <mergeCell ref="I41:J41"/>
    <mergeCell ref="I42:J48"/>
    <mergeCell ref="G42:H42"/>
    <mergeCell ref="G45:H45"/>
    <mergeCell ref="G46:H46"/>
    <mergeCell ref="G47:H47"/>
    <mergeCell ref="G48:H48"/>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sheetPr codeName="Hoja211">
    <tabColor theme="0"/>
  </sheetPr>
  <dimension ref="A1:Q58"/>
  <sheetViews>
    <sheetView workbookViewId="0">
      <selection activeCell="B23" sqref="B23:J23"/>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1098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1093</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1099</v>
      </c>
      <c r="E13" s="518"/>
      <c r="F13" s="791" t="s">
        <v>552</v>
      </c>
      <c r="G13" s="792"/>
      <c r="H13" s="737" t="s">
        <v>1066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136</v>
      </c>
      <c r="J16" s="708"/>
    </row>
    <row r="17" spans="2:17" ht="19.5" customHeight="1" x14ac:dyDescent="0.25">
      <c r="B17" s="387" t="s">
        <v>47</v>
      </c>
      <c r="C17" s="388"/>
      <c r="D17" s="388"/>
      <c r="E17" s="388"/>
      <c r="F17" s="388"/>
      <c r="G17" s="388"/>
      <c r="H17" s="388"/>
      <c r="I17" s="388"/>
      <c r="J17" s="389"/>
    </row>
    <row r="18" spans="2:17" ht="18.75" customHeight="1" x14ac:dyDescent="0.25">
      <c r="B18" s="459" t="s">
        <v>46</v>
      </c>
      <c r="C18" s="460"/>
      <c r="D18" s="595" t="s">
        <v>978</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979</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1100</v>
      </c>
      <c r="C24" s="529"/>
      <c r="D24" s="529"/>
      <c r="E24" s="529"/>
      <c r="F24" s="529"/>
      <c r="G24" s="529"/>
      <c r="H24" s="529"/>
      <c r="I24" s="529"/>
      <c r="J24" s="530"/>
    </row>
    <row r="25" spans="2:17" ht="33.75" customHeight="1" x14ac:dyDescent="0.25">
      <c r="B25" s="531"/>
      <c r="C25" s="532"/>
      <c r="D25" s="532"/>
      <c r="E25" s="532"/>
      <c r="F25" s="532"/>
      <c r="G25" s="532"/>
      <c r="H25" s="532"/>
      <c r="I25" s="532"/>
      <c r="J25" s="533"/>
    </row>
    <row r="26" spans="2:17" ht="21"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28267.84</v>
      </c>
      <c r="J27" s="675">
        <v>16884.28</v>
      </c>
    </row>
    <row r="28" spans="2:17" ht="18" x14ac:dyDescent="0.25">
      <c r="B28" s="487" t="s">
        <v>320</v>
      </c>
      <c r="C28" s="488"/>
      <c r="D28" s="488"/>
      <c r="E28" s="488"/>
      <c r="F28" s="488"/>
      <c r="G28" s="488"/>
      <c r="H28" s="539"/>
      <c r="I28" s="674">
        <f>+I27*12%</f>
        <v>3392.1407999999997</v>
      </c>
      <c r="J28" s="675"/>
    </row>
    <row r="29" spans="2:17" ht="18" x14ac:dyDescent="0.25">
      <c r="B29" s="455" t="s">
        <v>110</v>
      </c>
      <c r="C29" s="455"/>
      <c r="D29" s="455"/>
      <c r="E29" s="455"/>
      <c r="F29" s="455"/>
      <c r="G29" s="455"/>
      <c r="H29" s="455"/>
      <c r="I29" s="864">
        <f>+I27+I28</f>
        <v>31659.980800000001</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f>+I27*0.1%</f>
        <v>28.26784</v>
      </c>
      <c r="J32" s="863"/>
      <c r="K32" s="65"/>
      <c r="L32" s="65"/>
      <c r="M32" s="65"/>
      <c r="N32" s="65"/>
      <c r="O32" s="65"/>
      <c r="P32" s="65"/>
      <c r="Q32" s="65"/>
    </row>
    <row r="33" spans="1:17" ht="16.5" customHeight="1" x14ac:dyDescent="0.25">
      <c r="B33" s="546" t="s">
        <v>557</v>
      </c>
      <c r="C33" s="547"/>
      <c r="D33" s="547"/>
      <c r="E33" s="547"/>
      <c r="F33" s="547"/>
      <c r="G33" s="547"/>
      <c r="H33" s="547"/>
      <c r="I33" s="862">
        <f>+I28*75%</f>
        <v>2544.1055999999999</v>
      </c>
      <c r="J33" s="863"/>
      <c r="K33" s="65"/>
      <c r="L33" s="65"/>
      <c r="M33" s="65"/>
      <c r="N33" s="65"/>
      <c r="O33" s="65"/>
      <c r="P33" s="65"/>
      <c r="Q33" s="65"/>
    </row>
    <row r="34" spans="1:17" ht="16.5" customHeight="1" x14ac:dyDescent="0.25">
      <c r="B34" s="577" t="s">
        <v>981</v>
      </c>
      <c r="C34" s="578"/>
      <c r="D34" s="578"/>
      <c r="E34" s="578"/>
      <c r="F34" s="578"/>
      <c r="G34" s="578"/>
      <c r="H34" s="578"/>
      <c r="I34" s="866">
        <f>+I27*1%</f>
        <v>282.67840000000001</v>
      </c>
      <c r="J34" s="867"/>
      <c r="K34" s="65"/>
      <c r="L34" s="65"/>
      <c r="M34" s="65"/>
      <c r="N34" s="65"/>
      <c r="O34" s="65"/>
      <c r="P34" s="65"/>
      <c r="Q34" s="65"/>
    </row>
    <row r="35" spans="1:17" ht="13.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1101</v>
      </c>
      <c r="C36" s="621"/>
      <c r="D36" s="621"/>
      <c r="E36" s="622"/>
      <c r="F36" s="550" t="s">
        <v>34</v>
      </c>
      <c r="G36" s="551"/>
      <c r="H36" s="552"/>
      <c r="I36" s="452">
        <f>SUM(I32:J35)+0.01</f>
        <v>2855.0618400000003</v>
      </c>
      <c r="J36" s="452"/>
      <c r="K36" s="65"/>
      <c r="L36" s="65"/>
      <c r="M36" s="65"/>
      <c r="N36" s="65"/>
      <c r="O36" s="65"/>
      <c r="P36" s="65"/>
      <c r="Q36" s="65"/>
    </row>
    <row r="37" spans="1:17" ht="27" customHeight="1" x14ac:dyDescent="0.25">
      <c r="B37" s="623"/>
      <c r="C37" s="624"/>
      <c r="D37" s="624"/>
      <c r="E37" s="625"/>
      <c r="F37" s="550" t="s">
        <v>324</v>
      </c>
      <c r="G37" s="551"/>
      <c r="H37" s="552"/>
      <c r="I37" s="453">
        <f>+I27+I28-I36</f>
        <v>28804.918960000003</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151" t="s">
        <v>30</v>
      </c>
      <c r="C39" s="151" t="s">
        <v>29</v>
      </c>
      <c r="D39" s="151" t="s">
        <v>28</v>
      </c>
      <c r="E39" s="151" t="s">
        <v>27</v>
      </c>
      <c r="F39" s="28" t="s">
        <v>26</v>
      </c>
      <c r="G39" s="424" t="s">
        <v>25</v>
      </c>
      <c r="H39" s="425"/>
      <c r="I39" s="422"/>
      <c r="J39" s="423"/>
    </row>
    <row r="40" spans="1:17" ht="23.25" customHeight="1" x14ac:dyDescent="0.25">
      <c r="B40" s="29" t="s">
        <v>15</v>
      </c>
      <c r="C40" s="30" t="s">
        <v>336</v>
      </c>
      <c r="D40" s="30" t="s">
        <v>394</v>
      </c>
      <c r="E40" s="30" t="s">
        <v>119</v>
      </c>
      <c r="F40" s="29" t="s">
        <v>10</v>
      </c>
      <c r="G40" s="426">
        <v>9803.56</v>
      </c>
      <c r="H40" s="427"/>
      <c r="I40" s="400" t="s">
        <v>143</v>
      </c>
      <c r="J40" s="401"/>
    </row>
    <row r="41" spans="1:17" ht="21.75" customHeight="1" x14ac:dyDescent="0.25">
      <c r="B41" s="9" t="s">
        <v>15</v>
      </c>
      <c r="C41" s="30" t="s">
        <v>336</v>
      </c>
      <c r="D41" s="30" t="s">
        <v>394</v>
      </c>
      <c r="E41" s="30" t="s">
        <v>82</v>
      </c>
      <c r="F41" s="30" t="s">
        <v>10</v>
      </c>
      <c r="G41" s="406">
        <v>18464.28</v>
      </c>
      <c r="H41" s="407"/>
      <c r="I41" s="402"/>
      <c r="J41" s="403"/>
    </row>
    <row r="42" spans="1:17" ht="19.5" customHeight="1" x14ac:dyDescent="0.25">
      <c r="B42" s="9" t="s">
        <v>15</v>
      </c>
      <c r="C42" s="30" t="s">
        <v>146</v>
      </c>
      <c r="D42" s="30" t="s">
        <v>144</v>
      </c>
      <c r="E42" s="30" t="s">
        <v>11</v>
      </c>
      <c r="F42" s="30" t="s">
        <v>10</v>
      </c>
      <c r="G42" s="870">
        <f>+I28</f>
        <v>3392.1407999999997</v>
      </c>
      <c r="H42" s="871"/>
      <c r="I42" s="402"/>
      <c r="J42" s="403"/>
    </row>
    <row r="43" spans="1:17" ht="16.5" customHeight="1" x14ac:dyDescent="0.25">
      <c r="B43" s="9"/>
      <c r="C43" s="30"/>
      <c r="D43" s="30"/>
      <c r="E43" s="30"/>
      <c r="F43" s="30"/>
      <c r="G43" s="406"/>
      <c r="H43" s="561"/>
      <c r="I43" s="390" t="s">
        <v>19</v>
      </c>
      <c r="J43" s="390"/>
    </row>
    <row r="44" spans="1:17" ht="15" customHeight="1" x14ac:dyDescent="0.25">
      <c r="B44" s="9"/>
      <c r="C44" s="30"/>
      <c r="D44" s="30"/>
      <c r="E44" s="30"/>
      <c r="F44" s="30"/>
      <c r="G44" s="777"/>
      <c r="H44" s="778"/>
      <c r="I44" s="411" t="s">
        <v>325</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31659.980799999998</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31496062992125984" top="0.55118110236220474" bottom="0.15748031496062992" header="0.31496062992125984" footer="0.31496062992125984"/>
  <pageSetup scale="69" fitToHeight="0" orientation="portrait" r:id="rId1"/>
  <drawing r:id="rId2"/>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sheetPr codeName="Hoja212">
    <tabColor theme="0"/>
  </sheetPr>
  <dimension ref="B1:J61"/>
  <sheetViews>
    <sheetView topLeftCell="A11" workbookViewId="0">
      <selection activeCell="B26" sqref="B26:J28"/>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1102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1116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x14ac:dyDescent="0.25">
      <c r="B15" s="497"/>
      <c r="C15" s="498"/>
      <c r="D15" s="504" t="s">
        <v>240</v>
      </c>
      <c r="E15" s="504"/>
      <c r="F15" s="505" t="s">
        <v>1103</v>
      </c>
      <c r="G15" s="506"/>
      <c r="H15" s="737" t="s">
        <v>1066</v>
      </c>
      <c r="I15" s="518"/>
      <c r="J15" s="504" t="s">
        <v>52</v>
      </c>
    </row>
    <row r="16" spans="2:10" ht="18.75" customHeight="1" x14ac:dyDescent="0.25">
      <c r="B16" s="497"/>
      <c r="C16" s="498"/>
      <c r="D16" s="504"/>
      <c r="E16" s="504"/>
      <c r="F16" s="507"/>
      <c r="G16" s="508"/>
      <c r="H16" s="519"/>
      <c r="I16" s="52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731" t="s">
        <v>242</v>
      </c>
      <c r="E20" s="732"/>
      <c r="F20" s="732"/>
      <c r="G20" s="732"/>
      <c r="H20" s="732"/>
      <c r="I20" s="732"/>
      <c r="J20" s="733"/>
    </row>
    <row r="21" spans="2:10" x14ac:dyDescent="0.25">
      <c r="B21" s="461"/>
      <c r="C21" s="462"/>
      <c r="D21" s="734"/>
      <c r="E21" s="735"/>
      <c r="F21" s="735"/>
      <c r="G21" s="735"/>
      <c r="H21" s="735"/>
      <c r="I21" s="735"/>
      <c r="J21" s="736"/>
    </row>
    <row r="22" spans="2:10" ht="7.5" customHeight="1" x14ac:dyDescent="0.25">
      <c r="B22" s="521" t="s">
        <v>243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528" t="s">
        <v>1227</v>
      </c>
      <c r="C26" s="529"/>
      <c r="D26" s="529"/>
      <c r="E26" s="529"/>
      <c r="F26" s="529"/>
      <c r="G26" s="529"/>
      <c r="H26" s="529"/>
      <c r="I26" s="529"/>
      <c r="J26" s="530"/>
    </row>
    <row r="27" spans="2:10" ht="17.25" customHeight="1" x14ac:dyDescent="0.25">
      <c r="B27" s="531"/>
      <c r="C27" s="532"/>
      <c r="D27" s="532"/>
      <c r="E27" s="532"/>
      <c r="F27" s="532"/>
      <c r="G27" s="532"/>
      <c r="H27" s="532"/>
      <c r="I27" s="532"/>
      <c r="J27" s="533"/>
    </row>
    <row r="28" spans="2:10" ht="24" customHeight="1" x14ac:dyDescent="0.25">
      <c r="B28" s="531"/>
      <c r="C28" s="532"/>
      <c r="D28" s="532"/>
      <c r="E28" s="532"/>
      <c r="F28" s="532"/>
      <c r="G28" s="532"/>
      <c r="H28" s="532"/>
      <c r="I28" s="532"/>
      <c r="J28" s="533"/>
    </row>
    <row r="29" spans="2:10" ht="17.25" customHeight="1" x14ac:dyDescent="0.25">
      <c r="B29" s="456" t="s">
        <v>195</v>
      </c>
      <c r="C29" s="709"/>
      <c r="D29" s="709"/>
      <c r="E29" s="709"/>
      <c r="F29" s="709"/>
      <c r="G29" s="709"/>
      <c r="H29" s="709"/>
      <c r="I29" s="710"/>
      <c r="J29" s="47">
        <v>1020.95</v>
      </c>
    </row>
    <row r="30" spans="2:10" ht="21.75" customHeight="1" x14ac:dyDescent="0.25">
      <c r="B30" s="696" t="s">
        <v>244</v>
      </c>
      <c r="C30" s="697"/>
      <c r="D30" s="697"/>
      <c r="E30" s="697"/>
      <c r="F30" s="697"/>
      <c r="G30" s="697"/>
      <c r="H30" s="697"/>
      <c r="I30" s="700"/>
      <c r="J30" s="47">
        <v>122.51</v>
      </c>
    </row>
    <row r="31" spans="2:10" ht="16.5" customHeight="1" x14ac:dyDescent="0.25">
      <c r="B31" s="456" t="s">
        <v>42</v>
      </c>
      <c r="C31" s="709"/>
      <c r="D31" s="709"/>
      <c r="E31" s="709"/>
      <c r="F31" s="709"/>
      <c r="G31" s="709"/>
      <c r="H31" s="709"/>
      <c r="I31" s="710"/>
      <c r="J31" s="48">
        <f>J29+J30</f>
        <v>1143.46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197</v>
      </c>
      <c r="C35" s="543"/>
      <c r="D35" s="543"/>
      <c r="E35" s="543"/>
      <c r="F35" s="543"/>
      <c r="G35" s="543"/>
      <c r="H35" s="543"/>
      <c r="I35" s="711">
        <f>+J29*1%</f>
        <v>10.2095</v>
      </c>
      <c r="J35" s="712"/>
    </row>
    <row r="36" spans="2:10" ht="19.5" customHeight="1" x14ac:dyDescent="0.25">
      <c r="B36" s="542" t="s">
        <v>198</v>
      </c>
      <c r="C36" s="543"/>
      <c r="D36" s="543"/>
      <c r="E36" s="543"/>
      <c r="F36" s="543"/>
      <c r="G36" s="543"/>
      <c r="H36" s="543"/>
      <c r="I36" s="713">
        <f>+J30*75%</f>
        <v>91.882500000000007</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1104</v>
      </c>
      <c r="C39" s="621"/>
      <c r="D39" s="621"/>
      <c r="E39" s="622"/>
      <c r="F39" s="550" t="s">
        <v>34</v>
      </c>
      <c r="G39" s="551"/>
      <c r="H39" s="552"/>
      <c r="I39" s="715">
        <f>SUM(I34:J38)</f>
        <v>102.09200000000001</v>
      </c>
      <c r="J39" s="715"/>
    </row>
    <row r="40" spans="2:10" ht="32.25" customHeight="1" x14ac:dyDescent="0.25">
      <c r="B40" s="623"/>
      <c r="C40" s="624"/>
      <c r="D40" s="624"/>
      <c r="E40" s="625"/>
      <c r="F40" s="550" t="s">
        <v>33</v>
      </c>
      <c r="G40" s="551"/>
      <c r="H40" s="552"/>
      <c r="I40" s="895">
        <f>J31-I39</f>
        <v>1041.3679999999999</v>
      </c>
      <c r="J40" s="896"/>
    </row>
    <row r="41" spans="2:10" ht="16.5" x14ac:dyDescent="0.25">
      <c r="B41" s="417" t="s">
        <v>32</v>
      </c>
      <c r="C41" s="418"/>
      <c r="D41" s="418"/>
      <c r="E41" s="418"/>
      <c r="F41" s="418"/>
      <c r="G41" s="418"/>
      <c r="H41" s="419"/>
      <c r="I41" s="420" t="s">
        <v>31</v>
      </c>
      <c r="J41" s="421"/>
    </row>
    <row r="42" spans="2:10" ht="31.5" x14ac:dyDescent="0.25">
      <c r="B42" s="151" t="s">
        <v>30</v>
      </c>
      <c r="C42" s="151" t="s">
        <v>29</v>
      </c>
      <c r="D42" s="151" t="s">
        <v>28</v>
      </c>
      <c r="E42" s="151" t="s">
        <v>27</v>
      </c>
      <c r="F42" s="28" t="s">
        <v>26</v>
      </c>
      <c r="G42" s="424" t="s">
        <v>25</v>
      </c>
      <c r="H42" s="425"/>
      <c r="I42" s="422"/>
      <c r="J42" s="423"/>
    </row>
    <row r="43" spans="2:10" ht="24" customHeight="1" x14ac:dyDescent="0.25">
      <c r="B43" s="29" t="s">
        <v>15</v>
      </c>
      <c r="C43" s="30" t="s">
        <v>146</v>
      </c>
      <c r="D43" s="30" t="s">
        <v>81</v>
      </c>
      <c r="E43" s="30" t="s">
        <v>81</v>
      </c>
      <c r="F43" s="30" t="s">
        <v>10</v>
      </c>
      <c r="G43" s="426">
        <f>J29</f>
        <v>1020.95</v>
      </c>
      <c r="H43" s="427"/>
      <c r="I43" s="428" t="s">
        <v>24</v>
      </c>
      <c r="J43" s="429"/>
    </row>
    <row r="44" spans="2:10" ht="20.25" customHeight="1" x14ac:dyDescent="0.25">
      <c r="B44" s="9" t="s">
        <v>15</v>
      </c>
      <c r="C44" s="8" t="s">
        <v>146</v>
      </c>
      <c r="D44" s="8" t="s">
        <v>144</v>
      </c>
      <c r="E44" s="8" t="s">
        <v>11</v>
      </c>
      <c r="F44" s="8" t="s">
        <v>10</v>
      </c>
      <c r="G44" s="406">
        <f>J30</f>
        <v>122.51</v>
      </c>
      <c r="H44" s="407"/>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1117</v>
      </c>
      <c r="C55" s="392"/>
      <c r="D55" s="392"/>
      <c r="E55" s="394" t="s">
        <v>1118</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7:H47"/>
    <mergeCell ref="I47:J47"/>
    <mergeCell ref="G48:H48"/>
    <mergeCell ref="G49:H49"/>
    <mergeCell ref="I49:J52"/>
    <mergeCell ref="G50:H50"/>
    <mergeCell ref="G51:H51"/>
    <mergeCell ref="G52:H52"/>
    <mergeCell ref="B41:H41"/>
    <mergeCell ref="I41:J42"/>
    <mergeCell ref="G42:H42"/>
    <mergeCell ref="G43:H43"/>
    <mergeCell ref="I43:J46"/>
    <mergeCell ref="G44:H44"/>
    <mergeCell ref="G45:H45"/>
    <mergeCell ref="G46:H46"/>
    <mergeCell ref="B37:H37"/>
    <mergeCell ref="I37:J37"/>
    <mergeCell ref="B38:H38"/>
    <mergeCell ref="I38:J38"/>
    <mergeCell ref="B39:E40"/>
    <mergeCell ref="F39:H39"/>
    <mergeCell ref="I39:J39"/>
    <mergeCell ref="F40:H40"/>
    <mergeCell ref="I40:J40"/>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31496062992125984" right="0.11811023622047245" top="0.35433070866141736" bottom="0.35433070866141736" header="0.31496062992125984" footer="0.31496062992125984"/>
  <pageSetup scale="77" orientation="portrait" r:id="rId1"/>
  <drawing r:id="rId2"/>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sheetPr codeName="Hoja213">
    <tabColor theme="0"/>
  </sheetPr>
  <dimension ref="B1:K61"/>
  <sheetViews>
    <sheetView topLeftCell="A16"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1109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1105</v>
      </c>
      <c r="J9" s="15"/>
    </row>
    <row r="10" spans="2:10" ht="11.25" customHeight="1" x14ac:dyDescent="0.25">
      <c r="B10" s="17"/>
      <c r="C10" s="16"/>
      <c r="D10" s="16"/>
      <c r="E10" s="16"/>
      <c r="F10" s="16"/>
      <c r="G10" s="16"/>
      <c r="H10" s="16"/>
      <c r="I10" s="16"/>
      <c r="J10" s="15"/>
    </row>
    <row r="11" spans="2:10" ht="18.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1106</v>
      </c>
      <c r="G13" s="518"/>
      <c r="H13" s="510" t="s">
        <v>1066</v>
      </c>
      <c r="I13" s="510"/>
      <c r="J13" s="504" t="s">
        <v>52</v>
      </c>
    </row>
    <row r="14" spans="2:10" ht="28.5" customHeight="1" x14ac:dyDescent="0.25">
      <c r="B14" s="497"/>
      <c r="C14" s="498"/>
      <c r="D14" s="507"/>
      <c r="E14" s="508"/>
      <c r="F14" s="519"/>
      <c r="G14" s="520"/>
      <c r="H14" s="510"/>
      <c r="I14" s="51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1107</v>
      </c>
      <c r="C24" s="529"/>
      <c r="D24" s="529"/>
      <c r="E24" s="529"/>
      <c r="F24" s="529"/>
      <c r="G24" s="529"/>
      <c r="H24" s="529"/>
      <c r="I24" s="529"/>
      <c r="J24" s="530"/>
    </row>
    <row r="25" spans="2:10" x14ac:dyDescent="0.25">
      <c r="B25" s="531"/>
      <c r="C25" s="532"/>
      <c r="D25" s="532"/>
      <c r="E25" s="532"/>
      <c r="F25" s="532"/>
      <c r="G25" s="532"/>
      <c r="H25" s="532"/>
      <c r="I25" s="532"/>
      <c r="J25" s="533"/>
    </row>
    <row r="26" spans="2:10" ht="9.75" customHeight="1"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v>247508.49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x14ac:dyDescent="0.25">
      <c r="B32" s="542" t="s">
        <v>36</v>
      </c>
      <c r="C32" s="543"/>
      <c r="D32" s="543"/>
      <c r="E32" s="543"/>
      <c r="F32" s="543"/>
      <c r="G32" s="543"/>
      <c r="H32" s="543"/>
      <c r="I32" s="544">
        <v>21399.1</v>
      </c>
      <c r="J32" s="545"/>
    </row>
    <row r="33" spans="2:10" x14ac:dyDescent="0.25">
      <c r="B33" s="542" t="s">
        <v>35</v>
      </c>
      <c r="C33" s="543"/>
      <c r="D33" s="543"/>
      <c r="E33" s="543"/>
      <c r="F33" s="543"/>
      <c r="G33" s="543"/>
      <c r="H33" s="543"/>
      <c r="I33" s="544">
        <v>200</v>
      </c>
      <c r="J33" s="545"/>
    </row>
    <row r="34" spans="2:10" hidden="1" x14ac:dyDescent="0.25">
      <c r="B34" s="546"/>
      <c r="C34" s="547"/>
      <c r="D34" s="547"/>
      <c r="E34" s="547"/>
      <c r="F34" s="547"/>
      <c r="G34" s="547"/>
      <c r="H34" s="547"/>
      <c r="I34" s="548"/>
      <c r="J34" s="549"/>
    </row>
    <row r="35" spans="2:10" ht="27.75" customHeight="1" x14ac:dyDescent="0.25">
      <c r="B35" s="443" t="s">
        <v>1108</v>
      </c>
      <c r="C35" s="444"/>
      <c r="D35" s="444"/>
      <c r="E35" s="445"/>
      <c r="F35" s="550" t="s">
        <v>34</v>
      </c>
      <c r="G35" s="551"/>
      <c r="H35" s="552"/>
      <c r="I35" s="553">
        <f>SUM(I31:J34)</f>
        <v>21599.1</v>
      </c>
      <c r="J35" s="553"/>
    </row>
    <row r="36" spans="2:10" ht="33" customHeight="1" x14ac:dyDescent="0.25">
      <c r="B36" s="446"/>
      <c r="C36" s="447"/>
      <c r="D36" s="447"/>
      <c r="E36" s="448"/>
      <c r="F36" s="550" t="s">
        <v>33</v>
      </c>
      <c r="G36" s="551"/>
      <c r="H36" s="552"/>
      <c r="I36" s="452">
        <f>++I27+I28-I35</f>
        <v>225909.38999999998</v>
      </c>
      <c r="J36" s="452"/>
    </row>
    <row r="37" spans="2:10" ht="14.25" customHeight="1" x14ac:dyDescent="0.25">
      <c r="B37" s="417" t="s">
        <v>32</v>
      </c>
      <c r="C37" s="418"/>
      <c r="D37" s="418"/>
      <c r="E37" s="418"/>
      <c r="F37" s="418"/>
      <c r="G37" s="418"/>
      <c r="H37" s="419"/>
      <c r="I37" s="390" t="s">
        <v>31</v>
      </c>
      <c r="J37" s="390"/>
    </row>
    <row r="38" spans="2:10" ht="36.75" customHeight="1" x14ac:dyDescent="0.25">
      <c r="B38" s="153" t="s">
        <v>30</v>
      </c>
      <c r="C38" s="153" t="s">
        <v>29</v>
      </c>
      <c r="D38" s="153" t="s">
        <v>28</v>
      </c>
      <c r="E38" s="153" t="s">
        <v>27</v>
      </c>
      <c r="F38" s="12" t="s">
        <v>26</v>
      </c>
      <c r="G38" s="554" t="s">
        <v>25</v>
      </c>
      <c r="H38" s="555"/>
      <c r="I38" s="390"/>
      <c r="J38" s="390"/>
    </row>
    <row r="39" spans="2:10" ht="24" customHeight="1" x14ac:dyDescent="0.25">
      <c r="B39" s="11" t="s">
        <v>23</v>
      </c>
      <c r="C39" s="10" t="s">
        <v>12</v>
      </c>
      <c r="D39" s="10" t="s">
        <v>11</v>
      </c>
      <c r="E39" s="10" t="s">
        <v>11</v>
      </c>
      <c r="F39" s="10" t="s">
        <v>10</v>
      </c>
      <c r="G39" s="556">
        <v>11830.33</v>
      </c>
      <c r="H39" s="557"/>
      <c r="I39" s="558" t="s">
        <v>24</v>
      </c>
      <c r="J39" s="429"/>
    </row>
    <row r="40" spans="2:10" ht="23.25" customHeight="1" x14ac:dyDescent="0.25">
      <c r="B40" s="9" t="s">
        <v>23</v>
      </c>
      <c r="C40" s="8" t="s">
        <v>12</v>
      </c>
      <c r="D40" s="8" t="s">
        <v>11</v>
      </c>
      <c r="E40" s="8" t="s">
        <v>14</v>
      </c>
      <c r="F40" s="8" t="s">
        <v>10</v>
      </c>
      <c r="G40" s="406">
        <v>2444.5500000000002</v>
      </c>
      <c r="H40" s="561"/>
      <c r="I40" s="559"/>
      <c r="J40" s="431"/>
    </row>
    <row r="41" spans="2:10" ht="25.5" customHeight="1" x14ac:dyDescent="0.25">
      <c r="B41" s="9" t="s">
        <v>22</v>
      </c>
      <c r="C41" s="8" t="s">
        <v>12</v>
      </c>
      <c r="D41" s="8" t="s">
        <v>11</v>
      </c>
      <c r="E41" s="8" t="s">
        <v>11</v>
      </c>
      <c r="F41" s="8" t="s">
        <v>10</v>
      </c>
      <c r="G41" s="406">
        <v>52725.120000000003</v>
      </c>
      <c r="H41" s="561"/>
      <c r="I41" s="559"/>
      <c r="J41" s="431"/>
    </row>
    <row r="42" spans="2:10" ht="19.5" customHeight="1" x14ac:dyDescent="0.25">
      <c r="B42" s="9" t="s">
        <v>21</v>
      </c>
      <c r="C42" s="8" t="s">
        <v>12</v>
      </c>
      <c r="D42" s="8" t="s">
        <v>11</v>
      </c>
      <c r="E42" s="8" t="s">
        <v>11</v>
      </c>
      <c r="F42" s="8" t="s">
        <v>10</v>
      </c>
      <c r="G42" s="406">
        <v>20014.87</v>
      </c>
      <c r="H42" s="561"/>
      <c r="I42" s="560"/>
      <c r="J42" s="433"/>
    </row>
    <row r="43" spans="2:10" ht="21.75" customHeight="1" x14ac:dyDescent="0.25">
      <c r="B43" s="9" t="s">
        <v>20</v>
      </c>
      <c r="C43" s="8" t="s">
        <v>12</v>
      </c>
      <c r="D43" s="8" t="s">
        <v>11</v>
      </c>
      <c r="E43" s="8" t="s">
        <v>11</v>
      </c>
      <c r="F43" s="8" t="s">
        <v>10</v>
      </c>
      <c r="G43" s="406">
        <v>18966.189999999999</v>
      </c>
      <c r="H43" s="561"/>
      <c r="I43" s="562" t="s">
        <v>19</v>
      </c>
      <c r="J43" s="390"/>
    </row>
    <row r="44" spans="2:10" ht="21.75" customHeight="1" x14ac:dyDescent="0.25">
      <c r="B44" s="9" t="s">
        <v>18</v>
      </c>
      <c r="C44" s="8" t="s">
        <v>12</v>
      </c>
      <c r="D44" s="8" t="s">
        <v>11</v>
      </c>
      <c r="E44" s="8" t="s">
        <v>11</v>
      </c>
      <c r="F44" s="8" t="s">
        <v>10</v>
      </c>
      <c r="G44" s="406">
        <v>32051.86</v>
      </c>
      <c r="H44" s="561"/>
      <c r="I44" s="563" t="s">
        <v>846</v>
      </c>
      <c r="J44" s="412"/>
    </row>
    <row r="45" spans="2:10" ht="21.75" customHeight="1" x14ac:dyDescent="0.25">
      <c r="B45" s="9" t="s">
        <v>16</v>
      </c>
      <c r="C45" s="8" t="s">
        <v>12</v>
      </c>
      <c r="D45" s="8" t="s">
        <v>11</v>
      </c>
      <c r="E45" s="8" t="s">
        <v>11</v>
      </c>
      <c r="F45" s="8" t="s">
        <v>10</v>
      </c>
      <c r="G45" s="406">
        <v>34131.72</v>
      </c>
      <c r="H45" s="561"/>
      <c r="I45" s="563"/>
      <c r="J45" s="412"/>
    </row>
    <row r="46" spans="2:10" ht="21.75" customHeight="1" x14ac:dyDescent="0.25">
      <c r="B46" s="9" t="s">
        <v>15</v>
      </c>
      <c r="C46" s="8" t="s">
        <v>12</v>
      </c>
      <c r="D46" s="8" t="s">
        <v>11</v>
      </c>
      <c r="E46" s="8" t="s">
        <v>11</v>
      </c>
      <c r="F46" s="8" t="s">
        <v>10</v>
      </c>
      <c r="G46" s="406">
        <v>40362.050000000003</v>
      </c>
      <c r="H46" s="561"/>
      <c r="I46" s="563"/>
      <c r="J46" s="412"/>
    </row>
    <row r="47" spans="2:10" ht="21.75" customHeight="1" x14ac:dyDescent="0.25">
      <c r="B47" s="9" t="s">
        <v>15</v>
      </c>
      <c r="C47" s="8" t="s">
        <v>12</v>
      </c>
      <c r="D47" s="8" t="s">
        <v>11</v>
      </c>
      <c r="E47" s="8" t="s">
        <v>14</v>
      </c>
      <c r="F47" s="8" t="s">
        <v>10</v>
      </c>
      <c r="G47" s="406">
        <v>31779.15</v>
      </c>
      <c r="H47" s="561"/>
      <c r="I47" s="563"/>
      <c r="J47" s="412"/>
    </row>
    <row r="48" spans="2:10" ht="21.75" customHeight="1" x14ac:dyDescent="0.25">
      <c r="B48" s="7" t="s">
        <v>13</v>
      </c>
      <c r="C48" s="6" t="s">
        <v>12</v>
      </c>
      <c r="D48" s="6" t="s">
        <v>11</v>
      </c>
      <c r="E48" s="6" t="s">
        <v>11</v>
      </c>
      <c r="F48" s="6" t="s">
        <v>10</v>
      </c>
      <c r="G48" s="415">
        <v>3202.65</v>
      </c>
      <c r="H48" s="565"/>
      <c r="I48" s="564"/>
      <c r="J48" s="414"/>
    </row>
    <row r="49" spans="2:11" ht="21.75" customHeight="1" x14ac:dyDescent="0.25">
      <c r="B49" s="566" t="s">
        <v>9</v>
      </c>
      <c r="C49" s="567"/>
      <c r="D49" s="567"/>
      <c r="E49" s="567"/>
      <c r="F49" s="567"/>
      <c r="G49" s="568">
        <f>SUM(G39:H48)</f>
        <v>247508.49</v>
      </c>
      <c r="H49" s="569"/>
      <c r="I49" s="154"/>
      <c r="J49" s="155"/>
    </row>
    <row r="50" spans="2:11" ht="16.5" customHeight="1" x14ac:dyDescent="0.25">
      <c r="B50" s="570" t="s">
        <v>8</v>
      </c>
      <c r="C50" s="571"/>
      <c r="D50" s="571"/>
      <c r="E50" s="571"/>
      <c r="F50" s="571"/>
      <c r="G50" s="571"/>
      <c r="H50" s="572"/>
      <c r="I50" s="390" t="s">
        <v>7</v>
      </c>
      <c r="J50" s="390"/>
    </row>
    <row r="51" spans="2:11" ht="17.25" customHeight="1" x14ac:dyDescent="0.25">
      <c r="B51" s="390" t="s">
        <v>6</v>
      </c>
      <c r="C51" s="390"/>
      <c r="D51" s="390"/>
      <c r="E51" s="390" t="s">
        <v>5</v>
      </c>
      <c r="F51" s="390"/>
      <c r="G51" s="390"/>
      <c r="H51" s="390"/>
      <c r="I51" s="390"/>
      <c r="J51" s="390"/>
    </row>
    <row r="52" spans="2:11" ht="15.75" customHeight="1" x14ac:dyDescent="0.25">
      <c r="B52" s="573" t="s">
        <v>853</v>
      </c>
      <c r="C52" s="392"/>
      <c r="D52" s="392"/>
      <c r="E52" s="394" t="s">
        <v>852</v>
      </c>
      <c r="F52" s="394"/>
      <c r="G52" s="394"/>
      <c r="H52" s="395"/>
      <c r="I52" s="400" t="s">
        <v>2</v>
      </c>
      <c r="J52" s="401"/>
    </row>
    <row r="53" spans="2:11" ht="12" customHeight="1" x14ac:dyDescent="0.25">
      <c r="B53" s="392"/>
      <c r="C53" s="392"/>
      <c r="D53" s="392"/>
      <c r="E53" s="396"/>
      <c r="F53" s="396"/>
      <c r="G53" s="396"/>
      <c r="H53" s="397"/>
      <c r="I53" s="402"/>
      <c r="J53" s="403"/>
    </row>
    <row r="54" spans="2:11" ht="10.5" customHeight="1" x14ac:dyDescent="0.25">
      <c r="B54" s="392"/>
      <c r="C54" s="392"/>
      <c r="D54" s="392"/>
      <c r="E54" s="396"/>
      <c r="F54" s="396"/>
      <c r="G54" s="396"/>
      <c r="H54" s="397"/>
      <c r="I54" s="402"/>
      <c r="J54" s="403"/>
    </row>
    <row r="55" spans="2:11" ht="9" customHeight="1" x14ac:dyDescent="0.25">
      <c r="B55" s="392"/>
      <c r="C55" s="392"/>
      <c r="D55" s="392"/>
      <c r="E55" s="396"/>
      <c r="F55" s="396"/>
      <c r="G55" s="396"/>
      <c r="H55" s="396"/>
      <c r="I55" s="404"/>
      <c r="J55" s="405"/>
    </row>
    <row r="56" spans="2:11" ht="12" customHeight="1" x14ac:dyDescent="0.25">
      <c r="B56" s="392"/>
      <c r="C56" s="392"/>
      <c r="D56" s="392"/>
      <c r="E56" s="396"/>
      <c r="F56" s="396"/>
      <c r="G56" s="396"/>
      <c r="H56" s="396"/>
      <c r="I56" s="400" t="s">
        <v>1</v>
      </c>
      <c r="J56" s="401"/>
    </row>
    <row r="57" spans="2:11" ht="21" customHeight="1" x14ac:dyDescent="0.25">
      <c r="B57" s="392"/>
      <c r="C57" s="392"/>
      <c r="D57" s="392"/>
      <c r="E57" s="398"/>
      <c r="F57" s="398"/>
      <c r="G57" s="398"/>
      <c r="H57" s="399"/>
      <c r="I57" s="404"/>
      <c r="J57" s="405"/>
    </row>
    <row r="58" spans="2:11" x14ac:dyDescent="0.25">
      <c r="B58" s="384" t="s">
        <v>0</v>
      </c>
      <c r="C58" s="385"/>
      <c r="D58" s="385"/>
      <c r="E58" s="385"/>
      <c r="F58" s="385"/>
      <c r="G58" s="385"/>
      <c r="H58" s="385"/>
      <c r="I58" s="385"/>
      <c r="J58" s="386"/>
      <c r="K58" s="3"/>
    </row>
    <row r="61" spans="2:11" x14ac:dyDescent="0.25">
      <c r="G61" s="2"/>
    </row>
  </sheetData>
  <mergeCells count="70">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48"/>
    <mergeCell ref="G45:H45"/>
    <mergeCell ref="G46:H46"/>
    <mergeCell ref="G47:H47"/>
    <mergeCell ref="G48:H48"/>
    <mergeCell ref="B49:F49"/>
    <mergeCell ref="G49:H49"/>
    <mergeCell ref="B50:H50"/>
    <mergeCell ref="I50:J51"/>
    <mergeCell ref="B51:D51"/>
    <mergeCell ref="E51:H51"/>
    <mergeCell ref="B52:D57"/>
    <mergeCell ref="E52:H57"/>
    <mergeCell ref="I52:J55"/>
    <mergeCell ref="I56:J57"/>
    <mergeCell ref="B58:J58"/>
  </mergeCells>
  <printOptions horizontalCentered="1"/>
  <pageMargins left="0.31496062992125984" right="0.11811023622047245" top="0.15748031496062992" bottom="0.15748031496062992" header="0.31496062992125984" footer="0.31496062992125984"/>
  <pageSetup scale="75" fitToHeight="0" orientation="portrait" r:id="rId1"/>
  <drawing r:id="rId2"/>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sheetPr codeName="Hoja214">
    <tabColor theme="0"/>
  </sheetPr>
  <dimension ref="B1:K62"/>
  <sheetViews>
    <sheetView topLeftCell="A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1110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1105</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1106</v>
      </c>
      <c r="G13" s="518"/>
      <c r="H13" s="510" t="s">
        <v>1066</v>
      </c>
      <c r="I13" s="510"/>
      <c r="J13" s="504" t="s">
        <v>52</v>
      </c>
    </row>
    <row r="14" spans="2:10" ht="18.75" customHeight="1" x14ac:dyDescent="0.25">
      <c r="B14" s="497"/>
      <c r="C14" s="498"/>
      <c r="D14" s="507"/>
      <c r="E14" s="508"/>
      <c r="F14" s="519"/>
      <c r="G14" s="520"/>
      <c r="H14" s="510"/>
      <c r="I14" s="51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1111</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152" t="s">
        <v>30</v>
      </c>
      <c r="C43" s="152" t="s">
        <v>29</v>
      </c>
      <c r="D43" s="152" t="s">
        <v>28</v>
      </c>
      <c r="E43" s="152" t="s">
        <v>27</v>
      </c>
      <c r="F43" s="34" t="s">
        <v>26</v>
      </c>
      <c r="G43" s="437" t="s">
        <v>25</v>
      </c>
      <c r="H43" s="434"/>
      <c r="I43" s="390"/>
      <c r="J43" s="390"/>
    </row>
    <row r="44" spans="2:10" ht="24" customHeight="1" x14ac:dyDescent="0.25">
      <c r="B44" s="29"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35433070866141736" bottom="0.15748031496062992" header="0.31496062992125984" footer="0.31496062992125984"/>
  <pageSetup scale="75" fitToHeight="0" orientation="portrait" r:id="rId1"/>
  <drawing r:id="rId2"/>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sheetPr codeName="Hoja215">
    <tabColor theme="0"/>
  </sheetPr>
  <dimension ref="B1:J61"/>
  <sheetViews>
    <sheetView workbookViewId="0">
      <selection activeCell="L18" sqref="L18"/>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1112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1105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4" t="s">
        <v>294</v>
      </c>
      <c r="E15" s="504"/>
      <c r="F15" s="505" t="s">
        <v>293</v>
      </c>
      <c r="G15" s="506"/>
      <c r="H15" s="510" t="s">
        <v>1066</v>
      </c>
      <c r="I15" s="510"/>
      <c r="J15" s="504" t="s">
        <v>52</v>
      </c>
    </row>
    <row r="16" spans="2:10" ht="18.75" customHeight="1" x14ac:dyDescent="0.25">
      <c r="B16" s="497"/>
      <c r="C16" s="498"/>
      <c r="D16" s="504"/>
      <c r="E16" s="504"/>
      <c r="F16" s="507"/>
      <c r="G16" s="508"/>
      <c r="H16" s="510"/>
      <c r="I16" s="51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295</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1113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1114</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f>604.2+618.45</f>
        <v>1222.6500000000001</v>
      </c>
    </row>
    <row r="30" spans="2:10" ht="21.75" customHeight="1" x14ac:dyDescent="0.25">
      <c r="B30" s="696" t="s">
        <v>244</v>
      </c>
      <c r="C30" s="697"/>
      <c r="D30" s="697"/>
      <c r="E30" s="697"/>
      <c r="F30" s="697"/>
      <c r="G30" s="697"/>
      <c r="H30" s="697"/>
      <c r="I30" s="700"/>
      <c r="J30" s="47">
        <f>72.5+74.21</f>
        <v>146.70999999999998</v>
      </c>
    </row>
    <row r="31" spans="2:10" ht="16.5" customHeight="1" x14ac:dyDescent="0.25">
      <c r="B31" s="456" t="s">
        <v>42</v>
      </c>
      <c r="C31" s="709"/>
      <c r="D31" s="709"/>
      <c r="E31" s="709"/>
      <c r="F31" s="709"/>
      <c r="G31" s="709"/>
      <c r="H31" s="709"/>
      <c r="I31" s="710"/>
      <c r="J31" s="48">
        <f>J29+J30</f>
        <v>1369.3600000000001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299</v>
      </c>
      <c r="C35" s="543"/>
      <c r="D35" s="543"/>
      <c r="E35" s="543"/>
      <c r="F35" s="543"/>
      <c r="G35" s="543"/>
      <c r="H35" s="543"/>
      <c r="I35" s="711">
        <f>+J29*0.6%</f>
        <v>7.3359000000000005</v>
      </c>
      <c r="J35" s="712"/>
    </row>
    <row r="36" spans="2:10" ht="19.5" customHeight="1" x14ac:dyDescent="0.25">
      <c r="B36" s="542" t="s">
        <v>298</v>
      </c>
      <c r="C36" s="543"/>
      <c r="D36" s="543"/>
      <c r="E36" s="543"/>
      <c r="F36" s="543"/>
      <c r="G36" s="543"/>
      <c r="H36" s="543"/>
      <c r="I36" s="713">
        <f>+J30*100%</f>
        <v>146.70999999999998</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1115</v>
      </c>
      <c r="C39" s="621"/>
      <c r="D39" s="621"/>
      <c r="E39" s="622"/>
      <c r="F39" s="550" t="s">
        <v>34</v>
      </c>
      <c r="G39" s="551"/>
      <c r="H39" s="552"/>
      <c r="I39" s="715">
        <f>SUM(I34:J38)</f>
        <v>154.04589999999999</v>
      </c>
      <c r="J39" s="715"/>
    </row>
    <row r="40" spans="2:10" ht="32.25" customHeight="1" x14ac:dyDescent="0.25">
      <c r="B40" s="623"/>
      <c r="C40" s="624"/>
      <c r="D40" s="624"/>
      <c r="E40" s="625"/>
      <c r="F40" s="550" t="s">
        <v>33</v>
      </c>
      <c r="G40" s="551"/>
      <c r="H40" s="552"/>
      <c r="I40" s="716">
        <f>J31-I39</f>
        <v>1215.3141000000001</v>
      </c>
      <c r="J40" s="717"/>
    </row>
    <row r="41" spans="2:10" ht="16.5" x14ac:dyDescent="0.25">
      <c r="B41" s="417" t="s">
        <v>32</v>
      </c>
      <c r="C41" s="418"/>
      <c r="D41" s="418"/>
      <c r="E41" s="418"/>
      <c r="F41" s="418"/>
      <c r="G41" s="418"/>
      <c r="H41" s="419"/>
      <c r="I41" s="420" t="s">
        <v>31</v>
      </c>
      <c r="J41" s="421"/>
    </row>
    <row r="42" spans="2:10" ht="31.5" x14ac:dyDescent="0.25">
      <c r="B42" s="156" t="s">
        <v>30</v>
      </c>
      <c r="C42" s="156" t="s">
        <v>29</v>
      </c>
      <c r="D42" s="156" t="s">
        <v>28</v>
      </c>
      <c r="E42" s="156" t="s">
        <v>27</v>
      </c>
      <c r="F42" s="28" t="s">
        <v>26</v>
      </c>
      <c r="G42" s="424" t="s">
        <v>25</v>
      </c>
      <c r="H42" s="425"/>
      <c r="I42" s="422"/>
      <c r="J42" s="423"/>
    </row>
    <row r="43" spans="2:10" ht="24" customHeight="1" x14ac:dyDescent="0.25">
      <c r="B43" s="29" t="s">
        <v>15</v>
      </c>
      <c r="C43" s="30" t="s">
        <v>146</v>
      </c>
      <c r="D43" s="30" t="s">
        <v>81</v>
      </c>
      <c r="E43" s="30" t="s">
        <v>119</v>
      </c>
      <c r="F43" s="30" t="s">
        <v>10</v>
      </c>
      <c r="G43" s="758">
        <f>J29</f>
        <v>1222.6500000000001</v>
      </c>
      <c r="H43" s="759"/>
      <c r="I43" s="428" t="s">
        <v>24</v>
      </c>
      <c r="J43" s="429"/>
    </row>
    <row r="44" spans="2:10" ht="20.25" customHeight="1" x14ac:dyDescent="0.25">
      <c r="B44" s="9" t="s">
        <v>15</v>
      </c>
      <c r="C44" s="8" t="s">
        <v>146</v>
      </c>
      <c r="D44" s="8" t="s">
        <v>144</v>
      </c>
      <c r="E44" s="8" t="s">
        <v>11</v>
      </c>
      <c r="F44" s="8" t="s">
        <v>10</v>
      </c>
      <c r="G44" s="407">
        <f>J30</f>
        <v>146.70999999999998</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09" t="s">
        <v>201</v>
      </c>
      <c r="J48" s="410"/>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1"/>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G49:H49"/>
    <mergeCell ref="G50:H50"/>
    <mergeCell ref="B61:J61"/>
    <mergeCell ref="I48:J52"/>
    <mergeCell ref="B53:H53"/>
    <mergeCell ref="I53:J54"/>
    <mergeCell ref="B54:D54"/>
    <mergeCell ref="E54:H54"/>
    <mergeCell ref="B55:D60"/>
    <mergeCell ref="E55:H60"/>
    <mergeCell ref="I55:J58"/>
    <mergeCell ref="I59:J60"/>
    <mergeCell ref="G51:H51"/>
    <mergeCell ref="G52:H52"/>
  </mergeCells>
  <pageMargins left="0.11811023622047245" right="0.11811023622047245" top="0.35433070866141736" bottom="0.35433070866141736" header="0.31496062992125984" footer="0.31496062992125984"/>
  <pageSetup scale="76" orientation="portrait" r:id="rId1"/>
  <drawing r:id="rId2"/>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sheetPr codeName="Hoja216">
    <tabColor theme="0"/>
  </sheetPr>
  <dimension ref="B1:U56"/>
  <sheetViews>
    <sheetView topLeftCell="A11" workbookViewId="0">
      <selection activeCell="F13" sqref="F13:G14"/>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1126</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1105</v>
      </c>
      <c r="J9" s="15"/>
    </row>
    <row r="10" spans="2:10" ht="9.75" customHeight="1" x14ac:dyDescent="0.25">
      <c r="B10" s="17"/>
      <c r="C10" s="16"/>
      <c r="D10" s="16"/>
      <c r="E10" s="16"/>
      <c r="F10" s="16"/>
      <c r="G10" s="16"/>
      <c r="H10" s="16"/>
      <c r="I10" s="16"/>
      <c r="J10" s="15"/>
    </row>
    <row r="11" spans="2:10" ht="22.5" customHeight="1" x14ac:dyDescent="0.3">
      <c r="B11" s="602" t="s">
        <v>59</v>
      </c>
      <c r="C11" s="741"/>
      <c r="D11" s="741"/>
      <c r="E11" s="741"/>
      <c r="F11" s="741"/>
      <c r="G11" s="741"/>
      <c r="H11" s="741"/>
      <c r="I11" s="741"/>
      <c r="J11" s="742"/>
    </row>
    <row r="12" spans="2:10" x14ac:dyDescent="0.25">
      <c r="B12" s="495" t="s">
        <v>58</v>
      </c>
      <c r="C12" s="496"/>
      <c r="D12" s="904" t="s">
        <v>57</v>
      </c>
      <c r="E12" s="905"/>
      <c r="F12" s="904" t="s">
        <v>56</v>
      </c>
      <c r="G12" s="905"/>
      <c r="H12" s="904" t="s">
        <v>55</v>
      </c>
      <c r="I12" s="906"/>
      <c r="J12" s="157" t="s">
        <v>54</v>
      </c>
    </row>
    <row r="13" spans="2:10" ht="15" customHeight="1" x14ac:dyDescent="0.25">
      <c r="B13" s="497"/>
      <c r="C13" s="498"/>
      <c r="D13" s="504" t="s">
        <v>253</v>
      </c>
      <c r="E13" s="504"/>
      <c r="F13" s="505" t="s">
        <v>1120</v>
      </c>
      <c r="G13" s="506"/>
      <c r="H13" s="737" t="s">
        <v>1066</v>
      </c>
      <c r="I13" s="518"/>
      <c r="J13" s="504" t="s">
        <v>52</v>
      </c>
    </row>
    <row r="14" spans="2:10" x14ac:dyDescent="0.25">
      <c r="B14" s="497"/>
      <c r="C14" s="498"/>
      <c r="D14" s="504"/>
      <c r="E14" s="504"/>
      <c r="F14" s="507"/>
      <c r="G14" s="508"/>
      <c r="H14" s="519"/>
      <c r="I14" s="520"/>
      <c r="J14" s="504"/>
    </row>
    <row r="15" spans="2:10" ht="15.75" x14ac:dyDescent="0.25">
      <c r="B15" s="497"/>
      <c r="C15" s="498"/>
      <c r="D15" s="900" t="s">
        <v>51</v>
      </c>
      <c r="E15" s="900"/>
      <c r="F15" s="900"/>
      <c r="G15" s="900"/>
      <c r="H15" s="900"/>
      <c r="I15" s="907" t="s">
        <v>50</v>
      </c>
      <c r="J15" s="908"/>
    </row>
    <row r="16" spans="2:10" ht="35.25" customHeight="1" x14ac:dyDescent="0.25">
      <c r="B16" s="499"/>
      <c r="C16" s="500"/>
      <c r="D16" s="504" t="s">
        <v>49</v>
      </c>
      <c r="E16" s="504"/>
      <c r="F16" s="504"/>
      <c r="G16" s="504"/>
      <c r="H16" s="504"/>
      <c r="I16" s="909" t="s">
        <v>255</v>
      </c>
      <c r="J16" s="910"/>
    </row>
    <row r="17" spans="2:21" ht="18" x14ac:dyDescent="0.25">
      <c r="B17" s="897" t="s">
        <v>47</v>
      </c>
      <c r="C17" s="898"/>
      <c r="D17" s="898"/>
      <c r="E17" s="898"/>
      <c r="F17" s="898"/>
      <c r="G17" s="898"/>
      <c r="H17" s="898"/>
      <c r="I17" s="898"/>
      <c r="J17" s="89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897" t="s">
        <v>43</v>
      </c>
      <c r="C22" s="898"/>
      <c r="D22" s="898"/>
      <c r="E22" s="898"/>
      <c r="F22" s="898"/>
      <c r="G22" s="898"/>
      <c r="H22" s="898"/>
      <c r="I22" s="898"/>
      <c r="J22" s="899"/>
    </row>
    <row r="23" spans="2:21" ht="15" customHeight="1" x14ac:dyDescent="0.25">
      <c r="B23" s="476" t="s">
        <v>1121</v>
      </c>
      <c r="C23" s="477"/>
      <c r="D23" s="477"/>
      <c r="E23" s="477"/>
      <c r="F23" s="477"/>
      <c r="G23" s="477"/>
      <c r="H23" s="477"/>
      <c r="I23" s="477"/>
      <c r="J23" s="478"/>
      <c r="M23" s="57"/>
      <c r="N23" s="57"/>
      <c r="O23" s="57"/>
      <c r="P23" s="57"/>
      <c r="Q23" s="57"/>
      <c r="R23" s="57"/>
      <c r="S23" s="57"/>
      <c r="T23" s="57"/>
      <c r="U23" s="57"/>
    </row>
    <row r="24" spans="2:21" ht="23.2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87132</v>
      </c>
      <c r="J26" s="601"/>
      <c r="M26" s="58"/>
      <c r="N26" s="58"/>
      <c r="O26" s="58"/>
      <c r="P26" s="58"/>
      <c r="Q26" s="58"/>
      <c r="R26" s="58"/>
      <c r="S26" s="58"/>
      <c r="T26" s="58"/>
      <c r="U26" s="58"/>
    </row>
    <row r="27" spans="2:21" ht="15.75" customHeight="1" x14ac:dyDescent="0.25">
      <c r="B27" s="534" t="s">
        <v>41</v>
      </c>
      <c r="C27" s="535"/>
      <c r="D27" s="535"/>
      <c r="E27" s="535"/>
      <c r="F27" s="535"/>
      <c r="G27" s="535"/>
      <c r="H27" s="536"/>
      <c r="I27" s="540">
        <v>0</v>
      </c>
      <c r="J27" s="541"/>
      <c r="M27" s="58"/>
      <c r="N27" s="58"/>
      <c r="O27" s="58"/>
      <c r="P27" s="58"/>
      <c r="Q27" s="58"/>
      <c r="R27" s="58"/>
      <c r="S27" s="58"/>
      <c r="T27" s="58"/>
      <c r="U27" s="58"/>
    </row>
    <row r="28" spans="2:21" ht="18" x14ac:dyDescent="0.25">
      <c r="B28" s="897" t="s">
        <v>40</v>
      </c>
      <c r="C28" s="898"/>
      <c r="D28" s="898"/>
      <c r="E28" s="898"/>
      <c r="F28" s="898"/>
      <c r="G28" s="898"/>
      <c r="H28" s="898"/>
      <c r="I28" s="898"/>
      <c r="J28" s="89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1122</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87132</v>
      </c>
      <c r="J34" s="715"/>
    </row>
    <row r="35" spans="2:10" ht="16.5" x14ac:dyDescent="0.25">
      <c r="B35" s="901" t="s">
        <v>32</v>
      </c>
      <c r="C35" s="902"/>
      <c r="D35" s="902"/>
      <c r="E35" s="902"/>
      <c r="F35" s="902"/>
      <c r="G35" s="902"/>
      <c r="H35" s="903"/>
      <c r="I35" s="900" t="s">
        <v>31</v>
      </c>
      <c r="J35" s="900"/>
    </row>
    <row r="36" spans="2:10" ht="31.5" x14ac:dyDescent="0.25">
      <c r="B36" s="156" t="s">
        <v>30</v>
      </c>
      <c r="C36" s="156" t="s">
        <v>29</v>
      </c>
      <c r="D36" s="156" t="s">
        <v>28</v>
      </c>
      <c r="E36" s="156" t="s">
        <v>27</v>
      </c>
      <c r="F36" s="28" t="s">
        <v>26</v>
      </c>
      <c r="G36" s="424" t="s">
        <v>25</v>
      </c>
      <c r="H36" s="425"/>
      <c r="I36" s="900"/>
      <c r="J36" s="900"/>
    </row>
    <row r="37" spans="2:10" ht="15.75" x14ac:dyDescent="0.25">
      <c r="B37" s="29" t="s">
        <v>15</v>
      </c>
      <c r="C37" s="30"/>
      <c r="D37" s="30"/>
      <c r="E37" s="30"/>
      <c r="F37" s="30" t="s">
        <v>259</v>
      </c>
      <c r="G37" s="426">
        <f>I34</f>
        <v>87132</v>
      </c>
      <c r="H37" s="427"/>
      <c r="I37" s="400" t="s">
        <v>1124</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900" t="s">
        <v>19</v>
      </c>
      <c r="J41" s="900"/>
    </row>
    <row r="42" spans="2:10" ht="15.75" customHeight="1" x14ac:dyDescent="0.25">
      <c r="B42" s="9"/>
      <c r="C42" s="8"/>
      <c r="D42" s="8"/>
      <c r="E42" s="8"/>
      <c r="F42" s="8"/>
      <c r="G42" s="406"/>
      <c r="H42" s="407"/>
      <c r="I42" s="409" t="s">
        <v>123</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31"/>
      <c r="C45" s="32"/>
      <c r="D45" s="32"/>
      <c r="E45" s="8"/>
      <c r="F45" s="8"/>
      <c r="G45" s="406"/>
      <c r="H45" s="407"/>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897" t="s">
        <v>8</v>
      </c>
      <c r="C48" s="898"/>
      <c r="D48" s="898"/>
      <c r="E48" s="898"/>
      <c r="F48" s="898"/>
      <c r="G48" s="898"/>
      <c r="H48" s="899"/>
      <c r="I48" s="900" t="s">
        <v>7</v>
      </c>
      <c r="J48" s="900"/>
    </row>
    <row r="49" spans="2:10" ht="15.75" x14ac:dyDescent="0.25">
      <c r="B49" s="900" t="s">
        <v>6</v>
      </c>
      <c r="C49" s="900"/>
      <c r="D49" s="900"/>
      <c r="E49" s="900" t="s">
        <v>5</v>
      </c>
      <c r="F49" s="900"/>
      <c r="G49" s="900"/>
      <c r="H49" s="900"/>
      <c r="I49" s="900"/>
      <c r="J49" s="900"/>
    </row>
    <row r="50" spans="2:10" ht="30" customHeight="1" x14ac:dyDescent="0.25">
      <c r="B50" s="573" t="s">
        <v>1123</v>
      </c>
      <c r="C50" s="392"/>
      <c r="D50" s="392"/>
      <c r="E50" s="394" t="s">
        <v>1119</v>
      </c>
      <c r="F50" s="394"/>
      <c r="G50" s="394"/>
      <c r="H50" s="395"/>
      <c r="I50" s="400" t="s">
        <v>1125</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ageMargins left="0.31496062992125984" right="0.11811023622047245" top="0.15748031496062992" bottom="0.15748031496062992" header="0.31496062992125984" footer="0.31496062992125984"/>
  <pageSetup scale="83" orientation="portrait" r:id="rId1"/>
  <drawing r:id="rId2"/>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sheetPr codeName="Hoja217">
    <tabColor theme="0"/>
  </sheetPr>
  <dimension ref="B1:U56"/>
  <sheetViews>
    <sheetView topLeftCell="A12" workbookViewId="0">
      <selection activeCell="I16" sqref="I16:J16"/>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1130</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1131</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348</v>
      </c>
      <c r="E13" s="504"/>
      <c r="F13" s="505"/>
      <c r="G13" s="506"/>
      <c r="H13" s="737" t="s">
        <v>1066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1133</v>
      </c>
      <c r="J16" s="514"/>
    </row>
    <row r="17" spans="2:21" ht="18" x14ac:dyDescent="0.25">
      <c r="B17" s="387" t="s">
        <v>47</v>
      </c>
      <c r="C17" s="388"/>
      <c r="D17" s="388"/>
      <c r="E17" s="388"/>
      <c r="F17" s="388"/>
      <c r="G17" s="388"/>
      <c r="H17" s="388"/>
      <c r="I17" s="388"/>
      <c r="J17" s="389"/>
    </row>
    <row r="18" spans="2:21" x14ac:dyDescent="0.25">
      <c r="B18" s="459" t="s">
        <v>46</v>
      </c>
      <c r="C18" s="460"/>
      <c r="D18" s="463" t="s">
        <v>1132</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1127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1129</v>
      </c>
      <c r="C23" s="477"/>
      <c r="D23" s="477"/>
      <c r="E23" s="477"/>
      <c r="F23" s="477"/>
      <c r="G23" s="477"/>
      <c r="H23" s="477"/>
      <c r="I23" s="477"/>
      <c r="J23" s="478"/>
      <c r="M23" s="57"/>
      <c r="N23" s="57"/>
      <c r="O23" s="57"/>
      <c r="P23" s="57"/>
      <c r="Q23" s="57"/>
      <c r="R23" s="57"/>
      <c r="S23" s="57"/>
      <c r="T23" s="57"/>
      <c r="U23" s="57"/>
    </row>
    <row r="24" spans="2:21" ht="27"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82"/>
      <c r="C25" s="483"/>
      <c r="D25" s="483"/>
      <c r="E25" s="483"/>
      <c r="F25" s="483"/>
      <c r="G25" s="483"/>
      <c r="H25" s="483"/>
      <c r="I25" s="483"/>
      <c r="J25" s="484"/>
      <c r="M25" s="57"/>
      <c r="N25" s="57"/>
      <c r="O25" s="57"/>
      <c r="P25" s="57"/>
      <c r="Q25" s="57"/>
      <c r="R25" s="57"/>
      <c r="S25" s="57"/>
      <c r="T25" s="57"/>
      <c r="U25" s="57"/>
    </row>
    <row r="26" spans="2:21" ht="18" customHeight="1" x14ac:dyDescent="0.25">
      <c r="B26" s="534" t="s">
        <v>258</v>
      </c>
      <c r="C26" s="535"/>
      <c r="D26" s="535"/>
      <c r="E26" s="535"/>
      <c r="F26" s="535"/>
      <c r="G26" s="535"/>
      <c r="H26" s="536"/>
      <c r="I26" s="601">
        <v>2649.48</v>
      </c>
      <c r="J26" s="601"/>
      <c r="M26" s="58"/>
      <c r="N26" s="58"/>
      <c r="O26" s="58"/>
      <c r="P26" s="58"/>
      <c r="Q26" s="58"/>
      <c r="R26" s="58"/>
      <c r="S26" s="58"/>
      <c r="T26" s="58"/>
      <c r="U26" s="58"/>
    </row>
    <row r="27" spans="2:21" ht="15.75" x14ac:dyDescent="0.25">
      <c r="B27" s="487" t="s">
        <v>41</v>
      </c>
      <c r="C27" s="488"/>
      <c r="D27" s="488"/>
      <c r="E27" s="488"/>
      <c r="F27" s="488"/>
      <c r="G27" s="488"/>
      <c r="H27" s="539"/>
      <c r="I27" s="540">
        <v>0</v>
      </c>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3.25" customHeight="1" x14ac:dyDescent="0.25">
      <c r="B33" s="443" t="s">
        <v>1128</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2649.48</v>
      </c>
      <c r="J34" s="715"/>
    </row>
    <row r="35" spans="2:10" ht="16.5" x14ac:dyDescent="0.25">
      <c r="B35" s="417" t="s">
        <v>32</v>
      </c>
      <c r="C35" s="418"/>
      <c r="D35" s="418"/>
      <c r="E35" s="418"/>
      <c r="F35" s="418"/>
      <c r="G35" s="418"/>
      <c r="H35" s="419"/>
      <c r="I35" s="390" t="s">
        <v>31</v>
      </c>
      <c r="J35" s="390"/>
    </row>
    <row r="36" spans="2:10" ht="31.5" x14ac:dyDescent="0.25">
      <c r="B36" s="158" t="s">
        <v>30</v>
      </c>
      <c r="C36" s="158" t="s">
        <v>29</v>
      </c>
      <c r="D36" s="158" t="s">
        <v>28</v>
      </c>
      <c r="E36" s="158" t="s">
        <v>27</v>
      </c>
      <c r="F36" s="28" t="s">
        <v>26</v>
      </c>
      <c r="G36" s="424" t="s">
        <v>25</v>
      </c>
      <c r="H36" s="425"/>
      <c r="I36" s="390"/>
      <c r="J36" s="390"/>
    </row>
    <row r="37" spans="2:10" ht="15.75" x14ac:dyDescent="0.25">
      <c r="B37" s="29" t="s">
        <v>15</v>
      </c>
      <c r="C37" s="30"/>
      <c r="D37" s="30"/>
      <c r="E37" s="30"/>
      <c r="F37" s="30" t="s">
        <v>259</v>
      </c>
      <c r="G37" s="426">
        <f>I34</f>
        <v>2649.48</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6" customHeight="1" x14ac:dyDescent="0.25">
      <c r="B42" s="9"/>
      <c r="C42" s="8"/>
      <c r="D42" s="8"/>
      <c r="E42" s="8"/>
      <c r="F42" s="8"/>
      <c r="G42" s="406"/>
      <c r="H42" s="407"/>
      <c r="I42" s="409" t="s">
        <v>920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6.75" customHeight="1" x14ac:dyDescent="0.25">
      <c r="B45" s="31"/>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30" customHeight="1" x14ac:dyDescent="0.25">
      <c r="B50" s="573" t="s">
        <v>969</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ageMargins left="0.31496062992125984" right="0.11811023622047245" top="0.15748031496062992" bottom="0.15748031496062992" header="0.31496062992125984" footer="0.31496062992125984"/>
  <pageSetup scale="83" orientation="portrait" r:id="rId1"/>
  <drawing r:id="rId2"/>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sheetPr codeName="Hoja218">
    <tabColor theme="0"/>
  </sheetPr>
  <dimension ref="B2:J60"/>
  <sheetViews>
    <sheetView topLeftCell="A15" workbookViewId="0">
      <selection activeCell="B24" sqref="B24:J26"/>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1136</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1137</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1138</v>
      </c>
      <c r="G14" s="506"/>
      <c r="H14" s="737" t="s">
        <v>1141</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1139</v>
      </c>
      <c r="E19" s="596"/>
      <c r="F19" s="596"/>
      <c r="G19" s="596"/>
      <c r="H19" s="596"/>
      <c r="I19" s="596"/>
      <c r="J19" s="597"/>
    </row>
    <row r="20" spans="2:10" x14ac:dyDescent="0.25">
      <c r="B20" s="461"/>
      <c r="C20" s="462"/>
      <c r="D20" s="598"/>
      <c r="E20" s="599"/>
      <c r="F20" s="599"/>
      <c r="G20" s="599"/>
      <c r="H20" s="599"/>
      <c r="I20" s="599"/>
      <c r="J20" s="600"/>
    </row>
    <row r="21" spans="2:10" x14ac:dyDescent="0.25">
      <c r="B21" s="521" t="s">
        <v>1140</v>
      </c>
      <c r="C21" s="521"/>
      <c r="D21" s="521"/>
      <c r="E21" s="521"/>
      <c r="F21" s="470" t="s">
        <v>44</v>
      </c>
      <c r="G21" s="471"/>
      <c r="H21" s="471"/>
      <c r="I21" s="471"/>
      <c r="J21" s="472"/>
    </row>
    <row r="22" spans="2:10" ht="9.75"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1142</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24.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56723.35</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56723.35</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1144</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56723.35</v>
      </c>
      <c r="J38" s="717"/>
    </row>
    <row r="39" spans="2:10" ht="16.5" x14ac:dyDescent="0.25">
      <c r="B39" s="417" t="s">
        <v>32</v>
      </c>
      <c r="C39" s="418"/>
      <c r="D39" s="418"/>
      <c r="E39" s="418"/>
      <c r="F39" s="418"/>
      <c r="G39" s="418"/>
      <c r="H39" s="419"/>
      <c r="I39" s="420" t="s">
        <v>31</v>
      </c>
      <c r="J39" s="421"/>
    </row>
    <row r="40" spans="2:10" ht="31.5" x14ac:dyDescent="0.25">
      <c r="B40" s="159" t="s">
        <v>30</v>
      </c>
      <c r="C40" s="159" t="s">
        <v>29</v>
      </c>
      <c r="D40" s="159" t="s">
        <v>28</v>
      </c>
      <c r="E40" s="159" t="s">
        <v>27</v>
      </c>
      <c r="F40" s="28" t="s">
        <v>26</v>
      </c>
      <c r="G40" s="424" t="s">
        <v>25</v>
      </c>
      <c r="H40" s="425"/>
      <c r="I40" s="422"/>
      <c r="J40" s="423"/>
    </row>
    <row r="41" spans="2:10" ht="18" customHeight="1" x14ac:dyDescent="0.25">
      <c r="B41" s="9" t="s">
        <v>23</v>
      </c>
      <c r="C41" s="30" t="s">
        <v>1135</v>
      </c>
      <c r="D41" s="30" t="s">
        <v>394</v>
      </c>
      <c r="E41" s="30" t="s">
        <v>11</v>
      </c>
      <c r="F41" s="30" t="s">
        <v>10</v>
      </c>
      <c r="G41" s="426">
        <v>4911.45</v>
      </c>
      <c r="H41" s="427"/>
      <c r="I41" s="400" t="s">
        <v>143</v>
      </c>
      <c r="J41" s="401"/>
    </row>
    <row r="42" spans="2:10" ht="15.75" customHeight="1" x14ac:dyDescent="0.25">
      <c r="B42" s="9" t="s">
        <v>23</v>
      </c>
      <c r="C42" s="30" t="s">
        <v>1135</v>
      </c>
      <c r="D42" s="30" t="s">
        <v>394</v>
      </c>
      <c r="E42" s="30" t="s">
        <v>119</v>
      </c>
      <c r="F42" s="30" t="s">
        <v>10</v>
      </c>
      <c r="G42" s="426">
        <v>2875</v>
      </c>
      <c r="H42" s="427"/>
      <c r="I42" s="402"/>
      <c r="J42" s="403"/>
    </row>
    <row r="43" spans="2:10" ht="15.75" x14ac:dyDescent="0.25">
      <c r="B43" s="9" t="s">
        <v>23</v>
      </c>
      <c r="C43" s="8" t="s">
        <v>1135</v>
      </c>
      <c r="D43" s="8" t="s">
        <v>120</v>
      </c>
      <c r="E43" s="8" t="s">
        <v>11</v>
      </c>
      <c r="F43" s="30" t="s">
        <v>10</v>
      </c>
      <c r="G43" s="426">
        <v>48936.9</v>
      </c>
      <c r="H43" s="427"/>
      <c r="I43" s="402"/>
      <c r="J43" s="403"/>
    </row>
    <row r="44" spans="2:10" ht="15.75" x14ac:dyDescent="0.25">
      <c r="B44" s="9"/>
      <c r="C44" s="8"/>
      <c r="D44" s="8"/>
      <c r="E44" s="8"/>
      <c r="F44" s="30"/>
      <c r="G44" s="406"/>
      <c r="H44" s="40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56723.35</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sheetPr codeName="Hoja219">
    <tabColor theme="0"/>
  </sheetPr>
  <dimension ref="B2:J60"/>
  <sheetViews>
    <sheetView workbookViewId="0">
      <selection activeCell="D14" sqref="D14:E15"/>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1145</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1137</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1146</v>
      </c>
      <c r="G14" s="506"/>
      <c r="H14" s="737" t="s">
        <v>1147</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1148</v>
      </c>
      <c r="E19" s="596"/>
      <c r="F19" s="596"/>
      <c r="G19" s="596"/>
      <c r="H19" s="596"/>
      <c r="I19" s="596"/>
      <c r="J19" s="597"/>
    </row>
    <row r="20" spans="2:10" x14ac:dyDescent="0.25">
      <c r="B20" s="461"/>
      <c r="C20" s="462"/>
      <c r="D20" s="598"/>
      <c r="E20" s="599"/>
      <c r="F20" s="599"/>
      <c r="G20" s="599"/>
      <c r="H20" s="599"/>
      <c r="I20" s="599"/>
      <c r="J20" s="600"/>
    </row>
    <row r="21" spans="2:10" x14ac:dyDescent="0.25">
      <c r="B21" s="521" t="s">
        <v>1149</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1150</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24.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57398.63</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57398.63</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15.75"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1151</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57398.63</v>
      </c>
      <c r="J38" s="717"/>
    </row>
    <row r="39" spans="2:10" ht="16.5" x14ac:dyDescent="0.25">
      <c r="B39" s="417" t="s">
        <v>32</v>
      </c>
      <c r="C39" s="418"/>
      <c r="D39" s="418"/>
      <c r="E39" s="418"/>
      <c r="F39" s="418"/>
      <c r="G39" s="418"/>
      <c r="H39" s="419"/>
      <c r="I39" s="420" t="s">
        <v>31</v>
      </c>
      <c r="J39" s="421"/>
    </row>
    <row r="40" spans="2:10" ht="31.5" x14ac:dyDescent="0.25">
      <c r="B40" s="159" t="s">
        <v>30</v>
      </c>
      <c r="C40" s="159" t="s">
        <v>29</v>
      </c>
      <c r="D40" s="159" t="s">
        <v>28</v>
      </c>
      <c r="E40" s="159" t="s">
        <v>27</v>
      </c>
      <c r="F40" s="28" t="s">
        <v>26</v>
      </c>
      <c r="G40" s="424" t="s">
        <v>25</v>
      </c>
      <c r="H40" s="425"/>
      <c r="I40" s="422"/>
      <c r="J40" s="423"/>
    </row>
    <row r="41" spans="2:10" ht="18" customHeight="1" x14ac:dyDescent="0.25">
      <c r="B41" s="9" t="s">
        <v>15</v>
      </c>
      <c r="C41" s="30" t="s">
        <v>1135</v>
      </c>
      <c r="D41" s="30" t="s">
        <v>394</v>
      </c>
      <c r="E41" s="30" t="s">
        <v>11</v>
      </c>
      <c r="F41" s="30" t="s">
        <v>10</v>
      </c>
      <c r="G41" s="426">
        <v>2930.78</v>
      </c>
      <c r="H41" s="427"/>
      <c r="I41" s="400" t="s">
        <v>143</v>
      </c>
      <c r="J41" s="401"/>
    </row>
    <row r="42" spans="2:10" ht="15.75" customHeight="1" x14ac:dyDescent="0.25">
      <c r="B42" s="9" t="s">
        <v>15</v>
      </c>
      <c r="C42" s="30" t="s">
        <v>1135</v>
      </c>
      <c r="D42" s="30" t="s">
        <v>394</v>
      </c>
      <c r="E42" s="30" t="s">
        <v>119</v>
      </c>
      <c r="F42" s="30" t="s">
        <v>10</v>
      </c>
      <c r="G42" s="426">
        <v>22313.85</v>
      </c>
      <c r="H42" s="427"/>
      <c r="I42" s="402"/>
      <c r="J42" s="403"/>
    </row>
    <row r="43" spans="2:10" ht="15.75" x14ac:dyDescent="0.25">
      <c r="B43" s="9" t="s">
        <v>15</v>
      </c>
      <c r="C43" s="8" t="s">
        <v>1135</v>
      </c>
      <c r="D43" s="8" t="s">
        <v>120</v>
      </c>
      <c r="E43" s="8" t="s">
        <v>11</v>
      </c>
      <c r="F43" s="30" t="s">
        <v>10</v>
      </c>
      <c r="G43" s="426">
        <v>32154</v>
      </c>
      <c r="H43" s="427"/>
      <c r="I43" s="402"/>
      <c r="J43" s="403"/>
    </row>
    <row r="44" spans="2:10" ht="15.75" x14ac:dyDescent="0.25">
      <c r="B44" s="9"/>
      <c r="C44" s="8"/>
      <c r="D44" s="8"/>
      <c r="E44" s="8"/>
      <c r="F44" s="30"/>
      <c r="G44" s="406"/>
      <c r="H44" s="40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57398.63</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sheetPr codeName="Hoja220">
    <tabColor theme="0"/>
  </sheetPr>
  <dimension ref="B1:J63"/>
  <sheetViews>
    <sheetView topLeftCell="A20" workbookViewId="0">
      <selection activeCell="G45" sqref="G45:H45"/>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1156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1137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24" customHeight="1" x14ac:dyDescent="0.25">
      <c r="B15" s="497"/>
      <c r="C15" s="498"/>
      <c r="D15" s="517" t="s">
        <v>1173</v>
      </c>
      <c r="E15" s="518"/>
      <c r="F15" s="505" t="s">
        <v>1152</v>
      </c>
      <c r="G15" s="506"/>
      <c r="H15" s="737" t="s">
        <v>1066</v>
      </c>
      <c r="I15" s="518"/>
      <c r="J15" s="770" t="s">
        <v>317</v>
      </c>
    </row>
    <row r="16" spans="2:10" ht="18.75" customHeight="1" x14ac:dyDescent="0.25">
      <c r="B16" s="497"/>
      <c r="C16" s="498"/>
      <c r="D16" s="519"/>
      <c r="E16" s="520"/>
      <c r="F16" s="507"/>
      <c r="G16" s="508"/>
      <c r="H16" s="519"/>
      <c r="I16" s="520"/>
      <c r="J16" s="771"/>
    </row>
    <row r="17" spans="2:10" ht="34.5" customHeight="1"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1153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1154</v>
      </c>
      <c r="C22" s="521"/>
      <c r="D22" s="521"/>
      <c r="E22" s="521"/>
      <c r="F22" s="470" t="s">
        <v>44</v>
      </c>
      <c r="G22" s="471"/>
      <c r="H22" s="471"/>
      <c r="I22" s="471"/>
      <c r="J22" s="472"/>
    </row>
    <row r="23" spans="2:10" ht="9"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1174</v>
      </c>
      <c r="C26" s="761"/>
      <c r="D26" s="761"/>
      <c r="E26" s="761"/>
      <c r="F26" s="761"/>
      <c r="G26" s="761"/>
      <c r="H26" s="761"/>
      <c r="I26" s="761"/>
      <c r="J26" s="762"/>
    </row>
    <row r="27" spans="2:10" ht="27.75" customHeight="1" x14ac:dyDescent="0.25">
      <c r="B27" s="763"/>
      <c r="C27" s="764"/>
      <c r="D27" s="764"/>
      <c r="E27" s="764"/>
      <c r="F27" s="764"/>
      <c r="G27" s="764"/>
      <c r="H27" s="764"/>
      <c r="I27" s="764"/>
      <c r="J27" s="765"/>
    </row>
    <row r="28" spans="2:10" ht="45.7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800000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800000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hidden="1" x14ac:dyDescent="0.25">
      <c r="B35" s="542" t="s">
        <v>927</v>
      </c>
      <c r="C35" s="543"/>
      <c r="D35" s="543"/>
      <c r="E35" s="543"/>
      <c r="F35" s="543"/>
      <c r="G35" s="543"/>
      <c r="H35" s="543"/>
      <c r="I35" s="711"/>
      <c r="J35" s="712"/>
    </row>
    <row r="36" spans="2:10" ht="18" x14ac:dyDescent="0.25">
      <c r="B36" s="542" t="s">
        <v>1056</v>
      </c>
      <c r="C36" s="543"/>
      <c r="D36" s="543"/>
      <c r="E36" s="543"/>
      <c r="F36" s="543"/>
      <c r="G36" s="543"/>
      <c r="H36" s="543"/>
      <c r="I36" s="711">
        <f>J29*0.1%</f>
        <v>800</v>
      </c>
      <c r="J36" s="712"/>
    </row>
    <row r="37" spans="2:10" ht="18" x14ac:dyDescent="0.25">
      <c r="B37" s="542" t="s">
        <v>433</v>
      </c>
      <c r="C37" s="543"/>
      <c r="D37" s="543"/>
      <c r="E37" s="543"/>
      <c r="F37" s="543"/>
      <c r="G37" s="543"/>
      <c r="H37" s="543"/>
      <c r="I37" s="711">
        <f>+J29*1.9%</f>
        <v>15200</v>
      </c>
      <c r="J37" s="712"/>
    </row>
    <row r="38" spans="2:10" ht="19.5" hidden="1"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1155</v>
      </c>
      <c r="C41" s="621"/>
      <c r="D41" s="621"/>
      <c r="E41" s="622"/>
      <c r="F41" s="550" t="s">
        <v>34</v>
      </c>
      <c r="G41" s="551"/>
      <c r="H41" s="552"/>
      <c r="I41" s="715">
        <f>I38+I37+I35+I36</f>
        <v>16000</v>
      </c>
      <c r="J41" s="715"/>
    </row>
    <row r="42" spans="2:10" ht="32.25" customHeight="1" x14ac:dyDescent="0.25">
      <c r="B42" s="623"/>
      <c r="C42" s="624"/>
      <c r="D42" s="624"/>
      <c r="E42" s="625"/>
      <c r="F42" s="550" t="s">
        <v>33</v>
      </c>
      <c r="G42" s="551"/>
      <c r="H42" s="552"/>
      <c r="I42" s="716">
        <f>J31-I41</f>
        <v>784000</v>
      </c>
      <c r="J42" s="717"/>
    </row>
    <row r="43" spans="2:10" ht="16.5" x14ac:dyDescent="0.25">
      <c r="B43" s="417" t="s">
        <v>32</v>
      </c>
      <c r="C43" s="418"/>
      <c r="D43" s="418"/>
      <c r="E43" s="418"/>
      <c r="F43" s="418"/>
      <c r="G43" s="418"/>
      <c r="H43" s="419"/>
      <c r="I43" s="420" t="s">
        <v>31</v>
      </c>
      <c r="J43" s="421"/>
    </row>
    <row r="44" spans="2:10" ht="31.5" x14ac:dyDescent="0.25">
      <c r="B44" s="159" t="s">
        <v>30</v>
      </c>
      <c r="C44" s="159" t="s">
        <v>29</v>
      </c>
      <c r="D44" s="159" t="s">
        <v>28</v>
      </c>
      <c r="E44" s="159" t="s">
        <v>27</v>
      </c>
      <c r="F44" s="28" t="s">
        <v>26</v>
      </c>
      <c r="G44" s="911" t="s">
        <v>25</v>
      </c>
      <c r="H44" s="912"/>
      <c r="I44" s="422"/>
      <c r="J44" s="423"/>
    </row>
    <row r="45" spans="2:10" ht="24" customHeight="1" x14ac:dyDescent="0.25">
      <c r="B45" s="29"/>
      <c r="C45" s="30" t="s">
        <v>411</v>
      </c>
      <c r="D45" s="30" t="s">
        <v>200</v>
      </c>
      <c r="E45" s="30" t="s">
        <v>11</v>
      </c>
      <c r="F45" s="30" t="s">
        <v>412</v>
      </c>
      <c r="G45" s="427">
        <f>J29</f>
        <v>800000</v>
      </c>
      <c r="H45" s="913"/>
      <c r="I45" s="558" t="s">
        <v>24</v>
      </c>
      <c r="J45" s="429"/>
    </row>
    <row r="46" spans="2:10" ht="20.25" customHeight="1" x14ac:dyDescent="0.25">
      <c r="B46" s="9"/>
      <c r="C46" s="30"/>
      <c r="D46" s="30"/>
      <c r="E46" s="30"/>
      <c r="F46" s="30"/>
      <c r="G46" s="427"/>
      <c r="H46" s="913"/>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1"/>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15748031496062992" bottom="0.35433070866141736" header="0.31496062992125984" footer="0.31496062992125984"/>
  <pageSetup scale="75" orientation="portrait" r:id="rId1"/>
  <drawing r:id="rId2"/>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sheetPr codeName="Hoja221">
    <tabColor theme="0"/>
  </sheetPr>
  <dimension ref="A1:Q58"/>
  <sheetViews>
    <sheetView workbookViewId="0">
      <selection activeCell="B1" sqref="B1:J58"/>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t="s">
        <v>193</v>
      </c>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1157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1158</v>
      </c>
      <c r="J9" s="15"/>
    </row>
    <row r="10" spans="2:10" ht="9" customHeight="1" x14ac:dyDescent="0.25">
      <c r="B10" s="17"/>
      <c r="C10" s="16"/>
      <c r="D10" s="16"/>
      <c r="E10" s="16"/>
      <c r="F10" s="16"/>
      <c r="G10" s="16"/>
      <c r="H10" s="16"/>
      <c r="I10" s="16"/>
      <c r="J10" s="15"/>
    </row>
    <row r="11" spans="2:10" ht="29.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1159</v>
      </c>
      <c r="E13" s="518"/>
      <c r="F13" s="791" t="s">
        <v>1160</v>
      </c>
      <c r="G13" s="792"/>
      <c r="H13" s="737" t="s">
        <v>1066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515" t="s">
        <v>1133</v>
      </c>
      <c r="J16" s="516"/>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1161</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1162</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1163</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21"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1339.29</v>
      </c>
      <c r="J27" s="675">
        <v>1339.29</v>
      </c>
    </row>
    <row r="28" spans="2:17" ht="18" x14ac:dyDescent="0.25">
      <c r="B28" s="487" t="s">
        <v>320</v>
      </c>
      <c r="C28" s="488"/>
      <c r="D28" s="488"/>
      <c r="E28" s="488"/>
      <c r="F28" s="488"/>
      <c r="G28" s="488"/>
      <c r="H28" s="539"/>
      <c r="I28" s="674">
        <f>+I27*12%</f>
        <v>160.7148</v>
      </c>
      <c r="J28" s="675"/>
    </row>
    <row r="29" spans="2:17" ht="18" x14ac:dyDescent="0.25">
      <c r="B29" s="455" t="s">
        <v>110</v>
      </c>
      <c r="C29" s="455"/>
      <c r="D29" s="455"/>
      <c r="E29" s="455"/>
      <c r="F29" s="455"/>
      <c r="G29" s="455"/>
      <c r="H29" s="455"/>
      <c r="I29" s="864">
        <f>+I27+I28</f>
        <v>1500.0047999999999</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v>0</v>
      </c>
      <c r="J32" s="863"/>
      <c r="K32" s="65"/>
      <c r="L32" s="65"/>
      <c r="M32" s="65"/>
      <c r="N32" s="65"/>
      <c r="O32" s="65"/>
      <c r="P32" s="65"/>
      <c r="Q32" s="65"/>
    </row>
    <row r="33" spans="1:17" ht="16.5" customHeight="1" x14ac:dyDescent="0.25">
      <c r="B33" s="546" t="s">
        <v>557</v>
      </c>
      <c r="C33" s="547"/>
      <c r="D33" s="547"/>
      <c r="E33" s="547"/>
      <c r="F33" s="547"/>
      <c r="G33" s="547"/>
      <c r="H33" s="547"/>
      <c r="I33" s="866">
        <f>+I28*75%-0.01</f>
        <v>120.5261</v>
      </c>
      <c r="J33" s="867"/>
      <c r="K33" s="65"/>
      <c r="L33" s="65"/>
      <c r="M33" s="65"/>
      <c r="N33" s="65"/>
      <c r="O33" s="65"/>
      <c r="P33" s="65"/>
      <c r="Q33" s="65"/>
    </row>
    <row r="34" spans="1:17" ht="16.5" customHeight="1" x14ac:dyDescent="0.25">
      <c r="B34" s="577" t="s">
        <v>1164</v>
      </c>
      <c r="C34" s="578"/>
      <c r="D34" s="578"/>
      <c r="E34" s="578"/>
      <c r="F34" s="578"/>
      <c r="G34" s="578"/>
      <c r="H34" s="578"/>
      <c r="I34" s="866">
        <f>+I27*1.25%</f>
        <v>16.741125</v>
      </c>
      <c r="J34" s="867"/>
      <c r="K34" s="65"/>
      <c r="L34" s="65"/>
      <c r="M34" s="65"/>
      <c r="N34" s="65"/>
      <c r="O34" s="65"/>
      <c r="P34" s="65"/>
      <c r="Q34" s="65"/>
    </row>
    <row r="35" spans="1:17" ht="13.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1165</v>
      </c>
      <c r="C36" s="621"/>
      <c r="D36" s="621"/>
      <c r="E36" s="622"/>
      <c r="F36" s="550" t="s">
        <v>34</v>
      </c>
      <c r="G36" s="551"/>
      <c r="H36" s="552"/>
      <c r="I36" s="452">
        <f>SUM(I32:J35)</f>
        <v>137.267225</v>
      </c>
      <c r="J36" s="452"/>
      <c r="K36" s="65"/>
      <c r="L36" s="65"/>
      <c r="M36" s="65"/>
      <c r="N36" s="65"/>
      <c r="O36" s="65"/>
      <c r="P36" s="65"/>
      <c r="Q36" s="65"/>
    </row>
    <row r="37" spans="1:17" ht="27" customHeight="1" x14ac:dyDescent="0.25">
      <c r="B37" s="623"/>
      <c r="C37" s="624"/>
      <c r="D37" s="624"/>
      <c r="E37" s="625"/>
      <c r="F37" s="550" t="s">
        <v>324</v>
      </c>
      <c r="G37" s="551"/>
      <c r="H37" s="552"/>
      <c r="I37" s="453">
        <f>+I27+I28-I36-0.01</f>
        <v>1362.7275749999999</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160" t="s">
        <v>30</v>
      </c>
      <c r="C39" s="160" t="s">
        <v>29</v>
      </c>
      <c r="D39" s="160" t="s">
        <v>28</v>
      </c>
      <c r="E39" s="160" t="s">
        <v>27</v>
      </c>
      <c r="F39" s="28" t="s">
        <v>26</v>
      </c>
      <c r="G39" s="424" t="s">
        <v>25</v>
      </c>
      <c r="H39" s="425"/>
      <c r="I39" s="422"/>
      <c r="J39" s="423"/>
    </row>
    <row r="40" spans="1:17" ht="23.25" customHeight="1" x14ac:dyDescent="0.25">
      <c r="B40" s="9" t="s">
        <v>15</v>
      </c>
      <c r="C40" s="30" t="s">
        <v>355</v>
      </c>
      <c r="D40" s="30" t="s">
        <v>200</v>
      </c>
      <c r="E40" s="30" t="s">
        <v>11</v>
      </c>
      <c r="F40" s="30" t="s">
        <v>10</v>
      </c>
      <c r="G40" s="426">
        <f>+I27</f>
        <v>1339.29</v>
      </c>
      <c r="H40" s="427"/>
      <c r="I40" s="400" t="s">
        <v>143</v>
      </c>
      <c r="J40" s="401"/>
    </row>
    <row r="41" spans="1:17" ht="21.75" customHeight="1" x14ac:dyDescent="0.25">
      <c r="B41" s="9" t="s">
        <v>15</v>
      </c>
      <c r="C41" s="30" t="s">
        <v>355</v>
      </c>
      <c r="D41" s="30" t="s">
        <v>144</v>
      </c>
      <c r="E41" s="30" t="s">
        <v>11</v>
      </c>
      <c r="F41" s="30" t="s">
        <v>10</v>
      </c>
      <c r="G41" s="406">
        <f>+I28</f>
        <v>160.7148</v>
      </c>
      <c r="H41" s="407"/>
      <c r="I41" s="402"/>
      <c r="J41" s="403"/>
    </row>
    <row r="42" spans="1:17" ht="19.5" customHeight="1" x14ac:dyDescent="0.25">
      <c r="B42" s="9"/>
      <c r="C42" s="30"/>
      <c r="D42" s="30"/>
      <c r="E42" s="30"/>
      <c r="F42" s="30"/>
      <c r="G42" s="870"/>
      <c r="H42" s="871"/>
      <c r="I42" s="402"/>
      <c r="J42" s="403"/>
    </row>
    <row r="43" spans="1:17" ht="16.5" customHeight="1" x14ac:dyDescent="0.25">
      <c r="B43" s="9"/>
      <c r="C43" s="30"/>
      <c r="D43" s="30"/>
      <c r="E43" s="30"/>
      <c r="F43" s="30"/>
      <c r="G43" s="406"/>
      <c r="H43" s="561"/>
      <c r="I43" s="390" t="s">
        <v>19</v>
      </c>
      <c r="J43" s="390"/>
    </row>
    <row r="44" spans="1:17" ht="15" customHeight="1" x14ac:dyDescent="0.25">
      <c r="B44" s="9"/>
      <c r="C44" s="30"/>
      <c r="D44" s="30"/>
      <c r="E44" s="30"/>
      <c r="F44" s="30"/>
      <c r="G44" s="777"/>
      <c r="H44" s="778"/>
      <c r="I44" s="411" t="s">
        <v>325</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1500.0047999999999</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4:J4"/>
    <mergeCell ref="B5:J5"/>
    <mergeCell ref="B6:J6"/>
    <mergeCell ref="B11:J11"/>
    <mergeCell ref="B12:C16"/>
    <mergeCell ref="D12:E12"/>
    <mergeCell ref="F12:G12"/>
    <mergeCell ref="H12:I12"/>
    <mergeCell ref="D13:E14"/>
    <mergeCell ref="F13:G14"/>
    <mergeCell ref="B23:J23"/>
    <mergeCell ref="H13:I14"/>
    <mergeCell ref="J13:J14"/>
    <mergeCell ref="D15:H15"/>
    <mergeCell ref="I15:J15"/>
    <mergeCell ref="D16:H16"/>
    <mergeCell ref="I16:J16"/>
    <mergeCell ref="B17:J17"/>
    <mergeCell ref="B18:C19"/>
    <mergeCell ref="D18:J19"/>
    <mergeCell ref="B20:F21"/>
    <mergeCell ref="G20:J21"/>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H35"/>
    <mergeCell ref="I35:J35"/>
    <mergeCell ref="B36:E37"/>
    <mergeCell ref="F36:H36"/>
    <mergeCell ref="I36:J36"/>
    <mergeCell ref="F37:H37"/>
    <mergeCell ref="I37:J37"/>
    <mergeCell ref="B38:H38"/>
    <mergeCell ref="I38:J39"/>
    <mergeCell ref="G39:H39"/>
    <mergeCell ref="G40:H40"/>
    <mergeCell ref="I40:J42"/>
    <mergeCell ref="G41:H41"/>
    <mergeCell ref="G42:H42"/>
    <mergeCell ref="G43:H43"/>
    <mergeCell ref="I43:J43"/>
    <mergeCell ref="G44:H44"/>
    <mergeCell ref="I44:J49"/>
    <mergeCell ref="G45:H45"/>
    <mergeCell ref="G46:H46"/>
    <mergeCell ref="G47:H47"/>
    <mergeCell ref="G48:H48"/>
    <mergeCell ref="G49:H49"/>
    <mergeCell ref="B58:J58"/>
    <mergeCell ref="B50:F50"/>
    <mergeCell ref="G50:H50"/>
    <mergeCell ref="I50:J51"/>
    <mergeCell ref="B51:D51"/>
    <mergeCell ref="E51:H51"/>
    <mergeCell ref="B52:D57"/>
    <mergeCell ref="E52:H57"/>
    <mergeCell ref="I52:J55"/>
    <mergeCell ref="I56:J57"/>
  </mergeCells>
  <printOptions horizontalCentered="1"/>
  <pageMargins left="0.31496062992125984" right="0.31496062992125984" top="0.35433070866141736" bottom="0.15748031496062992" header="0.31496062992125984" footer="0.31496062992125984"/>
  <pageSetup scale="72" fitToHeight="0" orientation="portrait" r:id="rId1"/>
  <drawing r:id="rId2"/>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sheetPr codeName="Hoja222">
    <tabColor theme="0"/>
  </sheetPr>
  <dimension ref="A1:Q58"/>
  <sheetViews>
    <sheetView topLeftCell="A14"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1171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1158</v>
      </c>
      <c r="J9" s="15"/>
    </row>
    <row r="10" spans="2:10" ht="9" customHeight="1" x14ac:dyDescent="0.25">
      <c r="B10" s="17"/>
      <c r="C10" s="16"/>
      <c r="D10" s="16"/>
      <c r="E10" s="16"/>
      <c r="F10" s="16"/>
      <c r="G10" s="16"/>
      <c r="H10" s="16"/>
      <c r="I10" s="16"/>
      <c r="J10" s="15"/>
    </row>
    <row r="11" spans="2:10" ht="29.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1172</v>
      </c>
      <c r="E13" s="518"/>
      <c r="F13" s="791" t="s">
        <v>1170</v>
      </c>
      <c r="G13" s="792"/>
      <c r="H13" s="737" t="s">
        <v>1066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515" t="s">
        <v>1133</v>
      </c>
      <c r="J16" s="516"/>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1166</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1167</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1168</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21"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7500</v>
      </c>
      <c r="J27" s="675">
        <v>7500</v>
      </c>
    </row>
    <row r="28" spans="2:17" ht="18" x14ac:dyDescent="0.25">
      <c r="B28" s="487" t="s">
        <v>320</v>
      </c>
      <c r="C28" s="488"/>
      <c r="D28" s="488"/>
      <c r="E28" s="488"/>
      <c r="F28" s="488"/>
      <c r="G28" s="488"/>
      <c r="H28" s="539"/>
      <c r="I28" s="674">
        <f>+I27*12%</f>
        <v>900</v>
      </c>
      <c r="J28" s="675"/>
    </row>
    <row r="29" spans="2:17" ht="18" x14ac:dyDescent="0.25">
      <c r="B29" s="455" t="s">
        <v>110</v>
      </c>
      <c r="C29" s="455"/>
      <c r="D29" s="455"/>
      <c r="E29" s="455"/>
      <c r="F29" s="455"/>
      <c r="G29" s="455"/>
      <c r="H29" s="455"/>
      <c r="I29" s="864">
        <f>+I27+I28</f>
        <v>8400</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v>0</v>
      </c>
      <c r="J32" s="863"/>
      <c r="K32" s="65"/>
      <c r="L32" s="65"/>
      <c r="M32" s="65"/>
      <c r="N32" s="65"/>
      <c r="O32" s="65"/>
      <c r="P32" s="65"/>
      <c r="Q32" s="65"/>
    </row>
    <row r="33" spans="1:17" ht="16.5" customHeight="1" x14ac:dyDescent="0.25">
      <c r="B33" s="546" t="s">
        <v>557</v>
      </c>
      <c r="C33" s="547"/>
      <c r="D33" s="547"/>
      <c r="E33" s="547"/>
      <c r="F33" s="547"/>
      <c r="G33" s="547"/>
      <c r="H33" s="547"/>
      <c r="I33" s="866">
        <f>+I28*75%</f>
        <v>675</v>
      </c>
      <c r="J33" s="867"/>
      <c r="K33" s="65"/>
      <c r="L33" s="65"/>
      <c r="M33" s="65"/>
      <c r="N33" s="65"/>
      <c r="O33" s="65"/>
      <c r="P33" s="65"/>
      <c r="Q33" s="65"/>
    </row>
    <row r="34" spans="1:17" ht="16.5" customHeight="1" x14ac:dyDescent="0.25">
      <c r="B34" s="577" t="s">
        <v>1164</v>
      </c>
      <c r="C34" s="578"/>
      <c r="D34" s="578"/>
      <c r="E34" s="578"/>
      <c r="F34" s="578"/>
      <c r="G34" s="578"/>
      <c r="H34" s="578"/>
      <c r="I34" s="866">
        <f>+I27*1.25%</f>
        <v>93.75</v>
      </c>
      <c r="J34" s="867"/>
      <c r="K34" s="65"/>
      <c r="L34" s="65"/>
      <c r="M34" s="65"/>
      <c r="N34" s="65"/>
      <c r="O34" s="65"/>
      <c r="P34" s="65"/>
      <c r="Q34" s="65"/>
    </row>
    <row r="35" spans="1:17" ht="13.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1169</v>
      </c>
      <c r="C36" s="621"/>
      <c r="D36" s="621"/>
      <c r="E36" s="622"/>
      <c r="F36" s="550" t="s">
        <v>34</v>
      </c>
      <c r="G36" s="551"/>
      <c r="H36" s="552"/>
      <c r="I36" s="452">
        <f>SUM(I32:J35)</f>
        <v>768.75</v>
      </c>
      <c r="J36" s="452"/>
      <c r="K36" s="65"/>
      <c r="L36" s="65"/>
      <c r="M36" s="65"/>
      <c r="N36" s="65"/>
      <c r="O36" s="65"/>
      <c r="P36" s="65"/>
      <c r="Q36" s="65"/>
    </row>
    <row r="37" spans="1:17" ht="27" customHeight="1" x14ac:dyDescent="0.25">
      <c r="B37" s="623"/>
      <c r="C37" s="624"/>
      <c r="D37" s="624"/>
      <c r="E37" s="625"/>
      <c r="F37" s="550" t="s">
        <v>324</v>
      </c>
      <c r="G37" s="551"/>
      <c r="H37" s="552"/>
      <c r="I37" s="453">
        <f>+I27+I28-I36</f>
        <v>7631.25</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161" t="s">
        <v>30</v>
      </c>
      <c r="C39" s="161" t="s">
        <v>29</v>
      </c>
      <c r="D39" s="161" t="s">
        <v>28</v>
      </c>
      <c r="E39" s="161" t="s">
        <v>27</v>
      </c>
      <c r="F39" s="28" t="s">
        <v>26</v>
      </c>
      <c r="G39" s="424" t="s">
        <v>25</v>
      </c>
      <c r="H39" s="425"/>
      <c r="I39" s="422"/>
      <c r="J39" s="423"/>
    </row>
    <row r="40" spans="1:17" ht="23.25" customHeight="1" x14ac:dyDescent="0.25">
      <c r="B40" s="29" t="s">
        <v>15</v>
      </c>
      <c r="C40" s="30" t="s">
        <v>336</v>
      </c>
      <c r="D40" s="30" t="s">
        <v>120</v>
      </c>
      <c r="E40" s="30" t="s">
        <v>119</v>
      </c>
      <c r="F40" s="29" t="s">
        <v>10</v>
      </c>
      <c r="G40" s="426">
        <f>+I27</f>
        <v>7500</v>
      </c>
      <c r="H40" s="427"/>
      <c r="I40" s="400" t="s">
        <v>143</v>
      </c>
      <c r="J40" s="401"/>
    </row>
    <row r="41" spans="1:17" ht="21.75" customHeight="1" x14ac:dyDescent="0.25">
      <c r="B41" s="9" t="s">
        <v>15</v>
      </c>
      <c r="C41" s="30" t="s">
        <v>146</v>
      </c>
      <c r="D41" s="30" t="s">
        <v>144</v>
      </c>
      <c r="E41" s="30" t="s">
        <v>11</v>
      </c>
      <c r="F41" s="30" t="s">
        <v>10</v>
      </c>
      <c r="G41" s="406">
        <f>+I28</f>
        <v>900</v>
      </c>
      <c r="H41" s="407"/>
      <c r="I41" s="402"/>
      <c r="J41" s="403"/>
    </row>
    <row r="42" spans="1:17" ht="19.5" customHeight="1" x14ac:dyDescent="0.25">
      <c r="B42" s="9"/>
      <c r="C42" s="30"/>
      <c r="D42" s="30"/>
      <c r="E42" s="30"/>
      <c r="F42" s="30"/>
      <c r="G42" s="870"/>
      <c r="H42" s="871"/>
      <c r="I42" s="402"/>
      <c r="J42" s="403"/>
    </row>
    <row r="43" spans="1:17" ht="16.5" customHeight="1" x14ac:dyDescent="0.25">
      <c r="B43" s="9"/>
      <c r="C43" s="30"/>
      <c r="D43" s="30"/>
      <c r="E43" s="30"/>
      <c r="F43" s="30"/>
      <c r="G43" s="406"/>
      <c r="H43" s="561"/>
      <c r="I43" s="390" t="s">
        <v>19</v>
      </c>
      <c r="J43" s="390"/>
    </row>
    <row r="44" spans="1:17" ht="15" customHeight="1" x14ac:dyDescent="0.25">
      <c r="B44" s="9"/>
      <c r="C44" s="30"/>
      <c r="D44" s="30"/>
      <c r="E44" s="30"/>
      <c r="F44" s="30"/>
      <c r="G44" s="777"/>
      <c r="H44" s="778"/>
      <c r="I44" s="411" t="s">
        <v>325</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8400</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31496062992125984" top="0.35433070866141736" bottom="0.15748031496062992" header="0.31496062992125984" footer="0.31496062992125984"/>
  <pageSetup scale="72" fitToHeight="0" orientation="portrait" r:id="rId1"/>
  <drawing r:id="rId2"/>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sheetPr codeName="Hoja223">
    <tabColor rgb="FFFF0000"/>
  </sheetPr>
  <dimension ref="A1:Q58"/>
  <sheetViews>
    <sheetView topLeftCell="A29" workbookViewId="0">
      <selection activeCell="B34" sqref="B34:H3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1175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1176</v>
      </c>
      <c r="J9" s="15"/>
    </row>
    <row r="10" spans="2:10" ht="9" customHeight="1" x14ac:dyDescent="0.25">
      <c r="B10" s="17"/>
      <c r="C10" s="16"/>
      <c r="D10" s="16"/>
      <c r="E10" s="16"/>
      <c r="F10" s="16"/>
      <c r="G10" s="16"/>
      <c r="H10" s="16"/>
      <c r="I10" s="16"/>
      <c r="J10" s="15"/>
    </row>
    <row r="11" spans="2:10" ht="29.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1177</v>
      </c>
      <c r="E13" s="518"/>
      <c r="F13" s="791" t="s">
        <v>1178</v>
      </c>
      <c r="G13" s="792"/>
      <c r="H13" s="737" t="s">
        <v>1066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241</v>
      </c>
      <c r="J16" s="708"/>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1179</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1180</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1259</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63.75"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8480</v>
      </c>
      <c r="J27" s="675">
        <v>7500</v>
      </c>
    </row>
    <row r="28" spans="2:17" ht="18" x14ac:dyDescent="0.25">
      <c r="B28" s="487" t="s">
        <v>320</v>
      </c>
      <c r="C28" s="488"/>
      <c r="D28" s="488"/>
      <c r="E28" s="488"/>
      <c r="F28" s="488"/>
      <c r="G28" s="488"/>
      <c r="H28" s="539"/>
      <c r="I28" s="674">
        <f>+I27*12%</f>
        <v>1017.5999999999999</v>
      </c>
      <c r="J28" s="675"/>
    </row>
    <row r="29" spans="2:17" ht="18" x14ac:dyDescent="0.25">
      <c r="B29" s="455" t="s">
        <v>110</v>
      </c>
      <c r="C29" s="455"/>
      <c r="D29" s="455"/>
      <c r="E29" s="455"/>
      <c r="F29" s="455"/>
      <c r="G29" s="455"/>
      <c r="H29" s="455"/>
      <c r="I29" s="864">
        <f>+I27+I28</f>
        <v>9497.6</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v>0</v>
      </c>
      <c r="J32" s="863"/>
      <c r="K32" s="65"/>
      <c r="L32" s="65"/>
      <c r="M32" s="65"/>
      <c r="N32" s="65"/>
      <c r="O32" s="65"/>
      <c r="P32" s="65"/>
      <c r="Q32" s="65"/>
    </row>
    <row r="33" spans="1:17" ht="16.5" customHeight="1" x14ac:dyDescent="0.25">
      <c r="B33" s="546" t="s">
        <v>557</v>
      </c>
      <c r="C33" s="547"/>
      <c r="D33" s="547"/>
      <c r="E33" s="547"/>
      <c r="F33" s="547"/>
      <c r="G33" s="547"/>
      <c r="H33" s="547"/>
      <c r="I33" s="866">
        <f>+I28*75%</f>
        <v>763.19999999999993</v>
      </c>
      <c r="J33" s="867"/>
      <c r="K33" s="65"/>
      <c r="L33" s="65"/>
      <c r="M33" s="65"/>
      <c r="N33" s="65"/>
      <c r="O33" s="65"/>
      <c r="P33" s="65"/>
      <c r="Q33" s="65"/>
    </row>
    <row r="34" spans="1:17" ht="16.5" customHeight="1" x14ac:dyDescent="0.25">
      <c r="B34" s="577" t="s">
        <v>1181</v>
      </c>
      <c r="C34" s="578"/>
      <c r="D34" s="578"/>
      <c r="E34" s="578"/>
      <c r="F34" s="578"/>
      <c r="G34" s="578"/>
      <c r="H34" s="578"/>
      <c r="I34" s="866">
        <f>+I27*1.8%</f>
        <v>152.64000000000001</v>
      </c>
      <c r="J34" s="867"/>
      <c r="K34" s="65"/>
      <c r="L34" s="65"/>
      <c r="M34" s="65"/>
      <c r="N34" s="65"/>
      <c r="O34" s="65"/>
      <c r="P34" s="65"/>
      <c r="Q34" s="65"/>
    </row>
    <row r="35" spans="1:17" ht="18.75" customHeight="1" x14ac:dyDescent="0.25">
      <c r="B35" s="672" t="s">
        <v>1182</v>
      </c>
      <c r="C35" s="673"/>
      <c r="D35" s="673"/>
      <c r="E35" s="673"/>
      <c r="F35" s="673"/>
      <c r="G35" s="673"/>
      <c r="H35" s="673"/>
      <c r="I35" s="868">
        <f>I27*2%</f>
        <v>169.6</v>
      </c>
      <c r="J35" s="869"/>
      <c r="K35" s="65"/>
      <c r="L35" s="65"/>
      <c r="M35" s="65"/>
      <c r="N35" s="65"/>
      <c r="O35" s="65"/>
      <c r="P35" s="65"/>
      <c r="Q35" s="65"/>
    </row>
    <row r="36" spans="1:17" ht="33" customHeight="1" x14ac:dyDescent="0.25">
      <c r="B36" s="443" t="s">
        <v>1260</v>
      </c>
      <c r="C36" s="621"/>
      <c r="D36" s="621"/>
      <c r="E36" s="622"/>
      <c r="F36" s="550" t="s">
        <v>34</v>
      </c>
      <c r="G36" s="551"/>
      <c r="H36" s="552"/>
      <c r="I36" s="452">
        <f>SUM(I32:J35)</f>
        <v>1085.4399999999998</v>
      </c>
      <c r="J36" s="452"/>
      <c r="K36" s="65"/>
      <c r="L36" s="65"/>
      <c r="M36" s="65"/>
      <c r="N36" s="65"/>
      <c r="O36" s="65"/>
      <c r="P36" s="65"/>
      <c r="Q36" s="65"/>
    </row>
    <row r="37" spans="1:17" ht="27" customHeight="1" x14ac:dyDescent="0.25">
      <c r="B37" s="623"/>
      <c r="C37" s="624"/>
      <c r="D37" s="624"/>
      <c r="E37" s="625"/>
      <c r="F37" s="550" t="s">
        <v>324</v>
      </c>
      <c r="G37" s="551"/>
      <c r="H37" s="552"/>
      <c r="I37" s="453">
        <f>+I27+I28-I36</f>
        <v>8412.16</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162" t="s">
        <v>30</v>
      </c>
      <c r="C39" s="162" t="s">
        <v>29</v>
      </c>
      <c r="D39" s="162" t="s">
        <v>28</v>
      </c>
      <c r="E39" s="162" t="s">
        <v>27</v>
      </c>
      <c r="F39" s="28" t="s">
        <v>26</v>
      </c>
      <c r="G39" s="424" t="s">
        <v>25</v>
      </c>
      <c r="H39" s="425"/>
      <c r="I39" s="422"/>
      <c r="J39" s="423"/>
    </row>
    <row r="40" spans="1:17" ht="23.25" customHeight="1" x14ac:dyDescent="0.25">
      <c r="B40" s="29" t="s">
        <v>15</v>
      </c>
      <c r="C40" s="30" t="s">
        <v>336</v>
      </c>
      <c r="D40" s="30" t="s">
        <v>11</v>
      </c>
      <c r="E40" s="30" t="s">
        <v>11</v>
      </c>
      <c r="F40" s="29" t="s">
        <v>10</v>
      </c>
      <c r="G40" s="426">
        <v>8130</v>
      </c>
      <c r="H40" s="427"/>
      <c r="I40" s="400" t="s">
        <v>143</v>
      </c>
      <c r="J40" s="401"/>
    </row>
    <row r="41" spans="1:17" ht="21.75" customHeight="1" x14ac:dyDescent="0.25">
      <c r="B41" s="9" t="s">
        <v>15</v>
      </c>
      <c r="C41" s="30" t="s">
        <v>336</v>
      </c>
      <c r="D41" s="30" t="s">
        <v>394</v>
      </c>
      <c r="E41" s="30" t="s">
        <v>11</v>
      </c>
      <c r="F41" s="30" t="s">
        <v>10</v>
      </c>
      <c r="G41" s="406">
        <v>200</v>
      </c>
      <c r="H41" s="407"/>
      <c r="I41" s="402"/>
      <c r="J41" s="403"/>
    </row>
    <row r="42" spans="1:17" ht="19.5" customHeight="1" x14ac:dyDescent="0.25">
      <c r="B42" s="9" t="s">
        <v>15</v>
      </c>
      <c r="C42" s="30" t="s">
        <v>336</v>
      </c>
      <c r="D42" s="30" t="s">
        <v>82</v>
      </c>
      <c r="E42" s="30" t="s">
        <v>120</v>
      </c>
      <c r="F42" s="30" t="s">
        <v>10</v>
      </c>
      <c r="G42" s="406">
        <v>150</v>
      </c>
      <c r="H42" s="407"/>
      <c r="I42" s="402"/>
      <c r="J42" s="403"/>
    </row>
    <row r="43" spans="1:17" ht="16.5" customHeight="1" x14ac:dyDescent="0.25">
      <c r="B43" s="9" t="s">
        <v>15</v>
      </c>
      <c r="C43" s="30" t="s">
        <v>146</v>
      </c>
      <c r="D43" s="30" t="s">
        <v>144</v>
      </c>
      <c r="E43" s="30" t="s">
        <v>11</v>
      </c>
      <c r="F43" s="30" t="s">
        <v>10</v>
      </c>
      <c r="G43" s="406">
        <v>1017.6</v>
      </c>
      <c r="H43" s="407"/>
      <c r="I43" s="390" t="s">
        <v>19</v>
      </c>
      <c r="J43" s="390"/>
    </row>
    <row r="44" spans="1:17" ht="33" customHeight="1" x14ac:dyDescent="0.25">
      <c r="B44" s="9"/>
      <c r="C44" s="30"/>
      <c r="D44" s="30"/>
      <c r="E44" s="30"/>
      <c r="F44" s="30"/>
      <c r="G44" s="777"/>
      <c r="H44" s="778"/>
      <c r="I44" s="411" t="s">
        <v>1257</v>
      </c>
      <c r="J44" s="412"/>
    </row>
    <row r="45" spans="1:17" ht="14.25" customHeight="1" x14ac:dyDescent="0.25">
      <c r="B45" s="66"/>
      <c r="C45" s="67"/>
      <c r="D45" s="67"/>
      <c r="E45" s="67"/>
      <c r="F45" s="67"/>
      <c r="G45" s="777"/>
      <c r="H45" s="778"/>
      <c r="I45" s="411"/>
      <c r="J45" s="412"/>
    </row>
    <row r="46" spans="1:17" ht="11.25" customHeight="1" x14ac:dyDescent="0.25">
      <c r="B46" s="66"/>
      <c r="C46" s="67"/>
      <c r="D46" s="67"/>
      <c r="E46" s="67"/>
      <c r="F46" s="67"/>
      <c r="G46" s="777"/>
      <c r="H46" s="778"/>
      <c r="I46" s="411"/>
      <c r="J46" s="412"/>
    </row>
    <row r="47" spans="1:17" ht="4.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9497.6</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11811023622047245" top="0.15748031496062992" bottom="0.15748031496062992" header="0.31496062992125984" footer="0.31496062992125984"/>
  <pageSetup scale="70" fitToHeight="0" orientation="portrait" r:id="rId1"/>
  <drawing r:id="rId2"/>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sheetPr codeName="Hoja224">
    <tabColor theme="0"/>
  </sheetPr>
  <dimension ref="B2:J58"/>
  <sheetViews>
    <sheetView topLeftCell="A34" workbookViewId="0">
      <selection activeCell="G45" sqref="G45:H45"/>
    </sheetView>
  </sheetViews>
  <sheetFormatPr baseColWidth="10" defaultRowHeight="15" x14ac:dyDescent="0.25"/>
  <cols>
    <col min="1" max="1" width="2.140625" customWidth="1"/>
    <col min="4" max="4" width="14" customWidth="1"/>
    <col min="10" max="10" width="29.28515625" customWidth="1"/>
  </cols>
  <sheetData>
    <row r="2" spans="2:10" ht="6.75" customHeight="1" x14ac:dyDescent="0.25">
      <c r="B2" s="26"/>
      <c r="C2" s="25"/>
      <c r="D2" s="25"/>
      <c r="E2" s="25"/>
      <c r="F2" s="25"/>
      <c r="G2" s="25"/>
      <c r="H2" s="24"/>
      <c r="I2" s="24"/>
      <c r="J2" s="23"/>
    </row>
    <row r="3" spans="2:10" ht="11.25" customHeight="1"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1190</v>
      </c>
      <c r="J8" s="15"/>
    </row>
    <row r="9" spans="2:10" ht="15" customHeight="1" x14ac:dyDescent="0.25">
      <c r="B9" s="17"/>
      <c r="C9" s="16"/>
      <c r="D9" s="19"/>
      <c r="E9" s="16"/>
      <c r="F9" s="20"/>
      <c r="G9" s="16"/>
      <c r="H9" s="16"/>
      <c r="I9" s="16"/>
      <c r="J9" s="15"/>
    </row>
    <row r="10" spans="2:10" ht="20.25" x14ac:dyDescent="0.25">
      <c r="B10" s="17"/>
      <c r="C10" s="16"/>
      <c r="D10" s="16"/>
      <c r="E10" s="16"/>
      <c r="F10" s="20"/>
      <c r="G10" s="19"/>
      <c r="H10" s="19"/>
      <c r="I10" s="18" t="s">
        <v>1184</v>
      </c>
      <c r="J10" s="15"/>
    </row>
    <row r="11" spans="2:10" ht="16.5" x14ac:dyDescent="0.25">
      <c r="B11" s="17"/>
      <c r="C11" s="16"/>
      <c r="D11" s="16"/>
      <c r="E11" s="16"/>
      <c r="F11" s="16"/>
      <c r="G11" s="16"/>
      <c r="H11" s="16"/>
      <c r="I11" s="16"/>
      <c r="J11" s="15"/>
    </row>
    <row r="12" spans="2:10" ht="3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x14ac:dyDescent="0.25">
      <c r="B14" s="497"/>
      <c r="C14" s="498"/>
      <c r="D14" s="504" t="s">
        <v>1185</v>
      </c>
      <c r="E14" s="504"/>
      <c r="F14" s="505" t="s">
        <v>1186</v>
      </c>
      <c r="G14" s="506"/>
      <c r="H14" s="517" t="s">
        <v>1191</v>
      </c>
      <c r="I14" s="518"/>
      <c r="J14" s="504" t="s">
        <v>52</v>
      </c>
    </row>
    <row r="15" spans="2:10" x14ac:dyDescent="0.25">
      <c r="B15" s="497"/>
      <c r="C15" s="498"/>
      <c r="D15" s="504"/>
      <c r="E15" s="504"/>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107</v>
      </c>
      <c r="J17" s="514"/>
    </row>
    <row r="18" spans="2:10" ht="18" x14ac:dyDescent="0.25">
      <c r="B18" s="387" t="s">
        <v>47</v>
      </c>
      <c r="C18" s="388"/>
      <c r="D18" s="388"/>
      <c r="E18" s="388"/>
      <c r="F18" s="388"/>
      <c r="G18" s="388"/>
      <c r="H18" s="388"/>
      <c r="I18" s="388"/>
      <c r="J18" s="389"/>
    </row>
    <row r="19" spans="2:10" x14ac:dyDescent="0.25">
      <c r="B19" s="459" t="s">
        <v>46</v>
      </c>
      <c r="C19" s="460"/>
      <c r="D19" s="463" t="s">
        <v>1187</v>
      </c>
      <c r="E19" s="464"/>
      <c r="F19" s="464"/>
      <c r="G19" s="464"/>
      <c r="H19" s="464"/>
      <c r="I19" s="464"/>
      <c r="J19" s="465"/>
    </row>
    <row r="20" spans="2:10" ht="8.25" customHeight="1" x14ac:dyDescent="0.25">
      <c r="B20" s="461"/>
      <c r="C20" s="462"/>
      <c r="D20" s="466"/>
      <c r="E20" s="467"/>
      <c r="F20" s="467"/>
      <c r="G20" s="467"/>
      <c r="H20" s="467"/>
      <c r="I20" s="467"/>
      <c r="J20" s="468"/>
    </row>
    <row r="21" spans="2:10" x14ac:dyDescent="0.25">
      <c r="B21" s="469" t="s">
        <v>1188</v>
      </c>
      <c r="C21" s="469"/>
      <c r="D21" s="469"/>
      <c r="E21" s="469"/>
      <c r="F21" s="470" t="s">
        <v>44</v>
      </c>
      <c r="G21" s="471"/>
      <c r="H21" s="471"/>
      <c r="I21" s="471"/>
      <c r="J21" s="472"/>
    </row>
    <row r="22" spans="2:10" ht="9.7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x14ac:dyDescent="0.25">
      <c r="B24" s="476" t="s">
        <v>1192</v>
      </c>
      <c r="C24" s="477"/>
      <c r="D24" s="477"/>
      <c r="E24" s="477"/>
      <c r="F24" s="477"/>
      <c r="G24" s="477"/>
      <c r="H24" s="477"/>
      <c r="I24" s="477"/>
      <c r="J24" s="478"/>
    </row>
    <row r="25" spans="2:10" x14ac:dyDescent="0.25">
      <c r="B25" s="479"/>
      <c r="C25" s="480"/>
      <c r="D25" s="480"/>
      <c r="E25" s="480"/>
      <c r="F25" s="480"/>
      <c r="G25" s="480"/>
      <c r="H25" s="480"/>
      <c r="I25" s="480"/>
      <c r="J25" s="481"/>
    </row>
    <row r="26" spans="2:10" ht="26.25" customHeight="1" x14ac:dyDescent="0.25">
      <c r="B26" s="479"/>
      <c r="C26" s="480"/>
      <c r="D26" s="480"/>
      <c r="E26" s="480"/>
      <c r="F26" s="480"/>
      <c r="G26" s="480"/>
      <c r="H26" s="480"/>
      <c r="I26" s="480"/>
      <c r="J26" s="481"/>
    </row>
    <row r="27" spans="2:10" ht="16.5" x14ac:dyDescent="0.25">
      <c r="B27" s="534" t="s">
        <v>42</v>
      </c>
      <c r="C27" s="535"/>
      <c r="D27" s="535"/>
      <c r="E27" s="535"/>
      <c r="F27" s="535"/>
      <c r="G27" s="535"/>
      <c r="H27" s="536"/>
      <c r="I27" s="726">
        <v>415337.54</v>
      </c>
      <c r="J27" s="726"/>
    </row>
    <row r="28" spans="2:10" ht="15.75"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21.75" customHeight="1" x14ac:dyDescent="0.25">
      <c r="B31" s="542" t="s">
        <v>196</v>
      </c>
      <c r="C31" s="543"/>
      <c r="D31" s="543"/>
      <c r="E31" s="543"/>
      <c r="F31" s="543"/>
      <c r="G31" s="543"/>
      <c r="H31" s="543"/>
      <c r="I31" s="544">
        <v>0</v>
      </c>
      <c r="J31" s="545"/>
    </row>
    <row r="32" spans="2:10" ht="20.25" hidden="1" customHeight="1" x14ac:dyDescent="0.25">
      <c r="B32" s="542" t="s">
        <v>1183</v>
      </c>
      <c r="C32" s="543"/>
      <c r="D32" s="543"/>
      <c r="E32" s="543"/>
      <c r="F32" s="543"/>
      <c r="G32" s="543"/>
      <c r="H32" s="543"/>
      <c r="I32" s="544">
        <v>0</v>
      </c>
      <c r="J32" s="545"/>
    </row>
    <row r="33" spans="2:10" ht="21.75" hidden="1" customHeight="1" x14ac:dyDescent="0.25">
      <c r="B33" s="542" t="s">
        <v>198</v>
      </c>
      <c r="C33" s="543"/>
      <c r="D33" s="543"/>
      <c r="E33" s="543"/>
      <c r="F33" s="543"/>
      <c r="G33" s="543"/>
      <c r="H33" s="543"/>
      <c r="I33" s="591">
        <v>0</v>
      </c>
      <c r="J33" s="592"/>
    </row>
    <row r="34" spans="2:10" ht="20.25" x14ac:dyDescent="0.25">
      <c r="B34" s="582" t="s">
        <v>1193</v>
      </c>
      <c r="C34" s="583"/>
      <c r="D34" s="583"/>
      <c r="E34" s="584"/>
      <c r="F34" s="550" t="s">
        <v>34</v>
      </c>
      <c r="G34" s="551"/>
      <c r="H34" s="552"/>
      <c r="I34" s="452">
        <f>SUM(I31:J33)</f>
        <v>0</v>
      </c>
      <c r="J34" s="452"/>
    </row>
    <row r="35" spans="2:10" ht="39.75" customHeight="1" x14ac:dyDescent="0.25">
      <c r="B35" s="585"/>
      <c r="C35" s="586"/>
      <c r="D35" s="586"/>
      <c r="E35" s="587"/>
      <c r="F35" s="550" t="s">
        <v>33</v>
      </c>
      <c r="G35" s="551"/>
      <c r="H35" s="552"/>
      <c r="I35" s="453">
        <f>I27-I34</f>
        <v>415337.54</v>
      </c>
      <c r="J35" s="454"/>
    </row>
    <row r="36" spans="2:10" ht="16.5" x14ac:dyDescent="0.25">
      <c r="B36" s="417" t="s">
        <v>32</v>
      </c>
      <c r="C36" s="418"/>
      <c r="D36" s="418"/>
      <c r="E36" s="418"/>
      <c r="F36" s="418"/>
      <c r="G36" s="418"/>
      <c r="H36" s="419"/>
      <c r="I36" s="420" t="s">
        <v>31</v>
      </c>
      <c r="J36" s="421"/>
    </row>
    <row r="37" spans="2:10" ht="31.5" x14ac:dyDescent="0.25">
      <c r="B37" s="163" t="s">
        <v>30</v>
      </c>
      <c r="C37" s="163" t="s">
        <v>29</v>
      </c>
      <c r="D37" s="163" t="s">
        <v>28</v>
      </c>
      <c r="E37" s="163" t="s">
        <v>27</v>
      </c>
      <c r="F37" s="28" t="s">
        <v>26</v>
      </c>
      <c r="G37" s="424" t="s">
        <v>25</v>
      </c>
      <c r="H37" s="425"/>
      <c r="I37" s="422"/>
      <c r="J37" s="423"/>
    </row>
    <row r="38" spans="2:10" ht="19.5" customHeight="1" x14ac:dyDescent="0.25">
      <c r="B38" s="164" t="s">
        <v>23</v>
      </c>
      <c r="C38" s="165" t="s">
        <v>12</v>
      </c>
      <c r="D38" s="165" t="s">
        <v>120</v>
      </c>
      <c r="E38" s="165" t="s">
        <v>11</v>
      </c>
      <c r="F38" s="165" t="s">
        <v>10</v>
      </c>
      <c r="G38" s="914">
        <v>17990.02</v>
      </c>
      <c r="H38" s="915"/>
      <c r="I38" s="400" t="s">
        <v>143</v>
      </c>
      <c r="J38" s="401"/>
    </row>
    <row r="39" spans="2:10" ht="19.5" customHeight="1" x14ac:dyDescent="0.25">
      <c r="B39" s="164" t="s">
        <v>23</v>
      </c>
      <c r="C39" s="165" t="s">
        <v>12</v>
      </c>
      <c r="D39" s="165" t="s">
        <v>120</v>
      </c>
      <c r="E39" s="165" t="s">
        <v>558</v>
      </c>
      <c r="F39" s="165" t="s">
        <v>10</v>
      </c>
      <c r="G39" s="914">
        <v>4107.58</v>
      </c>
      <c r="H39" s="915"/>
      <c r="I39" s="402"/>
      <c r="J39" s="403"/>
    </row>
    <row r="40" spans="2:10" ht="19.5" customHeight="1" x14ac:dyDescent="0.25">
      <c r="B40" s="164" t="s">
        <v>1189</v>
      </c>
      <c r="C40" s="165" t="s">
        <v>12</v>
      </c>
      <c r="D40" s="165" t="s">
        <v>120</v>
      </c>
      <c r="E40" s="165" t="s">
        <v>11</v>
      </c>
      <c r="F40" s="165" t="s">
        <v>10</v>
      </c>
      <c r="G40" s="914">
        <v>0</v>
      </c>
      <c r="H40" s="915"/>
      <c r="I40" s="402"/>
      <c r="J40" s="403"/>
    </row>
    <row r="41" spans="2:10" ht="19.5" customHeight="1" x14ac:dyDescent="0.25">
      <c r="B41" s="164" t="s">
        <v>22</v>
      </c>
      <c r="C41" s="165" t="s">
        <v>12</v>
      </c>
      <c r="D41" s="165" t="s">
        <v>120</v>
      </c>
      <c r="E41" s="165" t="s">
        <v>11</v>
      </c>
      <c r="F41" s="165" t="s">
        <v>10</v>
      </c>
      <c r="G41" s="914">
        <v>81629.73</v>
      </c>
      <c r="H41" s="915"/>
      <c r="I41" s="402"/>
      <c r="J41" s="403"/>
    </row>
    <row r="42" spans="2:10" ht="19.5" customHeight="1" x14ac:dyDescent="0.25">
      <c r="B42" s="164" t="s">
        <v>21</v>
      </c>
      <c r="C42" s="165" t="s">
        <v>12</v>
      </c>
      <c r="D42" s="165" t="s">
        <v>120</v>
      </c>
      <c r="E42" s="165" t="s">
        <v>11</v>
      </c>
      <c r="F42" s="165" t="s">
        <v>10</v>
      </c>
      <c r="G42" s="914">
        <v>30769.73</v>
      </c>
      <c r="H42" s="915"/>
      <c r="I42" s="402"/>
      <c r="J42" s="403"/>
    </row>
    <row r="43" spans="2:10" ht="19.5" customHeight="1" x14ac:dyDescent="0.25">
      <c r="B43" s="164" t="s">
        <v>20</v>
      </c>
      <c r="C43" s="165" t="s">
        <v>12</v>
      </c>
      <c r="D43" s="165" t="s">
        <v>120</v>
      </c>
      <c r="E43" s="165" t="s">
        <v>11</v>
      </c>
      <c r="F43" s="165" t="s">
        <v>10</v>
      </c>
      <c r="G43" s="914">
        <v>28861.4</v>
      </c>
      <c r="H43" s="915"/>
      <c r="I43" s="404"/>
      <c r="J43" s="405"/>
    </row>
    <row r="44" spans="2:10" ht="19.5" customHeight="1" x14ac:dyDescent="0.25">
      <c r="B44" s="164" t="s">
        <v>18</v>
      </c>
      <c r="C44" s="165" t="s">
        <v>12</v>
      </c>
      <c r="D44" s="165" t="s">
        <v>120</v>
      </c>
      <c r="E44" s="165" t="s">
        <v>11</v>
      </c>
      <c r="F44" s="165" t="s">
        <v>10</v>
      </c>
      <c r="G44" s="914">
        <v>49109.16</v>
      </c>
      <c r="H44" s="915"/>
      <c r="I44" s="390" t="s">
        <v>19</v>
      </c>
      <c r="J44" s="390"/>
    </row>
    <row r="45" spans="2:10" ht="19.5" customHeight="1" x14ac:dyDescent="0.25">
      <c r="B45" s="164" t="s">
        <v>16</v>
      </c>
      <c r="C45" s="165" t="s">
        <v>12</v>
      </c>
      <c r="D45" s="165" t="s">
        <v>120</v>
      </c>
      <c r="E45" s="165" t="s">
        <v>11</v>
      </c>
      <c r="F45" s="165" t="s">
        <v>10</v>
      </c>
      <c r="G45" s="914">
        <v>53254.47</v>
      </c>
      <c r="H45" s="915"/>
      <c r="I45" s="409" t="s">
        <v>1194</v>
      </c>
      <c r="J45" s="410"/>
    </row>
    <row r="46" spans="2:10" ht="19.5" customHeight="1" x14ac:dyDescent="0.25">
      <c r="B46" s="164" t="s">
        <v>15</v>
      </c>
      <c r="C46" s="165" t="s">
        <v>12</v>
      </c>
      <c r="D46" s="165" t="s">
        <v>120</v>
      </c>
      <c r="E46" s="165" t="s">
        <v>11</v>
      </c>
      <c r="F46" s="165" t="s">
        <v>10</v>
      </c>
      <c r="G46" s="914">
        <v>73349.67</v>
      </c>
      <c r="H46" s="915"/>
      <c r="I46" s="411"/>
      <c r="J46" s="412"/>
    </row>
    <row r="47" spans="2:10" ht="19.5" customHeight="1" x14ac:dyDescent="0.25">
      <c r="B47" s="164" t="s">
        <v>15</v>
      </c>
      <c r="C47" s="165" t="s">
        <v>12</v>
      </c>
      <c r="D47" s="165" t="s">
        <v>120</v>
      </c>
      <c r="E47" s="165" t="s">
        <v>558</v>
      </c>
      <c r="F47" s="165" t="s">
        <v>10</v>
      </c>
      <c r="G47" s="914">
        <v>55261.87</v>
      </c>
      <c r="H47" s="915"/>
      <c r="I47" s="411"/>
      <c r="J47" s="412"/>
    </row>
    <row r="48" spans="2:10" ht="19.5" customHeight="1" x14ac:dyDescent="0.25">
      <c r="B48" s="164" t="s">
        <v>15</v>
      </c>
      <c r="C48" s="165" t="s">
        <v>12</v>
      </c>
      <c r="D48" s="165" t="s">
        <v>120</v>
      </c>
      <c r="E48" s="165" t="s">
        <v>119</v>
      </c>
      <c r="F48" s="165" t="s">
        <v>10</v>
      </c>
      <c r="G48" s="914">
        <v>16113.94</v>
      </c>
      <c r="H48" s="915"/>
      <c r="I48" s="411"/>
      <c r="J48" s="412"/>
    </row>
    <row r="49" spans="2:10" ht="19.5" customHeight="1" x14ac:dyDescent="0.25">
      <c r="B49" s="164" t="s">
        <v>13</v>
      </c>
      <c r="C49" s="165" t="s">
        <v>12</v>
      </c>
      <c r="D49" s="165" t="s">
        <v>120</v>
      </c>
      <c r="E49" s="165" t="s">
        <v>11</v>
      </c>
      <c r="F49" s="165" t="s">
        <v>10</v>
      </c>
      <c r="G49" s="914">
        <v>4889.97</v>
      </c>
      <c r="H49" s="91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6.25" customHeight="1" x14ac:dyDescent="0.25">
      <c r="B52" s="573" t="s">
        <v>877</v>
      </c>
      <c r="C52" s="392"/>
      <c r="D52" s="392"/>
      <c r="E52" s="394" t="s">
        <v>871</v>
      </c>
      <c r="F52" s="394"/>
      <c r="G52" s="394"/>
      <c r="H52" s="395"/>
      <c r="I52" s="400" t="s">
        <v>86</v>
      </c>
      <c r="J52" s="401"/>
    </row>
    <row r="53" spans="2:10" ht="27"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574" t="s">
        <v>0</v>
      </c>
      <c r="C58" s="575"/>
      <c r="D58" s="575"/>
      <c r="E58" s="575"/>
      <c r="F58" s="575"/>
      <c r="G58" s="575"/>
      <c r="H58" s="575"/>
      <c r="I58" s="575"/>
      <c r="J58" s="576"/>
    </row>
  </sheetData>
  <mergeCells count="6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29:J29"/>
    <mergeCell ref="B18:J18"/>
    <mergeCell ref="B19:C20"/>
    <mergeCell ref="D19:J20"/>
    <mergeCell ref="B21:E22"/>
    <mergeCell ref="F21: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3"/>
    <mergeCell ref="G39:H39"/>
    <mergeCell ref="G40:H40"/>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rintOptions horizontalCentered="1"/>
  <pageMargins left="0.11811023622047245" right="0.11811023622047245" top="0.15748031496062992" bottom="0.15748031496062992" header="0.31496062992125984" footer="0.31496062992125984"/>
  <pageSetup scale="75" orientation="portrait" r:id="rId1"/>
  <drawing r:id="rId2"/>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sheetPr codeName="Hoja225">
    <tabColor theme="0"/>
  </sheetPr>
  <dimension ref="B1:K61"/>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1"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1195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480</v>
      </c>
      <c r="E13" s="506"/>
      <c r="F13" s="803">
        <v>0.04</v>
      </c>
      <c r="G13" s="506"/>
      <c r="H13" s="505" t="s">
        <v>842</v>
      </c>
      <c r="I13" s="506"/>
      <c r="J13" s="504" t="s">
        <v>52</v>
      </c>
    </row>
    <row r="14" spans="2:10" ht="15.7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9.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1201</v>
      </c>
      <c r="C24" s="529"/>
      <c r="D24" s="529"/>
      <c r="E24" s="529"/>
      <c r="F24" s="529"/>
      <c r="G24" s="529"/>
      <c r="H24" s="529"/>
      <c r="I24" s="529"/>
      <c r="J24" s="530"/>
    </row>
    <row r="25" spans="2:10" ht="2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2.5" customHeight="1" x14ac:dyDescent="0.25">
      <c r="B27" s="455" t="s">
        <v>42</v>
      </c>
      <c r="C27" s="455"/>
      <c r="D27" s="455"/>
      <c r="E27" s="455"/>
      <c r="F27" s="455"/>
      <c r="G27" s="455"/>
      <c r="H27" s="455"/>
      <c r="I27" s="537">
        <v>25909.98</v>
      </c>
      <c r="J27" s="538"/>
    </row>
    <row r="28" spans="2:10" x14ac:dyDescent="0.25">
      <c r="B28" s="487" t="s">
        <v>41</v>
      </c>
      <c r="C28" s="488"/>
      <c r="D28" s="488"/>
      <c r="E28" s="488"/>
      <c r="F28" s="488"/>
      <c r="G28" s="488"/>
      <c r="H28" s="539"/>
      <c r="I28" s="540"/>
      <c r="J28" s="541"/>
    </row>
    <row r="29" spans="2:10" ht="15.75" customHeight="1"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9.75" hidden="1" customHeight="1" x14ac:dyDescent="0.25">
      <c r="B35" s="672"/>
      <c r="C35" s="673"/>
      <c r="D35" s="673"/>
      <c r="E35" s="673"/>
      <c r="F35" s="673"/>
      <c r="G35" s="673"/>
      <c r="H35" s="673"/>
      <c r="I35" s="580">
        <v>0</v>
      </c>
      <c r="J35" s="581"/>
    </row>
    <row r="36" spans="2:10" ht="26.25" customHeight="1" x14ac:dyDescent="0.25">
      <c r="B36" s="443" t="s">
        <v>1202</v>
      </c>
      <c r="C36" s="444"/>
      <c r="D36" s="444"/>
      <c r="E36" s="445"/>
      <c r="F36" s="550" t="s">
        <v>34</v>
      </c>
      <c r="G36" s="551"/>
      <c r="H36" s="552"/>
      <c r="I36" s="452">
        <f>SUM(I31:J35)</f>
        <v>0</v>
      </c>
      <c r="J36" s="452"/>
    </row>
    <row r="37" spans="2:10" ht="24.75" customHeight="1" x14ac:dyDescent="0.25">
      <c r="B37" s="446"/>
      <c r="C37" s="447"/>
      <c r="D37" s="447"/>
      <c r="E37" s="448"/>
      <c r="F37" s="550" t="s">
        <v>33</v>
      </c>
      <c r="G37" s="551"/>
      <c r="H37" s="552"/>
      <c r="I37" s="453">
        <f>I27-I36</f>
        <v>25909.98</v>
      </c>
      <c r="J37" s="454"/>
    </row>
    <row r="38" spans="2:10" ht="23.25" customHeight="1" x14ac:dyDescent="0.25">
      <c r="B38" s="417" t="s">
        <v>32</v>
      </c>
      <c r="C38" s="418"/>
      <c r="D38" s="418"/>
      <c r="E38" s="418"/>
      <c r="F38" s="418"/>
      <c r="G38" s="418"/>
      <c r="H38" s="419"/>
      <c r="I38" s="420" t="s">
        <v>31</v>
      </c>
      <c r="J38" s="421"/>
    </row>
    <row r="39" spans="2:10" ht="30.75" customHeight="1" x14ac:dyDescent="0.25">
      <c r="B39" s="163" t="s">
        <v>30</v>
      </c>
      <c r="C39" s="163" t="s">
        <v>29</v>
      </c>
      <c r="D39" s="163" t="s">
        <v>28</v>
      </c>
      <c r="E39" s="163" t="s">
        <v>27</v>
      </c>
      <c r="F39" s="28" t="s">
        <v>26</v>
      </c>
      <c r="G39" s="424" t="s">
        <v>25</v>
      </c>
      <c r="H39" s="425"/>
      <c r="I39" s="422"/>
      <c r="J39" s="423"/>
    </row>
    <row r="40" spans="2:10" ht="23.25" customHeight="1" x14ac:dyDescent="0.25">
      <c r="B40" s="29" t="s">
        <v>23</v>
      </c>
      <c r="C40" s="30" t="s">
        <v>12</v>
      </c>
      <c r="D40" s="30" t="s">
        <v>82</v>
      </c>
      <c r="E40" s="30" t="s">
        <v>11</v>
      </c>
      <c r="F40" s="29" t="s">
        <v>10</v>
      </c>
      <c r="G40" s="426">
        <v>1167.3800000000001</v>
      </c>
      <c r="H40" s="427"/>
      <c r="I40" s="428" t="s">
        <v>24</v>
      </c>
      <c r="J40" s="429"/>
    </row>
    <row r="41" spans="2:10" ht="23.25" customHeight="1" x14ac:dyDescent="0.25">
      <c r="B41" s="9" t="s">
        <v>23</v>
      </c>
      <c r="C41" s="30" t="s">
        <v>12</v>
      </c>
      <c r="D41" s="30" t="s">
        <v>82</v>
      </c>
      <c r="E41" s="30" t="s">
        <v>14</v>
      </c>
      <c r="F41" s="29" t="s">
        <v>10</v>
      </c>
      <c r="G41" s="406">
        <v>232.58</v>
      </c>
      <c r="H41" s="407"/>
      <c r="I41" s="430"/>
      <c r="J41" s="431"/>
    </row>
    <row r="42" spans="2:10" ht="9" customHeight="1" x14ac:dyDescent="0.25">
      <c r="B42" s="29"/>
      <c r="C42" s="30"/>
      <c r="D42" s="30"/>
      <c r="E42" s="30"/>
      <c r="F42" s="29"/>
      <c r="G42" s="406"/>
      <c r="H42" s="407"/>
      <c r="I42" s="430"/>
      <c r="J42" s="431"/>
    </row>
    <row r="43" spans="2:10" ht="21" customHeight="1" x14ac:dyDescent="0.25">
      <c r="B43" s="9" t="s">
        <v>22</v>
      </c>
      <c r="C43" s="30" t="s">
        <v>12</v>
      </c>
      <c r="D43" s="30" t="s">
        <v>82</v>
      </c>
      <c r="E43" s="30" t="s">
        <v>11</v>
      </c>
      <c r="F43" s="29" t="s">
        <v>10</v>
      </c>
      <c r="G43" s="406">
        <v>5251.26</v>
      </c>
      <c r="H43" s="407"/>
      <c r="I43" s="430"/>
      <c r="J43" s="431"/>
    </row>
    <row r="44" spans="2:10" ht="19.5" customHeight="1" x14ac:dyDescent="0.25">
      <c r="B44" s="9" t="s">
        <v>21</v>
      </c>
      <c r="C44" s="30" t="s">
        <v>12</v>
      </c>
      <c r="D44" s="30" t="s">
        <v>82</v>
      </c>
      <c r="E44" s="30" t="s">
        <v>11</v>
      </c>
      <c r="F44" s="29" t="s">
        <v>10</v>
      </c>
      <c r="G44" s="406">
        <v>1996.96</v>
      </c>
      <c r="H44" s="407"/>
      <c r="I44" s="430"/>
      <c r="J44" s="431"/>
    </row>
    <row r="45" spans="2:10" ht="18.75" customHeight="1" x14ac:dyDescent="0.25">
      <c r="B45" s="9" t="s">
        <v>20</v>
      </c>
      <c r="C45" s="30" t="s">
        <v>12</v>
      </c>
      <c r="D45" s="30" t="s">
        <v>82</v>
      </c>
      <c r="E45" s="30" t="s">
        <v>11</v>
      </c>
      <c r="F45" s="29" t="s">
        <v>10</v>
      </c>
      <c r="G45" s="406">
        <v>1872.86</v>
      </c>
      <c r="H45" s="407"/>
      <c r="I45" s="432"/>
      <c r="J45" s="433"/>
    </row>
    <row r="46" spans="2:10" ht="19.5" customHeight="1" x14ac:dyDescent="0.25">
      <c r="B46" s="9" t="s">
        <v>18</v>
      </c>
      <c r="C46" s="30" t="s">
        <v>12</v>
      </c>
      <c r="D46" s="30" t="s">
        <v>82</v>
      </c>
      <c r="E46" s="30" t="s">
        <v>11</v>
      </c>
      <c r="F46" s="29" t="s">
        <v>10</v>
      </c>
      <c r="G46" s="406">
        <v>3154.2</v>
      </c>
      <c r="H46" s="407"/>
      <c r="I46" s="390" t="s">
        <v>19</v>
      </c>
      <c r="J46" s="390"/>
    </row>
    <row r="47" spans="2:10" ht="18" customHeight="1" x14ac:dyDescent="0.25">
      <c r="B47" s="9" t="s">
        <v>16</v>
      </c>
      <c r="C47" s="30" t="s">
        <v>12</v>
      </c>
      <c r="D47" s="30" t="s">
        <v>82</v>
      </c>
      <c r="E47" s="30" t="s">
        <v>11</v>
      </c>
      <c r="F47" s="29" t="s">
        <v>10</v>
      </c>
      <c r="G47" s="406">
        <v>3375.58</v>
      </c>
      <c r="H47" s="407"/>
      <c r="I47" s="411" t="s">
        <v>1203</v>
      </c>
      <c r="J47" s="412"/>
    </row>
    <row r="48" spans="2:10" ht="18" customHeight="1" x14ac:dyDescent="0.25">
      <c r="B48" s="9" t="s">
        <v>15</v>
      </c>
      <c r="C48" s="30" t="s">
        <v>12</v>
      </c>
      <c r="D48" s="30" t="s">
        <v>82</v>
      </c>
      <c r="E48" s="30" t="s">
        <v>11</v>
      </c>
      <c r="F48" s="29" t="s">
        <v>10</v>
      </c>
      <c r="G48" s="406">
        <v>4749.04</v>
      </c>
      <c r="H48" s="407"/>
      <c r="I48" s="411"/>
      <c r="J48" s="412"/>
    </row>
    <row r="49" spans="2:11" ht="18" customHeight="1" x14ac:dyDescent="0.25">
      <c r="B49" s="9" t="s">
        <v>15</v>
      </c>
      <c r="C49" s="30" t="s">
        <v>12</v>
      </c>
      <c r="D49" s="30" t="s">
        <v>82</v>
      </c>
      <c r="E49" s="30" t="s">
        <v>14</v>
      </c>
      <c r="F49" s="29" t="s">
        <v>10</v>
      </c>
      <c r="G49" s="406">
        <v>2883.22</v>
      </c>
      <c r="H49" s="407"/>
      <c r="I49" s="411"/>
      <c r="J49" s="412"/>
    </row>
    <row r="50" spans="2:11" ht="18" customHeight="1" x14ac:dyDescent="0.25">
      <c r="B50" s="9" t="s">
        <v>15</v>
      </c>
      <c r="C50" s="30" t="s">
        <v>12</v>
      </c>
      <c r="D50" s="30" t="s">
        <v>82</v>
      </c>
      <c r="E50" s="30" t="s">
        <v>876</v>
      </c>
      <c r="F50" s="29" t="s">
        <v>10</v>
      </c>
      <c r="G50" s="406">
        <v>909.56</v>
      </c>
      <c r="H50" s="407"/>
      <c r="I50" s="411"/>
      <c r="J50" s="412"/>
    </row>
    <row r="51" spans="2:11" ht="18" customHeight="1" x14ac:dyDescent="0.25">
      <c r="B51" s="31" t="s">
        <v>13</v>
      </c>
      <c r="C51" s="30" t="s">
        <v>12</v>
      </c>
      <c r="D51" s="30" t="s">
        <v>82</v>
      </c>
      <c r="E51" s="30" t="s">
        <v>11</v>
      </c>
      <c r="F51" s="29" t="s">
        <v>10</v>
      </c>
      <c r="G51" s="406">
        <v>317.33999999999997</v>
      </c>
      <c r="H51" s="407"/>
      <c r="I51" s="411"/>
      <c r="J51" s="412"/>
    </row>
    <row r="52" spans="2:11" ht="16.5" customHeight="1" x14ac:dyDescent="0.25">
      <c r="B52" s="827" t="s">
        <v>9</v>
      </c>
      <c r="C52" s="828"/>
      <c r="D52" s="828"/>
      <c r="E52" s="828"/>
      <c r="F52" s="829"/>
      <c r="G52" s="830">
        <f>SUM(G40:H51)</f>
        <v>25909.980000000003</v>
      </c>
      <c r="H52" s="831"/>
      <c r="I52" s="413"/>
      <c r="J52" s="414"/>
    </row>
    <row r="53" spans="2:11" ht="15" customHeight="1" x14ac:dyDescent="0.25">
      <c r="B53" s="387" t="s">
        <v>8</v>
      </c>
      <c r="C53" s="388"/>
      <c r="D53" s="388"/>
      <c r="E53" s="388"/>
      <c r="F53" s="388"/>
      <c r="G53" s="388"/>
      <c r="H53" s="389"/>
      <c r="I53" s="390" t="s">
        <v>7</v>
      </c>
      <c r="J53" s="390"/>
    </row>
    <row r="54" spans="2:11" ht="18.75" customHeight="1" x14ac:dyDescent="0.25">
      <c r="B54" s="390" t="s">
        <v>6</v>
      </c>
      <c r="C54" s="390"/>
      <c r="D54" s="390"/>
      <c r="E54" s="390" t="s">
        <v>5</v>
      </c>
      <c r="F54" s="390"/>
      <c r="G54" s="390"/>
      <c r="H54" s="390"/>
      <c r="I54" s="390"/>
      <c r="J54" s="390"/>
    </row>
    <row r="55" spans="2:11" ht="9" customHeight="1" x14ac:dyDescent="0.25">
      <c r="B55" s="573" t="s">
        <v>877</v>
      </c>
      <c r="C55" s="392"/>
      <c r="D55" s="392"/>
      <c r="E55" s="394" t="s">
        <v>871</v>
      </c>
      <c r="F55" s="394"/>
      <c r="G55" s="394"/>
      <c r="H55" s="395"/>
      <c r="I55" s="400" t="s">
        <v>86</v>
      </c>
      <c r="J55" s="401"/>
    </row>
    <row r="56" spans="2:11" x14ac:dyDescent="0.25">
      <c r="B56" s="392"/>
      <c r="C56" s="392"/>
      <c r="D56" s="392"/>
      <c r="E56" s="396"/>
      <c r="F56" s="396"/>
      <c r="G56" s="396"/>
      <c r="H56" s="397"/>
      <c r="I56" s="402"/>
      <c r="J56" s="403"/>
    </row>
    <row r="57" spans="2:11" ht="9" customHeight="1" x14ac:dyDescent="0.25">
      <c r="B57" s="392"/>
      <c r="C57" s="392"/>
      <c r="D57" s="392"/>
      <c r="E57" s="396"/>
      <c r="F57" s="396"/>
      <c r="G57" s="396"/>
      <c r="H57" s="397"/>
      <c r="I57" s="402"/>
      <c r="J57" s="403"/>
    </row>
    <row r="58" spans="2:11" ht="16.5" customHeight="1" x14ac:dyDescent="0.25">
      <c r="B58" s="392"/>
      <c r="C58" s="392"/>
      <c r="D58" s="392"/>
      <c r="E58" s="396"/>
      <c r="F58" s="396"/>
      <c r="G58" s="396"/>
      <c r="H58" s="396"/>
      <c r="I58" s="404"/>
      <c r="J58" s="405"/>
    </row>
    <row r="59" spans="2:11" ht="29.25" customHeight="1" x14ac:dyDescent="0.25">
      <c r="B59" s="392"/>
      <c r="C59" s="392"/>
      <c r="D59" s="392"/>
      <c r="E59" s="396"/>
      <c r="F59" s="396"/>
      <c r="G59" s="396"/>
      <c r="H59" s="396"/>
      <c r="I59" s="400" t="s">
        <v>1</v>
      </c>
      <c r="J59" s="401"/>
    </row>
    <row r="60" spans="2:11" ht="10.5" customHeight="1" x14ac:dyDescent="0.25">
      <c r="B60" s="392"/>
      <c r="C60" s="392"/>
      <c r="D60" s="392"/>
      <c r="E60" s="398"/>
      <c r="F60" s="398"/>
      <c r="G60" s="398"/>
      <c r="H60" s="399"/>
      <c r="I60" s="404"/>
      <c r="J60" s="405"/>
    </row>
    <row r="61" spans="2:11" x14ac:dyDescent="0.25">
      <c r="B61" s="384" t="s">
        <v>262</v>
      </c>
      <c r="C61" s="385"/>
      <c r="D61" s="385"/>
      <c r="E61" s="385"/>
      <c r="F61" s="385"/>
      <c r="G61" s="385"/>
      <c r="H61" s="385"/>
      <c r="I61" s="385"/>
      <c r="J61" s="386"/>
      <c r="K61" s="3"/>
    </row>
  </sheetData>
  <mergeCells count="74">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5"/>
    <mergeCell ref="G41:H41"/>
    <mergeCell ref="G42:H42"/>
    <mergeCell ref="G43:H43"/>
    <mergeCell ref="G44:H44"/>
    <mergeCell ref="G45:H45"/>
    <mergeCell ref="G46:H46"/>
    <mergeCell ref="I46:J46"/>
    <mergeCell ref="G47:H47"/>
    <mergeCell ref="I47:J52"/>
    <mergeCell ref="G48:H48"/>
    <mergeCell ref="G49:H49"/>
    <mergeCell ref="G50:H50"/>
    <mergeCell ref="G51:H51"/>
    <mergeCell ref="B52:F52"/>
    <mergeCell ref="G52:H52"/>
    <mergeCell ref="B53:H53"/>
    <mergeCell ref="I53:J54"/>
    <mergeCell ref="B54:D54"/>
    <mergeCell ref="E54:H54"/>
    <mergeCell ref="B55:D60"/>
    <mergeCell ref="E55:H60"/>
    <mergeCell ref="I55:J58"/>
    <mergeCell ref="I59:J60"/>
    <mergeCell ref="B61:J61"/>
  </mergeCells>
  <printOptions horizontalCentered="1"/>
  <pageMargins left="0.31496062992125984" right="0.31496062992125984" top="0.15748031496062992" bottom="0.35433070866141736" header="0.31496062992125984" footer="0.31496062992125984"/>
  <pageSetup scale="75" fitToHeight="0" orientation="portrait" r:id="rId1"/>
  <drawing r:id="rId2"/>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sheetPr codeName="Hoja226">
    <tabColor theme="0"/>
  </sheetPr>
  <dimension ref="B1:K59"/>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1198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4" t="s">
        <v>485</v>
      </c>
      <c r="E13" s="504"/>
      <c r="F13" s="803">
        <v>0.02</v>
      </c>
      <c r="G13" s="506"/>
      <c r="H13" s="505" t="s">
        <v>842</v>
      </c>
      <c r="I13" s="506"/>
      <c r="J13" s="504" t="s">
        <v>52</v>
      </c>
    </row>
    <row r="14" spans="2:10" ht="18" customHeight="1" x14ac:dyDescent="0.25">
      <c r="B14" s="497"/>
      <c r="C14" s="498"/>
      <c r="D14" s="504"/>
      <c r="E14" s="504"/>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3.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1204</v>
      </c>
      <c r="C24" s="529"/>
      <c r="D24" s="529"/>
      <c r="E24" s="529"/>
      <c r="F24" s="529"/>
      <c r="G24" s="529"/>
      <c r="H24" s="529"/>
      <c r="I24" s="529"/>
      <c r="J24" s="530"/>
    </row>
    <row r="25" spans="2:10" ht="24"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18.75" customHeight="1" x14ac:dyDescent="0.25">
      <c r="B27" s="455" t="s">
        <v>42</v>
      </c>
      <c r="C27" s="455"/>
      <c r="D27" s="455"/>
      <c r="E27" s="455"/>
      <c r="F27" s="455"/>
      <c r="G27" s="455"/>
      <c r="H27" s="455"/>
      <c r="I27" s="537">
        <v>12954.99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75" customHeight="1" x14ac:dyDescent="0.25">
      <c r="B36" s="443" t="s">
        <v>1205</v>
      </c>
      <c r="C36" s="444"/>
      <c r="D36" s="444"/>
      <c r="E36" s="445"/>
      <c r="F36" s="550" t="s">
        <v>34</v>
      </c>
      <c r="G36" s="551"/>
      <c r="H36" s="552"/>
      <c r="I36" s="452">
        <f>SUM(I31:J35)</f>
        <v>0</v>
      </c>
      <c r="J36" s="452"/>
    </row>
    <row r="37" spans="2:10" ht="25.5" customHeight="1" x14ac:dyDescent="0.25">
      <c r="B37" s="446"/>
      <c r="C37" s="447"/>
      <c r="D37" s="447"/>
      <c r="E37" s="448"/>
      <c r="F37" s="550" t="s">
        <v>33</v>
      </c>
      <c r="G37" s="551"/>
      <c r="H37" s="552"/>
      <c r="I37" s="453">
        <f>I27-I36</f>
        <v>12954.99</v>
      </c>
      <c r="J37" s="454"/>
    </row>
    <row r="38" spans="2:10" ht="23.25" customHeight="1" x14ac:dyDescent="0.25">
      <c r="B38" s="417" t="s">
        <v>32</v>
      </c>
      <c r="C38" s="418"/>
      <c r="D38" s="418"/>
      <c r="E38" s="418"/>
      <c r="F38" s="418"/>
      <c r="G38" s="418"/>
      <c r="H38" s="419"/>
      <c r="I38" s="420" t="s">
        <v>31</v>
      </c>
      <c r="J38" s="421"/>
    </row>
    <row r="39" spans="2:10" ht="33" customHeight="1" x14ac:dyDescent="0.25">
      <c r="B39" s="168" t="s">
        <v>30</v>
      </c>
      <c r="C39" s="168" t="s">
        <v>29</v>
      </c>
      <c r="D39" s="168" t="s">
        <v>28</v>
      </c>
      <c r="E39" s="168" t="s">
        <v>27</v>
      </c>
      <c r="F39" s="28" t="s">
        <v>26</v>
      </c>
      <c r="G39" s="424" t="s">
        <v>25</v>
      </c>
      <c r="H39" s="425"/>
      <c r="I39" s="422"/>
      <c r="J39" s="423"/>
    </row>
    <row r="40" spans="2:10" ht="23.25" customHeight="1" x14ac:dyDescent="0.25">
      <c r="B40" s="29"/>
      <c r="C40" s="30" t="s">
        <v>259</v>
      </c>
      <c r="D40" s="30"/>
      <c r="E40" s="30"/>
      <c r="F40" s="29" t="s">
        <v>487</v>
      </c>
      <c r="G40" s="426">
        <f>I37</f>
        <v>12954.99</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21.75" customHeight="1" x14ac:dyDescent="0.25">
      <c r="B45" s="9"/>
      <c r="C45" s="8"/>
      <c r="D45" s="8"/>
      <c r="E45" s="8"/>
      <c r="F45" s="8"/>
      <c r="G45" s="406"/>
      <c r="H45" s="407"/>
      <c r="I45" s="411" t="s">
        <v>1206</v>
      </c>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31"/>
      <c r="C48" s="32"/>
      <c r="D48" s="32"/>
      <c r="E48" s="32"/>
      <c r="F48" s="32"/>
      <c r="G48" s="406"/>
      <c r="H48" s="407"/>
      <c r="I48" s="411"/>
      <c r="J48" s="412"/>
    </row>
    <row r="49" spans="2:11" ht="18" customHeight="1" x14ac:dyDescent="0.25">
      <c r="B49" s="31"/>
      <c r="C49" s="32"/>
      <c r="D49" s="32"/>
      <c r="E49" s="32"/>
      <c r="F49" s="32"/>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ht="26.25" customHeight="1" x14ac:dyDescent="0.25">
      <c r="B54" s="392"/>
      <c r="C54" s="392"/>
      <c r="D54" s="392"/>
      <c r="E54" s="396"/>
      <c r="F54" s="396"/>
      <c r="G54" s="396"/>
      <c r="H54" s="397"/>
      <c r="I54" s="402"/>
      <c r="J54" s="403"/>
    </row>
    <row r="55" spans="2:11" ht="9"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15748031496062992" bottom="0.15748031496062992" header="0.31496062992125984" footer="0.31496062992125984"/>
  <pageSetup scale="75" fitToHeight="0" orientation="portrait" r:id="rId1"/>
  <drawing r:id="rId2"/>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sheetPr codeName="Hoja227">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1207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ht="12" customHeight="1"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495</v>
      </c>
      <c r="E13" s="506"/>
      <c r="F13" s="803">
        <v>0.03</v>
      </c>
      <c r="G13" s="506"/>
      <c r="H13" s="505" t="s">
        <v>842</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ht="8.25" customHeight="1" x14ac:dyDescent="0.25">
      <c r="B19" s="461"/>
      <c r="C19" s="462"/>
      <c r="D19" s="598"/>
      <c r="E19" s="599"/>
      <c r="F19" s="599"/>
      <c r="G19" s="599"/>
      <c r="H19" s="599"/>
      <c r="I19" s="599"/>
      <c r="J19" s="600"/>
    </row>
    <row r="20" spans="2:10" x14ac:dyDescent="0.25">
      <c r="B20" s="521" t="s">
        <v>497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ht="24" customHeight="1" x14ac:dyDescent="0.25">
      <c r="B24" s="528" t="s">
        <v>1208</v>
      </c>
      <c r="C24" s="529"/>
      <c r="D24" s="529"/>
      <c r="E24" s="529"/>
      <c r="F24" s="529"/>
      <c r="G24" s="529"/>
      <c r="H24" s="529"/>
      <c r="I24" s="529"/>
      <c r="J24" s="530"/>
    </row>
    <row r="25" spans="2:10" ht="10.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6.25" customHeight="1" x14ac:dyDescent="0.25">
      <c r="B36" s="582" t="s">
        <v>505</v>
      </c>
      <c r="C36" s="583"/>
      <c r="D36" s="583"/>
      <c r="E36" s="584"/>
      <c r="F36" s="550" t="s">
        <v>34</v>
      </c>
      <c r="G36" s="551"/>
      <c r="H36" s="552"/>
      <c r="I36" s="452">
        <f>SUM(I31:J35)</f>
        <v>0</v>
      </c>
      <c r="J36" s="452"/>
    </row>
    <row r="37" spans="2:10" ht="26.2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168" t="s">
        <v>30</v>
      </c>
      <c r="C39" s="168" t="s">
        <v>29</v>
      </c>
      <c r="D39" s="168" t="s">
        <v>28</v>
      </c>
      <c r="E39" s="168" t="s">
        <v>27</v>
      </c>
      <c r="F39" s="28" t="s">
        <v>26</v>
      </c>
      <c r="G39" s="424" t="s">
        <v>25</v>
      </c>
      <c r="H39" s="425"/>
      <c r="I39" s="422"/>
      <c r="J39" s="423"/>
    </row>
    <row r="40" spans="2:10" ht="23.25" customHeight="1" x14ac:dyDescent="0.25">
      <c r="B40" s="29" t="s">
        <v>23</v>
      </c>
      <c r="C40" s="30" t="s">
        <v>12</v>
      </c>
      <c r="D40" s="30" t="s">
        <v>82</v>
      </c>
      <c r="E40" s="30" t="s">
        <v>498</v>
      </c>
      <c r="F40" s="29" t="s">
        <v>10</v>
      </c>
      <c r="G40" s="426">
        <v>151.16999999999999</v>
      </c>
      <c r="H40" s="427"/>
      <c r="I40" s="428" t="s">
        <v>24</v>
      </c>
      <c r="J40" s="429"/>
    </row>
    <row r="41" spans="2:10" ht="21" customHeight="1" x14ac:dyDescent="0.25">
      <c r="B41" s="29" t="s">
        <v>15</v>
      </c>
      <c r="C41" s="30" t="s">
        <v>12</v>
      </c>
      <c r="D41" s="30" t="s">
        <v>82</v>
      </c>
      <c r="E41" s="30" t="s">
        <v>498</v>
      </c>
      <c r="F41" s="29" t="s">
        <v>10</v>
      </c>
      <c r="G41" s="426">
        <v>2044.71</v>
      </c>
      <c r="H41" s="427"/>
      <c r="I41" s="430"/>
      <c r="J41" s="431"/>
    </row>
    <row r="42" spans="2:10" ht="19.5" customHeight="1" x14ac:dyDescent="0.25">
      <c r="B42" s="9"/>
      <c r="C42" s="30"/>
      <c r="D42" s="30"/>
      <c r="E42" s="30"/>
      <c r="F42" s="29"/>
      <c r="G42" s="406"/>
      <c r="H42" s="407"/>
      <c r="I42" s="430"/>
      <c r="J42" s="431"/>
    </row>
    <row r="43" spans="2:10" ht="18.75" customHeight="1" x14ac:dyDescent="0.25">
      <c r="B43" s="9"/>
      <c r="C43" s="30"/>
      <c r="D43" s="30"/>
      <c r="E43" s="30"/>
      <c r="F43" s="29"/>
      <c r="G43" s="406"/>
      <c r="H43" s="407"/>
      <c r="I43" s="432"/>
      <c r="J43" s="433"/>
    </row>
    <row r="44" spans="2:10" ht="19.5" customHeight="1" x14ac:dyDescent="0.25">
      <c r="B44" s="9"/>
      <c r="C44" s="30"/>
      <c r="D44" s="30"/>
      <c r="E44" s="30"/>
      <c r="F44" s="29"/>
      <c r="G44" s="406"/>
      <c r="H44" s="407"/>
      <c r="I44" s="390" t="s">
        <v>19</v>
      </c>
      <c r="J44" s="390"/>
    </row>
    <row r="45" spans="2:10" ht="19.5" customHeight="1" x14ac:dyDescent="0.25">
      <c r="B45" s="9"/>
      <c r="C45" s="30"/>
      <c r="D45" s="30"/>
      <c r="E45" s="30"/>
      <c r="F45" s="29"/>
      <c r="G45" s="406"/>
      <c r="H45" s="407"/>
      <c r="I45" s="409" t="s">
        <v>1209</v>
      </c>
      <c r="J45" s="410"/>
    </row>
    <row r="46" spans="2:10" ht="18" customHeight="1" x14ac:dyDescent="0.25">
      <c r="B46" s="9"/>
      <c r="C46" s="30"/>
      <c r="D46" s="30"/>
      <c r="E46" s="30"/>
      <c r="F46" s="29"/>
      <c r="G46" s="406"/>
      <c r="H46" s="407"/>
      <c r="I46" s="411"/>
      <c r="J46" s="412"/>
    </row>
    <row r="47" spans="2:10" ht="18" customHeight="1" x14ac:dyDescent="0.25">
      <c r="B47" s="9"/>
      <c r="C47" s="30"/>
      <c r="D47" s="30"/>
      <c r="E47" s="30"/>
      <c r="F47" s="29"/>
      <c r="G47" s="406"/>
      <c r="H47" s="407"/>
      <c r="I47" s="411"/>
      <c r="J47" s="412"/>
    </row>
    <row r="48" spans="2:10" ht="18" customHeight="1" x14ac:dyDescent="0.25">
      <c r="B48" s="9"/>
      <c r="C48" s="30"/>
      <c r="D48" s="30"/>
      <c r="E48" s="30"/>
      <c r="F48" s="29"/>
      <c r="G48" s="406"/>
      <c r="H48" s="407"/>
      <c r="I48" s="411"/>
      <c r="J48" s="412"/>
    </row>
    <row r="49" spans="2:11" ht="16.5" customHeight="1" x14ac:dyDescent="0.25">
      <c r="B49" s="835" t="s">
        <v>9</v>
      </c>
      <c r="C49" s="836"/>
      <c r="D49" s="836"/>
      <c r="E49" s="836"/>
      <c r="F49" s="837"/>
      <c r="G49" s="838">
        <f>SUM(G40:H48)</f>
        <v>2195.88</v>
      </c>
      <c r="H49" s="839"/>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ht="28.5" customHeight="1" x14ac:dyDescent="0.25">
      <c r="B53" s="392"/>
      <c r="C53" s="392"/>
      <c r="D53" s="392"/>
      <c r="E53" s="396"/>
      <c r="F53" s="396"/>
      <c r="G53" s="396"/>
      <c r="H53" s="397"/>
      <c r="I53" s="402"/>
      <c r="J53" s="403"/>
    </row>
    <row r="54" spans="2:11" ht="9"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58:J58"/>
    <mergeCell ref="B50:H50"/>
    <mergeCell ref="I50:J51"/>
    <mergeCell ref="B51:D51"/>
    <mergeCell ref="E51:H51"/>
    <mergeCell ref="B52:D57"/>
    <mergeCell ref="E52:H57"/>
    <mergeCell ref="I52:J55"/>
    <mergeCell ref="I56:J57"/>
    <mergeCell ref="B49:F49"/>
    <mergeCell ref="G49:H49"/>
    <mergeCell ref="G40:H40"/>
    <mergeCell ref="I40:J43"/>
    <mergeCell ref="G41:H41"/>
    <mergeCell ref="G42:H42"/>
    <mergeCell ref="G43:H43"/>
    <mergeCell ref="G44:H44"/>
    <mergeCell ref="I44:J44"/>
    <mergeCell ref="G45:H45"/>
    <mergeCell ref="I45:J49"/>
    <mergeCell ref="G46:H46"/>
    <mergeCell ref="G47:H47"/>
    <mergeCell ref="G48:H48"/>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5" fitToHeight="0" orientation="portrait" r:id="rId1"/>
  <drawing r:id="rId2"/>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sheetPr codeName="Hoja228">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1210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500</v>
      </c>
      <c r="E13" s="506"/>
      <c r="F13" s="803">
        <v>0.03</v>
      </c>
      <c r="G13" s="506"/>
      <c r="H13" s="505" t="s">
        <v>842</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5.75" customHeight="1" x14ac:dyDescent="0.25">
      <c r="B18" s="459" t="s">
        <v>46</v>
      </c>
      <c r="C18" s="460"/>
      <c r="D18" s="463" t="s">
        <v>496</v>
      </c>
      <c r="E18" s="464"/>
      <c r="F18" s="464"/>
      <c r="G18" s="464"/>
      <c r="H18" s="464"/>
      <c r="I18" s="464"/>
      <c r="J18" s="465"/>
    </row>
    <row r="19" spans="2:10" ht="11.25" customHeight="1" x14ac:dyDescent="0.25">
      <c r="B19" s="461"/>
      <c r="C19" s="462"/>
      <c r="D19" s="466"/>
      <c r="E19" s="467"/>
      <c r="F19" s="467"/>
      <c r="G19" s="467"/>
      <c r="H19" s="467"/>
      <c r="I19" s="467"/>
      <c r="J19" s="468"/>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2.5" customHeight="1" x14ac:dyDescent="0.25">
      <c r="B24" s="528" t="s">
        <v>1211</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 customHeight="1" x14ac:dyDescent="0.25">
      <c r="B36" s="582" t="s">
        <v>505</v>
      </c>
      <c r="C36" s="583"/>
      <c r="D36" s="583"/>
      <c r="E36" s="584"/>
      <c r="F36" s="550" t="s">
        <v>34</v>
      </c>
      <c r="G36" s="551"/>
      <c r="H36" s="552"/>
      <c r="I36" s="452">
        <f>SUM(I31:J35)</f>
        <v>0</v>
      </c>
      <c r="J36" s="452"/>
    </row>
    <row r="37" spans="2:10" ht="25.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168" t="s">
        <v>30</v>
      </c>
      <c r="C39" s="168" t="s">
        <v>29</v>
      </c>
      <c r="D39" s="168" t="s">
        <v>28</v>
      </c>
      <c r="E39" s="168" t="s">
        <v>27</v>
      </c>
      <c r="F39" s="28" t="s">
        <v>26</v>
      </c>
      <c r="G39" s="424" t="s">
        <v>25</v>
      </c>
      <c r="H39" s="425"/>
      <c r="I39" s="422"/>
      <c r="J39" s="423"/>
    </row>
    <row r="40" spans="2:10" ht="23.25" customHeight="1" x14ac:dyDescent="0.25">
      <c r="B40" s="29"/>
      <c r="C40" s="30" t="s">
        <v>259</v>
      </c>
      <c r="D40" s="30"/>
      <c r="E40" s="30"/>
      <c r="F40" s="8" t="s">
        <v>487</v>
      </c>
      <c r="G40" s="426">
        <f>I37</f>
        <v>2195.88</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19.5" customHeight="1" x14ac:dyDescent="0.25">
      <c r="B45" s="9"/>
      <c r="C45" s="8"/>
      <c r="D45" s="8"/>
      <c r="E45" s="8"/>
      <c r="F45" s="8"/>
      <c r="G45" s="406"/>
      <c r="H45" s="407"/>
      <c r="I45" s="94"/>
      <c r="J45" s="95"/>
    </row>
    <row r="46" spans="2:10" ht="18" customHeight="1" x14ac:dyDescent="0.25">
      <c r="B46" s="9"/>
      <c r="C46" s="8"/>
      <c r="D46" s="8"/>
      <c r="E46" s="8"/>
      <c r="F46" s="8"/>
      <c r="G46" s="406"/>
      <c r="H46" s="407"/>
      <c r="I46" s="411" t="s">
        <v>1209</v>
      </c>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6.5" customHeight="1" x14ac:dyDescent="0.25">
      <c r="B49" s="31"/>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x14ac:dyDescent="0.25">
      <c r="B53" s="392"/>
      <c r="C53" s="392"/>
      <c r="D53" s="392"/>
      <c r="E53" s="396"/>
      <c r="F53" s="396"/>
      <c r="G53" s="396"/>
      <c r="H53" s="397"/>
      <c r="I53" s="402"/>
      <c r="J53" s="403"/>
    </row>
    <row r="54" spans="2:11" ht="9"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58:J58"/>
    <mergeCell ref="B50:H50"/>
    <mergeCell ref="I50:J51"/>
    <mergeCell ref="B51:D51"/>
    <mergeCell ref="E51:H51"/>
    <mergeCell ref="B52:D57"/>
    <mergeCell ref="E52:H57"/>
    <mergeCell ref="I52:J55"/>
    <mergeCell ref="I56:J57"/>
    <mergeCell ref="G45:H45"/>
    <mergeCell ref="G46:H46"/>
    <mergeCell ref="I46:J49"/>
    <mergeCell ref="G47:H47"/>
    <mergeCell ref="G48:H48"/>
    <mergeCell ref="G49:H49"/>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5" fitToHeight="0" orientation="portrait" r:id="rId1"/>
  <drawing r:id="rId2"/>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sheetPr codeName="Hoja229">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29.285156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1212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ht="9.75" customHeight="1" x14ac:dyDescent="0.25">
      <c r="B10" s="17"/>
      <c r="C10" s="16"/>
      <c r="D10" s="16"/>
      <c r="E10" s="16"/>
      <c r="F10" s="16"/>
      <c r="G10" s="16"/>
      <c r="H10" s="16"/>
      <c r="I10" s="16"/>
      <c r="J10" s="15"/>
    </row>
    <row r="11" spans="2:10" ht="21.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509</v>
      </c>
      <c r="E13" s="506"/>
      <c r="F13" s="803">
        <v>0.03</v>
      </c>
      <c r="G13" s="506"/>
      <c r="H13" s="505" t="s">
        <v>842</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707" t="s">
        <v>107</v>
      </c>
      <c r="J16" s="708"/>
    </row>
    <row r="17" spans="2:10" ht="19.5" customHeight="1" x14ac:dyDescent="0.25">
      <c r="B17" s="387" t="s">
        <v>47</v>
      </c>
      <c r="C17" s="388"/>
      <c r="D17" s="388"/>
      <c r="E17" s="388"/>
      <c r="F17" s="388"/>
      <c r="G17" s="388"/>
      <c r="H17" s="388"/>
      <c r="I17" s="388"/>
      <c r="J17" s="389"/>
    </row>
    <row r="18" spans="2:10" ht="12" customHeight="1" x14ac:dyDescent="0.25">
      <c r="B18" s="459" t="s">
        <v>46</v>
      </c>
      <c r="C18" s="460"/>
      <c r="D18" s="595" t="s">
        <v>496</v>
      </c>
      <c r="E18" s="596"/>
      <c r="F18" s="596"/>
      <c r="G18" s="596"/>
      <c r="H18" s="596"/>
      <c r="I18" s="596"/>
      <c r="J18" s="597"/>
    </row>
    <row r="19" spans="2:10" ht="12" customHeight="1" x14ac:dyDescent="0.25">
      <c r="B19" s="461"/>
      <c r="C19" s="462"/>
      <c r="D19" s="598"/>
      <c r="E19" s="599"/>
      <c r="F19" s="599"/>
      <c r="G19" s="599"/>
      <c r="H19" s="599"/>
      <c r="I19" s="599"/>
      <c r="J19" s="600"/>
    </row>
    <row r="20" spans="2:10" ht="8.25" customHeight="1"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3.25" customHeight="1" x14ac:dyDescent="0.25">
      <c r="B24" s="528" t="s">
        <v>1213</v>
      </c>
      <c r="C24" s="529"/>
      <c r="D24" s="529"/>
      <c r="E24" s="529"/>
      <c r="F24" s="529"/>
      <c r="G24" s="529"/>
      <c r="H24" s="529"/>
      <c r="I24" s="529"/>
      <c r="J24" s="530"/>
    </row>
    <row r="25" spans="2:10" ht="1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14225.02</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 customHeight="1" x14ac:dyDescent="0.25">
      <c r="B36" s="582" t="s">
        <v>1214</v>
      </c>
      <c r="C36" s="583"/>
      <c r="D36" s="583"/>
      <c r="E36" s="584"/>
      <c r="F36" s="550" t="s">
        <v>34</v>
      </c>
      <c r="G36" s="551"/>
      <c r="H36" s="552"/>
      <c r="I36" s="452">
        <f>SUM(I31:J35)</f>
        <v>0</v>
      </c>
      <c r="J36" s="452"/>
    </row>
    <row r="37" spans="2:10" ht="18" customHeight="1" x14ac:dyDescent="0.25">
      <c r="B37" s="585"/>
      <c r="C37" s="586"/>
      <c r="D37" s="586"/>
      <c r="E37" s="587"/>
      <c r="F37" s="550" t="s">
        <v>33</v>
      </c>
      <c r="G37" s="551"/>
      <c r="H37" s="552"/>
      <c r="I37" s="453">
        <f>I27-I36</f>
        <v>14225.02</v>
      </c>
      <c r="J37" s="454"/>
    </row>
    <row r="38" spans="2:10" ht="29.25" customHeight="1" x14ac:dyDescent="0.25">
      <c r="B38" s="417" t="s">
        <v>32</v>
      </c>
      <c r="C38" s="418"/>
      <c r="D38" s="418"/>
      <c r="E38" s="418"/>
      <c r="F38" s="418"/>
      <c r="G38" s="418"/>
      <c r="H38" s="419"/>
      <c r="I38" s="420" t="s">
        <v>31</v>
      </c>
      <c r="J38" s="421"/>
    </row>
    <row r="39" spans="2:10" ht="33" customHeight="1" x14ac:dyDescent="0.25">
      <c r="B39" s="168" t="s">
        <v>30</v>
      </c>
      <c r="C39" s="168" t="s">
        <v>29</v>
      </c>
      <c r="D39" s="168" t="s">
        <v>28</v>
      </c>
      <c r="E39" s="168" t="s">
        <v>27</v>
      </c>
      <c r="F39" s="28" t="s">
        <v>26</v>
      </c>
      <c r="G39" s="424" t="s">
        <v>25</v>
      </c>
      <c r="H39" s="425"/>
      <c r="I39" s="422"/>
      <c r="J39" s="423"/>
    </row>
    <row r="40" spans="2:10" ht="23.25" customHeight="1" x14ac:dyDescent="0.25">
      <c r="B40" s="11" t="s">
        <v>23</v>
      </c>
      <c r="C40" s="10" t="s">
        <v>12</v>
      </c>
      <c r="D40" s="10" t="s">
        <v>82</v>
      </c>
      <c r="E40" s="10" t="s">
        <v>119</v>
      </c>
      <c r="F40" s="11" t="s">
        <v>10</v>
      </c>
      <c r="G40" s="556">
        <v>758.82</v>
      </c>
      <c r="H40" s="557"/>
      <c r="I40" s="841" t="s">
        <v>24</v>
      </c>
      <c r="J40" s="610"/>
    </row>
    <row r="41" spans="2:10" ht="6.75" customHeight="1" x14ac:dyDescent="0.25">
      <c r="B41" s="11"/>
      <c r="C41" s="10"/>
      <c r="D41" s="10"/>
      <c r="E41" s="10"/>
      <c r="F41" s="11"/>
      <c r="G41" s="556"/>
      <c r="H41" s="557"/>
      <c r="I41" s="842"/>
      <c r="J41" s="612"/>
    </row>
    <row r="42" spans="2:10" ht="21" customHeight="1" x14ac:dyDescent="0.25">
      <c r="B42" s="9" t="s">
        <v>22</v>
      </c>
      <c r="C42" s="30" t="s">
        <v>12</v>
      </c>
      <c r="D42" s="30" t="s">
        <v>82</v>
      </c>
      <c r="E42" s="30" t="s">
        <v>119</v>
      </c>
      <c r="F42" s="29" t="s">
        <v>10</v>
      </c>
      <c r="G42" s="406">
        <v>3413.31</v>
      </c>
      <c r="H42" s="561"/>
      <c r="I42" s="842"/>
      <c r="J42" s="612"/>
    </row>
    <row r="43" spans="2:10" ht="19.5" customHeight="1" x14ac:dyDescent="0.25">
      <c r="B43" s="9" t="s">
        <v>21</v>
      </c>
      <c r="C43" s="30" t="s">
        <v>12</v>
      </c>
      <c r="D43" s="30" t="s">
        <v>82</v>
      </c>
      <c r="E43" s="30" t="s">
        <v>119</v>
      </c>
      <c r="F43" s="29" t="s">
        <v>10</v>
      </c>
      <c r="G43" s="406">
        <v>1298.02</v>
      </c>
      <c r="H43" s="561"/>
      <c r="I43" s="843"/>
      <c r="J43" s="614"/>
    </row>
    <row r="44" spans="2:10" ht="18.75" customHeight="1" x14ac:dyDescent="0.25">
      <c r="B44" s="9" t="s">
        <v>20</v>
      </c>
      <c r="C44" s="30" t="s">
        <v>12</v>
      </c>
      <c r="D44" s="30" t="s">
        <v>82</v>
      </c>
      <c r="E44" s="30" t="s">
        <v>119</v>
      </c>
      <c r="F44" s="29" t="s">
        <v>10</v>
      </c>
      <c r="G44" s="406">
        <v>1217.3499999999999</v>
      </c>
      <c r="H44" s="561"/>
      <c r="I44" s="562" t="s">
        <v>19</v>
      </c>
      <c r="J44" s="390"/>
    </row>
    <row r="45" spans="2:10" ht="19.5" customHeight="1" x14ac:dyDescent="0.25">
      <c r="B45" s="9" t="s">
        <v>18</v>
      </c>
      <c r="C45" s="30" t="s">
        <v>12</v>
      </c>
      <c r="D45" s="30" t="s">
        <v>82</v>
      </c>
      <c r="E45" s="30" t="s">
        <v>119</v>
      </c>
      <c r="F45" s="29" t="s">
        <v>10</v>
      </c>
      <c r="G45" s="406">
        <v>2050.2199999999998</v>
      </c>
      <c r="H45" s="561"/>
      <c r="I45" s="409" t="s">
        <v>1215</v>
      </c>
      <c r="J45" s="410"/>
    </row>
    <row r="46" spans="2:10" ht="18" customHeight="1" x14ac:dyDescent="0.25">
      <c r="B46" s="9" t="s">
        <v>16</v>
      </c>
      <c r="C46" s="30" t="s">
        <v>12</v>
      </c>
      <c r="D46" s="30" t="s">
        <v>82</v>
      </c>
      <c r="E46" s="30" t="s">
        <v>119</v>
      </c>
      <c r="F46" s="29" t="s">
        <v>10</v>
      </c>
      <c r="G46" s="406">
        <v>2194.13</v>
      </c>
      <c r="H46" s="561"/>
      <c r="I46" s="411"/>
      <c r="J46" s="412"/>
    </row>
    <row r="47" spans="2:10" ht="18" customHeight="1" x14ac:dyDescent="0.25">
      <c r="B47" s="9" t="s">
        <v>15</v>
      </c>
      <c r="C47" s="30" t="s">
        <v>12</v>
      </c>
      <c r="D47" s="30" t="s">
        <v>82</v>
      </c>
      <c r="E47" s="30" t="s">
        <v>119</v>
      </c>
      <c r="F47" s="29" t="s">
        <v>10</v>
      </c>
      <c r="G47" s="406">
        <v>3086.9</v>
      </c>
      <c r="H47" s="561"/>
      <c r="I47" s="411"/>
      <c r="J47" s="412"/>
    </row>
    <row r="48" spans="2:10" ht="18" customHeight="1" x14ac:dyDescent="0.25">
      <c r="B48" s="31" t="s">
        <v>13</v>
      </c>
      <c r="C48" s="30" t="s">
        <v>12</v>
      </c>
      <c r="D48" s="30" t="s">
        <v>82</v>
      </c>
      <c r="E48" s="30" t="s">
        <v>119</v>
      </c>
      <c r="F48" s="29" t="s">
        <v>10</v>
      </c>
      <c r="G48" s="406">
        <v>206.27</v>
      </c>
      <c r="H48" s="561"/>
      <c r="I48" s="411"/>
      <c r="J48" s="412"/>
    </row>
    <row r="49" spans="2:11" ht="16.5" customHeight="1" x14ac:dyDescent="0.25">
      <c r="B49" s="643" t="s">
        <v>9</v>
      </c>
      <c r="C49" s="644"/>
      <c r="D49" s="644"/>
      <c r="E49" s="644"/>
      <c r="F49" s="669"/>
      <c r="G49" s="670">
        <f>SUM(G40:H48)</f>
        <v>14225.019999999999</v>
      </c>
      <c r="H49" s="840"/>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x14ac:dyDescent="0.25">
      <c r="B53" s="392"/>
      <c r="C53" s="392"/>
      <c r="D53" s="392"/>
      <c r="E53" s="396"/>
      <c r="F53" s="396"/>
      <c r="G53" s="396"/>
      <c r="H53" s="397"/>
      <c r="I53" s="402"/>
      <c r="J53" s="403"/>
    </row>
    <row r="54" spans="2:11" ht="23.25"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58:J58"/>
    <mergeCell ref="B50:H50"/>
    <mergeCell ref="I50:J51"/>
    <mergeCell ref="B51:D51"/>
    <mergeCell ref="E51:H51"/>
    <mergeCell ref="B52:D57"/>
    <mergeCell ref="E52:H57"/>
    <mergeCell ref="I52:J55"/>
    <mergeCell ref="I56:J57"/>
    <mergeCell ref="B49:F49"/>
    <mergeCell ref="G49:H49"/>
    <mergeCell ref="G40:H40"/>
    <mergeCell ref="I40:J43"/>
    <mergeCell ref="G41:H41"/>
    <mergeCell ref="G42:H42"/>
    <mergeCell ref="G43:H43"/>
    <mergeCell ref="G44:H44"/>
    <mergeCell ref="I44:J44"/>
    <mergeCell ref="G45:H45"/>
    <mergeCell ref="I45:J49"/>
    <mergeCell ref="G46:H46"/>
    <mergeCell ref="G47:H47"/>
    <mergeCell ref="G48:H48"/>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35433070866141736" bottom="0.35433070866141736" header="0.31496062992125984" footer="0.31496062992125984"/>
  <pageSetup scale="77" fitToHeight="0" orientation="portrait" r:id="rId1"/>
  <drawing r:id="rId2"/>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sheetPr codeName="Hoja230">
    <tabColor theme="0"/>
  </sheetPr>
  <dimension ref="B1:K58"/>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1.5703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1216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x14ac:dyDescent="0.25">
      <c r="B10" s="17"/>
      <c r="C10" s="16"/>
      <c r="D10" s="16"/>
      <c r="E10" s="16"/>
      <c r="F10" s="16"/>
      <c r="G10" s="16"/>
      <c r="H10" s="16"/>
      <c r="I10" s="16"/>
      <c r="J10" s="15"/>
    </row>
    <row r="11" spans="2:10" ht="27.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511</v>
      </c>
      <c r="E13" s="506"/>
      <c r="F13" s="803">
        <v>0.03</v>
      </c>
      <c r="G13" s="506"/>
      <c r="H13" s="505" t="s">
        <v>842</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4.5" customHeight="1" x14ac:dyDescent="0.25">
      <c r="B16" s="499"/>
      <c r="C16" s="500"/>
      <c r="D16" s="844" t="s">
        <v>49</v>
      </c>
      <c r="E16" s="844"/>
      <c r="F16" s="844"/>
      <c r="G16" s="844"/>
      <c r="H16" s="84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x14ac:dyDescent="0.25">
      <c r="B19" s="461"/>
      <c r="C19" s="462"/>
      <c r="D19" s="598"/>
      <c r="E19" s="599"/>
      <c r="F19" s="599"/>
      <c r="G19" s="599"/>
      <c r="H19" s="599"/>
      <c r="I19" s="599"/>
      <c r="J19" s="600"/>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1217</v>
      </c>
      <c r="C24" s="529"/>
      <c r="D24" s="529"/>
      <c r="E24" s="529"/>
      <c r="F24" s="529"/>
      <c r="G24" s="529"/>
      <c r="H24" s="529"/>
      <c r="I24" s="529"/>
      <c r="J24" s="530"/>
    </row>
    <row r="25" spans="2:10" ht="25.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14225.02</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2.25" customHeight="1" x14ac:dyDescent="0.25">
      <c r="B36" s="582" t="s">
        <v>1214</v>
      </c>
      <c r="C36" s="583"/>
      <c r="D36" s="583"/>
      <c r="E36" s="584"/>
      <c r="F36" s="550" t="s">
        <v>34</v>
      </c>
      <c r="G36" s="551"/>
      <c r="H36" s="552"/>
      <c r="I36" s="452">
        <f>SUM(I31:J35)</f>
        <v>0</v>
      </c>
      <c r="J36" s="452"/>
    </row>
    <row r="37" spans="2:10" ht="21.75" customHeight="1" x14ac:dyDescent="0.25">
      <c r="B37" s="585"/>
      <c r="C37" s="586"/>
      <c r="D37" s="586"/>
      <c r="E37" s="587"/>
      <c r="F37" s="550" t="s">
        <v>33</v>
      </c>
      <c r="G37" s="551"/>
      <c r="H37" s="552"/>
      <c r="I37" s="453">
        <f>I27-I36</f>
        <v>14225.02</v>
      </c>
      <c r="J37" s="454"/>
    </row>
    <row r="38" spans="2:10" ht="29.25" customHeight="1" x14ac:dyDescent="0.25">
      <c r="B38" s="417" t="s">
        <v>32</v>
      </c>
      <c r="C38" s="418"/>
      <c r="D38" s="418"/>
      <c r="E38" s="418"/>
      <c r="F38" s="418"/>
      <c r="G38" s="418"/>
      <c r="H38" s="419"/>
      <c r="I38" s="420" t="s">
        <v>31</v>
      </c>
      <c r="J38" s="421"/>
    </row>
    <row r="39" spans="2:10" ht="33" customHeight="1" x14ac:dyDescent="0.25">
      <c r="B39" s="167" t="s">
        <v>30</v>
      </c>
      <c r="C39" s="167" t="s">
        <v>29</v>
      </c>
      <c r="D39" s="167" t="s">
        <v>28</v>
      </c>
      <c r="E39" s="167" t="s">
        <v>27</v>
      </c>
      <c r="F39" s="34" t="s">
        <v>26</v>
      </c>
      <c r="G39" s="437" t="s">
        <v>25</v>
      </c>
      <c r="H39" s="434"/>
      <c r="I39" s="422"/>
      <c r="J39" s="423"/>
    </row>
    <row r="40" spans="2:10" ht="23.25" customHeight="1" x14ac:dyDescent="0.25">
      <c r="B40" s="29"/>
      <c r="C40" s="30" t="s">
        <v>259</v>
      </c>
      <c r="D40" s="30"/>
      <c r="E40" s="30"/>
      <c r="F40" s="29" t="s">
        <v>487</v>
      </c>
      <c r="G40" s="426">
        <f>I37</f>
        <v>14225.02</v>
      </c>
      <c r="H40" s="427"/>
      <c r="I40" s="609" t="s">
        <v>24</v>
      </c>
      <c r="J40" s="610"/>
    </row>
    <row r="41" spans="2:10" ht="21" customHeight="1" x14ac:dyDescent="0.25">
      <c r="B41" s="9"/>
      <c r="C41" s="8"/>
      <c r="D41" s="8"/>
      <c r="E41" s="8"/>
      <c r="F41" s="8"/>
      <c r="G41" s="406"/>
      <c r="H41" s="407"/>
      <c r="I41" s="611"/>
      <c r="J41" s="612"/>
    </row>
    <row r="42" spans="2:10" ht="19.5" customHeight="1" x14ac:dyDescent="0.25">
      <c r="B42" s="9"/>
      <c r="C42" s="8"/>
      <c r="D42" s="8"/>
      <c r="E42" s="8"/>
      <c r="F42" s="8"/>
      <c r="G42" s="406"/>
      <c r="H42" s="407"/>
      <c r="I42" s="613"/>
      <c r="J42" s="614"/>
    </row>
    <row r="43" spans="2:10" ht="18.75" customHeight="1" x14ac:dyDescent="0.25">
      <c r="B43" s="9"/>
      <c r="C43" s="8"/>
      <c r="D43" s="8"/>
      <c r="E43" s="8"/>
      <c r="F43" s="8"/>
      <c r="G43" s="406"/>
      <c r="H43" s="407"/>
      <c r="I43" s="390" t="s">
        <v>19</v>
      </c>
      <c r="J43" s="390"/>
    </row>
    <row r="44" spans="2:10" ht="8.25" customHeight="1" x14ac:dyDescent="0.25">
      <c r="B44" s="9"/>
      <c r="C44" s="8"/>
      <c r="D44" s="8"/>
      <c r="E44" s="8"/>
      <c r="F44" s="8"/>
      <c r="G44" s="407"/>
      <c r="H44" s="408"/>
      <c r="I44" s="409" t="s">
        <v>1218</v>
      </c>
      <c r="J44" s="410"/>
    </row>
    <row r="45" spans="2:10" ht="2.25" customHeight="1" x14ac:dyDescent="0.25">
      <c r="B45" s="9"/>
      <c r="C45" s="8"/>
      <c r="D45" s="8"/>
      <c r="E45" s="8"/>
      <c r="F45" s="8"/>
      <c r="G45" s="406"/>
      <c r="H45" s="407"/>
      <c r="I45" s="411"/>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7"/>
      <c r="H47" s="408"/>
      <c r="I47" s="411"/>
      <c r="J47" s="412"/>
    </row>
    <row r="48" spans="2:10" ht="18" customHeight="1" x14ac:dyDescent="0.25">
      <c r="B48" s="9"/>
      <c r="C48" s="8"/>
      <c r="D48" s="8"/>
      <c r="E48" s="8"/>
      <c r="F48" s="8"/>
      <c r="G48" s="406"/>
      <c r="H48" s="407"/>
      <c r="I48" s="411"/>
      <c r="J48" s="412"/>
    </row>
    <row r="49" spans="2:11" ht="16.5" customHeight="1" x14ac:dyDescent="0.25">
      <c r="B49" s="31"/>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916" t="s">
        <v>871</v>
      </c>
      <c r="F52" s="394"/>
      <c r="G52" s="394"/>
      <c r="H52" s="395"/>
      <c r="I52" s="400" t="s">
        <v>86</v>
      </c>
      <c r="J52" s="401"/>
    </row>
    <row r="53" spans="2:11" ht="19.5" customHeight="1" x14ac:dyDescent="0.25">
      <c r="B53" s="392"/>
      <c r="C53" s="392"/>
      <c r="D53" s="392"/>
      <c r="E53" s="917"/>
      <c r="F53" s="396"/>
      <c r="G53" s="396"/>
      <c r="H53" s="397"/>
      <c r="I53" s="402"/>
      <c r="J53" s="403"/>
    </row>
    <row r="54" spans="2:11" ht="25.5" customHeight="1" x14ac:dyDescent="0.25">
      <c r="B54" s="392"/>
      <c r="C54" s="392"/>
      <c r="D54" s="392"/>
      <c r="E54" s="917"/>
      <c r="F54" s="396"/>
      <c r="G54" s="396"/>
      <c r="H54" s="397"/>
      <c r="I54" s="402"/>
      <c r="J54" s="403"/>
    </row>
    <row r="55" spans="2:11" ht="16.5" customHeight="1" x14ac:dyDescent="0.25">
      <c r="B55" s="392"/>
      <c r="C55" s="392"/>
      <c r="D55" s="392"/>
      <c r="E55" s="917"/>
      <c r="F55" s="396"/>
      <c r="G55" s="396"/>
      <c r="H55" s="397"/>
      <c r="I55" s="404"/>
      <c r="J55" s="405"/>
    </row>
    <row r="56" spans="2:11" ht="29.25" customHeight="1" x14ac:dyDescent="0.25">
      <c r="B56" s="392"/>
      <c r="C56" s="392"/>
      <c r="D56" s="392"/>
      <c r="E56" s="917"/>
      <c r="F56" s="396"/>
      <c r="G56" s="396"/>
      <c r="H56" s="397"/>
      <c r="I56" s="400" t="s">
        <v>1</v>
      </c>
      <c r="J56" s="401"/>
    </row>
    <row r="57" spans="2:11" ht="10.5" customHeight="1" x14ac:dyDescent="0.25">
      <c r="B57" s="392"/>
      <c r="C57" s="392"/>
      <c r="D57" s="392"/>
      <c r="E57" s="918"/>
      <c r="F57" s="398"/>
      <c r="G57" s="398"/>
      <c r="H57" s="399"/>
      <c r="I57" s="404"/>
      <c r="J57" s="405"/>
    </row>
    <row r="58" spans="2:11" x14ac:dyDescent="0.25">
      <c r="B58" s="384" t="s">
        <v>262</v>
      </c>
      <c r="C58" s="385"/>
      <c r="D58" s="385"/>
      <c r="E58" s="385"/>
      <c r="F58" s="385"/>
      <c r="G58" s="385"/>
      <c r="H58" s="385"/>
      <c r="I58" s="385"/>
      <c r="J58" s="386"/>
      <c r="K58" s="3"/>
    </row>
  </sheetData>
  <mergeCells count="70">
    <mergeCell ref="B58:J58"/>
    <mergeCell ref="B50:H50"/>
    <mergeCell ref="I50:J51"/>
    <mergeCell ref="B51:D51"/>
    <mergeCell ref="E51:H51"/>
    <mergeCell ref="B52:D57"/>
    <mergeCell ref="E52:H57"/>
    <mergeCell ref="I52:J55"/>
    <mergeCell ref="I56:J57"/>
    <mergeCell ref="G44:H44"/>
    <mergeCell ref="I44:J49"/>
    <mergeCell ref="G45:H45"/>
    <mergeCell ref="G46:H46"/>
    <mergeCell ref="G47:H47"/>
    <mergeCell ref="G48:H48"/>
    <mergeCell ref="G49:H49"/>
    <mergeCell ref="G40:H40"/>
    <mergeCell ref="I40:J42"/>
    <mergeCell ref="G41:H41"/>
    <mergeCell ref="G42:H42"/>
    <mergeCell ref="G43:H43"/>
    <mergeCell ref="I43:J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r:id="rId1"/>
  <drawing r:id="rId2"/>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sheetPr codeName="Hoja231">
    <tabColor theme="0"/>
  </sheetPr>
  <dimension ref="B1:M61"/>
  <sheetViews>
    <sheetView topLeftCell="A9"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2" width="11.42578125" style="1"/>
    <col min="13" max="13" width="14.28515625" style="1" customWidth="1"/>
    <col min="14"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1219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ht="6.75" customHeight="1"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519</v>
      </c>
      <c r="E13" s="518"/>
      <c r="F13" s="803">
        <v>0.02</v>
      </c>
      <c r="G13" s="506"/>
      <c r="H13" s="505" t="s">
        <v>842</v>
      </c>
      <c r="I13" s="506"/>
      <c r="J13" s="504" t="s">
        <v>52</v>
      </c>
    </row>
    <row r="14" spans="2:10" ht="39.75" customHeight="1" x14ac:dyDescent="0.25">
      <c r="B14" s="497"/>
      <c r="C14" s="498"/>
      <c r="D14" s="519"/>
      <c r="E14" s="520"/>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481</v>
      </c>
      <c r="E18" s="596"/>
      <c r="F18" s="596"/>
      <c r="G18" s="596"/>
      <c r="H18" s="596"/>
      <c r="I18" s="596"/>
      <c r="J18" s="597"/>
    </row>
    <row r="19" spans="2:10" x14ac:dyDescent="0.25">
      <c r="B19" s="461"/>
      <c r="C19" s="462"/>
      <c r="D19" s="598"/>
      <c r="E19" s="599"/>
      <c r="F19" s="599"/>
      <c r="G19" s="599"/>
      <c r="H19" s="599"/>
      <c r="I19" s="599"/>
      <c r="J19" s="600"/>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1220</v>
      </c>
      <c r="C24" s="529"/>
      <c r="D24" s="529"/>
      <c r="E24" s="529"/>
      <c r="F24" s="529"/>
      <c r="G24" s="529"/>
      <c r="H24" s="529"/>
      <c r="I24" s="529"/>
      <c r="J24" s="530"/>
    </row>
    <row r="25" spans="2:10" ht="18.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12954.99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3" hidden="1" x14ac:dyDescent="0.25">
      <c r="B33" s="542" t="s">
        <v>198</v>
      </c>
      <c r="C33" s="543"/>
      <c r="D33" s="543"/>
      <c r="E33" s="543"/>
      <c r="F33" s="543"/>
      <c r="G33" s="543"/>
      <c r="H33" s="543"/>
      <c r="I33" s="591">
        <v>0</v>
      </c>
      <c r="J33" s="592"/>
    </row>
    <row r="34" spans="2:13" ht="16.5" hidden="1" customHeight="1" x14ac:dyDescent="0.25">
      <c r="B34" s="577" t="s">
        <v>199</v>
      </c>
      <c r="C34" s="578"/>
      <c r="D34" s="578"/>
      <c r="E34" s="578"/>
      <c r="F34" s="578"/>
      <c r="G34" s="578"/>
      <c r="H34" s="579"/>
      <c r="I34" s="593">
        <v>0</v>
      </c>
      <c r="J34" s="594"/>
    </row>
    <row r="35" spans="2:13" ht="1.5" customHeight="1" x14ac:dyDescent="0.25">
      <c r="B35" s="672"/>
      <c r="C35" s="673"/>
      <c r="D35" s="673"/>
      <c r="E35" s="673"/>
      <c r="F35" s="673"/>
      <c r="G35" s="673"/>
      <c r="H35" s="673"/>
      <c r="I35" s="580">
        <v>0</v>
      </c>
      <c r="J35" s="581"/>
    </row>
    <row r="36" spans="2:13" ht="30" customHeight="1" x14ac:dyDescent="0.25">
      <c r="B36" s="443" t="s">
        <v>1221</v>
      </c>
      <c r="C36" s="444"/>
      <c r="D36" s="444"/>
      <c r="E36" s="445"/>
      <c r="F36" s="550" t="s">
        <v>34</v>
      </c>
      <c r="G36" s="551"/>
      <c r="H36" s="552"/>
      <c r="I36" s="452">
        <f>SUM(I31:J35)</f>
        <v>0</v>
      </c>
      <c r="J36" s="452"/>
    </row>
    <row r="37" spans="2:13" ht="22.5" customHeight="1" x14ac:dyDescent="0.25">
      <c r="B37" s="446"/>
      <c r="C37" s="447"/>
      <c r="D37" s="447"/>
      <c r="E37" s="448"/>
      <c r="F37" s="550" t="s">
        <v>33</v>
      </c>
      <c r="G37" s="551"/>
      <c r="H37" s="552"/>
      <c r="I37" s="453">
        <f>I27-I36</f>
        <v>12954.99</v>
      </c>
      <c r="J37" s="454"/>
    </row>
    <row r="38" spans="2:13" ht="24" customHeight="1" x14ac:dyDescent="0.25">
      <c r="B38" s="417" t="s">
        <v>32</v>
      </c>
      <c r="C38" s="418"/>
      <c r="D38" s="418"/>
      <c r="E38" s="418"/>
      <c r="F38" s="418"/>
      <c r="G38" s="418"/>
      <c r="H38" s="419"/>
      <c r="I38" s="420" t="s">
        <v>31</v>
      </c>
      <c r="J38" s="421"/>
    </row>
    <row r="39" spans="2:13" ht="30.75" customHeight="1" x14ac:dyDescent="0.25">
      <c r="B39" s="168" t="s">
        <v>30</v>
      </c>
      <c r="C39" s="168" t="s">
        <v>29</v>
      </c>
      <c r="D39" s="168" t="s">
        <v>28</v>
      </c>
      <c r="E39" s="168" t="s">
        <v>27</v>
      </c>
      <c r="F39" s="28" t="s">
        <v>26</v>
      </c>
      <c r="G39" s="424" t="s">
        <v>25</v>
      </c>
      <c r="H39" s="425"/>
      <c r="I39" s="422"/>
      <c r="J39" s="423"/>
    </row>
    <row r="40" spans="2:13" ht="23.25" customHeight="1" x14ac:dyDescent="0.25">
      <c r="B40" s="29" t="s">
        <v>23</v>
      </c>
      <c r="C40" s="30" t="s">
        <v>12</v>
      </c>
      <c r="D40" s="30" t="s">
        <v>82</v>
      </c>
      <c r="E40" s="30" t="s">
        <v>81</v>
      </c>
      <c r="F40" s="29" t="s">
        <v>10</v>
      </c>
      <c r="G40" s="426">
        <v>583.69000000000005</v>
      </c>
      <c r="H40" s="427"/>
      <c r="I40" s="609" t="s">
        <v>24</v>
      </c>
      <c r="J40" s="610"/>
      <c r="M40" s="96"/>
    </row>
    <row r="41" spans="2:13" ht="23.25" customHeight="1" x14ac:dyDescent="0.25">
      <c r="B41" s="29" t="s">
        <v>23</v>
      </c>
      <c r="C41" s="30" t="s">
        <v>12</v>
      </c>
      <c r="D41" s="30" t="s">
        <v>82</v>
      </c>
      <c r="E41" s="30" t="s">
        <v>520</v>
      </c>
      <c r="F41" s="29" t="s">
        <v>10</v>
      </c>
      <c r="G41" s="426">
        <v>116.29</v>
      </c>
      <c r="H41" s="427"/>
      <c r="I41" s="611"/>
      <c r="J41" s="612"/>
      <c r="M41" s="96"/>
    </row>
    <row r="42" spans="2:13" ht="6" customHeight="1" x14ac:dyDescent="0.25">
      <c r="B42" s="29"/>
      <c r="C42" s="30"/>
      <c r="D42" s="30"/>
      <c r="E42" s="30"/>
      <c r="F42" s="29"/>
      <c r="G42" s="426"/>
      <c r="H42" s="427"/>
      <c r="I42" s="611"/>
      <c r="J42" s="612"/>
      <c r="M42" s="96"/>
    </row>
    <row r="43" spans="2:13" ht="21" customHeight="1" x14ac:dyDescent="0.25">
      <c r="B43" s="9" t="s">
        <v>22</v>
      </c>
      <c r="C43" s="30" t="s">
        <v>12</v>
      </c>
      <c r="D43" s="30" t="s">
        <v>82</v>
      </c>
      <c r="E43" s="30" t="s">
        <v>81</v>
      </c>
      <c r="F43" s="29" t="s">
        <v>10</v>
      </c>
      <c r="G43" s="406">
        <v>2625.63</v>
      </c>
      <c r="H43" s="407"/>
      <c r="I43" s="611"/>
      <c r="J43" s="612"/>
    </row>
    <row r="44" spans="2:13" ht="19.5" customHeight="1" x14ac:dyDescent="0.25">
      <c r="B44" s="9" t="s">
        <v>21</v>
      </c>
      <c r="C44" s="30" t="s">
        <v>12</v>
      </c>
      <c r="D44" s="30" t="s">
        <v>82</v>
      </c>
      <c r="E44" s="30" t="s">
        <v>81</v>
      </c>
      <c r="F44" s="29" t="s">
        <v>10</v>
      </c>
      <c r="G44" s="406">
        <v>998.48</v>
      </c>
      <c r="H44" s="407"/>
      <c r="I44" s="613"/>
      <c r="J44" s="614"/>
    </row>
    <row r="45" spans="2:13" ht="18.75" customHeight="1" x14ac:dyDescent="0.25">
      <c r="B45" s="9" t="s">
        <v>20</v>
      </c>
      <c r="C45" s="30" t="s">
        <v>12</v>
      </c>
      <c r="D45" s="30" t="s">
        <v>82</v>
      </c>
      <c r="E45" s="30" t="s">
        <v>81</v>
      </c>
      <c r="F45" s="29" t="s">
        <v>10</v>
      </c>
      <c r="G45" s="406">
        <v>936.43</v>
      </c>
      <c r="H45" s="407"/>
      <c r="I45" s="390" t="s">
        <v>19</v>
      </c>
      <c r="J45" s="390"/>
    </row>
    <row r="46" spans="2:13" ht="19.5" customHeight="1" x14ac:dyDescent="0.25">
      <c r="B46" s="9" t="s">
        <v>18</v>
      </c>
      <c r="C46" s="30" t="s">
        <v>12</v>
      </c>
      <c r="D46" s="30" t="s">
        <v>82</v>
      </c>
      <c r="E46" s="30" t="s">
        <v>81</v>
      </c>
      <c r="F46" s="29" t="s">
        <v>10</v>
      </c>
      <c r="G46" s="406">
        <v>1577.1</v>
      </c>
      <c r="H46" s="407"/>
      <c r="I46" s="409" t="s">
        <v>1222</v>
      </c>
      <c r="J46" s="410"/>
    </row>
    <row r="47" spans="2:13" ht="18" customHeight="1" x14ac:dyDescent="0.25">
      <c r="B47" s="9" t="s">
        <v>16</v>
      </c>
      <c r="C47" s="30" t="s">
        <v>12</v>
      </c>
      <c r="D47" s="30" t="s">
        <v>82</v>
      </c>
      <c r="E47" s="30" t="s">
        <v>81</v>
      </c>
      <c r="F47" s="29" t="s">
        <v>10</v>
      </c>
      <c r="G47" s="406">
        <v>1687.79</v>
      </c>
      <c r="H47" s="407"/>
      <c r="I47" s="411"/>
      <c r="J47" s="412"/>
    </row>
    <row r="48" spans="2:13" ht="18" customHeight="1" x14ac:dyDescent="0.25">
      <c r="B48" s="9" t="s">
        <v>15</v>
      </c>
      <c r="C48" s="30" t="s">
        <v>12</v>
      </c>
      <c r="D48" s="30" t="s">
        <v>82</v>
      </c>
      <c r="E48" s="30" t="s">
        <v>81</v>
      </c>
      <c r="F48" s="29" t="s">
        <v>10</v>
      </c>
      <c r="G48" s="406">
        <v>2374.52</v>
      </c>
      <c r="H48" s="407"/>
      <c r="I48" s="411"/>
      <c r="J48" s="412"/>
    </row>
    <row r="49" spans="2:11" ht="18" customHeight="1" x14ac:dyDescent="0.25">
      <c r="B49" s="9" t="s">
        <v>15</v>
      </c>
      <c r="C49" s="30" t="s">
        <v>12</v>
      </c>
      <c r="D49" s="30" t="s">
        <v>82</v>
      </c>
      <c r="E49" s="30" t="s">
        <v>520</v>
      </c>
      <c r="F49" s="29" t="s">
        <v>10</v>
      </c>
      <c r="G49" s="406">
        <v>1441.61</v>
      </c>
      <c r="H49" s="407"/>
      <c r="I49" s="411"/>
      <c r="J49" s="412"/>
    </row>
    <row r="50" spans="2:11" ht="18" customHeight="1" x14ac:dyDescent="0.25">
      <c r="B50" s="9" t="s">
        <v>15</v>
      </c>
      <c r="C50" s="30" t="s">
        <v>12</v>
      </c>
      <c r="D50" s="30" t="s">
        <v>82</v>
      </c>
      <c r="E50" s="30" t="s">
        <v>896</v>
      </c>
      <c r="F50" s="29" t="s">
        <v>521</v>
      </c>
      <c r="G50" s="406">
        <v>454.78</v>
      </c>
      <c r="H50" s="407"/>
      <c r="I50" s="411"/>
      <c r="J50" s="412"/>
    </row>
    <row r="51" spans="2:11" ht="16.5" customHeight="1" x14ac:dyDescent="0.25">
      <c r="B51" s="31" t="s">
        <v>13</v>
      </c>
      <c r="C51" s="83" t="s">
        <v>12</v>
      </c>
      <c r="D51" s="83" t="s">
        <v>82</v>
      </c>
      <c r="E51" s="83" t="s">
        <v>81</v>
      </c>
      <c r="F51" s="97" t="s">
        <v>10</v>
      </c>
      <c r="G51" s="415">
        <v>158.66999999999999</v>
      </c>
      <c r="H51" s="416"/>
      <c r="I51" s="413"/>
      <c r="J51" s="414"/>
    </row>
    <row r="52" spans="2:11" ht="16.5" customHeight="1" x14ac:dyDescent="0.25">
      <c r="B52" s="845" t="s">
        <v>9</v>
      </c>
      <c r="C52" s="846"/>
      <c r="D52" s="846"/>
      <c r="E52" s="846"/>
      <c r="F52" s="847"/>
      <c r="G52" s="848">
        <f>SUM(G40:H51)</f>
        <v>12954.990000000002</v>
      </c>
      <c r="H52" s="849"/>
      <c r="I52" s="169"/>
      <c r="J52" s="166"/>
    </row>
    <row r="53" spans="2:11" ht="17.25" customHeight="1" x14ac:dyDescent="0.25">
      <c r="B53" s="570" t="s">
        <v>8</v>
      </c>
      <c r="C53" s="571"/>
      <c r="D53" s="571"/>
      <c r="E53" s="571"/>
      <c r="F53" s="571"/>
      <c r="G53" s="388"/>
      <c r="H53" s="389"/>
      <c r="I53" s="390" t="s">
        <v>7</v>
      </c>
      <c r="J53" s="390"/>
    </row>
    <row r="54" spans="2:11" ht="18" customHeight="1" x14ac:dyDescent="0.25">
      <c r="B54" s="390" t="s">
        <v>6</v>
      </c>
      <c r="C54" s="390"/>
      <c r="D54" s="390"/>
      <c r="E54" s="390" t="s">
        <v>5</v>
      </c>
      <c r="F54" s="390"/>
      <c r="G54" s="390"/>
      <c r="H54" s="390"/>
      <c r="I54" s="390"/>
      <c r="J54" s="390"/>
    </row>
    <row r="55" spans="2:11" ht="9" customHeight="1" x14ac:dyDescent="0.25">
      <c r="B55" s="573" t="s">
        <v>877</v>
      </c>
      <c r="C55" s="392"/>
      <c r="D55" s="392"/>
      <c r="E55" s="916" t="s">
        <v>871</v>
      </c>
      <c r="F55" s="394"/>
      <c r="G55" s="394"/>
      <c r="H55" s="395"/>
      <c r="I55" s="400" t="s">
        <v>86</v>
      </c>
      <c r="J55" s="401"/>
    </row>
    <row r="56" spans="2:11" x14ac:dyDescent="0.25">
      <c r="B56" s="392"/>
      <c r="C56" s="392"/>
      <c r="D56" s="392"/>
      <c r="E56" s="917"/>
      <c r="F56" s="396"/>
      <c r="G56" s="396"/>
      <c r="H56" s="397"/>
      <c r="I56" s="402"/>
      <c r="J56" s="403"/>
    </row>
    <row r="57" spans="2:11" ht="9" customHeight="1" x14ac:dyDescent="0.25">
      <c r="B57" s="392"/>
      <c r="C57" s="392"/>
      <c r="D57" s="392"/>
      <c r="E57" s="917"/>
      <c r="F57" s="396"/>
      <c r="G57" s="396"/>
      <c r="H57" s="397"/>
      <c r="I57" s="402"/>
      <c r="J57" s="403"/>
    </row>
    <row r="58" spans="2:11" ht="16.5" customHeight="1" x14ac:dyDescent="0.25">
      <c r="B58" s="392"/>
      <c r="C58" s="392"/>
      <c r="D58" s="392"/>
      <c r="E58" s="917"/>
      <c r="F58" s="396"/>
      <c r="G58" s="396"/>
      <c r="H58" s="397"/>
      <c r="I58" s="404"/>
      <c r="J58" s="405"/>
    </row>
    <row r="59" spans="2:11" ht="29.25" customHeight="1" x14ac:dyDescent="0.25">
      <c r="B59" s="392"/>
      <c r="C59" s="392"/>
      <c r="D59" s="392"/>
      <c r="E59" s="917"/>
      <c r="F59" s="396"/>
      <c r="G59" s="396"/>
      <c r="H59" s="397"/>
      <c r="I59" s="400" t="s">
        <v>1</v>
      </c>
      <c r="J59" s="401"/>
    </row>
    <row r="60" spans="2:11" ht="10.5" customHeight="1" x14ac:dyDescent="0.25">
      <c r="B60" s="392"/>
      <c r="C60" s="392"/>
      <c r="D60" s="392"/>
      <c r="E60" s="918"/>
      <c r="F60" s="398"/>
      <c r="G60" s="398"/>
      <c r="H60" s="399"/>
      <c r="I60" s="404"/>
      <c r="J60" s="405"/>
    </row>
    <row r="61" spans="2:11" x14ac:dyDescent="0.25">
      <c r="B61" s="384" t="s">
        <v>262</v>
      </c>
      <c r="C61" s="385"/>
      <c r="D61" s="385"/>
      <c r="E61" s="385"/>
      <c r="F61" s="385"/>
      <c r="G61" s="385"/>
      <c r="H61" s="385"/>
      <c r="I61" s="385"/>
      <c r="J61" s="386"/>
      <c r="K61" s="3"/>
    </row>
  </sheetData>
  <mergeCells count="74">
    <mergeCell ref="B55:D60"/>
    <mergeCell ref="E55:H60"/>
    <mergeCell ref="I55:J58"/>
    <mergeCell ref="I59:J60"/>
    <mergeCell ref="B61:J61"/>
    <mergeCell ref="B52:F52"/>
    <mergeCell ref="G52:H52"/>
    <mergeCell ref="B53:H53"/>
    <mergeCell ref="I53:J54"/>
    <mergeCell ref="B54:D54"/>
    <mergeCell ref="E54:H54"/>
    <mergeCell ref="G45:H45"/>
    <mergeCell ref="I45:J45"/>
    <mergeCell ref="G46:H46"/>
    <mergeCell ref="I46:J51"/>
    <mergeCell ref="G47:H47"/>
    <mergeCell ref="G48:H48"/>
    <mergeCell ref="G49:H49"/>
    <mergeCell ref="G50:H50"/>
    <mergeCell ref="G51:H51"/>
    <mergeCell ref="G40:H40"/>
    <mergeCell ref="I40:J44"/>
    <mergeCell ref="G41:H41"/>
    <mergeCell ref="G42:H42"/>
    <mergeCell ref="G43:H43"/>
    <mergeCell ref="G44:H44"/>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3" fitToHeight="0" orientation="portrait" r:id="rId1"/>
  <drawing r:id="rId2"/>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sheetPr codeName="Hoja232">
    <tabColor theme="0"/>
  </sheetPr>
  <dimension ref="B1:K59"/>
  <sheetViews>
    <sheetView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5.7109375" style="1" customWidth="1"/>
    <col min="5" max="5" width="12.1406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1223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22.5" customHeight="1" x14ac:dyDescent="0.25">
      <c r="B12" s="495" t="s">
        <v>58</v>
      </c>
      <c r="C12" s="496"/>
      <c r="D12" s="501" t="s">
        <v>57</v>
      </c>
      <c r="E12" s="502"/>
      <c r="F12" s="501" t="s">
        <v>56</v>
      </c>
      <c r="G12" s="502"/>
      <c r="H12" s="501" t="s">
        <v>55</v>
      </c>
      <c r="I12" s="503"/>
      <c r="J12" s="14" t="s">
        <v>54</v>
      </c>
    </row>
    <row r="13" spans="2:10" ht="33" customHeight="1" x14ac:dyDescent="0.25">
      <c r="B13" s="497"/>
      <c r="C13" s="498"/>
      <c r="D13" s="505" t="s">
        <v>522</v>
      </c>
      <c r="E13" s="506"/>
      <c r="F13" s="505" t="s">
        <v>523</v>
      </c>
      <c r="G13" s="506"/>
      <c r="H13" s="505" t="s">
        <v>842</v>
      </c>
      <c r="I13" s="506"/>
      <c r="J13" s="504" t="s">
        <v>52</v>
      </c>
    </row>
    <row r="14" spans="2:10" ht="30"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1" customHeight="1" x14ac:dyDescent="0.25">
      <c r="B24" s="528" t="s">
        <v>1224</v>
      </c>
      <c r="C24" s="529"/>
      <c r="D24" s="529"/>
      <c r="E24" s="529"/>
      <c r="F24" s="529"/>
      <c r="G24" s="529"/>
      <c r="H24" s="529"/>
      <c r="I24" s="529"/>
      <c r="J24" s="530"/>
    </row>
    <row r="25" spans="2:10" ht="23.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3238.71</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75" customHeight="1" x14ac:dyDescent="0.25">
      <c r="B36" s="443" t="s">
        <v>1225</v>
      </c>
      <c r="C36" s="444"/>
      <c r="D36" s="444"/>
      <c r="E36" s="445"/>
      <c r="F36" s="550" t="s">
        <v>34</v>
      </c>
      <c r="G36" s="551"/>
      <c r="H36" s="552"/>
      <c r="I36" s="452">
        <f>SUM(I31:J35)</f>
        <v>0</v>
      </c>
      <c r="J36" s="452"/>
    </row>
    <row r="37" spans="2:10" ht="24" customHeight="1" x14ac:dyDescent="0.25">
      <c r="B37" s="446"/>
      <c r="C37" s="447"/>
      <c r="D37" s="447"/>
      <c r="E37" s="448"/>
      <c r="F37" s="550" t="s">
        <v>33</v>
      </c>
      <c r="G37" s="551"/>
      <c r="H37" s="552"/>
      <c r="I37" s="453">
        <f>I27-I36</f>
        <v>3238.71</v>
      </c>
      <c r="J37" s="454"/>
    </row>
    <row r="38" spans="2:10" ht="29.25" customHeight="1" x14ac:dyDescent="0.25">
      <c r="B38" s="417" t="s">
        <v>32</v>
      </c>
      <c r="C38" s="418"/>
      <c r="D38" s="418"/>
      <c r="E38" s="418"/>
      <c r="F38" s="418"/>
      <c r="G38" s="418"/>
      <c r="H38" s="419"/>
      <c r="I38" s="420" t="s">
        <v>31</v>
      </c>
      <c r="J38" s="421"/>
    </row>
    <row r="39" spans="2:10" ht="33" customHeight="1" x14ac:dyDescent="0.25">
      <c r="B39" s="168" t="s">
        <v>30</v>
      </c>
      <c r="C39" s="168" t="s">
        <v>29</v>
      </c>
      <c r="D39" s="168" t="s">
        <v>28</v>
      </c>
      <c r="E39" s="168" t="s">
        <v>27</v>
      </c>
      <c r="F39" s="28" t="s">
        <v>26</v>
      </c>
      <c r="G39" s="424" t="s">
        <v>25</v>
      </c>
      <c r="H39" s="425"/>
      <c r="I39" s="422"/>
      <c r="J39" s="423"/>
    </row>
    <row r="40" spans="2:10" ht="23.25" customHeight="1" x14ac:dyDescent="0.25">
      <c r="B40" s="29"/>
      <c r="C40" s="30" t="s">
        <v>259</v>
      </c>
      <c r="D40" s="30"/>
      <c r="E40" s="30"/>
      <c r="F40" s="29" t="s">
        <v>487</v>
      </c>
      <c r="G40" s="426">
        <f>I27</f>
        <v>3238.71</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9" customHeight="1" x14ac:dyDescent="0.25">
      <c r="B45" s="9"/>
      <c r="C45" s="8"/>
      <c r="D45" s="8"/>
      <c r="E45" s="8"/>
      <c r="F45" s="8"/>
      <c r="G45" s="406"/>
      <c r="H45" s="407"/>
      <c r="I45" s="409" t="s">
        <v>1226</v>
      </c>
      <c r="J45" s="410"/>
    </row>
    <row r="46" spans="2:10" ht="19.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916" t="s">
        <v>871</v>
      </c>
      <c r="F53" s="394"/>
      <c r="G53" s="394"/>
      <c r="H53" s="395"/>
      <c r="I53" s="400" t="s">
        <v>86</v>
      </c>
      <c r="J53" s="401"/>
    </row>
    <row r="54" spans="2:11" x14ac:dyDescent="0.25">
      <c r="B54" s="392"/>
      <c r="C54" s="392"/>
      <c r="D54" s="392"/>
      <c r="E54" s="917"/>
      <c r="F54" s="396"/>
      <c r="G54" s="396"/>
      <c r="H54" s="397"/>
      <c r="I54" s="402"/>
      <c r="J54" s="403"/>
    </row>
    <row r="55" spans="2:11" ht="17.25" customHeight="1" x14ac:dyDescent="0.25">
      <c r="B55" s="392"/>
      <c r="C55" s="392"/>
      <c r="D55" s="392"/>
      <c r="E55" s="917"/>
      <c r="F55" s="396"/>
      <c r="G55" s="396"/>
      <c r="H55" s="397"/>
      <c r="I55" s="402"/>
      <c r="J55" s="403"/>
    </row>
    <row r="56" spans="2:11" ht="16.5" customHeight="1" x14ac:dyDescent="0.25">
      <c r="B56" s="392"/>
      <c r="C56" s="392"/>
      <c r="D56" s="392"/>
      <c r="E56" s="917"/>
      <c r="F56" s="396"/>
      <c r="G56" s="396"/>
      <c r="H56" s="397"/>
      <c r="I56" s="404"/>
      <c r="J56" s="405"/>
    </row>
    <row r="57" spans="2:11" ht="29.25" customHeight="1" x14ac:dyDescent="0.25">
      <c r="B57" s="392"/>
      <c r="C57" s="392"/>
      <c r="D57" s="392"/>
      <c r="E57" s="917"/>
      <c r="F57" s="396"/>
      <c r="G57" s="396"/>
      <c r="H57" s="397"/>
      <c r="I57" s="400" t="s">
        <v>1</v>
      </c>
      <c r="J57" s="401"/>
    </row>
    <row r="58" spans="2:11" ht="10.5" customHeight="1" x14ac:dyDescent="0.25">
      <c r="B58" s="392"/>
      <c r="C58" s="392"/>
      <c r="D58" s="392"/>
      <c r="E58" s="91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2" fitToHeight="0" orientation="portrait" r:id="rId1"/>
  <drawing r:id="rId2"/>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sheetPr codeName="Hoja233">
    <tabColor theme="0"/>
  </sheetPr>
  <dimension ref="B1:K58"/>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1228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1184</v>
      </c>
      <c r="J9" s="15"/>
    </row>
    <row r="10" spans="2:10"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530</v>
      </c>
      <c r="E13" s="506"/>
      <c r="F13" s="803">
        <v>0.1</v>
      </c>
      <c r="G13" s="506"/>
      <c r="H13" s="505" t="s">
        <v>842</v>
      </c>
      <c r="I13" s="506"/>
      <c r="J13" s="504" t="s">
        <v>52</v>
      </c>
    </row>
    <row r="14" spans="2:10" ht="13.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531</v>
      </c>
      <c r="E18" s="464"/>
      <c r="F18" s="464"/>
      <c r="G18" s="464"/>
      <c r="H18" s="464"/>
      <c r="I18" s="464"/>
      <c r="J18" s="465"/>
    </row>
    <row r="19" spans="2:10" x14ac:dyDescent="0.25">
      <c r="B19" s="461"/>
      <c r="C19" s="462"/>
      <c r="D19" s="466"/>
      <c r="E19" s="467"/>
      <c r="F19" s="467"/>
      <c r="G19" s="467"/>
      <c r="H19" s="467"/>
      <c r="I19" s="467"/>
      <c r="J19" s="468"/>
    </row>
    <row r="20" spans="2:10" x14ac:dyDescent="0.25">
      <c r="B20" s="469" t="s">
        <v>532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1229</v>
      </c>
      <c r="C24" s="529"/>
      <c r="D24" s="529"/>
      <c r="E24" s="529"/>
      <c r="F24" s="529"/>
      <c r="G24" s="529"/>
      <c r="H24" s="529"/>
      <c r="I24" s="529"/>
      <c r="J24" s="530"/>
    </row>
    <row r="25" spans="2:10" ht="26.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46318.74</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x14ac:dyDescent="0.25">
      <c r="B32" s="542" t="s">
        <v>388</v>
      </c>
      <c r="C32" s="543"/>
      <c r="D32" s="543"/>
      <c r="E32" s="543"/>
      <c r="F32" s="543"/>
      <c r="G32" s="543"/>
      <c r="H32" s="543"/>
      <c r="I32" s="544">
        <v>0</v>
      </c>
      <c r="J32" s="545"/>
    </row>
    <row r="33" spans="2:10" x14ac:dyDescent="0.25">
      <c r="B33" s="542" t="s">
        <v>298</v>
      </c>
      <c r="C33" s="543"/>
      <c r="D33" s="543"/>
      <c r="E33" s="543"/>
      <c r="F33" s="543"/>
      <c r="G33" s="543"/>
      <c r="H33" s="543"/>
      <c r="I33" s="591">
        <v>0</v>
      </c>
      <c r="J33" s="592"/>
    </row>
    <row r="34" spans="2:10" ht="16.5" customHeight="1" x14ac:dyDescent="0.25">
      <c r="B34" s="577" t="s">
        <v>199</v>
      </c>
      <c r="C34" s="578"/>
      <c r="D34" s="578"/>
      <c r="E34" s="578"/>
      <c r="F34" s="578"/>
      <c r="G34" s="578"/>
      <c r="H34" s="579"/>
      <c r="I34" s="593">
        <v>0</v>
      </c>
      <c r="J34" s="594"/>
    </row>
    <row r="35" spans="2:10" ht="12" customHeight="1" x14ac:dyDescent="0.25">
      <c r="B35" s="672"/>
      <c r="C35" s="673"/>
      <c r="D35" s="673"/>
      <c r="E35" s="673"/>
      <c r="F35" s="673"/>
      <c r="G35" s="673"/>
      <c r="H35" s="673"/>
      <c r="I35" s="580">
        <v>0</v>
      </c>
      <c r="J35" s="581"/>
    </row>
    <row r="36" spans="2:10" ht="30.75" customHeight="1" x14ac:dyDescent="0.25">
      <c r="B36" s="850" t="s">
        <v>1230</v>
      </c>
      <c r="C36" s="851"/>
      <c r="D36" s="851"/>
      <c r="E36" s="852"/>
      <c r="F36" s="550" t="s">
        <v>34</v>
      </c>
      <c r="G36" s="551"/>
      <c r="H36" s="552"/>
      <c r="I36" s="452">
        <f>SUM(I31:J35)</f>
        <v>0</v>
      </c>
      <c r="J36" s="452"/>
    </row>
    <row r="37" spans="2:10" ht="18" customHeight="1" x14ac:dyDescent="0.25">
      <c r="B37" s="853"/>
      <c r="C37" s="854"/>
      <c r="D37" s="854"/>
      <c r="E37" s="855"/>
      <c r="F37" s="550" t="s">
        <v>33</v>
      </c>
      <c r="G37" s="551"/>
      <c r="H37" s="552"/>
      <c r="I37" s="453">
        <f>I27-I36</f>
        <v>46318.74</v>
      </c>
      <c r="J37" s="454"/>
    </row>
    <row r="38" spans="2:10" ht="29.25" customHeight="1" x14ac:dyDescent="0.25">
      <c r="B38" s="417" t="s">
        <v>32</v>
      </c>
      <c r="C38" s="418"/>
      <c r="D38" s="418"/>
      <c r="E38" s="418"/>
      <c r="F38" s="418"/>
      <c r="G38" s="418"/>
      <c r="H38" s="419"/>
      <c r="I38" s="420" t="s">
        <v>31</v>
      </c>
      <c r="J38" s="421"/>
    </row>
    <row r="39" spans="2:10" ht="33" customHeight="1" x14ac:dyDescent="0.25">
      <c r="B39" s="168" t="s">
        <v>30</v>
      </c>
      <c r="C39" s="168" t="s">
        <v>29</v>
      </c>
      <c r="D39" s="168" t="s">
        <v>28</v>
      </c>
      <c r="E39" s="168" t="s">
        <v>27</v>
      </c>
      <c r="F39" s="28" t="s">
        <v>26</v>
      </c>
      <c r="G39" s="424" t="s">
        <v>25</v>
      </c>
      <c r="H39" s="425"/>
      <c r="I39" s="422"/>
      <c r="J39" s="423"/>
    </row>
    <row r="40" spans="2:10" ht="23.25" customHeight="1" x14ac:dyDescent="0.25">
      <c r="B40" s="29" t="s">
        <v>23</v>
      </c>
      <c r="C40" s="30" t="s">
        <v>12</v>
      </c>
      <c r="D40" s="30" t="s">
        <v>396</v>
      </c>
      <c r="E40" s="30" t="s">
        <v>396</v>
      </c>
      <c r="F40" s="29" t="s">
        <v>10</v>
      </c>
      <c r="G40" s="426">
        <v>1879.88</v>
      </c>
      <c r="H40" s="427"/>
      <c r="I40" s="609" t="s">
        <v>24</v>
      </c>
      <c r="J40" s="610"/>
    </row>
    <row r="41" spans="2:10" ht="23.25" customHeight="1" x14ac:dyDescent="0.25">
      <c r="B41" s="9" t="s">
        <v>23</v>
      </c>
      <c r="C41" s="30" t="s">
        <v>12</v>
      </c>
      <c r="D41" s="30" t="s">
        <v>396</v>
      </c>
      <c r="E41" s="30" t="s">
        <v>533</v>
      </c>
      <c r="F41" s="29" t="s">
        <v>10</v>
      </c>
      <c r="G41" s="426">
        <v>503.91</v>
      </c>
      <c r="H41" s="427"/>
      <c r="I41" s="611"/>
      <c r="J41" s="612"/>
    </row>
    <row r="42" spans="2:10" ht="21" customHeight="1" x14ac:dyDescent="0.25">
      <c r="B42" s="9" t="s">
        <v>22</v>
      </c>
      <c r="C42" s="30" t="s">
        <v>12</v>
      </c>
      <c r="D42" s="30" t="s">
        <v>396</v>
      </c>
      <c r="E42" s="30" t="s">
        <v>396</v>
      </c>
      <c r="F42" s="29" t="s">
        <v>10</v>
      </c>
      <c r="G42" s="406">
        <v>9543.9699999999993</v>
      </c>
      <c r="H42" s="407"/>
      <c r="I42" s="613"/>
      <c r="J42" s="614"/>
    </row>
    <row r="43" spans="2:10" ht="19.5" customHeight="1" x14ac:dyDescent="0.25">
      <c r="B43" s="9" t="s">
        <v>21</v>
      </c>
      <c r="C43" s="30" t="s">
        <v>12</v>
      </c>
      <c r="D43" s="30" t="s">
        <v>396</v>
      </c>
      <c r="E43" s="30" t="s">
        <v>396</v>
      </c>
      <c r="F43" s="29" t="s">
        <v>10</v>
      </c>
      <c r="G43" s="406">
        <v>2054.61</v>
      </c>
      <c r="H43" s="407"/>
      <c r="I43" s="390" t="s">
        <v>19</v>
      </c>
      <c r="J43" s="390"/>
    </row>
    <row r="44" spans="2:10" ht="18.75" customHeight="1" x14ac:dyDescent="0.25">
      <c r="B44" s="9" t="s">
        <v>20</v>
      </c>
      <c r="C44" s="30" t="s">
        <v>12</v>
      </c>
      <c r="D44" s="30" t="s">
        <v>396</v>
      </c>
      <c r="E44" s="30" t="s">
        <v>396</v>
      </c>
      <c r="F44" s="29" t="s">
        <v>10</v>
      </c>
      <c r="G44" s="406">
        <v>1601.96</v>
      </c>
      <c r="H44" s="407"/>
      <c r="I44" s="409" t="s">
        <v>1222</v>
      </c>
      <c r="J44" s="410"/>
    </row>
    <row r="45" spans="2:10" ht="19.5" customHeight="1" x14ac:dyDescent="0.25">
      <c r="B45" s="9" t="s">
        <v>18</v>
      </c>
      <c r="C45" s="30" t="s">
        <v>12</v>
      </c>
      <c r="D45" s="30" t="s">
        <v>396</v>
      </c>
      <c r="E45" s="30" t="s">
        <v>396</v>
      </c>
      <c r="F45" s="29" t="s">
        <v>10</v>
      </c>
      <c r="G45" s="406">
        <v>6834.11</v>
      </c>
      <c r="H45" s="407"/>
      <c r="I45" s="411"/>
      <c r="J45" s="412"/>
    </row>
    <row r="46" spans="2:10" ht="18" customHeight="1" x14ac:dyDescent="0.25">
      <c r="B46" s="9" t="s">
        <v>16</v>
      </c>
      <c r="C46" s="30" t="s">
        <v>12</v>
      </c>
      <c r="D46" s="30" t="s">
        <v>396</v>
      </c>
      <c r="E46" s="30" t="s">
        <v>396</v>
      </c>
      <c r="F46" s="29" t="s">
        <v>10</v>
      </c>
      <c r="G46" s="406">
        <v>7313.78</v>
      </c>
      <c r="H46" s="407"/>
      <c r="I46" s="411"/>
      <c r="J46" s="412"/>
    </row>
    <row r="47" spans="2:10" ht="18" customHeight="1" x14ac:dyDescent="0.25">
      <c r="B47" s="9" t="s">
        <v>15</v>
      </c>
      <c r="C47" s="30" t="s">
        <v>12</v>
      </c>
      <c r="D47" s="30" t="s">
        <v>396</v>
      </c>
      <c r="E47" s="30" t="s">
        <v>396</v>
      </c>
      <c r="F47" s="29" t="s">
        <v>10</v>
      </c>
      <c r="G47" s="406">
        <v>10289.6</v>
      </c>
      <c r="H47" s="407"/>
      <c r="I47" s="411"/>
      <c r="J47" s="412"/>
    </row>
    <row r="48" spans="2:10" ht="18" customHeight="1" x14ac:dyDescent="0.25">
      <c r="B48" s="9" t="s">
        <v>15</v>
      </c>
      <c r="C48" s="30" t="s">
        <v>12</v>
      </c>
      <c r="D48" s="30" t="s">
        <v>396</v>
      </c>
      <c r="E48" s="30" t="s">
        <v>533</v>
      </c>
      <c r="F48" s="29" t="s">
        <v>10</v>
      </c>
      <c r="G48" s="406">
        <v>6296.92</v>
      </c>
      <c r="H48" s="407"/>
      <c r="I48" s="411"/>
      <c r="J48" s="412"/>
    </row>
    <row r="49" spans="2:11" ht="16.5" customHeight="1" x14ac:dyDescent="0.25">
      <c r="B49" s="643" t="s">
        <v>9</v>
      </c>
      <c r="C49" s="644"/>
      <c r="D49" s="644"/>
      <c r="E49" s="644"/>
      <c r="F49" s="669"/>
      <c r="G49" s="670">
        <f>SUM(G40:H48)</f>
        <v>46318.74</v>
      </c>
      <c r="H49" s="671"/>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916" t="s">
        <v>871</v>
      </c>
      <c r="F52" s="394"/>
      <c r="G52" s="394"/>
      <c r="H52" s="395"/>
      <c r="I52" s="400" t="s">
        <v>86</v>
      </c>
      <c r="J52" s="401"/>
    </row>
    <row r="53" spans="2:11" ht="10.5" customHeight="1" x14ac:dyDescent="0.25">
      <c r="B53" s="392"/>
      <c r="C53" s="392"/>
      <c r="D53" s="392"/>
      <c r="E53" s="917"/>
      <c r="F53" s="396"/>
      <c r="G53" s="396"/>
      <c r="H53" s="397"/>
      <c r="I53" s="402"/>
      <c r="J53" s="403"/>
    </row>
    <row r="54" spans="2:11" ht="8.25" customHeight="1" x14ac:dyDescent="0.25">
      <c r="B54" s="392"/>
      <c r="C54" s="392"/>
      <c r="D54" s="392"/>
      <c r="E54" s="917"/>
      <c r="F54" s="396"/>
      <c r="G54" s="396"/>
      <c r="H54" s="397"/>
      <c r="I54" s="402"/>
      <c r="J54" s="403"/>
    </row>
    <row r="55" spans="2:11" ht="16.5" customHeight="1" x14ac:dyDescent="0.25">
      <c r="B55" s="392"/>
      <c r="C55" s="392"/>
      <c r="D55" s="392"/>
      <c r="E55" s="917"/>
      <c r="F55" s="396"/>
      <c r="G55" s="396"/>
      <c r="H55" s="397"/>
      <c r="I55" s="404"/>
      <c r="J55" s="405"/>
    </row>
    <row r="56" spans="2:11" ht="29.25" customHeight="1" x14ac:dyDescent="0.25">
      <c r="B56" s="392"/>
      <c r="C56" s="392"/>
      <c r="D56" s="392"/>
      <c r="E56" s="917"/>
      <c r="F56" s="396"/>
      <c r="G56" s="396"/>
      <c r="H56" s="397"/>
      <c r="I56" s="400" t="s">
        <v>1</v>
      </c>
      <c r="J56" s="401"/>
    </row>
    <row r="57" spans="2:11" ht="10.5" customHeight="1" x14ac:dyDescent="0.25">
      <c r="B57" s="392"/>
      <c r="C57" s="392"/>
      <c r="D57" s="392"/>
      <c r="E57" s="918"/>
      <c r="F57" s="398"/>
      <c r="G57" s="398"/>
      <c r="H57" s="399"/>
      <c r="I57" s="404"/>
      <c r="J57" s="405"/>
    </row>
    <row r="58" spans="2:11" x14ac:dyDescent="0.25">
      <c r="B58" s="384" t="s">
        <v>262</v>
      </c>
      <c r="C58" s="385"/>
      <c r="D58" s="385"/>
      <c r="E58" s="385"/>
      <c r="F58" s="385"/>
      <c r="G58" s="385"/>
      <c r="H58" s="385"/>
      <c r="I58" s="385"/>
      <c r="J58" s="386"/>
      <c r="K58" s="3"/>
    </row>
  </sheetData>
  <mergeCells count="71">
    <mergeCell ref="B52:D57"/>
    <mergeCell ref="E52:H57"/>
    <mergeCell ref="I52:J55"/>
    <mergeCell ref="I56:J57"/>
    <mergeCell ref="B58:J58"/>
    <mergeCell ref="B49:F49"/>
    <mergeCell ref="G49:H49"/>
    <mergeCell ref="B50:H50"/>
    <mergeCell ref="I50:J51"/>
    <mergeCell ref="B51:D51"/>
    <mergeCell ref="E51:H51"/>
    <mergeCell ref="G44:H44"/>
    <mergeCell ref="I44:J49"/>
    <mergeCell ref="G45:H45"/>
    <mergeCell ref="G46:H46"/>
    <mergeCell ref="G47:H47"/>
    <mergeCell ref="G48:H48"/>
    <mergeCell ref="G40:H40"/>
    <mergeCell ref="I40:J42"/>
    <mergeCell ref="G41:H41"/>
    <mergeCell ref="G42:H42"/>
    <mergeCell ref="G43:H43"/>
    <mergeCell ref="I43:J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51181102362204722" right="0.51181102362204722" top="0.15748031496062992" bottom="0.15748031496062992" header="0.31496062992125984" footer="0.31496062992125984"/>
  <pageSetup scale="71" fitToHeight="0" orientation="portrait" r:id="rId1"/>
  <drawing r:id="rId2"/>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sheetPr codeName="Hoja234">
    <tabColor theme="0"/>
  </sheetPr>
  <dimension ref="B1:K59"/>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1231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1236</v>
      </c>
      <c r="J9" s="15"/>
    </row>
    <row r="10" spans="2:10"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537</v>
      </c>
      <c r="E13" s="506"/>
      <c r="F13" s="803">
        <v>0.1</v>
      </c>
      <c r="G13" s="506"/>
      <c r="H13" s="505" t="s">
        <v>842</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538</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1232</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46318.74</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5"/>
      <c r="I30" s="437" t="s">
        <v>38</v>
      </c>
      <c r="J30" s="437"/>
    </row>
    <row r="31" spans="2:10" x14ac:dyDescent="0.25">
      <c r="B31" s="542" t="s">
        <v>196</v>
      </c>
      <c r="C31" s="543"/>
      <c r="D31" s="543"/>
      <c r="E31" s="543"/>
      <c r="F31" s="543"/>
      <c r="G31" s="543"/>
      <c r="H31" s="856"/>
      <c r="I31" s="857">
        <v>0</v>
      </c>
      <c r="J31" s="545"/>
    </row>
    <row r="32" spans="2:10" x14ac:dyDescent="0.25">
      <c r="B32" s="542" t="s">
        <v>388</v>
      </c>
      <c r="C32" s="543"/>
      <c r="D32" s="543"/>
      <c r="E32" s="543"/>
      <c r="F32" s="543"/>
      <c r="G32" s="543"/>
      <c r="H32" s="856"/>
      <c r="I32" s="857">
        <v>0</v>
      </c>
      <c r="J32" s="545"/>
    </row>
    <row r="33" spans="2:10" ht="16.5" customHeight="1" x14ac:dyDescent="0.25">
      <c r="B33" s="577" t="s">
        <v>298</v>
      </c>
      <c r="C33" s="578"/>
      <c r="D33" s="578"/>
      <c r="E33" s="578"/>
      <c r="F33" s="578"/>
      <c r="G33" s="578"/>
      <c r="H33" s="858"/>
      <c r="I33" s="859">
        <v>0</v>
      </c>
      <c r="J33" s="592"/>
    </row>
    <row r="34" spans="2:10" ht="16.5" customHeight="1" x14ac:dyDescent="0.25">
      <c r="B34" s="577" t="s">
        <v>199</v>
      </c>
      <c r="C34" s="578"/>
      <c r="D34" s="578"/>
      <c r="E34" s="578"/>
      <c r="F34" s="578"/>
      <c r="G34" s="578"/>
      <c r="H34" s="578"/>
      <c r="I34" s="860">
        <v>0</v>
      </c>
      <c r="J34" s="594"/>
    </row>
    <row r="35" spans="2:10" ht="21.75" customHeight="1" x14ac:dyDescent="0.25">
      <c r="B35" s="672"/>
      <c r="C35" s="673"/>
      <c r="D35" s="673"/>
      <c r="E35" s="673"/>
      <c r="F35" s="673"/>
      <c r="G35" s="673"/>
      <c r="H35" s="673"/>
      <c r="I35" s="581">
        <v>0</v>
      </c>
      <c r="J35" s="581"/>
    </row>
    <row r="36" spans="2:10" ht="18.75" customHeight="1" x14ac:dyDescent="0.25">
      <c r="B36" s="850" t="s">
        <v>1230</v>
      </c>
      <c r="C36" s="851"/>
      <c r="D36" s="851"/>
      <c r="E36" s="852"/>
      <c r="F36" s="550" t="s">
        <v>34</v>
      </c>
      <c r="G36" s="551"/>
      <c r="H36" s="551"/>
      <c r="I36" s="452">
        <f>SUM(I31:J35)</f>
        <v>0</v>
      </c>
      <c r="J36" s="452"/>
    </row>
    <row r="37" spans="2:10" ht="30" customHeight="1" x14ac:dyDescent="0.25">
      <c r="B37" s="853"/>
      <c r="C37" s="854"/>
      <c r="D37" s="854"/>
      <c r="E37" s="855"/>
      <c r="F37" s="550" t="s">
        <v>33</v>
      </c>
      <c r="G37" s="551"/>
      <c r="H37" s="552"/>
      <c r="I37" s="453">
        <f>I27-I36</f>
        <v>46318.74</v>
      </c>
      <c r="J37" s="454"/>
    </row>
    <row r="38" spans="2:10" ht="29.25" customHeight="1" x14ac:dyDescent="0.25">
      <c r="B38" s="417" t="s">
        <v>32</v>
      </c>
      <c r="C38" s="418"/>
      <c r="D38" s="418"/>
      <c r="E38" s="418"/>
      <c r="F38" s="418"/>
      <c r="G38" s="418"/>
      <c r="H38" s="419"/>
      <c r="I38" s="420" t="s">
        <v>31</v>
      </c>
      <c r="J38" s="421"/>
    </row>
    <row r="39" spans="2:10" ht="33" customHeight="1" x14ac:dyDescent="0.25">
      <c r="B39" s="174" t="s">
        <v>30</v>
      </c>
      <c r="C39" s="174" t="s">
        <v>29</v>
      </c>
      <c r="D39" s="174" t="s">
        <v>28</v>
      </c>
      <c r="E39" s="174" t="s">
        <v>27</v>
      </c>
      <c r="F39" s="28" t="s">
        <v>26</v>
      </c>
      <c r="G39" s="424" t="s">
        <v>25</v>
      </c>
      <c r="H39" s="425"/>
      <c r="I39" s="422"/>
      <c r="J39" s="423"/>
    </row>
    <row r="40" spans="2:10" ht="23.25" customHeight="1" x14ac:dyDescent="0.25">
      <c r="B40" s="29"/>
      <c r="C40" s="30" t="s">
        <v>259</v>
      </c>
      <c r="D40" s="30"/>
      <c r="E40" s="30"/>
      <c r="F40" s="29" t="s">
        <v>487</v>
      </c>
      <c r="G40" s="426">
        <f>I37</f>
        <v>46318.74</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6" customHeight="1" x14ac:dyDescent="0.25">
      <c r="B45" s="919"/>
      <c r="C45" s="919"/>
      <c r="D45" s="919"/>
      <c r="E45" s="919"/>
      <c r="F45" s="919"/>
      <c r="G45" s="921"/>
      <c r="H45" s="922"/>
      <c r="I45" s="409" t="s">
        <v>389</v>
      </c>
      <c r="J45" s="410"/>
    </row>
    <row r="46" spans="2:10" ht="6" customHeight="1" x14ac:dyDescent="0.25">
      <c r="B46" s="920"/>
      <c r="C46" s="920"/>
      <c r="D46" s="920"/>
      <c r="E46" s="920"/>
      <c r="F46" s="920"/>
      <c r="G46" s="923"/>
      <c r="H46" s="924"/>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916" t="s">
        <v>871</v>
      </c>
      <c r="F53" s="394"/>
      <c r="G53" s="394"/>
      <c r="H53" s="395"/>
      <c r="I53" s="400" t="s">
        <v>86</v>
      </c>
      <c r="J53" s="401"/>
    </row>
    <row r="54" spans="2:11" ht="6.75" customHeight="1" x14ac:dyDescent="0.25">
      <c r="B54" s="392"/>
      <c r="C54" s="392"/>
      <c r="D54" s="392"/>
      <c r="E54" s="917"/>
      <c r="F54" s="396"/>
      <c r="G54" s="396"/>
      <c r="H54" s="397"/>
      <c r="I54" s="402"/>
      <c r="J54" s="403"/>
    </row>
    <row r="55" spans="2:11" ht="12.75" customHeight="1" x14ac:dyDescent="0.25">
      <c r="B55" s="392"/>
      <c r="C55" s="392"/>
      <c r="D55" s="392"/>
      <c r="E55" s="917"/>
      <c r="F55" s="396"/>
      <c r="G55" s="396"/>
      <c r="H55" s="397"/>
      <c r="I55" s="402"/>
      <c r="J55" s="403"/>
    </row>
    <row r="56" spans="2:11" ht="16.5" customHeight="1" x14ac:dyDescent="0.25">
      <c r="B56" s="392"/>
      <c r="C56" s="392"/>
      <c r="D56" s="392"/>
      <c r="E56" s="917"/>
      <c r="F56" s="396"/>
      <c r="G56" s="396"/>
      <c r="H56" s="397"/>
      <c r="I56" s="404"/>
      <c r="J56" s="405"/>
    </row>
    <row r="57" spans="2:11" ht="29.25" customHeight="1" x14ac:dyDescent="0.25">
      <c r="B57" s="392"/>
      <c r="C57" s="392"/>
      <c r="D57" s="392"/>
      <c r="E57" s="917"/>
      <c r="F57" s="396"/>
      <c r="G57" s="396"/>
      <c r="H57" s="397"/>
      <c r="I57" s="400" t="s">
        <v>1</v>
      </c>
      <c r="J57" s="401"/>
    </row>
    <row r="58" spans="2:11" ht="10.5" customHeight="1" x14ac:dyDescent="0.25">
      <c r="B58" s="392"/>
      <c r="C58" s="392"/>
      <c r="D58" s="392"/>
      <c r="E58" s="918"/>
      <c r="F58" s="398"/>
      <c r="G58" s="398"/>
      <c r="H58" s="399"/>
      <c r="I58" s="404"/>
      <c r="J58" s="405"/>
    </row>
    <row r="59" spans="2:11" x14ac:dyDescent="0.25">
      <c r="B59" s="384" t="s">
        <v>262</v>
      </c>
      <c r="C59" s="385"/>
      <c r="D59" s="385"/>
      <c r="E59" s="385"/>
      <c r="F59" s="385"/>
      <c r="G59" s="385"/>
      <c r="H59" s="385"/>
      <c r="I59" s="385"/>
      <c r="J59" s="386"/>
      <c r="K59" s="3"/>
    </row>
  </sheetData>
  <mergeCells count="75">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I40:J43"/>
    <mergeCell ref="G41:H41"/>
    <mergeCell ref="G42:H42"/>
    <mergeCell ref="G43:H43"/>
    <mergeCell ref="G44:H44"/>
    <mergeCell ref="I44:J44"/>
    <mergeCell ref="G47:H47"/>
    <mergeCell ref="G48:H48"/>
    <mergeCell ref="G49:H49"/>
    <mergeCell ref="G50:H50"/>
    <mergeCell ref="G40:H40"/>
    <mergeCell ref="B59:J59"/>
    <mergeCell ref="B45:B46"/>
    <mergeCell ref="C45:C46"/>
    <mergeCell ref="D45:D46"/>
    <mergeCell ref="E45:E46"/>
    <mergeCell ref="F45:F46"/>
    <mergeCell ref="G45:H46"/>
    <mergeCell ref="B51:H51"/>
    <mergeCell ref="I51:J52"/>
    <mergeCell ref="B52:D52"/>
    <mergeCell ref="E52:H52"/>
    <mergeCell ref="B53:D58"/>
    <mergeCell ref="E53:H58"/>
    <mergeCell ref="I53:J56"/>
    <mergeCell ref="I57:J58"/>
    <mergeCell ref="I45:J50"/>
  </mergeCells>
  <printOptions horizontalCentered="1"/>
  <pageMargins left="0.11811023622047245" right="0.11811023622047245" top="0.15748031496062992" bottom="0.15748031496062992" header="0.31496062992125984" footer="0.31496062992125984"/>
  <pageSetup scale="73" fitToHeight="0" orientation="portrait" horizontalDpi="300" verticalDpi="300" r:id="rId1"/>
  <drawing r:id="rId2"/>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sheetPr codeName="Hoja235">
    <tabColor theme="0"/>
  </sheetPr>
  <dimension ref="B1:K59"/>
  <sheetViews>
    <sheetView topLeftCell="A39" workbookViewId="0">
      <selection sqref="A1:J59"/>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1233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1236</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4" t="s">
        <v>385</v>
      </c>
      <c r="E13" s="504"/>
      <c r="F13" s="803">
        <v>0.01</v>
      </c>
      <c r="G13" s="506"/>
      <c r="H13" s="505" t="s">
        <v>842</v>
      </c>
      <c r="I13" s="506"/>
      <c r="J13" s="504" t="s">
        <v>52</v>
      </c>
    </row>
    <row r="14" spans="2:10" ht="13.5" customHeight="1" x14ac:dyDescent="0.25">
      <c r="B14" s="497"/>
      <c r="C14" s="498"/>
      <c r="D14" s="504"/>
      <c r="E14" s="504"/>
      <c r="F14" s="507"/>
      <c r="G14" s="508"/>
      <c r="H14" s="507"/>
      <c r="I14" s="508"/>
      <c r="J14" s="504"/>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707" t="s">
        <v>136</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386</v>
      </c>
      <c r="E18" s="464"/>
      <c r="F18" s="464"/>
      <c r="G18" s="464"/>
      <c r="H18" s="464"/>
      <c r="I18" s="464"/>
      <c r="J18" s="465"/>
    </row>
    <row r="19" spans="2:10" ht="10.5" customHeight="1" x14ac:dyDescent="0.25">
      <c r="B19" s="461"/>
      <c r="C19" s="462"/>
      <c r="D19" s="466"/>
      <c r="E19" s="467"/>
      <c r="F19" s="467"/>
      <c r="G19" s="467"/>
      <c r="H19" s="467"/>
      <c r="I19" s="467"/>
      <c r="J19" s="468"/>
    </row>
    <row r="20" spans="2:10" x14ac:dyDescent="0.25">
      <c r="B20" s="521" t="s">
        <v>387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1234</v>
      </c>
      <c r="C24" s="529"/>
      <c r="D24" s="529"/>
      <c r="E24" s="529"/>
      <c r="F24" s="529"/>
      <c r="G24" s="529"/>
      <c r="H24" s="529"/>
      <c r="I24" s="529"/>
      <c r="J24" s="530"/>
    </row>
    <row r="25" spans="2:10" ht="21.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5613.81</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8.75" customHeight="1" x14ac:dyDescent="0.25">
      <c r="B36" s="804" t="s">
        <v>1235</v>
      </c>
      <c r="C36" s="805"/>
      <c r="D36" s="805"/>
      <c r="E36" s="806"/>
      <c r="F36" s="550" t="s">
        <v>34</v>
      </c>
      <c r="G36" s="551"/>
      <c r="H36" s="552"/>
      <c r="I36" s="452">
        <f>SUM(I31:J35)</f>
        <v>0</v>
      </c>
      <c r="J36" s="452"/>
    </row>
    <row r="37" spans="2:10" ht="32.25" customHeight="1" x14ac:dyDescent="0.25">
      <c r="B37" s="807"/>
      <c r="C37" s="808"/>
      <c r="D37" s="808"/>
      <c r="E37" s="809"/>
      <c r="F37" s="550" t="s">
        <v>33</v>
      </c>
      <c r="G37" s="551"/>
      <c r="H37" s="552"/>
      <c r="I37" s="453">
        <f>I27-I36</f>
        <v>5613.81</v>
      </c>
      <c r="J37" s="454"/>
    </row>
    <row r="38" spans="2:10" ht="29.25" customHeight="1" x14ac:dyDescent="0.25">
      <c r="B38" s="417" t="s">
        <v>32</v>
      </c>
      <c r="C38" s="418"/>
      <c r="D38" s="418"/>
      <c r="E38" s="418"/>
      <c r="F38" s="418"/>
      <c r="G38" s="418"/>
      <c r="H38" s="419"/>
      <c r="I38" s="420" t="s">
        <v>31</v>
      </c>
      <c r="J38" s="421"/>
    </row>
    <row r="39" spans="2:10" ht="33" customHeight="1" x14ac:dyDescent="0.25">
      <c r="B39" s="174" t="s">
        <v>30</v>
      </c>
      <c r="C39" s="174" t="s">
        <v>29</v>
      </c>
      <c r="D39" s="174" t="s">
        <v>28</v>
      </c>
      <c r="E39" s="174" t="s">
        <v>27</v>
      </c>
      <c r="F39" s="28" t="s">
        <v>26</v>
      </c>
      <c r="G39" s="424" t="s">
        <v>25</v>
      </c>
      <c r="H39" s="425"/>
      <c r="I39" s="422"/>
      <c r="J39" s="423"/>
    </row>
    <row r="40" spans="2:10" ht="23.25" customHeight="1" x14ac:dyDescent="0.25">
      <c r="B40" s="29" t="s">
        <v>259</v>
      </c>
      <c r="C40" s="30"/>
      <c r="D40" s="30"/>
      <c r="E40" s="30"/>
      <c r="F40" s="82" t="s">
        <v>40</v>
      </c>
      <c r="G40" s="426">
        <f>+I27</f>
        <v>5613.81</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389</v>
      </c>
      <c r="J45" s="410"/>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916" t="s">
        <v>871</v>
      </c>
      <c r="F53" s="394"/>
      <c r="G53" s="394"/>
      <c r="H53" s="395"/>
      <c r="I53" s="400" t="s">
        <v>86</v>
      </c>
      <c r="J53" s="401"/>
    </row>
    <row r="54" spans="2:11" x14ac:dyDescent="0.25">
      <c r="B54" s="392"/>
      <c r="C54" s="392"/>
      <c r="D54" s="392"/>
      <c r="E54" s="917"/>
      <c r="F54" s="396"/>
      <c r="G54" s="396"/>
      <c r="H54" s="397"/>
      <c r="I54" s="402"/>
      <c r="J54" s="403"/>
    </row>
    <row r="55" spans="2:11" ht="27" customHeight="1" x14ac:dyDescent="0.25">
      <c r="B55" s="392"/>
      <c r="C55" s="392"/>
      <c r="D55" s="392"/>
      <c r="E55" s="917"/>
      <c r="F55" s="396"/>
      <c r="G55" s="396"/>
      <c r="H55" s="397"/>
      <c r="I55" s="402"/>
      <c r="J55" s="403"/>
    </row>
    <row r="56" spans="2:11" ht="16.5" customHeight="1" x14ac:dyDescent="0.25">
      <c r="B56" s="392"/>
      <c r="C56" s="392"/>
      <c r="D56" s="392"/>
      <c r="E56" s="917"/>
      <c r="F56" s="396"/>
      <c r="G56" s="396"/>
      <c r="H56" s="397"/>
      <c r="I56" s="404"/>
      <c r="J56" s="405"/>
    </row>
    <row r="57" spans="2:11" ht="29.25" customHeight="1" x14ac:dyDescent="0.25">
      <c r="B57" s="392"/>
      <c r="C57" s="392"/>
      <c r="D57" s="392"/>
      <c r="E57" s="917"/>
      <c r="F57" s="396"/>
      <c r="G57" s="396"/>
      <c r="H57" s="397"/>
      <c r="I57" s="400" t="s">
        <v>1</v>
      </c>
      <c r="J57" s="401"/>
    </row>
    <row r="58" spans="2:11" ht="10.5" customHeight="1" x14ac:dyDescent="0.25">
      <c r="B58" s="392"/>
      <c r="C58" s="392"/>
      <c r="D58" s="392"/>
      <c r="E58" s="918"/>
      <c r="F58" s="398"/>
      <c r="G58" s="398"/>
      <c r="H58" s="399"/>
      <c r="I58" s="404"/>
      <c r="J58" s="405"/>
    </row>
    <row r="59" spans="2:11" x14ac:dyDescent="0.25">
      <c r="B59" s="574" t="s">
        <v>0</v>
      </c>
      <c r="C59" s="575"/>
      <c r="D59" s="575"/>
      <c r="E59" s="575"/>
      <c r="F59" s="575"/>
      <c r="G59" s="575"/>
      <c r="H59" s="575"/>
      <c r="I59" s="575"/>
      <c r="J59" s="57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35433070866141736" header="0.31496062992125984" footer="0.31496062992125984"/>
  <pageSetup scale="74" fitToHeight="0" orientation="portrait" r:id="rId1"/>
  <drawing r:id="rId2"/>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sheetPr codeName="Hoja236">
    <tabColor theme="0"/>
  </sheetPr>
  <dimension ref="B1:K59"/>
  <sheetViews>
    <sheetView workbookViewId="0">
      <selection activeCell="D13" sqref="D13:E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1239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1236</v>
      </c>
      <c r="J9" s="15"/>
    </row>
    <row r="10" spans="2:10"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1" customHeight="1" x14ac:dyDescent="0.25">
      <c r="B13" s="497"/>
      <c r="C13" s="498"/>
      <c r="D13" s="505" t="s">
        <v>542</v>
      </c>
      <c r="E13" s="506"/>
      <c r="F13" s="505" t="s">
        <v>1240</v>
      </c>
      <c r="G13" s="506"/>
      <c r="H13" s="505" t="s">
        <v>842</v>
      </c>
      <c r="I13" s="506"/>
      <c r="J13" s="504" t="s">
        <v>52</v>
      </c>
    </row>
    <row r="14" spans="2:10" ht="30"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543</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1237</v>
      </c>
      <c r="C24" s="529"/>
      <c r="D24" s="529"/>
      <c r="E24" s="529"/>
      <c r="F24" s="529"/>
      <c r="G24" s="529"/>
      <c r="H24" s="529"/>
      <c r="I24" s="529"/>
      <c r="J24" s="530"/>
    </row>
    <row r="25" spans="2:10" ht="28.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41681.03</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8.75" customHeight="1" x14ac:dyDescent="0.25">
      <c r="B36" s="804" t="s">
        <v>1238</v>
      </c>
      <c r="C36" s="805"/>
      <c r="D36" s="805"/>
      <c r="E36" s="806"/>
      <c r="F36" s="550" t="s">
        <v>34</v>
      </c>
      <c r="G36" s="551"/>
      <c r="H36" s="552"/>
      <c r="I36" s="452">
        <f>SUM(I31:J35)</f>
        <v>0</v>
      </c>
      <c r="J36" s="452"/>
    </row>
    <row r="37" spans="2:10" ht="30.75" customHeight="1" x14ac:dyDescent="0.25">
      <c r="B37" s="807"/>
      <c r="C37" s="808"/>
      <c r="D37" s="808"/>
      <c r="E37" s="809"/>
      <c r="F37" s="550" t="s">
        <v>33</v>
      </c>
      <c r="G37" s="551"/>
      <c r="H37" s="552"/>
      <c r="I37" s="453">
        <f>I27-I36</f>
        <v>41681.03</v>
      </c>
      <c r="J37" s="454"/>
    </row>
    <row r="38" spans="2:10" ht="29.25" customHeight="1" x14ac:dyDescent="0.25">
      <c r="B38" s="417" t="s">
        <v>32</v>
      </c>
      <c r="C38" s="418"/>
      <c r="D38" s="418"/>
      <c r="E38" s="418"/>
      <c r="F38" s="418"/>
      <c r="G38" s="418"/>
      <c r="H38" s="419"/>
      <c r="I38" s="420" t="s">
        <v>31</v>
      </c>
      <c r="J38" s="421"/>
    </row>
    <row r="39" spans="2:10" ht="33" customHeight="1" x14ac:dyDescent="0.25">
      <c r="B39" s="174" t="s">
        <v>30</v>
      </c>
      <c r="C39" s="174" t="s">
        <v>29</v>
      </c>
      <c r="D39" s="174" t="s">
        <v>28</v>
      </c>
      <c r="E39" s="174" t="s">
        <v>27</v>
      </c>
      <c r="F39" s="28" t="s">
        <v>26</v>
      </c>
      <c r="G39" s="424" t="s">
        <v>25</v>
      </c>
      <c r="H39" s="425"/>
      <c r="I39" s="422"/>
      <c r="J39" s="423"/>
    </row>
    <row r="40" spans="2:10" ht="23.25" customHeight="1" x14ac:dyDescent="0.25">
      <c r="B40" s="29"/>
      <c r="C40" s="30" t="s">
        <v>259</v>
      </c>
      <c r="D40" s="30"/>
      <c r="E40" s="30"/>
      <c r="F40" s="29" t="s">
        <v>487</v>
      </c>
      <c r="G40" s="426">
        <f>I37</f>
        <v>41681.03</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389</v>
      </c>
      <c r="J45" s="410"/>
    </row>
    <row r="46" spans="2:10" ht="6.7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31"/>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16.5" customHeight="1" x14ac:dyDescent="0.25">
      <c r="B53" s="573" t="s">
        <v>877</v>
      </c>
      <c r="C53" s="392"/>
      <c r="D53" s="392"/>
      <c r="E53" s="394" t="s">
        <v>871</v>
      </c>
      <c r="F53" s="394"/>
      <c r="G53" s="394"/>
      <c r="H53" s="395"/>
      <c r="I53" s="400" t="s">
        <v>86</v>
      </c>
      <c r="J53" s="401"/>
    </row>
    <row r="54" spans="2:11" x14ac:dyDescent="0.25">
      <c r="B54" s="392"/>
      <c r="C54" s="392"/>
      <c r="D54" s="392"/>
      <c r="E54" s="396"/>
      <c r="F54" s="396"/>
      <c r="G54" s="396"/>
      <c r="H54" s="397"/>
      <c r="I54" s="402"/>
      <c r="J54" s="403"/>
    </row>
    <row r="55" spans="2:11" ht="20.25"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5.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G45:H45"/>
    <mergeCell ref="I45:J50"/>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scale="73" fitToHeight="0" orientation="portrait" horizontalDpi="300" verticalDpi="300" r:id="rId1"/>
  <drawing r:id="rId2"/>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sheetPr codeName="Hoja237">
    <tabColor theme="0"/>
  </sheetPr>
  <dimension ref="B1:K56"/>
  <sheetViews>
    <sheetView topLeftCell="A11"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1241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1236</v>
      </c>
      <c r="J9" s="15"/>
    </row>
    <row r="10" spans="2:10" ht="8.25" customHeight="1"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4" t="s">
        <v>546</v>
      </c>
      <c r="E13" s="504"/>
      <c r="F13" s="505"/>
      <c r="G13" s="506"/>
      <c r="H13" s="505" t="s">
        <v>842</v>
      </c>
      <c r="I13" s="506"/>
      <c r="J13" s="504" t="s">
        <v>52</v>
      </c>
    </row>
    <row r="14" spans="2:10" ht="13.5" customHeight="1" x14ac:dyDescent="0.25">
      <c r="B14" s="497"/>
      <c r="C14" s="498"/>
      <c r="D14" s="504"/>
      <c r="E14" s="504"/>
      <c r="F14" s="507"/>
      <c r="G14" s="508"/>
      <c r="H14" s="507"/>
      <c r="I14" s="508"/>
      <c r="J14" s="504"/>
    </row>
    <row r="15" spans="2:10" ht="34.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512</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547</v>
      </c>
      <c r="E18" s="464"/>
      <c r="F18" s="464"/>
      <c r="G18" s="464"/>
      <c r="H18" s="464"/>
      <c r="I18" s="464"/>
      <c r="J18" s="465"/>
    </row>
    <row r="19" spans="2:10" ht="12.75" customHeight="1"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16.5" customHeight="1" x14ac:dyDescent="0.25">
      <c r="B23" s="528" t="s">
        <v>1242</v>
      </c>
      <c r="C23" s="529"/>
      <c r="D23" s="529"/>
      <c r="E23" s="529"/>
      <c r="F23" s="529"/>
      <c r="G23" s="529"/>
      <c r="H23" s="529"/>
      <c r="I23" s="529"/>
      <c r="J23" s="530"/>
    </row>
    <row r="24" spans="2:10" ht="16.5" customHeight="1" x14ac:dyDescent="0.25">
      <c r="B24" s="531"/>
      <c r="C24" s="532"/>
      <c r="D24" s="532"/>
      <c r="E24" s="532"/>
      <c r="F24" s="532"/>
      <c r="G24" s="532"/>
      <c r="H24" s="532"/>
      <c r="I24" s="532"/>
      <c r="J24" s="533"/>
    </row>
    <row r="25" spans="2:10" ht="16.5" customHeight="1" x14ac:dyDescent="0.25">
      <c r="B25" s="531"/>
      <c r="C25" s="532"/>
      <c r="D25" s="532"/>
      <c r="E25" s="532"/>
      <c r="F25" s="532"/>
      <c r="G25" s="532"/>
      <c r="H25" s="532"/>
      <c r="I25" s="532"/>
      <c r="J25" s="533"/>
    </row>
    <row r="26" spans="2:10" ht="18" customHeight="1" x14ac:dyDescent="0.25">
      <c r="B26" s="455" t="s">
        <v>42</v>
      </c>
      <c r="C26" s="455"/>
      <c r="D26" s="455"/>
      <c r="E26" s="455"/>
      <c r="F26" s="455"/>
      <c r="G26" s="455"/>
      <c r="H26" s="455"/>
      <c r="I26" s="601">
        <v>9820</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543"/>
      <c r="I30" s="739">
        <v>0</v>
      </c>
      <c r="J30" s="740"/>
    </row>
    <row r="31" spans="2:10" x14ac:dyDescent="0.25">
      <c r="B31" s="542" t="s">
        <v>388</v>
      </c>
      <c r="C31" s="543"/>
      <c r="D31" s="543"/>
      <c r="E31" s="543"/>
      <c r="F31" s="543"/>
      <c r="G31" s="543"/>
      <c r="H31" s="543"/>
      <c r="I31" s="739">
        <v>0</v>
      </c>
      <c r="J31" s="740"/>
    </row>
    <row r="32" spans="2:10" x14ac:dyDescent="0.25">
      <c r="B32" s="542" t="s">
        <v>198</v>
      </c>
      <c r="C32" s="543"/>
      <c r="D32" s="543"/>
      <c r="E32" s="543"/>
      <c r="F32" s="543"/>
      <c r="G32" s="543"/>
      <c r="H32" s="543"/>
      <c r="I32" s="615">
        <v>0</v>
      </c>
      <c r="J32" s="616"/>
    </row>
    <row r="33" spans="2:10" ht="33" customHeight="1" x14ac:dyDescent="0.25">
      <c r="B33" s="812" t="s">
        <v>1243</v>
      </c>
      <c r="C33" s="813"/>
      <c r="D33" s="813"/>
      <c r="E33" s="814"/>
      <c r="F33" s="550" t="s">
        <v>34</v>
      </c>
      <c r="G33" s="551"/>
      <c r="H33" s="552"/>
      <c r="I33" s="738">
        <f>SUM(I30:J32)</f>
        <v>0</v>
      </c>
      <c r="J33" s="738"/>
    </row>
    <row r="34" spans="2:10" ht="26.25" customHeight="1" x14ac:dyDescent="0.25">
      <c r="B34" s="815"/>
      <c r="C34" s="816"/>
      <c r="D34" s="816"/>
      <c r="E34" s="817"/>
      <c r="F34" s="550" t="s">
        <v>33</v>
      </c>
      <c r="G34" s="551"/>
      <c r="H34" s="552"/>
      <c r="I34" s="452">
        <f>++I26+I27-I33</f>
        <v>9820</v>
      </c>
      <c r="J34" s="452"/>
    </row>
    <row r="35" spans="2:10" ht="14.25" customHeight="1" x14ac:dyDescent="0.25">
      <c r="B35" s="417" t="s">
        <v>32</v>
      </c>
      <c r="C35" s="418"/>
      <c r="D35" s="418"/>
      <c r="E35" s="418"/>
      <c r="F35" s="418"/>
      <c r="G35" s="418"/>
      <c r="H35" s="419"/>
      <c r="I35" s="390" t="s">
        <v>31</v>
      </c>
      <c r="J35" s="390"/>
    </row>
    <row r="36" spans="2:10" ht="36" customHeight="1" x14ac:dyDescent="0.25">
      <c r="B36" s="174" t="s">
        <v>30</v>
      </c>
      <c r="C36" s="174" t="s">
        <v>29</v>
      </c>
      <c r="D36" s="174" t="s">
        <v>28</v>
      </c>
      <c r="E36" s="174" t="s">
        <v>27</v>
      </c>
      <c r="F36" s="28" t="s">
        <v>26</v>
      </c>
      <c r="G36" s="424" t="s">
        <v>25</v>
      </c>
      <c r="H36" s="425"/>
      <c r="I36" s="390"/>
      <c r="J36" s="390"/>
    </row>
    <row r="37" spans="2:10" ht="24" customHeight="1" x14ac:dyDescent="0.25">
      <c r="B37" s="29" t="s">
        <v>15</v>
      </c>
      <c r="C37" s="30"/>
      <c r="D37" s="30"/>
      <c r="E37" s="30"/>
      <c r="F37" s="30" t="s">
        <v>259</v>
      </c>
      <c r="G37" s="426">
        <f>I26</f>
        <v>9820</v>
      </c>
      <c r="H37" s="427"/>
      <c r="I37" s="428" t="s">
        <v>24</v>
      </c>
      <c r="J37" s="429"/>
    </row>
    <row r="38" spans="2:10" ht="23.25" customHeight="1" x14ac:dyDescent="0.25">
      <c r="B38" s="9"/>
      <c r="C38" s="8"/>
      <c r="D38" s="8"/>
      <c r="E38" s="8"/>
      <c r="F38" s="8"/>
      <c r="G38" s="406"/>
      <c r="H38" s="407"/>
      <c r="I38" s="430"/>
      <c r="J38" s="431"/>
    </row>
    <row r="39" spans="2:10" ht="25.5" customHeight="1" x14ac:dyDescent="0.25">
      <c r="B39" s="9"/>
      <c r="C39" s="8"/>
      <c r="D39" s="8"/>
      <c r="E39" s="8"/>
      <c r="F39" s="8"/>
      <c r="G39" s="406"/>
      <c r="H39" s="407"/>
      <c r="I39" s="430"/>
      <c r="J39" s="431"/>
    </row>
    <row r="40" spans="2:10" ht="19.5" customHeight="1" x14ac:dyDescent="0.25">
      <c r="B40" s="9"/>
      <c r="C40" s="8"/>
      <c r="D40" s="8"/>
      <c r="E40" s="8"/>
      <c r="F40" s="8"/>
      <c r="G40" s="406"/>
      <c r="H40" s="407"/>
      <c r="I40" s="432"/>
      <c r="J40" s="433"/>
    </row>
    <row r="41" spans="2:10" ht="21.75" customHeight="1" x14ac:dyDescent="0.25">
      <c r="B41" s="9"/>
      <c r="C41" s="8"/>
      <c r="D41" s="8"/>
      <c r="E41" s="8"/>
      <c r="F41" s="8"/>
      <c r="G41" s="406"/>
      <c r="H41" s="407"/>
      <c r="I41" s="390" t="s">
        <v>19</v>
      </c>
      <c r="J41" s="390"/>
    </row>
    <row r="42" spans="2:10" ht="21.75" customHeight="1" x14ac:dyDescent="0.25">
      <c r="B42" s="9"/>
      <c r="C42" s="8"/>
      <c r="D42" s="8"/>
      <c r="E42" s="8"/>
      <c r="F42" s="8"/>
      <c r="G42" s="406"/>
      <c r="H42" s="407"/>
      <c r="I42" s="409" t="s">
        <v>897</v>
      </c>
      <c r="J42" s="410"/>
    </row>
    <row r="43" spans="2:10" ht="21.75" customHeight="1" x14ac:dyDescent="0.25">
      <c r="B43" s="9"/>
      <c r="C43" s="8"/>
      <c r="D43" s="8"/>
      <c r="E43" s="8"/>
      <c r="F43" s="8"/>
      <c r="G43" s="406"/>
      <c r="H43" s="407"/>
      <c r="I43" s="411"/>
      <c r="J43" s="412"/>
    </row>
    <row r="44" spans="2:10" ht="21.75" customHeight="1" x14ac:dyDescent="0.25">
      <c r="B44" s="9"/>
      <c r="C44" s="8"/>
      <c r="D44" s="8"/>
      <c r="E44" s="8"/>
      <c r="F44" s="8"/>
      <c r="G44" s="406"/>
      <c r="H44" s="407"/>
      <c r="I44" s="411"/>
      <c r="J44" s="412"/>
    </row>
    <row r="45" spans="2:10" ht="21.75" customHeight="1" x14ac:dyDescent="0.25">
      <c r="B45" s="31"/>
      <c r="C45" s="32"/>
      <c r="D45" s="32"/>
      <c r="E45" s="8"/>
      <c r="F45" s="8"/>
      <c r="G45" s="406"/>
      <c r="H45" s="407"/>
      <c r="I45" s="411"/>
      <c r="J45" s="412"/>
    </row>
    <row r="46" spans="2:10" ht="21.75" customHeight="1" x14ac:dyDescent="0.25">
      <c r="B46" s="9"/>
      <c r="C46" s="8"/>
      <c r="D46" s="8"/>
      <c r="E46" s="8"/>
      <c r="F46" s="8"/>
      <c r="G46" s="406"/>
      <c r="H46" s="561"/>
      <c r="I46" s="411"/>
      <c r="J46" s="412"/>
    </row>
    <row r="47" spans="2:10" ht="21.75" customHeight="1" x14ac:dyDescent="0.25">
      <c r="B47" s="7"/>
      <c r="C47" s="6"/>
      <c r="D47" s="6"/>
      <c r="E47" s="6"/>
      <c r="F47" s="6"/>
      <c r="G47" s="415"/>
      <c r="H47" s="565"/>
      <c r="I47" s="413"/>
      <c r="J47" s="414"/>
    </row>
    <row r="48" spans="2:10" ht="16.5" customHeight="1"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573" t="s">
        <v>877</v>
      </c>
      <c r="C50" s="392"/>
      <c r="D50" s="392"/>
      <c r="E50" s="394" t="s">
        <v>871</v>
      </c>
      <c r="F50" s="394"/>
      <c r="G50" s="394"/>
      <c r="H50" s="395"/>
      <c r="I50" s="400" t="s">
        <v>86</v>
      </c>
      <c r="J50" s="401"/>
    </row>
    <row r="51" spans="2:11" ht="21" customHeight="1" x14ac:dyDescent="0.25">
      <c r="B51" s="392"/>
      <c r="C51" s="392"/>
      <c r="D51" s="392"/>
      <c r="E51" s="396"/>
      <c r="F51" s="396"/>
      <c r="G51" s="396"/>
      <c r="H51" s="397"/>
      <c r="I51" s="402"/>
      <c r="J51" s="403"/>
    </row>
    <row r="52" spans="2:11" x14ac:dyDescent="0.25">
      <c r="B52" s="392"/>
      <c r="C52" s="392"/>
      <c r="D52" s="392"/>
      <c r="E52" s="396"/>
      <c r="F52" s="396"/>
      <c r="G52" s="396"/>
      <c r="H52" s="397"/>
      <c r="I52" s="402"/>
      <c r="J52" s="403"/>
    </row>
    <row r="53" spans="2:11" ht="17.25" customHeight="1" x14ac:dyDescent="0.25">
      <c r="B53" s="392"/>
      <c r="C53" s="392"/>
      <c r="D53" s="392"/>
      <c r="E53" s="396"/>
      <c r="F53" s="396"/>
      <c r="G53" s="396"/>
      <c r="H53" s="396"/>
      <c r="I53" s="404"/>
      <c r="J53" s="405"/>
    </row>
    <row r="54" spans="2:11" ht="16.5" customHeight="1" x14ac:dyDescent="0.25">
      <c r="B54" s="392"/>
      <c r="C54" s="392"/>
      <c r="D54" s="392"/>
      <c r="E54" s="396"/>
      <c r="F54" s="396"/>
      <c r="G54" s="396"/>
      <c r="H54" s="396"/>
      <c r="I54" s="400" t="s">
        <v>1</v>
      </c>
      <c r="J54" s="401"/>
    </row>
    <row r="55" spans="2:11" ht="29.25" customHeight="1" x14ac:dyDescent="0.25">
      <c r="B55" s="392"/>
      <c r="C55" s="392"/>
      <c r="D55" s="392"/>
      <c r="E55" s="398"/>
      <c r="F55" s="398"/>
      <c r="G55" s="398"/>
      <c r="H55" s="399"/>
      <c r="I55" s="404"/>
      <c r="J55" s="405"/>
    </row>
    <row r="56" spans="2:11" x14ac:dyDescent="0.25">
      <c r="B56" s="384" t="s">
        <v>262</v>
      </c>
      <c r="C56" s="385"/>
      <c r="D56" s="385"/>
      <c r="E56" s="385"/>
      <c r="F56" s="385"/>
      <c r="G56" s="385"/>
      <c r="H56" s="385"/>
      <c r="I56" s="385"/>
      <c r="J56" s="386"/>
      <c r="K56"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3" fitToHeight="0" orientation="portrait" horizontalDpi="300" verticalDpi="300" r:id="rId1"/>
  <drawing r:id="rId2"/>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sheetPr codeName="Hoja238">
    <tabColor theme="0"/>
  </sheetPr>
  <dimension ref="B1:K61"/>
  <sheetViews>
    <sheetView workbookViewId="0">
      <selection activeCell="H13" sqref="H13:I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2" width="11.42578125" style="1"/>
    <col min="13" max="13" width="19.7109375" style="1" customWidth="1"/>
    <col min="14"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1244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1236</v>
      </c>
      <c r="J9" s="15"/>
    </row>
    <row r="10" spans="2:10" ht="11.25" customHeight="1" x14ac:dyDescent="0.25">
      <c r="B10" s="17"/>
      <c r="C10" s="16"/>
      <c r="D10" s="16"/>
      <c r="E10" s="16"/>
      <c r="F10" s="16"/>
      <c r="G10" s="16"/>
      <c r="H10" s="16"/>
      <c r="I10" s="16"/>
      <c r="J10" s="15"/>
    </row>
    <row r="11" spans="2:10" ht="21.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392</v>
      </c>
      <c r="E13" s="506"/>
      <c r="F13" s="803">
        <v>0.02</v>
      </c>
      <c r="G13" s="506"/>
      <c r="H13" s="505" t="s">
        <v>842</v>
      </c>
      <c r="I13" s="506"/>
      <c r="J13" s="504" t="s">
        <v>52</v>
      </c>
    </row>
    <row r="14" spans="2:10" ht="13.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8.25" customHeight="1" x14ac:dyDescent="0.25">
      <c r="B18" s="459" t="s">
        <v>46</v>
      </c>
      <c r="C18" s="460"/>
      <c r="D18" s="463" t="s">
        <v>386</v>
      </c>
      <c r="E18" s="464"/>
      <c r="F18" s="464"/>
      <c r="G18" s="464"/>
      <c r="H18" s="464"/>
      <c r="I18" s="464"/>
      <c r="J18" s="465"/>
    </row>
    <row r="19" spans="2:10" x14ac:dyDescent="0.25">
      <c r="B19" s="461"/>
      <c r="C19" s="462"/>
      <c r="D19" s="466"/>
      <c r="E19" s="467"/>
      <c r="F19" s="467"/>
      <c r="G19" s="467"/>
      <c r="H19" s="467"/>
      <c r="I19" s="467"/>
      <c r="J19" s="468"/>
    </row>
    <row r="20" spans="2:10" ht="12" customHeight="1" x14ac:dyDescent="0.25">
      <c r="B20" s="469" t="s">
        <v>393</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3"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1245</v>
      </c>
      <c r="C24" s="529"/>
      <c r="D24" s="529"/>
      <c r="E24" s="529"/>
      <c r="F24" s="529"/>
      <c r="G24" s="529"/>
      <c r="H24" s="529"/>
      <c r="I24" s="529"/>
      <c r="J24" s="530"/>
    </row>
    <row r="25" spans="2:10" ht="20.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810">
        <v>11227.62</v>
      </c>
      <c r="J27" s="81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9.5" customHeight="1" x14ac:dyDescent="0.25">
      <c r="B36" s="812" t="s">
        <v>1246</v>
      </c>
      <c r="C36" s="813"/>
      <c r="D36" s="813"/>
      <c r="E36" s="814"/>
      <c r="F36" s="550" t="s">
        <v>34</v>
      </c>
      <c r="G36" s="551"/>
      <c r="H36" s="552"/>
      <c r="I36" s="452">
        <f>SUM(I31:J35)</f>
        <v>0</v>
      </c>
      <c r="J36" s="452"/>
    </row>
    <row r="37" spans="2:10" ht="36" customHeight="1" x14ac:dyDescent="0.25">
      <c r="B37" s="815"/>
      <c r="C37" s="816"/>
      <c r="D37" s="816"/>
      <c r="E37" s="817"/>
      <c r="F37" s="550" t="s">
        <v>33</v>
      </c>
      <c r="G37" s="551"/>
      <c r="H37" s="552"/>
      <c r="I37" s="453">
        <f>I27-I36</f>
        <v>11227.62</v>
      </c>
      <c r="J37" s="454"/>
    </row>
    <row r="38" spans="2:10" ht="20.25" customHeight="1" x14ac:dyDescent="0.25">
      <c r="B38" s="417" t="s">
        <v>32</v>
      </c>
      <c r="C38" s="418"/>
      <c r="D38" s="418"/>
      <c r="E38" s="418"/>
      <c r="F38" s="418"/>
      <c r="G38" s="418"/>
      <c r="H38" s="419"/>
      <c r="I38" s="420" t="s">
        <v>31</v>
      </c>
      <c r="J38" s="421"/>
    </row>
    <row r="39" spans="2:10" ht="33" customHeight="1" x14ac:dyDescent="0.25">
      <c r="B39" s="174" t="s">
        <v>30</v>
      </c>
      <c r="C39" s="174" t="s">
        <v>29</v>
      </c>
      <c r="D39" s="174" t="s">
        <v>28</v>
      </c>
      <c r="E39" s="174" t="s">
        <v>27</v>
      </c>
      <c r="F39" s="28" t="s">
        <v>26</v>
      </c>
      <c r="G39" s="424" t="s">
        <v>25</v>
      </c>
      <c r="H39" s="425"/>
      <c r="I39" s="422"/>
      <c r="J39" s="423"/>
    </row>
    <row r="40" spans="2:10" ht="23.25" customHeight="1" x14ac:dyDescent="0.25">
      <c r="B40" s="29" t="s">
        <v>23</v>
      </c>
      <c r="C40" s="30" t="s">
        <v>12</v>
      </c>
      <c r="D40" s="30" t="s">
        <v>82</v>
      </c>
      <c r="E40" s="30" t="s">
        <v>394</v>
      </c>
      <c r="F40" s="30" t="s">
        <v>10</v>
      </c>
      <c r="G40" s="426">
        <v>505.88</v>
      </c>
      <c r="H40" s="427"/>
      <c r="I40" s="400" t="s">
        <v>143</v>
      </c>
      <c r="J40" s="401"/>
    </row>
    <row r="41" spans="2:10" ht="3.75" customHeight="1" x14ac:dyDescent="0.25">
      <c r="B41" s="29"/>
      <c r="C41" s="30"/>
      <c r="D41" s="30"/>
      <c r="E41" s="30"/>
      <c r="F41" s="30"/>
      <c r="G41" s="426"/>
      <c r="H41" s="427"/>
      <c r="I41" s="402"/>
      <c r="J41" s="403"/>
    </row>
    <row r="42" spans="2:10" ht="21" customHeight="1" x14ac:dyDescent="0.25">
      <c r="B42" s="9" t="s">
        <v>22</v>
      </c>
      <c r="C42" s="30" t="s">
        <v>12</v>
      </c>
      <c r="D42" s="30" t="s">
        <v>82</v>
      </c>
      <c r="E42" s="30" t="s">
        <v>394</v>
      </c>
      <c r="F42" s="30" t="s">
        <v>10</v>
      </c>
      <c r="G42" s="406">
        <v>2275.54</v>
      </c>
      <c r="H42" s="407"/>
      <c r="I42" s="402"/>
      <c r="J42" s="403"/>
    </row>
    <row r="43" spans="2:10" ht="19.5" customHeight="1" x14ac:dyDescent="0.25">
      <c r="B43" s="9" t="s">
        <v>21</v>
      </c>
      <c r="C43" s="30" t="s">
        <v>12</v>
      </c>
      <c r="D43" s="30" t="s">
        <v>82</v>
      </c>
      <c r="E43" s="30" t="s">
        <v>394</v>
      </c>
      <c r="F43" s="30" t="s">
        <v>10</v>
      </c>
      <c r="G43" s="406">
        <v>865.34</v>
      </c>
      <c r="H43" s="407"/>
      <c r="I43" s="402"/>
      <c r="J43" s="403"/>
    </row>
    <row r="44" spans="2:10" ht="18.75" customHeight="1" x14ac:dyDescent="0.25">
      <c r="B44" s="9" t="s">
        <v>20</v>
      </c>
      <c r="C44" s="30" t="s">
        <v>12</v>
      </c>
      <c r="D44" s="30" t="s">
        <v>82</v>
      </c>
      <c r="E44" s="30" t="s">
        <v>394</v>
      </c>
      <c r="F44" s="30" t="s">
        <v>10</v>
      </c>
      <c r="G44" s="406">
        <v>811.58</v>
      </c>
      <c r="H44" s="407"/>
      <c r="I44" s="404"/>
      <c r="J44" s="405"/>
    </row>
    <row r="45" spans="2:10" ht="19.5" customHeight="1" x14ac:dyDescent="0.25">
      <c r="B45" s="9" t="s">
        <v>18</v>
      </c>
      <c r="C45" s="30" t="s">
        <v>12</v>
      </c>
      <c r="D45" s="30" t="s">
        <v>82</v>
      </c>
      <c r="E45" s="30" t="s">
        <v>394</v>
      </c>
      <c r="F45" s="30" t="s">
        <v>10</v>
      </c>
      <c r="G45" s="406">
        <v>1366.8</v>
      </c>
      <c r="H45" s="407"/>
      <c r="I45" s="390" t="s">
        <v>19</v>
      </c>
      <c r="J45" s="390"/>
    </row>
    <row r="46" spans="2:10" ht="18" customHeight="1" x14ac:dyDescent="0.25">
      <c r="B46" s="9" t="s">
        <v>16</v>
      </c>
      <c r="C46" s="30" t="s">
        <v>12</v>
      </c>
      <c r="D46" s="30" t="s">
        <v>82</v>
      </c>
      <c r="E46" s="30" t="s">
        <v>394</v>
      </c>
      <c r="F46" s="30" t="s">
        <v>10</v>
      </c>
      <c r="G46" s="406">
        <v>1462.78</v>
      </c>
      <c r="H46" s="407"/>
      <c r="I46" s="409" t="s">
        <v>389</v>
      </c>
      <c r="J46" s="410"/>
    </row>
    <row r="47" spans="2:10" ht="18" customHeight="1" x14ac:dyDescent="0.25">
      <c r="B47" s="9" t="s">
        <v>15</v>
      </c>
      <c r="C47" s="30" t="s">
        <v>12</v>
      </c>
      <c r="D47" s="30" t="s">
        <v>82</v>
      </c>
      <c r="E47" s="30" t="s">
        <v>394</v>
      </c>
      <c r="F47" s="30" t="s">
        <v>10</v>
      </c>
      <c r="G47" s="406">
        <v>2057.9</v>
      </c>
      <c r="H47" s="407"/>
      <c r="I47" s="411"/>
      <c r="J47" s="412"/>
    </row>
    <row r="48" spans="2:10" ht="18" customHeight="1" x14ac:dyDescent="0.25">
      <c r="B48" s="9" t="s">
        <v>23</v>
      </c>
      <c r="C48" s="30" t="s">
        <v>12</v>
      </c>
      <c r="D48" s="30" t="s">
        <v>82</v>
      </c>
      <c r="E48" s="30" t="s">
        <v>395</v>
      </c>
      <c r="F48" s="30" t="s">
        <v>10</v>
      </c>
      <c r="G48" s="406">
        <v>100.78</v>
      </c>
      <c r="H48" s="407"/>
      <c r="I48" s="411"/>
      <c r="J48" s="412"/>
    </row>
    <row r="49" spans="2:11" ht="18" customHeight="1" x14ac:dyDescent="0.25">
      <c r="B49" s="9" t="s">
        <v>15</v>
      </c>
      <c r="C49" s="30" t="s">
        <v>12</v>
      </c>
      <c r="D49" s="30" t="s">
        <v>82</v>
      </c>
      <c r="E49" s="30" t="s">
        <v>395</v>
      </c>
      <c r="F49" s="30" t="s">
        <v>10</v>
      </c>
      <c r="G49" s="406">
        <v>1249.3800000000001</v>
      </c>
      <c r="H49" s="407"/>
      <c r="I49" s="411"/>
      <c r="J49" s="412"/>
    </row>
    <row r="50" spans="2:11" ht="16.5" customHeight="1" x14ac:dyDescent="0.25">
      <c r="B50" s="9" t="s">
        <v>15</v>
      </c>
      <c r="C50" s="30" t="s">
        <v>12</v>
      </c>
      <c r="D50" s="30" t="s">
        <v>82</v>
      </c>
      <c r="E50" s="30" t="s">
        <v>148</v>
      </c>
      <c r="F50" s="30" t="s">
        <v>398</v>
      </c>
      <c r="G50" s="406">
        <v>394.12</v>
      </c>
      <c r="H50" s="407"/>
      <c r="I50" s="411"/>
      <c r="J50" s="412"/>
    </row>
    <row r="51" spans="2:11" ht="17.25" customHeight="1" x14ac:dyDescent="0.25">
      <c r="B51" s="31" t="s">
        <v>13</v>
      </c>
      <c r="C51" s="83" t="s">
        <v>12</v>
      </c>
      <c r="D51" s="83" t="s">
        <v>82</v>
      </c>
      <c r="E51" s="83" t="s">
        <v>394</v>
      </c>
      <c r="F51" s="83" t="s">
        <v>10</v>
      </c>
      <c r="G51" s="415">
        <v>137.52000000000001</v>
      </c>
      <c r="H51" s="416"/>
      <c r="I51" s="413"/>
      <c r="J51" s="414"/>
    </row>
    <row r="52" spans="2:11" ht="17.25" customHeight="1" x14ac:dyDescent="0.25">
      <c r="B52" s="818" t="s">
        <v>9</v>
      </c>
      <c r="C52" s="818"/>
      <c r="D52" s="818"/>
      <c r="E52" s="818"/>
      <c r="F52" s="818"/>
      <c r="G52" s="681">
        <f>SUM(G40:H51)</f>
        <v>11227.62</v>
      </c>
      <c r="H52" s="682"/>
      <c r="I52" s="173"/>
      <c r="J52" s="170"/>
    </row>
    <row r="53" spans="2:11" ht="22.5" customHeight="1" x14ac:dyDescent="0.25">
      <c r="B53" s="387" t="s">
        <v>8</v>
      </c>
      <c r="C53" s="388"/>
      <c r="D53" s="388"/>
      <c r="E53" s="388"/>
      <c r="F53" s="388"/>
      <c r="G53" s="388"/>
      <c r="H53" s="389"/>
      <c r="I53" s="642" t="s">
        <v>7</v>
      </c>
      <c r="J53" s="562"/>
    </row>
    <row r="54" spans="2:11" ht="13.5" customHeight="1" x14ac:dyDescent="0.25">
      <c r="B54" s="390" t="s">
        <v>6</v>
      </c>
      <c r="C54" s="390"/>
      <c r="D54" s="390"/>
      <c r="E54" s="390" t="s">
        <v>5</v>
      </c>
      <c r="F54" s="390"/>
      <c r="G54" s="390"/>
      <c r="H54" s="390"/>
      <c r="I54" s="400" t="s">
        <v>86</v>
      </c>
      <c r="J54" s="401"/>
    </row>
    <row r="55" spans="2:11" ht="16.5" customHeight="1" x14ac:dyDescent="0.25">
      <c r="B55" s="573" t="s">
        <v>877</v>
      </c>
      <c r="C55" s="392"/>
      <c r="D55" s="392"/>
      <c r="E55" s="394" t="s">
        <v>871</v>
      </c>
      <c r="F55" s="394"/>
      <c r="G55" s="394"/>
      <c r="H55" s="395"/>
      <c r="I55" s="402"/>
      <c r="J55" s="403"/>
    </row>
    <row r="56" spans="2:11" ht="32.25" customHeight="1" x14ac:dyDescent="0.25">
      <c r="B56" s="392"/>
      <c r="C56" s="392"/>
      <c r="D56" s="392"/>
      <c r="E56" s="396"/>
      <c r="F56" s="396"/>
      <c r="G56" s="396"/>
      <c r="H56" s="397"/>
      <c r="I56" s="402"/>
      <c r="J56" s="403"/>
    </row>
    <row r="57" spans="2:11" ht="16.5" customHeight="1" x14ac:dyDescent="0.25">
      <c r="B57" s="392"/>
      <c r="C57" s="392"/>
      <c r="D57" s="392"/>
      <c r="E57" s="396"/>
      <c r="F57" s="396"/>
      <c r="G57" s="396"/>
      <c r="H57" s="397"/>
      <c r="I57" s="404"/>
      <c r="J57" s="405"/>
    </row>
    <row r="58" spans="2:11" ht="29.25" customHeight="1" x14ac:dyDescent="0.25">
      <c r="B58" s="392"/>
      <c r="C58" s="392"/>
      <c r="D58" s="392"/>
      <c r="E58" s="396"/>
      <c r="F58" s="396"/>
      <c r="G58" s="396"/>
      <c r="H58" s="396"/>
      <c r="I58" s="400" t="s">
        <v>1</v>
      </c>
      <c r="J58" s="819"/>
    </row>
    <row r="59" spans="2:11" ht="10.5" customHeight="1" x14ac:dyDescent="0.25">
      <c r="B59" s="392"/>
      <c r="C59" s="392"/>
      <c r="D59" s="392"/>
      <c r="E59" s="396"/>
      <c r="F59" s="396"/>
      <c r="G59" s="396"/>
      <c r="H59" s="396"/>
      <c r="I59" s="820"/>
      <c r="J59" s="821"/>
    </row>
    <row r="60" spans="2:11" x14ac:dyDescent="0.25">
      <c r="B60" s="392"/>
      <c r="C60" s="392"/>
      <c r="D60" s="392"/>
      <c r="E60" s="398"/>
      <c r="F60" s="398"/>
      <c r="G60" s="398"/>
      <c r="H60" s="399"/>
      <c r="I60" s="171"/>
      <c r="J60" s="172"/>
      <c r="K60" s="3"/>
    </row>
    <row r="61" spans="2:11" x14ac:dyDescent="0.25">
      <c r="B61" s="574" t="s">
        <v>0</v>
      </c>
      <c r="C61" s="575"/>
      <c r="D61" s="575"/>
      <c r="E61" s="575"/>
      <c r="F61" s="575"/>
      <c r="G61" s="575"/>
      <c r="H61" s="575"/>
      <c r="I61" s="575"/>
      <c r="J61" s="575"/>
    </row>
  </sheetData>
  <mergeCells count="74">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G40:H40"/>
    <mergeCell ref="I40:J44"/>
    <mergeCell ref="G41:H41"/>
    <mergeCell ref="G42:H42"/>
    <mergeCell ref="G43:H43"/>
    <mergeCell ref="G44:H44"/>
    <mergeCell ref="G45:H45"/>
    <mergeCell ref="I45:J45"/>
    <mergeCell ref="G46:H46"/>
    <mergeCell ref="I46:J51"/>
    <mergeCell ref="G47:H47"/>
    <mergeCell ref="G48:H48"/>
    <mergeCell ref="G49:H49"/>
    <mergeCell ref="G50:H50"/>
    <mergeCell ref="G51:H51"/>
    <mergeCell ref="B61:J61"/>
    <mergeCell ref="B52:F52"/>
    <mergeCell ref="G52:H52"/>
    <mergeCell ref="B53:H53"/>
    <mergeCell ref="I53:J53"/>
    <mergeCell ref="B54:D54"/>
    <mergeCell ref="E54:H54"/>
    <mergeCell ref="I54:J57"/>
    <mergeCell ref="B55:D60"/>
    <mergeCell ref="E55:H60"/>
    <mergeCell ref="I58:J59"/>
  </mergeCells>
  <printOptions horizontalCentered="1"/>
  <pageMargins left="0.31496062992125984" right="0.31496062992125984" top="0.15748031496062992" bottom="0.35433070866141736" header="0.31496062992125984" footer="0.31496062992125984"/>
  <pageSetup scale="73" fitToHeight="0" orientation="portrait" r:id="rId1"/>
  <drawing r:id="rId2"/>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sheetPr codeName="Hoja239">
    <tabColor theme="0"/>
  </sheetPr>
  <dimension ref="B1:L83"/>
  <sheetViews>
    <sheetView topLeftCell="A10" workbookViewId="0">
      <selection activeCell="B24" sqref="B24:J26"/>
    </sheetView>
  </sheetViews>
  <sheetFormatPr baseColWidth="10" defaultRowHeight="16.5" x14ac:dyDescent="0.25"/>
  <cols>
    <col min="1" max="1" width="3.140625" style="1" customWidth="1"/>
    <col min="2" max="2" width="14.85546875" style="1" customWidth="1"/>
    <col min="3" max="3" width="14.42578125" style="1" customWidth="1"/>
    <col min="4" max="4" width="14.7109375" style="1" customWidth="1"/>
    <col min="5" max="5" width="10.7109375" style="1" customWidth="1"/>
    <col min="6" max="6" width="13.42578125" style="1" customWidth="1"/>
    <col min="7" max="7" width="14.42578125" style="1" customWidth="1"/>
    <col min="8" max="8" width="4.7109375" style="1" customWidth="1"/>
    <col min="9" max="9" width="14.28515625" style="1" customWidth="1"/>
    <col min="10" max="10" width="29.7109375" style="1" customWidth="1"/>
    <col min="11" max="11" width="11.42578125" style="1"/>
    <col min="12" max="12" width="13.42578125" style="1" customWidth="1"/>
    <col min="13"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5" customHeight="1" x14ac:dyDescent="0.25">
      <c r="B6" s="489" t="s">
        <v>60</v>
      </c>
      <c r="C6" s="490"/>
      <c r="D6" s="490"/>
      <c r="E6" s="490"/>
      <c r="F6" s="490"/>
      <c r="G6" s="490"/>
      <c r="H6" s="490"/>
      <c r="I6" s="490"/>
      <c r="J6" s="491"/>
    </row>
    <row r="7" spans="2:10" ht="20.25" x14ac:dyDescent="0.25">
      <c r="B7" s="17"/>
      <c r="C7" s="16"/>
      <c r="D7" s="22"/>
      <c r="E7" s="16"/>
      <c r="F7" s="19"/>
      <c r="G7" s="19"/>
      <c r="H7" s="19"/>
      <c r="I7" s="21" t="s">
        <v>1247</v>
      </c>
      <c r="J7" s="15"/>
    </row>
    <row r="8" spans="2:10" ht="4.5" customHeight="1" x14ac:dyDescent="0.25">
      <c r="B8" s="17"/>
      <c r="C8" s="16"/>
      <c r="D8" s="19"/>
      <c r="E8" s="16"/>
      <c r="F8" s="20"/>
      <c r="G8" s="16"/>
      <c r="H8" s="16"/>
      <c r="I8" s="16"/>
      <c r="J8" s="15"/>
    </row>
    <row r="9" spans="2:10" ht="17.25" customHeight="1" x14ac:dyDescent="0.25">
      <c r="B9" s="17"/>
      <c r="C9" s="16"/>
      <c r="D9" s="16"/>
      <c r="E9" s="16"/>
      <c r="F9" s="20"/>
      <c r="G9" s="19"/>
      <c r="H9" s="19"/>
      <c r="I9" s="18" t="s">
        <v>1248</v>
      </c>
      <c r="J9" s="15"/>
    </row>
    <row r="10" spans="2:10" ht="7.5" customHeight="1" x14ac:dyDescent="0.25">
      <c r="B10" s="17"/>
      <c r="C10" s="16"/>
      <c r="D10" s="16"/>
      <c r="E10" s="16"/>
      <c r="F10" s="16"/>
      <c r="G10" s="16"/>
      <c r="H10" s="16"/>
      <c r="I10" s="16"/>
      <c r="J10" s="15"/>
    </row>
    <row r="11" spans="2:10" ht="18"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9.5" customHeight="1" x14ac:dyDescent="0.25">
      <c r="B13" s="497"/>
      <c r="C13" s="498"/>
      <c r="D13" s="505" t="s">
        <v>53</v>
      </c>
      <c r="E13" s="506"/>
      <c r="F13" s="505" t="s">
        <v>1249</v>
      </c>
      <c r="G13" s="506"/>
      <c r="H13" s="510" t="s">
        <v>1066</v>
      </c>
      <c r="I13" s="510"/>
      <c r="J13" s="504" t="s">
        <v>52</v>
      </c>
    </row>
    <row r="14" spans="2:10" ht="13.5" customHeight="1" x14ac:dyDescent="0.25">
      <c r="B14" s="497"/>
      <c r="C14" s="498"/>
      <c r="D14" s="507"/>
      <c r="E14" s="508"/>
      <c r="F14" s="507"/>
      <c r="G14" s="508"/>
      <c r="H14" s="510"/>
      <c r="I14" s="510"/>
      <c r="J14" s="504"/>
    </row>
    <row r="15" spans="2:10" ht="31.5" customHeight="1" x14ac:dyDescent="0.25">
      <c r="B15" s="497"/>
      <c r="C15" s="498"/>
      <c r="D15" s="390" t="s">
        <v>51</v>
      </c>
      <c r="E15" s="390"/>
      <c r="F15" s="390"/>
      <c r="G15" s="390"/>
      <c r="H15" s="390"/>
      <c r="I15" s="511" t="s">
        <v>50</v>
      </c>
      <c r="J15" s="512"/>
    </row>
    <row r="16" spans="2:10" ht="29.25" customHeight="1" x14ac:dyDescent="0.25">
      <c r="B16" s="499"/>
      <c r="C16" s="500"/>
      <c r="D16" s="504" t="s">
        <v>49</v>
      </c>
      <c r="E16" s="504"/>
      <c r="F16" s="504"/>
      <c r="G16" s="504"/>
      <c r="H16" s="504"/>
      <c r="I16" s="513" t="s">
        <v>71</v>
      </c>
      <c r="J16" s="514"/>
    </row>
    <row r="17" spans="2:10" ht="15.75" customHeight="1" x14ac:dyDescent="0.25">
      <c r="B17" s="387" t="s">
        <v>47</v>
      </c>
      <c r="C17" s="388"/>
      <c r="D17" s="388"/>
      <c r="E17" s="388"/>
      <c r="F17" s="388"/>
      <c r="G17" s="388"/>
      <c r="H17" s="388"/>
      <c r="I17" s="388"/>
      <c r="J17" s="389"/>
    </row>
    <row r="18" spans="2:10" ht="22.5" customHeight="1" x14ac:dyDescent="0.25">
      <c r="B18" s="459" t="s">
        <v>46</v>
      </c>
      <c r="C18" s="460"/>
      <c r="D18" s="595" t="s">
        <v>45</v>
      </c>
      <c r="E18" s="596"/>
      <c r="F18" s="596"/>
      <c r="G18" s="596"/>
      <c r="H18" s="596"/>
      <c r="I18" s="596"/>
      <c r="J18" s="597"/>
    </row>
    <row r="19" spans="2:10" ht="4.5" customHeight="1" x14ac:dyDescent="0.25">
      <c r="B19" s="461"/>
      <c r="C19" s="462"/>
      <c r="D19" s="598"/>
      <c r="E19" s="599"/>
      <c r="F19" s="599"/>
      <c r="G19" s="599"/>
      <c r="H19" s="599"/>
      <c r="I19" s="599"/>
      <c r="J19" s="600"/>
    </row>
    <row r="20" spans="2:10" ht="14.25" customHeight="1" x14ac:dyDescent="0.25">
      <c r="B20" s="521" t="s">
        <v>67</v>
      </c>
      <c r="C20" s="521"/>
      <c r="D20" s="521"/>
      <c r="E20" s="521"/>
      <c r="F20" s="470" t="s">
        <v>44</v>
      </c>
      <c r="G20" s="471"/>
      <c r="H20" s="471"/>
      <c r="I20" s="471"/>
      <c r="J20" s="472"/>
    </row>
    <row r="21" spans="2:10" ht="0.75" customHeight="1" x14ac:dyDescent="0.25">
      <c r="B21" s="521"/>
      <c r="C21" s="521"/>
      <c r="D21" s="521"/>
      <c r="E21" s="521"/>
      <c r="F21" s="473"/>
      <c r="G21" s="474"/>
      <c r="H21" s="474"/>
      <c r="I21" s="474"/>
      <c r="J21" s="475"/>
    </row>
    <row r="22" spans="2:10" ht="9.75" customHeight="1" x14ac:dyDescent="0.25">
      <c r="B22" s="521"/>
      <c r="C22" s="521"/>
      <c r="D22" s="521"/>
      <c r="E22" s="521"/>
      <c r="F22" s="522"/>
      <c r="G22" s="523"/>
      <c r="H22" s="523"/>
      <c r="I22" s="523"/>
      <c r="J22" s="524"/>
    </row>
    <row r="23" spans="2:10" ht="15" customHeight="1" x14ac:dyDescent="0.25">
      <c r="B23" s="387" t="s">
        <v>43</v>
      </c>
      <c r="C23" s="388"/>
      <c r="D23" s="388"/>
      <c r="E23" s="388"/>
      <c r="F23" s="388"/>
      <c r="G23" s="388"/>
      <c r="H23" s="388"/>
      <c r="I23" s="388"/>
      <c r="J23" s="389"/>
    </row>
    <row r="24" spans="2:10" x14ac:dyDescent="0.25">
      <c r="B24" s="528" t="s">
        <v>1250</v>
      </c>
      <c r="C24" s="529"/>
      <c r="D24" s="529"/>
      <c r="E24" s="529"/>
      <c r="F24" s="529"/>
      <c r="G24" s="529"/>
      <c r="H24" s="529"/>
      <c r="I24" s="529"/>
      <c r="J24" s="530"/>
    </row>
    <row r="25" spans="2:10" ht="9.75" customHeight="1"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925">
        <v>288692.34000000003</v>
      </c>
      <c r="J27" s="926"/>
    </row>
    <row r="28" spans="2:10" hidden="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6" t="s">
        <v>93</v>
      </c>
      <c r="C31" s="547"/>
      <c r="D31" s="547"/>
      <c r="E31" s="547"/>
      <c r="F31" s="547"/>
      <c r="G31" s="547"/>
      <c r="H31" s="547"/>
      <c r="I31" s="591"/>
      <c r="J31" s="592"/>
    </row>
    <row r="32" spans="2:10" x14ac:dyDescent="0.25">
      <c r="B32" s="662" t="s">
        <v>94</v>
      </c>
      <c r="C32" s="663"/>
      <c r="D32" s="663"/>
      <c r="E32" s="663"/>
      <c r="F32" s="663"/>
      <c r="G32" s="663"/>
      <c r="H32" s="664"/>
      <c r="I32" s="655">
        <v>9794.02</v>
      </c>
      <c r="J32" s="592"/>
    </row>
    <row r="33" spans="2:12" x14ac:dyDescent="0.25">
      <c r="B33" s="546" t="s">
        <v>95</v>
      </c>
      <c r="C33" s="547"/>
      <c r="D33" s="547"/>
      <c r="E33" s="547"/>
      <c r="F33" s="547"/>
      <c r="G33" s="547"/>
      <c r="H33" s="661"/>
      <c r="I33" s="655">
        <v>5305.14</v>
      </c>
      <c r="J33" s="592"/>
    </row>
    <row r="34" spans="2:12" x14ac:dyDescent="0.25">
      <c r="B34" s="546" t="s">
        <v>116</v>
      </c>
      <c r="C34" s="547"/>
      <c r="D34" s="547"/>
      <c r="E34" s="547"/>
      <c r="F34" s="547"/>
      <c r="G34" s="547"/>
      <c r="H34" s="661"/>
      <c r="I34" s="655">
        <v>16086</v>
      </c>
      <c r="J34" s="592"/>
    </row>
    <row r="35" spans="2:12" x14ac:dyDescent="0.25">
      <c r="B35" s="546" t="s">
        <v>117</v>
      </c>
      <c r="C35" s="547"/>
      <c r="D35" s="547"/>
      <c r="E35" s="547"/>
      <c r="F35" s="547"/>
      <c r="G35" s="547"/>
      <c r="H35" s="661"/>
      <c r="I35" s="655">
        <v>2448.5100000000002</v>
      </c>
      <c r="J35" s="592"/>
    </row>
    <row r="36" spans="2:12" x14ac:dyDescent="0.25">
      <c r="B36" s="542" t="s">
        <v>98</v>
      </c>
      <c r="C36" s="543"/>
      <c r="D36" s="543"/>
      <c r="E36" s="543"/>
      <c r="F36" s="543"/>
      <c r="G36" s="543"/>
      <c r="H36" s="654"/>
      <c r="I36" s="655">
        <v>44438.86</v>
      </c>
      <c r="J36" s="592"/>
    </row>
    <row r="37" spans="2:12" x14ac:dyDescent="0.25">
      <c r="B37" s="542" t="s">
        <v>36</v>
      </c>
      <c r="C37" s="543"/>
      <c r="D37" s="543"/>
      <c r="E37" s="543"/>
      <c r="F37" s="543"/>
      <c r="G37" s="543"/>
      <c r="H37" s="654"/>
      <c r="I37" s="656">
        <v>20037.189999999999</v>
      </c>
      <c r="J37" s="545"/>
    </row>
    <row r="38" spans="2:12" x14ac:dyDescent="0.25">
      <c r="B38" s="657" t="s">
        <v>35</v>
      </c>
      <c r="C38" s="658"/>
      <c r="D38" s="658"/>
      <c r="E38" s="658"/>
      <c r="F38" s="658"/>
      <c r="G38" s="658"/>
      <c r="H38" s="659"/>
      <c r="I38" s="655">
        <v>9420</v>
      </c>
      <c r="J38" s="592"/>
    </row>
    <row r="39" spans="2:12" ht="27" customHeight="1" x14ac:dyDescent="0.25">
      <c r="B39" s="443" t="s">
        <v>1251</v>
      </c>
      <c r="C39" s="444"/>
      <c r="D39" s="444"/>
      <c r="E39" s="445"/>
      <c r="F39" s="550" t="s">
        <v>34</v>
      </c>
      <c r="G39" s="551"/>
      <c r="H39" s="552"/>
      <c r="I39" s="715">
        <f>SUM(I31:J38)</f>
        <v>107529.72</v>
      </c>
      <c r="J39" s="715"/>
    </row>
    <row r="40" spans="2:12" ht="25.5" customHeight="1" x14ac:dyDescent="0.25">
      <c r="B40" s="446"/>
      <c r="C40" s="447"/>
      <c r="D40" s="447"/>
      <c r="E40" s="448"/>
      <c r="F40" s="550" t="s">
        <v>33</v>
      </c>
      <c r="G40" s="551"/>
      <c r="H40" s="552"/>
      <c r="I40" s="927">
        <f>++I27+I28-I39</f>
        <v>181162.62000000002</v>
      </c>
      <c r="J40" s="927"/>
    </row>
    <row r="41" spans="2:12" ht="14.25" customHeight="1" x14ac:dyDescent="0.25">
      <c r="B41" s="417" t="s">
        <v>32</v>
      </c>
      <c r="C41" s="418"/>
      <c r="D41" s="418"/>
      <c r="E41" s="418"/>
      <c r="F41" s="418"/>
      <c r="G41" s="418"/>
      <c r="H41" s="419"/>
      <c r="I41" s="390" t="s">
        <v>31</v>
      </c>
      <c r="J41" s="390"/>
    </row>
    <row r="42" spans="2:12" ht="33.75" customHeight="1" x14ac:dyDescent="0.25">
      <c r="B42" s="176" t="s">
        <v>30</v>
      </c>
      <c r="C42" s="176" t="s">
        <v>29</v>
      </c>
      <c r="D42" s="176" t="s">
        <v>28</v>
      </c>
      <c r="E42" s="176" t="s">
        <v>27</v>
      </c>
      <c r="F42" s="28" t="s">
        <v>26</v>
      </c>
      <c r="G42" s="424" t="s">
        <v>25</v>
      </c>
      <c r="H42" s="425"/>
      <c r="I42" s="390"/>
      <c r="J42" s="390"/>
    </row>
    <row r="43" spans="2:12" ht="24" customHeight="1" x14ac:dyDescent="0.25">
      <c r="B43" s="180" t="s">
        <v>23</v>
      </c>
      <c r="C43" s="30" t="s">
        <v>12</v>
      </c>
      <c r="D43" s="30" t="s">
        <v>11</v>
      </c>
      <c r="E43" s="30" t="s">
        <v>11</v>
      </c>
      <c r="F43" s="30" t="s">
        <v>10</v>
      </c>
      <c r="G43" s="646">
        <v>11830.33</v>
      </c>
      <c r="H43" s="647"/>
      <c r="I43" s="648" t="s">
        <v>118</v>
      </c>
      <c r="J43" s="649"/>
    </row>
    <row r="44" spans="2:12" ht="23.25" customHeight="1" x14ac:dyDescent="0.25">
      <c r="B44" s="9" t="s">
        <v>23</v>
      </c>
      <c r="C44" s="8" t="s">
        <v>12</v>
      </c>
      <c r="D44" s="8" t="s">
        <v>11</v>
      </c>
      <c r="E44" s="8" t="s">
        <v>14</v>
      </c>
      <c r="F44" s="8" t="s">
        <v>10</v>
      </c>
      <c r="G44" s="640">
        <v>2444.5500000000002</v>
      </c>
      <c r="H44" s="641"/>
      <c r="I44" s="650"/>
      <c r="J44" s="651"/>
    </row>
    <row r="45" spans="2:12" ht="18.75" customHeight="1" x14ac:dyDescent="0.25">
      <c r="B45" s="9" t="s">
        <v>23</v>
      </c>
      <c r="C45" s="8" t="s">
        <v>12</v>
      </c>
      <c r="D45" s="8" t="s">
        <v>119</v>
      </c>
      <c r="E45" s="8" t="s">
        <v>120</v>
      </c>
      <c r="F45" s="8" t="s">
        <v>10</v>
      </c>
      <c r="G45" s="640">
        <v>1183.03</v>
      </c>
      <c r="H45" s="641"/>
      <c r="I45" s="650"/>
      <c r="J45" s="651"/>
      <c r="L45" s="40"/>
    </row>
    <row r="46" spans="2:12" ht="19.5" customHeight="1" x14ac:dyDescent="0.25">
      <c r="B46" s="9" t="s">
        <v>23</v>
      </c>
      <c r="C46" s="8" t="s">
        <v>12</v>
      </c>
      <c r="D46" s="8" t="s">
        <v>119</v>
      </c>
      <c r="E46" s="8" t="s">
        <v>121</v>
      </c>
      <c r="F46" s="8" t="s">
        <v>10</v>
      </c>
      <c r="G46" s="640">
        <v>450</v>
      </c>
      <c r="H46" s="641"/>
      <c r="I46" s="650"/>
      <c r="J46" s="651"/>
    </row>
    <row r="47" spans="2:12" ht="21.75" customHeight="1" x14ac:dyDescent="0.25">
      <c r="B47" s="9" t="s">
        <v>23</v>
      </c>
      <c r="C47" s="8" t="s">
        <v>12</v>
      </c>
      <c r="D47" s="8" t="s">
        <v>119</v>
      </c>
      <c r="E47" s="8" t="s">
        <v>122</v>
      </c>
      <c r="F47" s="8" t="s">
        <v>10</v>
      </c>
      <c r="G47" s="640">
        <v>150</v>
      </c>
      <c r="H47" s="641"/>
      <c r="I47" s="650"/>
      <c r="J47" s="651"/>
    </row>
    <row r="48" spans="2:12" ht="21.75" customHeight="1" x14ac:dyDescent="0.25">
      <c r="B48" s="9" t="s">
        <v>22</v>
      </c>
      <c r="C48" s="8" t="s">
        <v>12</v>
      </c>
      <c r="D48" s="8" t="s">
        <v>11</v>
      </c>
      <c r="E48" s="8" t="s">
        <v>11</v>
      </c>
      <c r="F48" s="8" t="s">
        <v>10</v>
      </c>
      <c r="G48" s="640">
        <v>52725.120000000003</v>
      </c>
      <c r="H48" s="641"/>
      <c r="I48" s="650"/>
      <c r="J48" s="651"/>
      <c r="L48" s="41"/>
    </row>
    <row r="49" spans="2:12" ht="21.75" customHeight="1" x14ac:dyDescent="0.25">
      <c r="B49" s="9" t="s">
        <v>22</v>
      </c>
      <c r="C49" s="8" t="s">
        <v>12</v>
      </c>
      <c r="D49" s="8" t="s">
        <v>119</v>
      </c>
      <c r="E49" s="8" t="s">
        <v>120</v>
      </c>
      <c r="F49" s="8" t="s">
        <v>10</v>
      </c>
      <c r="G49" s="640">
        <v>3976.69</v>
      </c>
      <c r="H49" s="641"/>
      <c r="I49" s="650"/>
      <c r="J49" s="651"/>
    </row>
    <row r="50" spans="2:12" ht="21.75" customHeight="1" x14ac:dyDescent="0.25">
      <c r="B50" s="9" t="s">
        <v>22</v>
      </c>
      <c r="C50" s="8" t="s">
        <v>12</v>
      </c>
      <c r="D50" s="8" t="s">
        <v>119</v>
      </c>
      <c r="E50" s="8" t="s">
        <v>121</v>
      </c>
      <c r="F50" s="8" t="s">
        <v>10</v>
      </c>
      <c r="G50" s="640">
        <v>4350</v>
      </c>
      <c r="H50" s="641"/>
      <c r="I50" s="650"/>
      <c r="J50" s="651"/>
    </row>
    <row r="51" spans="2:12" ht="18" customHeight="1" x14ac:dyDescent="0.25">
      <c r="B51" s="9" t="s">
        <v>21</v>
      </c>
      <c r="C51" s="8" t="s">
        <v>12</v>
      </c>
      <c r="D51" s="8" t="s">
        <v>11</v>
      </c>
      <c r="E51" s="8" t="s">
        <v>11</v>
      </c>
      <c r="F51" s="8" t="s">
        <v>10</v>
      </c>
      <c r="G51" s="640">
        <v>20014.87</v>
      </c>
      <c r="H51" s="641"/>
      <c r="I51" s="652"/>
      <c r="J51" s="653"/>
    </row>
    <row r="52" spans="2:12" ht="16.5" customHeight="1" x14ac:dyDescent="0.25">
      <c r="B52" s="9" t="s">
        <v>21</v>
      </c>
      <c r="C52" s="8" t="s">
        <v>12</v>
      </c>
      <c r="D52" s="8" t="s">
        <v>119</v>
      </c>
      <c r="E52" s="8" t="s">
        <v>120</v>
      </c>
      <c r="F52" s="8" t="s">
        <v>10</v>
      </c>
      <c r="G52" s="640">
        <v>1887.47</v>
      </c>
      <c r="H52" s="641"/>
      <c r="I52" s="420" t="s">
        <v>19</v>
      </c>
      <c r="J52" s="421"/>
    </row>
    <row r="53" spans="2:12" ht="17.25" customHeight="1" x14ac:dyDescent="0.25">
      <c r="B53" s="9" t="s">
        <v>21</v>
      </c>
      <c r="C53" s="8" t="s">
        <v>12</v>
      </c>
      <c r="D53" s="8" t="s">
        <v>119</v>
      </c>
      <c r="E53" s="8" t="s">
        <v>121</v>
      </c>
      <c r="F53" s="8" t="s">
        <v>10</v>
      </c>
      <c r="G53" s="640">
        <v>1350</v>
      </c>
      <c r="H53" s="641"/>
      <c r="I53" s="422"/>
      <c r="J53" s="423"/>
      <c r="L53" s="40"/>
    </row>
    <row r="54" spans="2:12" ht="19.5" customHeight="1" x14ac:dyDescent="0.25">
      <c r="B54" s="9" t="s">
        <v>20</v>
      </c>
      <c r="C54" s="8" t="s">
        <v>12</v>
      </c>
      <c r="D54" s="8" t="s">
        <v>11</v>
      </c>
      <c r="E54" s="8" t="s">
        <v>11</v>
      </c>
      <c r="F54" s="8" t="s">
        <v>10</v>
      </c>
      <c r="G54" s="640">
        <v>18966.189999999999</v>
      </c>
      <c r="H54" s="641"/>
      <c r="I54" s="638"/>
      <c r="J54" s="639"/>
      <c r="L54" s="40"/>
    </row>
    <row r="55" spans="2:12" ht="16.5" customHeight="1" x14ac:dyDescent="0.25">
      <c r="B55" s="9" t="s">
        <v>20</v>
      </c>
      <c r="C55" s="8" t="s">
        <v>12</v>
      </c>
      <c r="D55" s="8" t="s">
        <v>119</v>
      </c>
      <c r="E55" s="8" t="s">
        <v>120</v>
      </c>
      <c r="F55" s="8" t="s">
        <v>10</v>
      </c>
      <c r="G55" s="640">
        <v>1896.63</v>
      </c>
      <c r="H55" s="641"/>
      <c r="I55" s="409" t="s">
        <v>123</v>
      </c>
      <c r="J55" s="410"/>
      <c r="L55" s="40"/>
    </row>
    <row r="56" spans="2:12" ht="16.5" customHeight="1" x14ac:dyDescent="0.25">
      <c r="B56" s="9" t="s">
        <v>20</v>
      </c>
      <c r="C56" s="8" t="s">
        <v>12</v>
      </c>
      <c r="D56" s="8" t="s">
        <v>119</v>
      </c>
      <c r="E56" s="8" t="s">
        <v>121</v>
      </c>
      <c r="F56" s="8" t="s">
        <v>10</v>
      </c>
      <c r="G56" s="640">
        <v>750</v>
      </c>
      <c r="H56" s="641"/>
      <c r="I56" s="411"/>
      <c r="J56" s="412"/>
      <c r="L56" s="40"/>
    </row>
    <row r="57" spans="2:12" ht="16.5" customHeight="1" x14ac:dyDescent="0.25">
      <c r="B57" s="9" t="s">
        <v>18</v>
      </c>
      <c r="C57" s="8" t="s">
        <v>12</v>
      </c>
      <c r="D57" s="8" t="s">
        <v>11</v>
      </c>
      <c r="E57" s="8" t="s">
        <v>11</v>
      </c>
      <c r="F57" s="8" t="s">
        <v>10</v>
      </c>
      <c r="G57" s="640">
        <v>32051.86</v>
      </c>
      <c r="H57" s="641"/>
      <c r="I57" s="411"/>
      <c r="J57" s="412"/>
      <c r="L57" s="40"/>
    </row>
    <row r="58" spans="2:12" ht="16.5" customHeight="1" x14ac:dyDescent="0.25">
      <c r="B58" s="9" t="s">
        <v>18</v>
      </c>
      <c r="C58" s="8" t="s">
        <v>12</v>
      </c>
      <c r="D58" s="8" t="s">
        <v>119</v>
      </c>
      <c r="E58" s="8" t="s">
        <v>120</v>
      </c>
      <c r="F58" s="8" t="s">
        <v>10</v>
      </c>
      <c r="G58" s="640">
        <v>2487.2600000000002</v>
      </c>
      <c r="H58" s="641"/>
      <c r="I58" s="411"/>
      <c r="J58" s="412"/>
      <c r="L58" s="40"/>
    </row>
    <row r="59" spans="2:12" ht="16.5" customHeight="1" x14ac:dyDescent="0.25">
      <c r="B59" s="9" t="s">
        <v>18</v>
      </c>
      <c r="C59" s="8" t="s">
        <v>12</v>
      </c>
      <c r="D59" s="8" t="s">
        <v>119</v>
      </c>
      <c r="E59" s="8" t="s">
        <v>121</v>
      </c>
      <c r="F59" s="8" t="s">
        <v>10</v>
      </c>
      <c r="G59" s="640">
        <v>1750</v>
      </c>
      <c r="H59" s="641"/>
      <c r="I59" s="411"/>
      <c r="J59" s="412"/>
      <c r="L59" s="40"/>
    </row>
    <row r="60" spans="2:12" ht="16.5" customHeight="1" x14ac:dyDescent="0.25">
      <c r="B60" s="9" t="s">
        <v>16</v>
      </c>
      <c r="C60" s="8" t="s">
        <v>12</v>
      </c>
      <c r="D60" s="8" t="s">
        <v>11</v>
      </c>
      <c r="E60" s="8" t="s">
        <v>11</v>
      </c>
      <c r="F60" s="8" t="s">
        <v>10</v>
      </c>
      <c r="G60" s="640">
        <v>34131.72</v>
      </c>
      <c r="H60" s="641"/>
      <c r="I60" s="411"/>
      <c r="J60" s="412"/>
      <c r="L60" s="40"/>
    </row>
    <row r="61" spans="2:12" ht="16.5" customHeight="1" x14ac:dyDescent="0.25">
      <c r="B61" s="9" t="s">
        <v>16</v>
      </c>
      <c r="C61" s="8" t="s">
        <v>12</v>
      </c>
      <c r="D61" s="8" t="s">
        <v>119</v>
      </c>
      <c r="E61" s="8" t="s">
        <v>120</v>
      </c>
      <c r="F61" s="8" t="s">
        <v>10</v>
      </c>
      <c r="G61" s="640">
        <v>1424.26</v>
      </c>
      <c r="H61" s="641"/>
      <c r="I61" s="411"/>
      <c r="J61" s="412"/>
      <c r="L61" s="40"/>
    </row>
    <row r="62" spans="2:12" ht="16.5" customHeight="1" x14ac:dyDescent="0.25">
      <c r="B62" s="9" t="s">
        <v>16</v>
      </c>
      <c r="C62" s="8" t="s">
        <v>12</v>
      </c>
      <c r="D62" s="8" t="s">
        <v>119</v>
      </c>
      <c r="E62" s="8" t="s">
        <v>121</v>
      </c>
      <c r="F62" s="8" t="s">
        <v>10</v>
      </c>
      <c r="G62" s="640">
        <v>3450</v>
      </c>
      <c r="H62" s="641"/>
      <c r="I62" s="411"/>
      <c r="J62" s="412"/>
      <c r="L62" s="40"/>
    </row>
    <row r="63" spans="2:12" ht="16.5" customHeight="1" x14ac:dyDescent="0.25">
      <c r="B63" s="9" t="s">
        <v>15</v>
      </c>
      <c r="C63" s="8" t="s">
        <v>12</v>
      </c>
      <c r="D63" s="8" t="s">
        <v>11</v>
      </c>
      <c r="E63" s="8" t="s">
        <v>11</v>
      </c>
      <c r="F63" s="8" t="s">
        <v>10</v>
      </c>
      <c r="G63" s="640">
        <v>40362.050000000003</v>
      </c>
      <c r="H63" s="641"/>
      <c r="I63" s="411"/>
      <c r="J63" s="412"/>
      <c r="L63" s="40"/>
    </row>
    <row r="64" spans="2:12" ht="16.5" customHeight="1" x14ac:dyDescent="0.25">
      <c r="B64" s="179" t="s">
        <v>15</v>
      </c>
      <c r="C64" s="32" t="s">
        <v>12</v>
      </c>
      <c r="D64" s="32" t="s">
        <v>11</v>
      </c>
      <c r="E64" s="8" t="s">
        <v>14</v>
      </c>
      <c r="F64" s="8" t="s">
        <v>10</v>
      </c>
      <c r="G64" s="640">
        <v>31779.15</v>
      </c>
      <c r="H64" s="641"/>
      <c r="I64" s="413"/>
      <c r="J64" s="414"/>
      <c r="L64" s="40"/>
    </row>
    <row r="65" spans="2:12" ht="16.5" customHeight="1" x14ac:dyDescent="0.25">
      <c r="B65" s="9" t="s">
        <v>15</v>
      </c>
      <c r="C65" s="8" t="s">
        <v>12</v>
      </c>
      <c r="D65" s="8" t="s">
        <v>119</v>
      </c>
      <c r="E65" s="8" t="s">
        <v>120</v>
      </c>
      <c r="F65" s="8" t="s">
        <v>10</v>
      </c>
      <c r="G65" s="640">
        <v>3574.72</v>
      </c>
      <c r="H65" s="641"/>
      <c r="I65" s="642" t="s">
        <v>7</v>
      </c>
      <c r="J65" s="562"/>
      <c r="L65" s="40"/>
    </row>
    <row r="66" spans="2:12" ht="16.5" customHeight="1" x14ac:dyDescent="0.25">
      <c r="B66" s="9" t="s">
        <v>15</v>
      </c>
      <c r="C66" s="8" t="s">
        <v>12</v>
      </c>
      <c r="D66" s="8" t="s">
        <v>119</v>
      </c>
      <c r="E66" s="8" t="s">
        <v>121</v>
      </c>
      <c r="F66" s="8" t="s">
        <v>10</v>
      </c>
      <c r="G66" s="640">
        <v>3350</v>
      </c>
      <c r="H66" s="641"/>
      <c r="I66" s="632" t="s">
        <v>86</v>
      </c>
      <c r="J66" s="633"/>
      <c r="L66" s="40"/>
    </row>
    <row r="67" spans="2:12" ht="16.5" customHeight="1" x14ac:dyDescent="0.25">
      <c r="B67" s="9" t="s">
        <v>15</v>
      </c>
      <c r="C67" s="8" t="s">
        <v>12</v>
      </c>
      <c r="D67" s="8" t="s">
        <v>119</v>
      </c>
      <c r="E67" s="8" t="s">
        <v>122</v>
      </c>
      <c r="F67" s="8" t="s">
        <v>10</v>
      </c>
      <c r="G67" s="640">
        <v>4600</v>
      </c>
      <c r="H67" s="641"/>
      <c r="I67" s="634"/>
      <c r="J67" s="635"/>
      <c r="L67" s="40"/>
    </row>
    <row r="68" spans="2:12" ht="16.5" customHeight="1" x14ac:dyDescent="0.25">
      <c r="B68" s="9" t="s">
        <v>15</v>
      </c>
      <c r="C68" s="8" t="s">
        <v>12</v>
      </c>
      <c r="D68" s="8" t="s">
        <v>81</v>
      </c>
      <c r="E68" s="8" t="s">
        <v>82</v>
      </c>
      <c r="F68" s="8" t="s">
        <v>10</v>
      </c>
      <c r="G68" s="640">
        <v>4083.53</v>
      </c>
      <c r="H68" s="641"/>
      <c r="I68" s="634"/>
      <c r="J68" s="635"/>
      <c r="L68" s="40"/>
    </row>
    <row r="69" spans="2:12" ht="16.5" customHeight="1" x14ac:dyDescent="0.25">
      <c r="B69" s="9" t="s">
        <v>13</v>
      </c>
      <c r="C69" s="8" t="s">
        <v>12</v>
      </c>
      <c r="D69" s="8" t="s">
        <v>11</v>
      </c>
      <c r="E69" s="8" t="s">
        <v>11</v>
      </c>
      <c r="F69" s="8" t="s">
        <v>10</v>
      </c>
      <c r="G69" s="640">
        <v>3202.65</v>
      </c>
      <c r="H69" s="641"/>
      <c r="I69" s="634"/>
      <c r="J69" s="635"/>
      <c r="L69" s="40"/>
    </row>
    <row r="70" spans="2:12" ht="16.5" customHeight="1" x14ac:dyDescent="0.25">
      <c r="B70" s="9" t="s">
        <v>13</v>
      </c>
      <c r="C70" s="8" t="s">
        <v>12</v>
      </c>
      <c r="D70" s="8" t="s">
        <v>119</v>
      </c>
      <c r="E70" s="8" t="s">
        <v>120</v>
      </c>
      <c r="F70" s="8" t="s">
        <v>10</v>
      </c>
      <c r="G70" s="640">
        <v>320.26</v>
      </c>
      <c r="H70" s="641"/>
      <c r="I70" s="636"/>
      <c r="J70" s="637"/>
      <c r="L70" s="40"/>
    </row>
    <row r="71" spans="2:12" ht="16.5" customHeight="1" x14ac:dyDescent="0.25">
      <c r="B71" s="9" t="s">
        <v>13</v>
      </c>
      <c r="C71" s="8" t="s">
        <v>12</v>
      </c>
      <c r="D71" s="8" t="s">
        <v>119</v>
      </c>
      <c r="E71" s="8" t="s">
        <v>121</v>
      </c>
      <c r="F71" s="8" t="s">
        <v>10</v>
      </c>
      <c r="G71" s="640">
        <v>150</v>
      </c>
      <c r="H71" s="641"/>
      <c r="I71" s="177"/>
      <c r="J71" s="178"/>
      <c r="L71" s="40"/>
    </row>
    <row r="72" spans="2:12" ht="18.75" customHeight="1" x14ac:dyDescent="0.25">
      <c r="B72" s="643" t="s">
        <v>9</v>
      </c>
      <c r="C72" s="644"/>
      <c r="D72" s="644"/>
      <c r="E72" s="644"/>
      <c r="F72" s="644"/>
      <c r="G72" s="645">
        <f>SUM(G43:H71)</f>
        <v>288692.34000000008</v>
      </c>
      <c r="H72" s="645"/>
      <c r="I72" s="632" t="s">
        <v>1</v>
      </c>
      <c r="J72" s="633"/>
    </row>
    <row r="73" spans="2:12" ht="17.25" customHeight="1" x14ac:dyDescent="0.25">
      <c r="B73" s="387" t="s">
        <v>8</v>
      </c>
      <c r="C73" s="388"/>
      <c r="D73" s="388"/>
      <c r="E73" s="388"/>
      <c r="F73" s="388"/>
      <c r="G73" s="388"/>
      <c r="H73" s="388"/>
      <c r="I73" s="634"/>
      <c r="J73" s="635"/>
    </row>
    <row r="74" spans="2:12" ht="22.5" customHeight="1" x14ac:dyDescent="0.25">
      <c r="B74" s="390" t="s">
        <v>6</v>
      </c>
      <c r="C74" s="390"/>
      <c r="D74" s="390"/>
      <c r="E74" s="390" t="s">
        <v>5</v>
      </c>
      <c r="F74" s="390"/>
      <c r="G74" s="390"/>
      <c r="H74" s="642"/>
      <c r="I74" s="634"/>
      <c r="J74" s="635"/>
    </row>
    <row r="75" spans="2:12" ht="9" customHeight="1" x14ac:dyDescent="0.25">
      <c r="B75" s="573" t="s">
        <v>877</v>
      </c>
      <c r="C75" s="392"/>
      <c r="D75" s="392"/>
      <c r="E75" s="394" t="s">
        <v>871</v>
      </c>
      <c r="F75" s="394"/>
      <c r="G75" s="394"/>
      <c r="H75" s="395"/>
      <c r="I75" s="634"/>
      <c r="J75" s="635"/>
    </row>
    <row r="76" spans="2:12" ht="9" customHeight="1" x14ac:dyDescent="0.25">
      <c r="B76" s="392"/>
      <c r="C76" s="392"/>
      <c r="D76" s="392"/>
      <c r="E76" s="396"/>
      <c r="F76" s="396"/>
      <c r="G76" s="396"/>
      <c r="H76" s="397"/>
      <c r="I76" s="634"/>
      <c r="J76" s="635"/>
    </row>
    <row r="77" spans="2:12" ht="10.5" customHeight="1" x14ac:dyDescent="0.25">
      <c r="B77" s="392"/>
      <c r="C77" s="392"/>
      <c r="D77" s="392"/>
      <c r="E77" s="396"/>
      <c r="F77" s="396"/>
      <c r="G77" s="396"/>
      <c r="H77" s="397"/>
      <c r="I77" s="634"/>
      <c r="J77" s="635"/>
    </row>
    <row r="78" spans="2:12" ht="16.5" customHeight="1" x14ac:dyDescent="0.25">
      <c r="B78" s="392"/>
      <c r="C78" s="392"/>
      <c r="D78" s="392"/>
      <c r="E78" s="396"/>
      <c r="F78" s="396"/>
      <c r="G78" s="396"/>
      <c r="H78" s="396"/>
      <c r="I78" s="634"/>
      <c r="J78" s="635"/>
    </row>
    <row r="79" spans="2:12" ht="29.25" customHeight="1" x14ac:dyDescent="0.25">
      <c r="B79" s="392"/>
      <c r="C79" s="392"/>
      <c r="D79" s="392"/>
      <c r="E79" s="396"/>
      <c r="F79" s="396"/>
      <c r="G79" s="396"/>
      <c r="H79" s="396"/>
      <c r="I79" s="634"/>
      <c r="J79" s="635"/>
    </row>
    <row r="80" spans="2:12" ht="10.5" customHeight="1" x14ac:dyDescent="0.25">
      <c r="B80" s="392"/>
      <c r="C80" s="392"/>
      <c r="D80" s="392"/>
      <c r="E80" s="398"/>
      <c r="F80" s="398"/>
      <c r="G80" s="398"/>
      <c r="H80" s="399"/>
      <c r="I80" s="636"/>
      <c r="J80" s="637"/>
    </row>
    <row r="81" spans="2:10" ht="20.25" customHeight="1" x14ac:dyDescent="0.25">
      <c r="B81" s="574" t="s">
        <v>0</v>
      </c>
      <c r="C81" s="575"/>
      <c r="D81" s="575"/>
      <c r="E81" s="575"/>
      <c r="F81" s="575"/>
      <c r="G81" s="575"/>
      <c r="H81" s="575"/>
      <c r="I81" s="575"/>
      <c r="J81" s="576"/>
    </row>
    <row r="83" spans="2:10" x14ac:dyDescent="0.25">
      <c r="G83" s="40"/>
    </row>
  </sheetData>
  <mergeCells count="97">
    <mergeCell ref="B81:J81"/>
    <mergeCell ref="G71:H71"/>
    <mergeCell ref="B72:F72"/>
    <mergeCell ref="G72:H72"/>
    <mergeCell ref="I72:J80"/>
    <mergeCell ref="B73:H73"/>
    <mergeCell ref="B74:D74"/>
    <mergeCell ref="E74:H74"/>
    <mergeCell ref="B75:D80"/>
    <mergeCell ref="E75:H80"/>
    <mergeCell ref="I65:J65"/>
    <mergeCell ref="G66:H66"/>
    <mergeCell ref="I66:J70"/>
    <mergeCell ref="G67:H67"/>
    <mergeCell ref="G68:H68"/>
    <mergeCell ref="G69:H69"/>
    <mergeCell ref="G70:H70"/>
    <mergeCell ref="G65:H65"/>
    <mergeCell ref="G52:H52"/>
    <mergeCell ref="I52:J54"/>
    <mergeCell ref="G53:H53"/>
    <mergeCell ref="G54:H54"/>
    <mergeCell ref="G55:H55"/>
    <mergeCell ref="I55:J64"/>
    <mergeCell ref="G56:H56"/>
    <mergeCell ref="G57:H57"/>
    <mergeCell ref="G58:H58"/>
    <mergeCell ref="G59:H59"/>
    <mergeCell ref="G60:H60"/>
    <mergeCell ref="G61:H61"/>
    <mergeCell ref="G62:H62"/>
    <mergeCell ref="G63:H63"/>
    <mergeCell ref="G64:H64"/>
    <mergeCell ref="G43:H43"/>
    <mergeCell ref="I43:J51"/>
    <mergeCell ref="G44:H44"/>
    <mergeCell ref="G45:H45"/>
    <mergeCell ref="G46:H46"/>
    <mergeCell ref="G47:H47"/>
    <mergeCell ref="G48:H48"/>
    <mergeCell ref="G49:H49"/>
    <mergeCell ref="G50:H50"/>
    <mergeCell ref="G51:H51"/>
    <mergeCell ref="B41:H41"/>
    <mergeCell ref="I41:J42"/>
    <mergeCell ref="G42:H42"/>
    <mergeCell ref="B36:H36"/>
    <mergeCell ref="I36:J36"/>
    <mergeCell ref="B37:H37"/>
    <mergeCell ref="I37:J37"/>
    <mergeCell ref="B38:H38"/>
    <mergeCell ref="I38:J38"/>
    <mergeCell ref="B39:E40"/>
    <mergeCell ref="F39:H39"/>
    <mergeCell ref="I39:J39"/>
    <mergeCell ref="F40:H40"/>
    <mergeCell ref="I40:J40"/>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58" fitToHeight="0" orientation="portrait" horizontalDpi="300" verticalDpi="300" r:id="rId1"/>
  <drawing r:id="rId2"/>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sheetPr codeName="Hoja240">
    <tabColor theme="0"/>
  </sheetPr>
  <dimension ref="B1:K62"/>
  <sheetViews>
    <sheetView topLeftCell="A17"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1252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1248</v>
      </c>
      <c r="J9" s="15"/>
    </row>
    <row r="10" spans="2:10" ht="12.75" customHeight="1"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130</v>
      </c>
      <c r="E13" s="506"/>
      <c r="F13" s="505" t="s">
        <v>131</v>
      </c>
      <c r="G13" s="506"/>
      <c r="H13" s="510" t="s">
        <v>1066</v>
      </c>
      <c r="I13" s="510"/>
      <c r="J13" s="504" t="s">
        <v>52</v>
      </c>
    </row>
    <row r="14" spans="2:10" ht="18.75" customHeight="1" x14ac:dyDescent="0.25">
      <c r="B14" s="497"/>
      <c r="C14" s="498"/>
      <c r="D14" s="507"/>
      <c r="E14" s="508"/>
      <c r="F14" s="507"/>
      <c r="G14" s="508"/>
      <c r="H14" s="510"/>
      <c r="I14" s="510"/>
      <c r="J14" s="504"/>
    </row>
    <row r="15" spans="2:10" ht="36" customHeight="1" x14ac:dyDescent="0.25">
      <c r="B15" s="497"/>
      <c r="C15" s="498"/>
      <c r="D15" s="390" t="s">
        <v>51</v>
      </c>
      <c r="E15" s="390"/>
      <c r="F15" s="390"/>
      <c r="G15" s="390"/>
      <c r="H15" s="39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45</v>
      </c>
      <c r="E18" s="596"/>
      <c r="F18" s="596"/>
      <c r="G18" s="596"/>
      <c r="H18" s="596"/>
      <c r="I18" s="596"/>
      <c r="J18" s="597"/>
    </row>
    <row r="19" spans="2:10" x14ac:dyDescent="0.25">
      <c r="B19" s="461"/>
      <c r="C19" s="462"/>
      <c r="D19" s="598"/>
      <c r="E19" s="599"/>
      <c r="F19" s="599"/>
      <c r="G19" s="599"/>
      <c r="H19" s="599"/>
      <c r="I19" s="599"/>
      <c r="J19" s="600"/>
    </row>
    <row r="20" spans="2:10" x14ac:dyDescent="0.25">
      <c r="B20" s="521" t="s">
        <v>67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1253</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9778.2000000000007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x14ac:dyDescent="0.25">
      <c r="B33" s="542" t="s">
        <v>35</v>
      </c>
      <c r="C33" s="543"/>
      <c r="D33" s="543"/>
      <c r="E33" s="543"/>
      <c r="F33" s="543"/>
      <c r="G33" s="543"/>
      <c r="H33" s="543"/>
      <c r="I33" s="615">
        <v>200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x14ac:dyDescent="0.25">
      <c r="B39" s="546" t="s">
        <v>98</v>
      </c>
      <c r="C39" s="547"/>
      <c r="D39" s="547"/>
      <c r="E39" s="547"/>
      <c r="F39" s="547"/>
      <c r="G39" s="547"/>
      <c r="H39" s="547"/>
      <c r="I39" s="615">
        <v>0</v>
      </c>
      <c r="J39" s="616"/>
    </row>
    <row r="40" spans="2:10" ht="28.5" customHeight="1" x14ac:dyDescent="0.25">
      <c r="B40" s="582" t="s">
        <v>617</v>
      </c>
      <c r="C40" s="583"/>
      <c r="D40" s="583"/>
      <c r="E40" s="584"/>
      <c r="F40" s="550" t="s">
        <v>34</v>
      </c>
      <c r="G40" s="551"/>
      <c r="H40" s="552"/>
      <c r="I40" s="553">
        <f>SUM(I31:J39)</f>
        <v>200</v>
      </c>
      <c r="J40" s="553"/>
    </row>
    <row r="41" spans="2:10" ht="21" customHeight="1" x14ac:dyDescent="0.25">
      <c r="B41" s="585"/>
      <c r="C41" s="586"/>
      <c r="D41" s="586"/>
      <c r="E41" s="587"/>
      <c r="F41" s="550" t="s">
        <v>33</v>
      </c>
      <c r="G41" s="551"/>
      <c r="H41" s="552"/>
      <c r="I41" s="452">
        <f>++I27+I28-I40</f>
        <v>9578.2000000000007</v>
      </c>
      <c r="J41" s="452"/>
    </row>
    <row r="42" spans="2:10" ht="20.25" customHeight="1" x14ac:dyDescent="0.25">
      <c r="B42" s="417" t="s">
        <v>32</v>
      </c>
      <c r="C42" s="418"/>
      <c r="D42" s="418"/>
      <c r="E42" s="418"/>
      <c r="F42" s="418"/>
      <c r="G42" s="418"/>
      <c r="H42" s="419"/>
      <c r="I42" s="390" t="s">
        <v>31</v>
      </c>
      <c r="J42" s="390"/>
    </row>
    <row r="43" spans="2:10" ht="33.75" customHeight="1" x14ac:dyDescent="0.25">
      <c r="B43" s="175" t="s">
        <v>30</v>
      </c>
      <c r="C43" s="175" t="s">
        <v>29</v>
      </c>
      <c r="D43" s="175" t="s">
        <v>28</v>
      </c>
      <c r="E43" s="175" t="s">
        <v>27</v>
      </c>
      <c r="F43" s="34" t="s">
        <v>26</v>
      </c>
      <c r="G43" s="437" t="s">
        <v>25</v>
      </c>
      <c r="H43" s="434"/>
      <c r="I43" s="390"/>
      <c r="J43" s="390"/>
    </row>
    <row r="44" spans="2:10" ht="24" customHeight="1" x14ac:dyDescent="0.25">
      <c r="B44" s="180" t="s">
        <v>22</v>
      </c>
      <c r="C44" s="30" t="s">
        <v>132</v>
      </c>
      <c r="D44" s="30" t="s">
        <v>11</v>
      </c>
      <c r="E44" s="30" t="s">
        <v>11</v>
      </c>
      <c r="F44" s="30" t="s">
        <v>133</v>
      </c>
      <c r="G44" s="426">
        <v>4889.1000000000004</v>
      </c>
      <c r="H44" s="427"/>
      <c r="I44" s="609" t="s">
        <v>24</v>
      </c>
      <c r="J44" s="610"/>
    </row>
    <row r="45" spans="2:10" ht="23.25" customHeight="1" x14ac:dyDescent="0.25">
      <c r="B45" s="9" t="s">
        <v>16</v>
      </c>
      <c r="C45" s="8" t="s">
        <v>132</v>
      </c>
      <c r="D45" s="8" t="s">
        <v>11</v>
      </c>
      <c r="E45" s="8" t="s">
        <v>11</v>
      </c>
      <c r="F45" s="8" t="s">
        <v>133</v>
      </c>
      <c r="G45" s="426">
        <v>4889.1000000000004</v>
      </c>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643" t="s">
        <v>9</v>
      </c>
      <c r="C52" s="644"/>
      <c r="D52" s="644"/>
      <c r="E52" s="644"/>
      <c r="F52" s="669"/>
      <c r="G52" s="670">
        <f>SUM(G44:H51)</f>
        <v>9778.2000000000007</v>
      </c>
      <c r="H52" s="671"/>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877</v>
      </c>
      <c r="C55" s="392"/>
      <c r="D55" s="392"/>
      <c r="E55" s="394" t="s">
        <v>871</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9">
    <mergeCell ref="B62:J62"/>
    <mergeCell ref="B52:F52"/>
    <mergeCell ref="G52:H52"/>
    <mergeCell ref="B53:H53"/>
    <mergeCell ref="I53:J54"/>
    <mergeCell ref="B54:D54"/>
    <mergeCell ref="E54:H54"/>
    <mergeCell ref="B55:D60"/>
    <mergeCell ref="E55:H60"/>
    <mergeCell ref="I55:J58"/>
    <mergeCell ref="I59:J60"/>
    <mergeCell ref="B61:J61"/>
    <mergeCell ref="G47:H47"/>
    <mergeCell ref="I47:J47"/>
    <mergeCell ref="G48:H48"/>
    <mergeCell ref="I48:J52"/>
    <mergeCell ref="G49:H49"/>
    <mergeCell ref="G50:H50"/>
    <mergeCell ref="G51:H51"/>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 header="0.31496062992125984" footer="0.31496062992125984"/>
  <pageSetup scale="73" fitToHeight="0" orientation="portrait" horizontalDpi="300" verticalDpi="300" r:id="rId1"/>
  <drawing r:id="rId2"/>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sheetPr codeName="Hoja241">
    <tabColor theme="0"/>
  </sheetPr>
  <dimension ref="B1:K62"/>
  <sheetViews>
    <sheetView topLeftCell="A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1254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1248</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1249</v>
      </c>
      <c r="G13" s="518"/>
      <c r="H13" s="510" t="s">
        <v>1066</v>
      </c>
      <c r="I13" s="510"/>
      <c r="J13" s="504" t="s">
        <v>52</v>
      </c>
    </row>
    <row r="14" spans="2:10" ht="18.75" customHeight="1" x14ac:dyDescent="0.25">
      <c r="B14" s="497"/>
      <c r="C14" s="498"/>
      <c r="D14" s="507"/>
      <c r="E14" s="508"/>
      <c r="F14" s="519"/>
      <c r="G14" s="520"/>
      <c r="H14" s="510"/>
      <c r="I14" s="51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91</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1255</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175" t="s">
        <v>30</v>
      </c>
      <c r="C43" s="175" t="s">
        <v>29</v>
      </c>
      <c r="D43" s="175" t="s">
        <v>28</v>
      </c>
      <c r="E43" s="175" t="s">
        <v>27</v>
      </c>
      <c r="F43" s="34" t="s">
        <v>26</v>
      </c>
      <c r="G43" s="437" t="s">
        <v>25</v>
      </c>
      <c r="H43" s="434"/>
      <c r="I43" s="390"/>
      <c r="J43" s="390"/>
    </row>
    <row r="44" spans="2:10" ht="24" customHeight="1" x14ac:dyDescent="0.25">
      <c r="B44" s="180"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179"/>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6" fitToHeight="0" orientation="portrait" horizontalDpi="300" verticalDpi="300" r:id="rId1"/>
  <drawing r:id="rId2"/>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sheetPr codeName="Hoja242">
    <tabColor theme="0"/>
  </sheetPr>
  <dimension ref="A1:Q58"/>
  <sheetViews>
    <sheetView workbookViewId="0">
      <selection activeCell="I7" sqref="I7:I9"/>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1261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1262</v>
      </c>
      <c r="J9" s="15"/>
    </row>
    <row r="10" spans="2:10" ht="9" customHeight="1" x14ac:dyDescent="0.25">
      <c r="B10" s="17"/>
      <c r="C10" s="16"/>
      <c r="D10" s="16"/>
      <c r="E10" s="16"/>
      <c r="F10" s="16"/>
      <c r="G10" s="16"/>
      <c r="H10" s="16"/>
      <c r="I10" s="16"/>
      <c r="J10" s="15"/>
    </row>
    <row r="11" spans="2:10" ht="29.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1177</v>
      </c>
      <c r="E13" s="518"/>
      <c r="F13" s="791" t="s">
        <v>1178</v>
      </c>
      <c r="G13" s="792"/>
      <c r="H13" s="737" t="s">
        <v>1066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241</v>
      </c>
      <c r="J16" s="708"/>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1179</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1180</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1258</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63.75"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5520</v>
      </c>
      <c r="J27" s="675">
        <v>7500</v>
      </c>
    </row>
    <row r="28" spans="2:17" ht="18" x14ac:dyDescent="0.25">
      <c r="B28" s="487" t="s">
        <v>320</v>
      </c>
      <c r="C28" s="488"/>
      <c r="D28" s="488"/>
      <c r="E28" s="488"/>
      <c r="F28" s="488"/>
      <c r="G28" s="488"/>
      <c r="H28" s="539"/>
      <c r="I28" s="674">
        <f>+I27*12%</f>
        <v>662.4</v>
      </c>
      <c r="J28" s="675"/>
    </row>
    <row r="29" spans="2:17" ht="18" x14ac:dyDescent="0.25">
      <c r="B29" s="455" t="s">
        <v>110</v>
      </c>
      <c r="C29" s="455"/>
      <c r="D29" s="455"/>
      <c r="E29" s="455"/>
      <c r="F29" s="455"/>
      <c r="G29" s="455"/>
      <c r="H29" s="455"/>
      <c r="I29" s="864">
        <f>+I27+I28</f>
        <v>6182.4</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v>0</v>
      </c>
      <c r="J32" s="863"/>
      <c r="K32" s="65"/>
      <c r="L32" s="65"/>
      <c r="M32" s="65"/>
      <c r="N32" s="65"/>
      <c r="O32" s="65"/>
      <c r="P32" s="65"/>
      <c r="Q32" s="65"/>
    </row>
    <row r="33" spans="1:17" ht="16.5" customHeight="1" x14ac:dyDescent="0.25">
      <c r="B33" s="546" t="s">
        <v>557</v>
      </c>
      <c r="C33" s="547"/>
      <c r="D33" s="547"/>
      <c r="E33" s="547"/>
      <c r="F33" s="547"/>
      <c r="G33" s="547"/>
      <c r="H33" s="547"/>
      <c r="I33" s="866">
        <f>+I28*75%</f>
        <v>496.79999999999995</v>
      </c>
      <c r="J33" s="867"/>
      <c r="K33" s="65"/>
      <c r="L33" s="65"/>
      <c r="M33" s="65"/>
      <c r="N33" s="65"/>
      <c r="O33" s="65"/>
      <c r="P33" s="65"/>
      <c r="Q33" s="65"/>
    </row>
    <row r="34" spans="1:17" ht="16.5" customHeight="1" x14ac:dyDescent="0.25">
      <c r="B34" s="577" t="s">
        <v>1181</v>
      </c>
      <c r="C34" s="578"/>
      <c r="D34" s="578"/>
      <c r="E34" s="578"/>
      <c r="F34" s="578"/>
      <c r="G34" s="578"/>
      <c r="H34" s="578"/>
      <c r="I34" s="866">
        <f>+I27*1.8%</f>
        <v>99.360000000000014</v>
      </c>
      <c r="J34" s="867"/>
      <c r="K34" s="65"/>
      <c r="L34" s="65"/>
      <c r="M34" s="65"/>
      <c r="N34" s="65"/>
      <c r="O34" s="65"/>
      <c r="P34" s="65"/>
      <c r="Q34" s="65"/>
    </row>
    <row r="35" spans="1:17" ht="18.75" customHeight="1" x14ac:dyDescent="0.25">
      <c r="B35" s="672" t="s">
        <v>1182</v>
      </c>
      <c r="C35" s="673"/>
      <c r="D35" s="673"/>
      <c r="E35" s="673"/>
      <c r="F35" s="673"/>
      <c r="G35" s="673"/>
      <c r="H35" s="673"/>
      <c r="I35" s="868">
        <f>I27*2%</f>
        <v>110.4</v>
      </c>
      <c r="J35" s="869"/>
      <c r="K35" s="65"/>
      <c r="L35" s="65"/>
      <c r="M35" s="65"/>
      <c r="N35" s="65"/>
      <c r="O35" s="65"/>
      <c r="P35" s="65"/>
      <c r="Q35" s="65"/>
    </row>
    <row r="36" spans="1:17" ht="33" customHeight="1" x14ac:dyDescent="0.25">
      <c r="B36" s="443" t="s">
        <v>1256</v>
      </c>
      <c r="C36" s="621"/>
      <c r="D36" s="621"/>
      <c r="E36" s="622"/>
      <c r="F36" s="550" t="s">
        <v>34</v>
      </c>
      <c r="G36" s="551"/>
      <c r="H36" s="552"/>
      <c r="I36" s="452">
        <f>SUM(I32:J35)</f>
        <v>706.56</v>
      </c>
      <c r="J36" s="452"/>
      <c r="K36" s="65"/>
      <c r="L36" s="65"/>
      <c r="M36" s="65"/>
      <c r="N36" s="65"/>
      <c r="O36" s="65"/>
      <c r="P36" s="65"/>
      <c r="Q36" s="65"/>
    </row>
    <row r="37" spans="1:17" ht="27" customHeight="1" x14ac:dyDescent="0.25">
      <c r="B37" s="623"/>
      <c r="C37" s="624"/>
      <c r="D37" s="624"/>
      <c r="E37" s="625"/>
      <c r="F37" s="550" t="s">
        <v>324</v>
      </c>
      <c r="G37" s="551"/>
      <c r="H37" s="552"/>
      <c r="I37" s="453">
        <f>+I27+I28-I36</f>
        <v>5475.84</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181" t="s">
        <v>30</v>
      </c>
      <c r="C39" s="181" t="s">
        <v>29</v>
      </c>
      <c r="D39" s="181" t="s">
        <v>28</v>
      </c>
      <c r="E39" s="181" t="s">
        <v>27</v>
      </c>
      <c r="F39" s="28" t="s">
        <v>26</v>
      </c>
      <c r="G39" s="424" t="s">
        <v>25</v>
      </c>
      <c r="H39" s="425"/>
      <c r="I39" s="422"/>
      <c r="J39" s="423"/>
    </row>
    <row r="40" spans="1:17" ht="23.25" customHeight="1" x14ac:dyDescent="0.25">
      <c r="B40" s="182" t="s">
        <v>15</v>
      </c>
      <c r="C40" s="30" t="s">
        <v>336</v>
      </c>
      <c r="D40" s="30" t="s">
        <v>11</v>
      </c>
      <c r="E40" s="30" t="s">
        <v>11</v>
      </c>
      <c r="F40" s="182" t="s">
        <v>10</v>
      </c>
      <c r="G40" s="426">
        <v>5170</v>
      </c>
      <c r="H40" s="427"/>
      <c r="I40" s="400" t="s">
        <v>143</v>
      </c>
      <c r="J40" s="401"/>
    </row>
    <row r="41" spans="1:17" ht="21.75" customHeight="1" x14ac:dyDescent="0.25">
      <c r="B41" s="9" t="s">
        <v>15</v>
      </c>
      <c r="C41" s="30" t="s">
        <v>336</v>
      </c>
      <c r="D41" s="30" t="s">
        <v>394</v>
      </c>
      <c r="E41" s="30" t="s">
        <v>11</v>
      </c>
      <c r="F41" s="30" t="s">
        <v>10</v>
      </c>
      <c r="G41" s="406">
        <v>200</v>
      </c>
      <c r="H41" s="407"/>
      <c r="I41" s="402"/>
      <c r="J41" s="403"/>
    </row>
    <row r="42" spans="1:17" ht="19.5" customHeight="1" x14ac:dyDescent="0.25">
      <c r="B42" s="9" t="s">
        <v>15</v>
      </c>
      <c r="C42" s="30" t="s">
        <v>336</v>
      </c>
      <c r="D42" s="30" t="s">
        <v>82</v>
      </c>
      <c r="E42" s="30" t="s">
        <v>120</v>
      </c>
      <c r="F42" s="30" t="s">
        <v>10</v>
      </c>
      <c r="G42" s="406">
        <v>150</v>
      </c>
      <c r="H42" s="407"/>
      <c r="I42" s="402"/>
      <c r="J42" s="403"/>
    </row>
    <row r="43" spans="1:17" ht="16.5" customHeight="1" x14ac:dyDescent="0.25">
      <c r="B43" s="9" t="s">
        <v>15</v>
      </c>
      <c r="C43" s="30" t="s">
        <v>146</v>
      </c>
      <c r="D43" s="30" t="s">
        <v>144</v>
      </c>
      <c r="E43" s="30" t="s">
        <v>11</v>
      </c>
      <c r="F43" s="30" t="s">
        <v>10</v>
      </c>
      <c r="G43" s="406">
        <v>662.4</v>
      </c>
      <c r="H43" s="407"/>
      <c r="I43" s="390" t="s">
        <v>19</v>
      </c>
      <c r="J43" s="390"/>
    </row>
    <row r="44" spans="1:17" ht="33" customHeight="1" x14ac:dyDescent="0.25">
      <c r="B44" s="9"/>
      <c r="C44" s="30"/>
      <c r="D44" s="30"/>
      <c r="E44" s="30"/>
      <c r="F44" s="30"/>
      <c r="G44" s="777"/>
      <c r="H44" s="778"/>
      <c r="I44" s="411" t="s">
        <v>1257</v>
      </c>
      <c r="J44" s="412"/>
    </row>
    <row r="45" spans="1:17" ht="14.25" customHeight="1" x14ac:dyDescent="0.25">
      <c r="B45" s="66"/>
      <c r="C45" s="67"/>
      <c r="D45" s="67"/>
      <c r="E45" s="67"/>
      <c r="F45" s="67"/>
      <c r="G45" s="777"/>
      <c r="H45" s="778"/>
      <c r="I45" s="411"/>
      <c r="J45" s="412"/>
    </row>
    <row r="46" spans="1:17" ht="11.25" customHeight="1" x14ac:dyDescent="0.25">
      <c r="B46" s="66"/>
      <c r="C46" s="67"/>
      <c r="D46" s="67"/>
      <c r="E46" s="67"/>
      <c r="F46" s="67"/>
      <c r="G46" s="777"/>
      <c r="H46" s="778"/>
      <c r="I46" s="411"/>
      <c r="J46" s="412"/>
    </row>
    <row r="47" spans="1:17" ht="4.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6182.4</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11811023622047245" top="0.15748031496062992" bottom="0.15748031496062992" header="0.31496062992125984" footer="0.31496062992125984"/>
  <pageSetup scale="70" fitToHeight="0" orientation="portrait" r:id="rId1"/>
  <drawing r:id="rId2"/>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sheetPr codeName="Hoja243">
    <tabColor theme="0"/>
  </sheetPr>
  <dimension ref="B1:J61"/>
  <sheetViews>
    <sheetView workbookViewId="0">
      <selection activeCell="H15" sqref="H15:I16"/>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1263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1264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4" t="s">
        <v>294</v>
      </c>
      <c r="E15" s="504"/>
      <c r="F15" s="505" t="s">
        <v>293</v>
      </c>
      <c r="G15" s="506"/>
      <c r="H15" s="510" t="s">
        <v>1066</v>
      </c>
      <c r="I15" s="510"/>
      <c r="J15" s="504" t="s">
        <v>52</v>
      </c>
    </row>
    <row r="16" spans="2:10" ht="18.75" customHeight="1" x14ac:dyDescent="0.25">
      <c r="B16" s="497"/>
      <c r="C16" s="498"/>
      <c r="D16" s="504"/>
      <c r="E16" s="504"/>
      <c r="F16" s="507"/>
      <c r="G16" s="508"/>
      <c r="H16" s="510"/>
      <c r="I16" s="51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295</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1113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1265</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f>604.2+618.45</f>
        <v>1222.6500000000001</v>
      </c>
    </row>
    <row r="30" spans="2:10" ht="21.75" customHeight="1" x14ac:dyDescent="0.25">
      <c r="B30" s="696" t="s">
        <v>244</v>
      </c>
      <c r="C30" s="697"/>
      <c r="D30" s="697"/>
      <c r="E30" s="697"/>
      <c r="F30" s="697"/>
      <c r="G30" s="697"/>
      <c r="H30" s="697"/>
      <c r="I30" s="700"/>
      <c r="J30" s="47">
        <f>72.5+74.21</f>
        <v>146.70999999999998</v>
      </c>
    </row>
    <row r="31" spans="2:10" ht="16.5" customHeight="1" x14ac:dyDescent="0.25">
      <c r="B31" s="456" t="s">
        <v>42</v>
      </c>
      <c r="C31" s="709"/>
      <c r="D31" s="709"/>
      <c r="E31" s="709"/>
      <c r="F31" s="709"/>
      <c r="G31" s="709"/>
      <c r="H31" s="709"/>
      <c r="I31" s="710"/>
      <c r="J31" s="48">
        <f>J29+J30</f>
        <v>1369.3600000000001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299</v>
      </c>
      <c r="C35" s="543"/>
      <c r="D35" s="543"/>
      <c r="E35" s="543"/>
      <c r="F35" s="543"/>
      <c r="G35" s="543"/>
      <c r="H35" s="543"/>
      <c r="I35" s="711">
        <f>+J29*0.6%</f>
        <v>7.3359000000000005</v>
      </c>
      <c r="J35" s="712"/>
    </row>
    <row r="36" spans="2:10" ht="19.5" customHeight="1" x14ac:dyDescent="0.25">
      <c r="B36" s="542" t="s">
        <v>298</v>
      </c>
      <c r="C36" s="543"/>
      <c r="D36" s="543"/>
      <c r="E36" s="543"/>
      <c r="F36" s="543"/>
      <c r="G36" s="543"/>
      <c r="H36" s="543"/>
      <c r="I36" s="713">
        <f>+J30*100%</f>
        <v>146.70999999999998</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1115</v>
      </c>
      <c r="C39" s="621"/>
      <c r="D39" s="621"/>
      <c r="E39" s="622"/>
      <c r="F39" s="550" t="s">
        <v>34</v>
      </c>
      <c r="G39" s="551"/>
      <c r="H39" s="552"/>
      <c r="I39" s="715">
        <f>SUM(I34:J38)</f>
        <v>154.04589999999999</v>
      </c>
      <c r="J39" s="715"/>
    </row>
    <row r="40" spans="2:10" ht="32.25" customHeight="1" x14ac:dyDescent="0.25">
      <c r="B40" s="623"/>
      <c r="C40" s="624"/>
      <c r="D40" s="624"/>
      <c r="E40" s="625"/>
      <c r="F40" s="550" t="s">
        <v>33</v>
      </c>
      <c r="G40" s="551"/>
      <c r="H40" s="552"/>
      <c r="I40" s="716">
        <f>J31-I39</f>
        <v>1215.3141000000001</v>
      </c>
      <c r="J40" s="717"/>
    </row>
    <row r="41" spans="2:10" ht="16.5" x14ac:dyDescent="0.25">
      <c r="B41" s="417" t="s">
        <v>32</v>
      </c>
      <c r="C41" s="418"/>
      <c r="D41" s="418"/>
      <c r="E41" s="418"/>
      <c r="F41" s="418"/>
      <c r="G41" s="418"/>
      <c r="H41" s="419"/>
      <c r="I41" s="420" t="s">
        <v>31</v>
      </c>
      <c r="J41" s="421"/>
    </row>
    <row r="42" spans="2:10" ht="31.5" x14ac:dyDescent="0.25">
      <c r="B42" s="183" t="s">
        <v>30</v>
      </c>
      <c r="C42" s="183" t="s">
        <v>29</v>
      </c>
      <c r="D42" s="183" t="s">
        <v>28</v>
      </c>
      <c r="E42" s="183" t="s">
        <v>27</v>
      </c>
      <c r="F42" s="28" t="s">
        <v>26</v>
      </c>
      <c r="G42" s="424" t="s">
        <v>25</v>
      </c>
      <c r="H42" s="425"/>
      <c r="I42" s="422"/>
      <c r="J42" s="423"/>
    </row>
    <row r="43" spans="2:10" ht="24" customHeight="1" x14ac:dyDescent="0.25">
      <c r="B43" s="185" t="s">
        <v>15</v>
      </c>
      <c r="C43" s="30" t="s">
        <v>146</v>
      </c>
      <c r="D43" s="30" t="s">
        <v>81</v>
      </c>
      <c r="E43" s="30" t="s">
        <v>119</v>
      </c>
      <c r="F43" s="30" t="s">
        <v>10</v>
      </c>
      <c r="G43" s="758">
        <f>J29</f>
        <v>1222.6500000000001</v>
      </c>
      <c r="H43" s="759"/>
      <c r="I43" s="428" t="s">
        <v>24</v>
      </c>
      <c r="J43" s="429"/>
    </row>
    <row r="44" spans="2:10" ht="20.25" customHeight="1" x14ac:dyDescent="0.25">
      <c r="B44" s="9" t="s">
        <v>15</v>
      </c>
      <c r="C44" s="8" t="s">
        <v>146</v>
      </c>
      <c r="D44" s="8" t="s">
        <v>144</v>
      </c>
      <c r="E44" s="8" t="s">
        <v>11</v>
      </c>
      <c r="F44" s="8" t="s">
        <v>10</v>
      </c>
      <c r="G44" s="407">
        <f>J30</f>
        <v>146.70999999999998</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09" t="s">
        <v>201</v>
      </c>
      <c r="J48" s="410"/>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184"/>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I48:J52"/>
    <mergeCell ref="G49:H49"/>
    <mergeCell ref="G50:H50"/>
    <mergeCell ref="G51:H51"/>
    <mergeCell ref="G52:H52"/>
    <mergeCell ref="B61:J61"/>
    <mergeCell ref="B53:H53"/>
    <mergeCell ref="I53:J54"/>
    <mergeCell ref="B54:D54"/>
    <mergeCell ref="E54:H54"/>
    <mergeCell ref="B55:D60"/>
    <mergeCell ref="E55:H60"/>
    <mergeCell ref="I55:J58"/>
    <mergeCell ref="I59:J60"/>
  </mergeCells>
  <pageMargins left="0.11811023622047245" right="0.11811023622047245" top="0.35433070866141736" bottom="0.35433070866141736" header="0.31496062992125984" footer="0.31496062992125984"/>
  <pageSetup scale="76" orientation="portrait" r:id="rId1"/>
  <drawing r:id="rId2"/>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sheetPr codeName="Hoja244">
    <tabColor theme="0"/>
  </sheetPr>
  <dimension ref="B2:L58"/>
  <sheetViews>
    <sheetView topLeftCell="A6" workbookViewId="0">
      <selection activeCell="D19" sqref="D19:J20"/>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1266</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1267</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1040</v>
      </c>
      <c r="E14" s="506"/>
      <c r="F14" s="505" t="s">
        <v>1268</v>
      </c>
      <c r="G14" s="506"/>
      <c r="H14" s="510" t="s">
        <v>1066</v>
      </c>
      <c r="I14" s="510"/>
      <c r="J14" s="504" t="s">
        <v>52</v>
      </c>
    </row>
    <row r="15" spans="2:10" ht="18" customHeight="1" x14ac:dyDescent="0.25">
      <c r="B15" s="497"/>
      <c r="C15" s="498"/>
      <c r="D15" s="507"/>
      <c r="E15" s="508"/>
      <c r="F15" s="507"/>
      <c r="G15" s="508"/>
      <c r="H15" s="510"/>
      <c r="I15" s="510"/>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1042</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1269</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1270</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15" customHeight="1" x14ac:dyDescent="0.25">
      <c r="B25" s="476" t="s">
        <v>1272</v>
      </c>
      <c r="C25" s="477"/>
      <c r="D25" s="477"/>
      <c r="E25" s="477"/>
      <c r="F25" s="477"/>
      <c r="G25" s="477"/>
      <c r="H25" s="477"/>
      <c r="I25" s="477"/>
      <c r="J25" s="478"/>
    </row>
    <row r="26" spans="2:12" ht="28.5" customHeight="1" x14ac:dyDescent="0.25">
      <c r="B26" s="479"/>
      <c r="C26" s="480"/>
      <c r="D26" s="480"/>
      <c r="E26" s="480"/>
      <c r="F26" s="480"/>
      <c r="G26" s="480"/>
      <c r="H26" s="480"/>
      <c r="I26" s="480"/>
      <c r="J26" s="481"/>
    </row>
    <row r="27" spans="2:12" ht="29.25" customHeight="1" x14ac:dyDescent="0.25">
      <c r="B27" s="479"/>
      <c r="C27" s="480"/>
      <c r="D27" s="480"/>
      <c r="E27" s="480"/>
      <c r="F27" s="480"/>
      <c r="G27" s="480"/>
      <c r="H27" s="480"/>
      <c r="I27" s="480"/>
      <c r="J27" s="481"/>
    </row>
    <row r="28" spans="2:12" ht="18" x14ac:dyDescent="0.25">
      <c r="B28" s="455" t="s">
        <v>224</v>
      </c>
      <c r="C28" s="455"/>
      <c r="D28" s="455"/>
      <c r="E28" s="455"/>
      <c r="F28" s="455"/>
      <c r="G28" s="455"/>
      <c r="H28" s="455"/>
      <c r="I28" s="601">
        <v>3000</v>
      </c>
      <c r="J28" s="601"/>
    </row>
    <row r="29" spans="2:12" ht="16.5" x14ac:dyDescent="0.25">
      <c r="B29" s="487" t="s">
        <v>225</v>
      </c>
      <c r="C29" s="488"/>
      <c r="D29" s="488"/>
      <c r="E29" s="488"/>
      <c r="F29" s="488"/>
      <c r="G29" s="488"/>
      <c r="H29" s="539"/>
      <c r="I29" s="727"/>
      <c r="J29" s="728"/>
    </row>
    <row r="30" spans="2:12" ht="16.5" x14ac:dyDescent="0.25">
      <c r="B30" s="455" t="s">
        <v>110</v>
      </c>
      <c r="C30" s="455"/>
      <c r="D30" s="455"/>
      <c r="E30" s="455"/>
      <c r="F30" s="455"/>
      <c r="G30" s="455"/>
      <c r="H30" s="455"/>
      <c r="I30" s="749">
        <f>SUM(I28:J29)</f>
        <v>3000</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c r="J33" s="751"/>
    </row>
    <row r="34" spans="2:12" ht="15.75" x14ac:dyDescent="0.25">
      <c r="B34" s="577" t="s">
        <v>226</v>
      </c>
      <c r="C34" s="578"/>
      <c r="D34" s="578"/>
      <c r="E34" s="578"/>
      <c r="F34" s="578"/>
      <c r="G34" s="578"/>
      <c r="H34" s="579"/>
      <c r="I34" s="591"/>
      <c r="J34" s="592"/>
    </row>
    <row r="35" spans="2:12" ht="15.75" x14ac:dyDescent="0.25">
      <c r="B35" s="542" t="s">
        <v>227</v>
      </c>
      <c r="C35" s="543"/>
      <c r="D35" s="543"/>
      <c r="E35" s="543"/>
      <c r="F35" s="543"/>
      <c r="G35" s="543"/>
      <c r="H35" s="543"/>
      <c r="I35" s="615"/>
      <c r="J35" s="616"/>
    </row>
    <row r="36" spans="2:12" ht="26.25" customHeight="1" x14ac:dyDescent="0.25">
      <c r="B36" s="443" t="s">
        <v>1271</v>
      </c>
      <c r="C36" s="444"/>
      <c r="D36" s="444"/>
      <c r="E36" s="445"/>
      <c r="F36" s="534" t="s">
        <v>34</v>
      </c>
      <c r="G36" s="535"/>
      <c r="H36" s="536"/>
      <c r="I36" s="722">
        <f>SUM(I33:J35)</f>
        <v>0</v>
      </c>
      <c r="J36" s="723"/>
    </row>
    <row r="37" spans="2:12" ht="26.25" customHeight="1" x14ac:dyDescent="0.25">
      <c r="B37" s="446"/>
      <c r="C37" s="447"/>
      <c r="D37" s="447"/>
      <c r="E37" s="448"/>
      <c r="F37" s="534" t="s">
        <v>228</v>
      </c>
      <c r="G37" s="535"/>
      <c r="H37" s="536"/>
      <c r="I37" s="452">
        <f>+I30-I36</f>
        <v>3000</v>
      </c>
      <c r="J37" s="452"/>
      <c r="L37" s="44"/>
    </row>
    <row r="38" spans="2:12" ht="16.5" x14ac:dyDescent="0.25">
      <c r="B38" s="417" t="s">
        <v>32</v>
      </c>
      <c r="C38" s="418"/>
      <c r="D38" s="418"/>
      <c r="E38" s="418"/>
      <c r="F38" s="418"/>
      <c r="G38" s="418"/>
      <c r="H38" s="419"/>
      <c r="I38" s="390" t="s">
        <v>31</v>
      </c>
      <c r="J38" s="390"/>
    </row>
    <row r="39" spans="2:12" ht="31.5" x14ac:dyDescent="0.25">
      <c r="B39" s="186" t="s">
        <v>30</v>
      </c>
      <c r="C39" s="186" t="s">
        <v>29</v>
      </c>
      <c r="D39" s="186" t="s">
        <v>28</v>
      </c>
      <c r="E39" s="186" t="s">
        <v>27</v>
      </c>
      <c r="F39" s="28" t="s">
        <v>26</v>
      </c>
      <c r="G39" s="424" t="s">
        <v>25</v>
      </c>
      <c r="H39" s="425"/>
      <c r="I39" s="390"/>
      <c r="J39" s="390"/>
    </row>
    <row r="40" spans="2:12" ht="15.75" x14ac:dyDescent="0.25">
      <c r="B40" s="188" t="s">
        <v>1047</v>
      </c>
      <c r="C40" s="30"/>
      <c r="D40" s="30"/>
      <c r="E40" s="30"/>
      <c r="F40" s="30" t="s">
        <v>1047</v>
      </c>
      <c r="G40" s="426">
        <f>I30</f>
        <v>3000</v>
      </c>
      <c r="H40" s="427"/>
      <c r="I40" s="428" t="s">
        <v>285</v>
      </c>
      <c r="J40" s="429"/>
    </row>
    <row r="41" spans="2:12" ht="15.75" x14ac:dyDescent="0.25">
      <c r="B41" s="9"/>
      <c r="C41" s="8"/>
      <c r="D41" s="8"/>
      <c r="E41" s="8"/>
      <c r="F41" s="8"/>
      <c r="G41" s="406"/>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1038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187"/>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860</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9" orientation="portrait" r:id="rId1"/>
  <drawing r:id="rId2"/>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sheetPr codeName="Hoja245">
    <tabColor theme="0"/>
  </sheetPr>
  <dimension ref="A1:J59"/>
  <sheetViews>
    <sheetView topLeftCell="A10" workbookViewId="0">
      <selection activeCell="A18" sqref="A18:I18"/>
    </sheetView>
  </sheetViews>
  <sheetFormatPr baseColWidth="10" defaultRowHeight="15" x14ac:dyDescent="0.25"/>
  <cols>
    <col min="1" max="1" width="15.5703125" customWidth="1"/>
    <col min="2" max="2" width="19.7109375" customWidth="1"/>
    <col min="4" max="4" width="12.2851562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1274</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1267</v>
      </c>
      <c r="I10" s="15"/>
    </row>
    <row r="11" spans="1:9" ht="16.5" x14ac:dyDescent="0.25">
      <c r="A11" s="17"/>
      <c r="B11" s="16"/>
      <c r="C11" s="16"/>
      <c r="D11" s="16"/>
      <c r="E11" s="16"/>
      <c r="F11" s="16"/>
      <c r="G11" s="16"/>
      <c r="H11" s="16"/>
      <c r="I11" s="15"/>
    </row>
    <row r="12" spans="1:9" ht="22.5"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184</v>
      </c>
      <c r="F14" s="506"/>
      <c r="G14" s="517" t="s">
        <v>1196</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185</v>
      </c>
      <c r="D19" s="596"/>
      <c r="E19" s="596"/>
      <c r="F19" s="596"/>
      <c r="G19" s="596"/>
      <c r="H19" s="596"/>
      <c r="I19" s="597"/>
    </row>
    <row r="20" spans="1:9" x14ac:dyDescent="0.25">
      <c r="A20" s="461"/>
      <c r="B20" s="462"/>
      <c r="C20" s="598"/>
      <c r="D20" s="599"/>
      <c r="E20" s="599"/>
      <c r="F20" s="599"/>
      <c r="G20" s="599"/>
      <c r="H20" s="599"/>
      <c r="I20" s="600"/>
    </row>
    <row r="21" spans="1:9" x14ac:dyDescent="0.25">
      <c r="A21" s="521" t="s">
        <v>186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1197</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1955.64</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45.13</v>
      </c>
      <c r="I31" s="545"/>
    </row>
    <row r="32" spans="1:9" ht="15.75" x14ac:dyDescent="0.25">
      <c r="A32" s="577" t="s">
        <v>167</v>
      </c>
      <c r="B32" s="578"/>
      <c r="C32" s="578"/>
      <c r="D32" s="578"/>
      <c r="E32" s="578"/>
      <c r="F32" s="578"/>
      <c r="G32" s="579"/>
      <c r="H32" s="544">
        <v>0</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11.28</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1277</v>
      </c>
      <c r="B36" s="444"/>
      <c r="C36" s="444"/>
      <c r="D36" s="445"/>
      <c r="E36" s="550" t="s">
        <v>34</v>
      </c>
      <c r="F36" s="551"/>
      <c r="G36" s="552"/>
      <c r="H36" s="452">
        <f>SUM(H31:I35)</f>
        <v>56.410000000000004</v>
      </c>
      <c r="I36" s="452"/>
    </row>
    <row r="37" spans="1:10" ht="30.75" customHeight="1" x14ac:dyDescent="0.25">
      <c r="A37" s="446"/>
      <c r="B37" s="447"/>
      <c r="C37" s="447"/>
      <c r="D37" s="448"/>
      <c r="E37" s="550" t="s">
        <v>33</v>
      </c>
      <c r="F37" s="551"/>
      <c r="G37" s="552"/>
      <c r="H37" s="453">
        <f>H27-H36</f>
        <v>1899.23</v>
      </c>
      <c r="I37" s="454"/>
      <c r="J37" s="44"/>
    </row>
    <row r="38" spans="1:10" ht="16.5" x14ac:dyDescent="0.25">
      <c r="A38" s="417" t="s">
        <v>32</v>
      </c>
      <c r="B38" s="418"/>
      <c r="C38" s="418"/>
      <c r="D38" s="418"/>
      <c r="E38" s="418"/>
      <c r="F38" s="418"/>
      <c r="G38" s="419"/>
      <c r="H38" s="420" t="s">
        <v>31</v>
      </c>
      <c r="I38" s="421"/>
    </row>
    <row r="39" spans="1:10" ht="31.5" x14ac:dyDescent="0.25">
      <c r="A39" s="163" t="s">
        <v>30</v>
      </c>
      <c r="B39" s="163" t="s">
        <v>29</v>
      </c>
      <c r="C39" s="163" t="s">
        <v>28</v>
      </c>
      <c r="D39" s="163" t="s">
        <v>27</v>
      </c>
      <c r="E39" s="28" t="s">
        <v>26</v>
      </c>
      <c r="F39" s="424" t="s">
        <v>25</v>
      </c>
      <c r="G39" s="425"/>
      <c r="H39" s="422"/>
      <c r="I39" s="423"/>
    </row>
    <row r="40" spans="1:10" ht="15.75" x14ac:dyDescent="0.25">
      <c r="A40" s="29" t="s">
        <v>15</v>
      </c>
      <c r="B40" s="30" t="s">
        <v>12</v>
      </c>
      <c r="C40" s="30" t="s">
        <v>11</v>
      </c>
      <c r="D40" s="30" t="s">
        <v>144</v>
      </c>
      <c r="E40" s="30" t="s">
        <v>10</v>
      </c>
      <c r="F40" s="426">
        <f>H27</f>
        <v>1955.64</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951</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rintOptions horizontalCentered="1"/>
  <pageMargins left="0.11811023622047245" right="0.11811023622047245" top="0.15748031496062992" bottom="0.15748031496062992" header="0.59055118110236227" footer="0.78740157480314965"/>
  <pageSetup scale="70" orientation="portrait" r:id="rId1"/>
  <drawing r:id="rId2"/>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sheetPr codeName="Hoja246">
    <tabColor theme="0"/>
  </sheetPr>
  <dimension ref="A1:J59"/>
  <sheetViews>
    <sheetView topLeftCell="A10" workbookViewId="0">
      <selection activeCell="G14" sqref="G14:H15"/>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1276</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1267</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174</v>
      </c>
      <c r="F14" s="506"/>
      <c r="G14" s="517" t="s">
        <v>1199</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175</v>
      </c>
      <c r="D19" s="596"/>
      <c r="E19" s="596"/>
      <c r="F19" s="596"/>
      <c r="G19" s="596"/>
      <c r="H19" s="596"/>
      <c r="I19" s="597"/>
    </row>
    <row r="20" spans="1:9" x14ac:dyDescent="0.25">
      <c r="A20" s="461"/>
      <c r="B20" s="462"/>
      <c r="C20" s="598"/>
      <c r="D20" s="599"/>
      <c r="E20" s="599"/>
      <c r="F20" s="599"/>
      <c r="G20" s="599"/>
      <c r="H20" s="599"/>
      <c r="I20" s="600"/>
    </row>
    <row r="21" spans="1:9" x14ac:dyDescent="0.25">
      <c r="A21" s="521" t="s">
        <v>176</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1200</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1955.64</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856"/>
      <c r="H31" s="932">
        <v>45.13</v>
      </c>
      <c r="I31" s="933"/>
    </row>
    <row r="32" spans="1:9" ht="15.75" x14ac:dyDescent="0.25">
      <c r="A32" s="577" t="s">
        <v>167</v>
      </c>
      <c r="B32" s="578"/>
      <c r="C32" s="578"/>
      <c r="D32" s="578"/>
      <c r="E32" s="578"/>
      <c r="F32" s="578"/>
      <c r="G32" s="578"/>
      <c r="H32" s="857">
        <v>0</v>
      </c>
      <c r="I32" s="545"/>
    </row>
    <row r="33" spans="1:10" ht="15.75" hidden="1" x14ac:dyDescent="0.25">
      <c r="A33" s="577" t="s">
        <v>96</v>
      </c>
      <c r="B33" s="578"/>
      <c r="C33" s="578"/>
      <c r="D33" s="578"/>
      <c r="E33" s="578"/>
      <c r="F33" s="578"/>
      <c r="G33" s="578"/>
      <c r="H33" s="859"/>
      <c r="I33" s="592"/>
    </row>
    <row r="34" spans="1:10" ht="15.75" x14ac:dyDescent="0.25">
      <c r="A34" s="577" t="s">
        <v>77</v>
      </c>
      <c r="B34" s="578"/>
      <c r="C34" s="578"/>
      <c r="D34" s="578"/>
      <c r="E34" s="578"/>
      <c r="F34" s="578"/>
      <c r="G34" s="578"/>
      <c r="H34" s="928">
        <v>11.28</v>
      </c>
      <c r="I34" s="929"/>
    </row>
    <row r="35" spans="1:10" ht="27" hidden="1" customHeight="1" x14ac:dyDescent="0.25">
      <c r="A35" s="672" t="s">
        <v>78</v>
      </c>
      <c r="B35" s="673"/>
      <c r="C35" s="673"/>
      <c r="D35" s="673"/>
      <c r="E35" s="673"/>
      <c r="F35" s="673"/>
      <c r="G35" s="673"/>
      <c r="H35" s="930">
        <v>0</v>
      </c>
      <c r="I35" s="931"/>
    </row>
    <row r="36" spans="1:10" ht="20.25" customHeight="1" x14ac:dyDescent="0.25">
      <c r="A36" s="443" t="s">
        <v>1277</v>
      </c>
      <c r="B36" s="444"/>
      <c r="C36" s="444"/>
      <c r="D36" s="445"/>
      <c r="E36" s="550" t="s">
        <v>34</v>
      </c>
      <c r="F36" s="551"/>
      <c r="G36" s="552"/>
      <c r="H36" s="452">
        <f>SUM(H31:I35)</f>
        <v>56.410000000000004</v>
      </c>
      <c r="I36" s="452"/>
    </row>
    <row r="37" spans="1:10" ht="30.75" customHeight="1" x14ac:dyDescent="0.25">
      <c r="A37" s="446"/>
      <c r="B37" s="447"/>
      <c r="C37" s="447"/>
      <c r="D37" s="448"/>
      <c r="E37" s="550" t="s">
        <v>180</v>
      </c>
      <c r="F37" s="551"/>
      <c r="G37" s="552"/>
      <c r="H37" s="453">
        <f>H27-H36</f>
        <v>1899.23</v>
      </c>
      <c r="I37" s="454"/>
      <c r="J37" s="44"/>
    </row>
    <row r="38" spans="1:10" ht="16.5" x14ac:dyDescent="0.25">
      <c r="A38" s="417" t="s">
        <v>32</v>
      </c>
      <c r="B38" s="418"/>
      <c r="C38" s="418"/>
      <c r="D38" s="418"/>
      <c r="E38" s="418"/>
      <c r="F38" s="418"/>
      <c r="G38" s="419"/>
      <c r="H38" s="420" t="s">
        <v>31</v>
      </c>
      <c r="I38" s="421"/>
    </row>
    <row r="39" spans="1:10" ht="31.5" x14ac:dyDescent="0.25">
      <c r="A39" s="163" t="s">
        <v>30</v>
      </c>
      <c r="B39" s="163" t="s">
        <v>29</v>
      </c>
      <c r="C39" s="163" t="s">
        <v>28</v>
      </c>
      <c r="D39" s="163" t="s">
        <v>27</v>
      </c>
      <c r="E39" s="28" t="s">
        <v>26</v>
      </c>
      <c r="F39" s="424" t="s">
        <v>25</v>
      </c>
      <c r="G39" s="425"/>
      <c r="H39" s="422"/>
      <c r="I39" s="423"/>
    </row>
    <row r="40" spans="1:10" ht="15.75" x14ac:dyDescent="0.25">
      <c r="A40" s="29" t="s">
        <v>15</v>
      </c>
      <c r="B40" s="30" t="s">
        <v>12</v>
      </c>
      <c r="C40" s="30" t="s">
        <v>11</v>
      </c>
      <c r="D40" s="30" t="s">
        <v>144</v>
      </c>
      <c r="E40" s="30" t="s">
        <v>10</v>
      </c>
      <c r="F40" s="426">
        <f>+H27</f>
        <v>1955.64</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169</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31"/>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 ref="A29:I29"/>
    <mergeCell ref="A18:I18"/>
    <mergeCell ref="A19:B20"/>
    <mergeCell ref="C19:I20"/>
    <mergeCell ref="A21:D22"/>
    <mergeCell ref="E21:I22"/>
    <mergeCell ref="A23:I23"/>
    <mergeCell ref="A24:I26"/>
    <mergeCell ref="A27:G27"/>
    <mergeCell ref="H27:I27"/>
    <mergeCell ref="A28:G28"/>
    <mergeCell ref="H28:I28"/>
    <mergeCell ref="A30:G30"/>
    <mergeCell ref="H30:I30"/>
    <mergeCell ref="A31:G31"/>
    <mergeCell ref="H31:I31"/>
    <mergeCell ref="A32:G32"/>
    <mergeCell ref="H32:I32"/>
    <mergeCell ref="A33:G33"/>
    <mergeCell ref="H33:I33"/>
    <mergeCell ref="A34:G34"/>
    <mergeCell ref="H34:I34"/>
    <mergeCell ref="A35:G35"/>
    <mergeCell ref="H35:I35"/>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F45:G45"/>
    <mergeCell ref="H45:I50"/>
    <mergeCell ref="F46:G46"/>
    <mergeCell ref="F47:G47"/>
    <mergeCell ref="F48:G48"/>
    <mergeCell ref="F49:G49"/>
    <mergeCell ref="F50:G50"/>
    <mergeCell ref="A59:I59"/>
    <mergeCell ref="A51:G51"/>
    <mergeCell ref="H51:I52"/>
    <mergeCell ref="A52:C52"/>
    <mergeCell ref="D52:G52"/>
    <mergeCell ref="A53:C58"/>
    <mergeCell ref="D53:G58"/>
    <mergeCell ref="H53:I56"/>
    <mergeCell ref="H57:I58"/>
  </mergeCells>
  <pageMargins left="3.937007874015748E-2" right="7.874015748031496E-2" top="0.27559055118110237" bottom="0.15748031496062992" header="0.59055118110236227" footer="0.78740157480314965"/>
  <pageSetup scale="74" orientation="portrait" r:id="rId1"/>
  <drawing r:id="rId2"/>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sheetPr codeName="Hoja247">
    <tabColor theme="0"/>
  </sheetPr>
  <dimension ref="A1:J59"/>
  <sheetViews>
    <sheetView topLeftCell="A5" workbookViewId="0">
      <selection activeCell="C14" sqref="C14:D15"/>
    </sheetView>
  </sheetViews>
  <sheetFormatPr baseColWidth="10" defaultRowHeight="15" x14ac:dyDescent="0.25"/>
  <cols>
    <col min="1" max="1" width="15.5703125" customWidth="1"/>
    <col min="2" max="2" width="19.7109375" customWidth="1"/>
    <col min="4" max="4" width="11.85546875" customWidth="1"/>
    <col min="8" max="8" width="8.85546875" customWidth="1"/>
    <col min="9" max="9" width="35" customWidth="1"/>
  </cols>
  <sheetData>
    <row r="1" spans="1:9" ht="13.5" customHeight="1" x14ac:dyDescent="0.25"/>
    <row r="2" spans="1:9" ht="20.25" hidden="1" x14ac:dyDescent="0.25">
      <c r="A2" s="26"/>
      <c r="B2" s="25"/>
      <c r="C2" s="25"/>
      <c r="D2" s="25"/>
      <c r="E2" s="25"/>
      <c r="F2" s="25"/>
      <c r="G2" s="24"/>
      <c r="H2" s="24"/>
      <c r="I2" s="23"/>
    </row>
    <row r="3" spans="1:9" ht="16.5" x14ac:dyDescent="0.25">
      <c r="A3" s="26"/>
      <c r="B3" s="25"/>
      <c r="C3" s="25"/>
      <c r="D3" s="25"/>
      <c r="E3" s="25"/>
      <c r="F3" s="25"/>
      <c r="G3" s="25"/>
      <c r="H3" s="25"/>
      <c r="I3" s="45"/>
    </row>
    <row r="4" spans="1:9" ht="16.5" x14ac:dyDescent="0.25">
      <c r="A4" s="17"/>
      <c r="B4" s="16"/>
      <c r="C4" s="16"/>
      <c r="D4" s="16"/>
      <c r="E4" s="16"/>
      <c r="F4" s="16"/>
      <c r="G4" s="16"/>
      <c r="H4" s="16"/>
      <c r="I4" s="15"/>
    </row>
    <row r="5" spans="1:9" ht="18" x14ac:dyDescent="0.25">
      <c r="A5" s="489" t="s">
        <v>62</v>
      </c>
      <c r="B5" s="490"/>
      <c r="C5" s="490"/>
      <c r="D5" s="490"/>
      <c r="E5" s="490"/>
      <c r="F5" s="490"/>
      <c r="G5" s="490"/>
      <c r="H5" s="490"/>
      <c r="I5" s="491"/>
    </row>
    <row r="6" spans="1:9" ht="18" x14ac:dyDescent="0.25">
      <c r="A6" s="489" t="s">
        <v>61</v>
      </c>
      <c r="B6" s="490"/>
      <c r="C6" s="490"/>
      <c r="D6" s="490"/>
      <c r="E6" s="490"/>
      <c r="F6" s="490"/>
      <c r="G6" s="490"/>
      <c r="H6" s="490"/>
      <c r="I6" s="491"/>
    </row>
    <row r="7" spans="1:9" ht="18" x14ac:dyDescent="0.25">
      <c r="A7" s="489" t="s">
        <v>60</v>
      </c>
      <c r="B7" s="490"/>
      <c r="C7" s="490"/>
      <c r="D7" s="490"/>
      <c r="E7" s="490"/>
      <c r="F7" s="490"/>
      <c r="G7" s="490"/>
      <c r="H7" s="490"/>
      <c r="I7" s="491"/>
    </row>
    <row r="8" spans="1:9" ht="20.25" x14ac:dyDescent="0.25">
      <c r="A8" s="17"/>
      <c r="B8" s="16"/>
      <c r="C8" s="22"/>
      <c r="D8" s="16"/>
      <c r="E8" s="19"/>
      <c r="F8" s="19"/>
      <c r="G8" s="19"/>
      <c r="H8" s="21" t="s">
        <v>1278</v>
      </c>
      <c r="I8" s="15"/>
    </row>
    <row r="9" spans="1:9" ht="10.5" customHeight="1" x14ac:dyDescent="0.25">
      <c r="A9" s="17"/>
      <c r="B9" s="16"/>
      <c r="C9" s="19"/>
      <c r="D9" s="16"/>
      <c r="E9" s="20"/>
      <c r="F9" s="16"/>
      <c r="G9" s="16"/>
      <c r="H9" s="16"/>
      <c r="I9" s="15"/>
    </row>
    <row r="10" spans="1:9" ht="20.25" x14ac:dyDescent="0.25">
      <c r="A10" s="17"/>
      <c r="B10" s="16"/>
      <c r="C10" s="16"/>
      <c r="D10" s="16"/>
      <c r="E10" s="20"/>
      <c r="F10" s="19"/>
      <c r="G10" s="19"/>
      <c r="H10" s="18" t="s">
        <v>1267</v>
      </c>
      <c r="I10" s="15"/>
    </row>
    <row r="11" spans="1:9" ht="16.5" x14ac:dyDescent="0.25">
      <c r="A11" s="17"/>
      <c r="B11" s="16"/>
      <c r="C11" s="16"/>
      <c r="D11" s="16"/>
      <c r="E11" s="16"/>
      <c r="F11" s="16"/>
      <c r="G11" s="16"/>
      <c r="H11" s="16"/>
      <c r="I11" s="15"/>
    </row>
    <row r="12" spans="1:9" ht="27" customHeight="1" x14ac:dyDescent="0.25">
      <c r="A12" s="617" t="s">
        <v>59</v>
      </c>
      <c r="B12" s="618"/>
      <c r="C12" s="618"/>
      <c r="D12" s="618"/>
      <c r="E12" s="618"/>
      <c r="F12" s="618"/>
      <c r="G12" s="618"/>
      <c r="H12" s="618"/>
      <c r="I12" s="619"/>
    </row>
    <row r="13" spans="1:9" x14ac:dyDescent="0.25">
      <c r="A13" s="495" t="s">
        <v>58</v>
      </c>
      <c r="B13" s="496"/>
      <c r="C13" s="501" t="s">
        <v>57</v>
      </c>
      <c r="D13" s="502"/>
      <c r="E13" s="501" t="s">
        <v>56</v>
      </c>
      <c r="F13" s="502"/>
      <c r="G13" s="501" t="s">
        <v>55</v>
      </c>
      <c r="H13" s="503"/>
      <c r="I13" s="14" t="s">
        <v>54</v>
      </c>
    </row>
    <row r="14" spans="1:9" ht="15" customHeight="1" x14ac:dyDescent="0.25">
      <c r="A14" s="497"/>
      <c r="B14" s="498"/>
      <c r="C14" s="504" t="s">
        <v>165</v>
      </c>
      <c r="D14" s="504"/>
      <c r="E14" s="505" t="s">
        <v>383</v>
      </c>
      <c r="F14" s="506"/>
      <c r="G14" s="517" t="s">
        <v>1199</v>
      </c>
      <c r="H14" s="518"/>
      <c r="I14" s="504" t="s">
        <v>52</v>
      </c>
    </row>
    <row r="15" spans="1:9" ht="24" customHeight="1" x14ac:dyDescent="0.25">
      <c r="A15" s="497"/>
      <c r="B15" s="498"/>
      <c r="C15" s="504"/>
      <c r="D15" s="504"/>
      <c r="E15" s="507"/>
      <c r="F15" s="508"/>
      <c r="G15" s="519"/>
      <c r="H15" s="520"/>
      <c r="I15" s="504"/>
    </row>
    <row r="16" spans="1:9" ht="15.75" x14ac:dyDescent="0.25">
      <c r="A16" s="497"/>
      <c r="B16" s="498"/>
      <c r="C16" s="390" t="s">
        <v>51</v>
      </c>
      <c r="D16" s="390"/>
      <c r="E16" s="390"/>
      <c r="F16" s="390"/>
      <c r="G16" s="390"/>
      <c r="H16" s="511" t="s">
        <v>50</v>
      </c>
      <c r="I16" s="512"/>
    </row>
    <row r="17" spans="1:9" ht="36" customHeight="1" x14ac:dyDescent="0.25">
      <c r="A17" s="499"/>
      <c r="B17" s="500"/>
      <c r="C17" s="504" t="s">
        <v>49</v>
      </c>
      <c r="D17" s="504"/>
      <c r="E17" s="504"/>
      <c r="F17" s="504"/>
      <c r="G17" s="504"/>
      <c r="H17" s="513" t="s">
        <v>136</v>
      </c>
      <c r="I17" s="514"/>
    </row>
    <row r="18" spans="1:9" ht="18" x14ac:dyDescent="0.25">
      <c r="A18" s="387" t="s">
        <v>47</v>
      </c>
      <c r="B18" s="388"/>
      <c r="C18" s="388"/>
      <c r="D18" s="388"/>
      <c r="E18" s="388"/>
      <c r="F18" s="388"/>
      <c r="G18" s="388"/>
      <c r="H18" s="388"/>
      <c r="I18" s="389"/>
    </row>
    <row r="19" spans="1:9" x14ac:dyDescent="0.25">
      <c r="A19" s="459" t="s">
        <v>46</v>
      </c>
      <c r="B19" s="460"/>
      <c r="C19" s="595" t="s">
        <v>314</v>
      </c>
      <c r="D19" s="596"/>
      <c r="E19" s="596"/>
      <c r="F19" s="596"/>
      <c r="G19" s="596"/>
      <c r="H19" s="596"/>
      <c r="I19" s="597"/>
    </row>
    <row r="20" spans="1:9" x14ac:dyDescent="0.25">
      <c r="A20" s="461"/>
      <c r="B20" s="462"/>
      <c r="C20" s="598"/>
      <c r="D20" s="599"/>
      <c r="E20" s="599"/>
      <c r="F20" s="599"/>
      <c r="G20" s="599"/>
      <c r="H20" s="599"/>
      <c r="I20" s="600"/>
    </row>
    <row r="21" spans="1:9" x14ac:dyDescent="0.25">
      <c r="A21" s="521" t="s">
        <v>315</v>
      </c>
      <c r="B21" s="521"/>
      <c r="C21" s="521"/>
      <c r="D21" s="521"/>
      <c r="E21" s="470" t="s">
        <v>44</v>
      </c>
      <c r="F21" s="471"/>
      <c r="G21" s="471"/>
      <c r="H21" s="471"/>
      <c r="I21" s="472"/>
    </row>
    <row r="22" spans="1:9" x14ac:dyDescent="0.25">
      <c r="A22" s="521"/>
      <c r="B22" s="521"/>
      <c r="C22" s="521"/>
      <c r="D22" s="521"/>
      <c r="E22" s="473"/>
      <c r="F22" s="474"/>
      <c r="G22" s="474"/>
      <c r="H22" s="474"/>
      <c r="I22" s="475"/>
    </row>
    <row r="23" spans="1:9" ht="18" x14ac:dyDescent="0.25">
      <c r="A23" s="387" t="s">
        <v>43</v>
      </c>
      <c r="B23" s="388"/>
      <c r="C23" s="388"/>
      <c r="D23" s="388"/>
      <c r="E23" s="388"/>
      <c r="F23" s="388"/>
      <c r="G23" s="388"/>
      <c r="H23" s="388"/>
      <c r="I23" s="389"/>
    </row>
    <row r="24" spans="1:9" x14ac:dyDescent="0.25">
      <c r="A24" s="528" t="s">
        <v>1279</v>
      </c>
      <c r="B24" s="529"/>
      <c r="C24" s="529"/>
      <c r="D24" s="529"/>
      <c r="E24" s="529"/>
      <c r="F24" s="529"/>
      <c r="G24" s="529"/>
      <c r="H24" s="529"/>
      <c r="I24" s="530"/>
    </row>
    <row r="25" spans="1:9" x14ac:dyDescent="0.25">
      <c r="A25" s="531"/>
      <c r="B25" s="532"/>
      <c r="C25" s="532"/>
      <c r="D25" s="532"/>
      <c r="E25" s="532"/>
      <c r="F25" s="532"/>
      <c r="G25" s="532"/>
      <c r="H25" s="532"/>
      <c r="I25" s="533"/>
    </row>
    <row r="26" spans="1:9" ht="27.75" customHeight="1" x14ac:dyDescent="0.25">
      <c r="A26" s="531"/>
      <c r="B26" s="532"/>
      <c r="C26" s="532"/>
      <c r="D26" s="532"/>
      <c r="E26" s="532"/>
      <c r="F26" s="532"/>
      <c r="G26" s="532"/>
      <c r="H26" s="532"/>
      <c r="I26" s="533"/>
    </row>
    <row r="27" spans="1:9" ht="21" customHeight="1" x14ac:dyDescent="0.25">
      <c r="A27" s="455" t="s">
        <v>42</v>
      </c>
      <c r="B27" s="455"/>
      <c r="C27" s="455"/>
      <c r="D27" s="455"/>
      <c r="E27" s="455"/>
      <c r="F27" s="455"/>
      <c r="G27" s="455"/>
      <c r="H27" s="674">
        <v>1955.64</v>
      </c>
      <c r="I27" s="675"/>
    </row>
    <row r="28" spans="1:9" ht="20.25" customHeight="1" x14ac:dyDescent="0.25">
      <c r="A28" s="487" t="s">
        <v>41</v>
      </c>
      <c r="B28" s="488"/>
      <c r="C28" s="488"/>
      <c r="D28" s="488"/>
      <c r="E28" s="488"/>
      <c r="F28" s="488"/>
      <c r="G28" s="539"/>
      <c r="H28" s="540"/>
      <c r="I28" s="541"/>
    </row>
    <row r="29" spans="1:9" ht="18" x14ac:dyDescent="0.25">
      <c r="A29" s="387" t="s">
        <v>40</v>
      </c>
      <c r="B29" s="388"/>
      <c r="C29" s="388"/>
      <c r="D29" s="388"/>
      <c r="E29" s="388"/>
      <c r="F29" s="388"/>
      <c r="G29" s="388"/>
      <c r="H29" s="388"/>
      <c r="I29" s="389"/>
    </row>
    <row r="30" spans="1:9" ht="15.75" x14ac:dyDescent="0.25">
      <c r="A30" s="434" t="s">
        <v>39</v>
      </c>
      <c r="B30" s="435"/>
      <c r="C30" s="435"/>
      <c r="D30" s="435"/>
      <c r="E30" s="435"/>
      <c r="F30" s="435"/>
      <c r="G30" s="436"/>
      <c r="H30" s="437" t="s">
        <v>38</v>
      </c>
      <c r="I30" s="437"/>
    </row>
    <row r="31" spans="1:9" ht="15.75" x14ac:dyDescent="0.25">
      <c r="A31" s="542" t="s">
        <v>166</v>
      </c>
      <c r="B31" s="543"/>
      <c r="C31" s="543"/>
      <c r="D31" s="543"/>
      <c r="E31" s="543"/>
      <c r="F31" s="543"/>
      <c r="G31" s="543"/>
      <c r="H31" s="544">
        <v>45.13</v>
      </c>
      <c r="I31" s="545"/>
    </row>
    <row r="32" spans="1:9" ht="15.75" x14ac:dyDescent="0.25">
      <c r="A32" s="577" t="s">
        <v>167</v>
      </c>
      <c r="B32" s="578"/>
      <c r="C32" s="578"/>
      <c r="D32" s="578"/>
      <c r="E32" s="578"/>
      <c r="F32" s="578"/>
      <c r="G32" s="579"/>
      <c r="H32" s="544">
        <v>0</v>
      </c>
      <c r="I32" s="545"/>
    </row>
    <row r="33" spans="1:10" ht="15.75" hidden="1" x14ac:dyDescent="0.25">
      <c r="A33" s="577" t="s">
        <v>96</v>
      </c>
      <c r="B33" s="578"/>
      <c r="C33" s="578"/>
      <c r="D33" s="578"/>
      <c r="E33" s="578"/>
      <c r="F33" s="578"/>
      <c r="G33" s="579"/>
      <c r="H33" s="591"/>
      <c r="I33" s="592"/>
    </row>
    <row r="34" spans="1:10" ht="15.75" x14ac:dyDescent="0.25">
      <c r="A34" s="577" t="s">
        <v>77</v>
      </c>
      <c r="B34" s="578"/>
      <c r="C34" s="578"/>
      <c r="D34" s="578"/>
      <c r="E34" s="578"/>
      <c r="F34" s="578"/>
      <c r="G34" s="579"/>
      <c r="H34" s="593">
        <v>11.28</v>
      </c>
      <c r="I34" s="594"/>
    </row>
    <row r="35" spans="1:10" ht="27" hidden="1" customHeight="1" x14ac:dyDescent="0.25">
      <c r="A35" s="672" t="s">
        <v>78</v>
      </c>
      <c r="B35" s="673"/>
      <c r="C35" s="673"/>
      <c r="D35" s="673"/>
      <c r="E35" s="673"/>
      <c r="F35" s="673"/>
      <c r="G35" s="673"/>
      <c r="H35" s="580">
        <v>0</v>
      </c>
      <c r="I35" s="581"/>
    </row>
    <row r="36" spans="1:10" ht="20.25" customHeight="1" x14ac:dyDescent="0.25">
      <c r="A36" s="443" t="s">
        <v>1277</v>
      </c>
      <c r="B36" s="444"/>
      <c r="C36" s="444"/>
      <c r="D36" s="445"/>
      <c r="E36" s="550" t="s">
        <v>34</v>
      </c>
      <c r="F36" s="551"/>
      <c r="G36" s="552"/>
      <c r="H36" s="452">
        <f>SUM(H31:I35)</f>
        <v>56.410000000000004</v>
      </c>
      <c r="I36" s="452"/>
    </row>
    <row r="37" spans="1:10" ht="30.75" customHeight="1" x14ac:dyDescent="0.25">
      <c r="A37" s="446"/>
      <c r="B37" s="447"/>
      <c r="C37" s="447"/>
      <c r="D37" s="448"/>
      <c r="E37" s="550" t="s">
        <v>180</v>
      </c>
      <c r="F37" s="551"/>
      <c r="G37" s="552"/>
      <c r="H37" s="453">
        <f>H27-H36</f>
        <v>1899.23</v>
      </c>
      <c r="I37" s="454"/>
      <c r="J37" s="44"/>
    </row>
    <row r="38" spans="1:10" ht="16.5" x14ac:dyDescent="0.25">
      <c r="A38" s="417" t="s">
        <v>32</v>
      </c>
      <c r="B38" s="418"/>
      <c r="C38" s="418"/>
      <c r="D38" s="418"/>
      <c r="E38" s="418"/>
      <c r="F38" s="418"/>
      <c r="G38" s="419"/>
      <c r="H38" s="420" t="s">
        <v>31</v>
      </c>
      <c r="I38" s="421"/>
    </row>
    <row r="39" spans="1:10" ht="31.5" x14ac:dyDescent="0.25">
      <c r="A39" s="190" t="s">
        <v>30</v>
      </c>
      <c r="B39" s="190" t="s">
        <v>29</v>
      </c>
      <c r="C39" s="190" t="s">
        <v>28</v>
      </c>
      <c r="D39" s="190" t="s">
        <v>27</v>
      </c>
      <c r="E39" s="28" t="s">
        <v>26</v>
      </c>
      <c r="F39" s="424" t="s">
        <v>25</v>
      </c>
      <c r="G39" s="425"/>
      <c r="H39" s="422"/>
      <c r="I39" s="423"/>
    </row>
    <row r="40" spans="1:10" ht="21" customHeight="1" x14ac:dyDescent="0.25">
      <c r="A40" s="193" t="s">
        <v>15</v>
      </c>
      <c r="B40" s="30" t="s">
        <v>12</v>
      </c>
      <c r="C40" s="30" t="s">
        <v>11</v>
      </c>
      <c r="D40" s="30" t="s">
        <v>144</v>
      </c>
      <c r="E40" s="30" t="s">
        <v>10</v>
      </c>
      <c r="F40" s="426">
        <f>+H27</f>
        <v>1955.64</v>
      </c>
      <c r="G40" s="427"/>
      <c r="H40" s="400" t="s">
        <v>168</v>
      </c>
      <c r="I40" s="401"/>
    </row>
    <row r="41" spans="1:10" ht="17.25" customHeight="1" x14ac:dyDescent="0.25">
      <c r="A41" s="9"/>
      <c r="B41" s="8"/>
      <c r="C41" s="8"/>
      <c r="D41" s="8"/>
      <c r="E41" s="8"/>
      <c r="F41" s="406"/>
      <c r="G41" s="407"/>
      <c r="H41" s="402"/>
      <c r="I41" s="403"/>
    </row>
    <row r="42" spans="1:10" ht="15.75" x14ac:dyDescent="0.25">
      <c r="A42" s="9"/>
      <c r="B42" s="8"/>
      <c r="C42" s="8"/>
      <c r="D42" s="8"/>
      <c r="E42" s="8"/>
      <c r="F42" s="406"/>
      <c r="G42" s="407"/>
      <c r="H42" s="402"/>
      <c r="I42" s="403"/>
    </row>
    <row r="43" spans="1:10" ht="15.75" x14ac:dyDescent="0.25">
      <c r="A43" s="9"/>
      <c r="B43" s="8"/>
      <c r="C43" s="8"/>
      <c r="D43" s="8"/>
      <c r="E43" s="8"/>
      <c r="F43" s="406"/>
      <c r="G43" s="407"/>
      <c r="H43" s="404"/>
      <c r="I43" s="405"/>
    </row>
    <row r="44" spans="1:10" ht="15.75" x14ac:dyDescent="0.25">
      <c r="A44" s="9"/>
      <c r="B44" s="8"/>
      <c r="C44" s="8"/>
      <c r="D44" s="8"/>
      <c r="E44" s="8"/>
      <c r="F44" s="406"/>
      <c r="G44" s="407"/>
      <c r="H44" s="390" t="s">
        <v>19</v>
      </c>
      <c r="I44" s="390"/>
    </row>
    <row r="45" spans="1:10" ht="15.75" x14ac:dyDescent="0.25">
      <c r="A45" s="9"/>
      <c r="B45" s="8"/>
      <c r="C45" s="8"/>
      <c r="D45" s="8"/>
      <c r="E45" s="8"/>
      <c r="F45" s="406"/>
      <c r="G45" s="407"/>
      <c r="H45" s="411" t="s">
        <v>951</v>
      </c>
      <c r="I45" s="412"/>
    </row>
    <row r="46" spans="1:10" ht="15.75" x14ac:dyDescent="0.25">
      <c r="A46" s="9"/>
      <c r="B46" s="8"/>
      <c r="C46" s="8"/>
      <c r="D46" s="8"/>
      <c r="E46" s="8"/>
      <c r="F46" s="406"/>
      <c r="G46" s="407"/>
      <c r="H46" s="411"/>
      <c r="I46" s="412"/>
    </row>
    <row r="47" spans="1:10" ht="15.75" x14ac:dyDescent="0.25">
      <c r="A47" s="9"/>
      <c r="B47" s="8"/>
      <c r="C47" s="8"/>
      <c r="D47" s="8"/>
      <c r="E47" s="8"/>
      <c r="F47" s="406"/>
      <c r="G47" s="407"/>
      <c r="H47" s="411"/>
      <c r="I47" s="412"/>
    </row>
    <row r="48" spans="1:10" ht="15.75" x14ac:dyDescent="0.25">
      <c r="A48" s="9"/>
      <c r="B48" s="8"/>
      <c r="C48" s="8"/>
      <c r="D48" s="8"/>
      <c r="E48" s="8"/>
      <c r="F48" s="406"/>
      <c r="G48" s="407"/>
      <c r="H48" s="411"/>
      <c r="I48" s="412"/>
    </row>
    <row r="49" spans="1:9" ht="12.75" customHeight="1" x14ac:dyDescent="0.25">
      <c r="A49" s="9"/>
      <c r="B49" s="8"/>
      <c r="C49" s="8"/>
      <c r="D49" s="8"/>
      <c r="E49" s="8"/>
      <c r="F49" s="406"/>
      <c r="G49" s="407"/>
      <c r="H49" s="411"/>
      <c r="I49" s="412"/>
    </row>
    <row r="50" spans="1:9" ht="23.25" customHeight="1" x14ac:dyDescent="0.25">
      <c r="A50" s="192"/>
      <c r="B50" s="32"/>
      <c r="C50" s="32"/>
      <c r="D50" s="6"/>
      <c r="E50" s="6"/>
      <c r="F50" s="415"/>
      <c r="G50" s="416"/>
      <c r="H50" s="413"/>
      <c r="I50" s="414"/>
    </row>
    <row r="51" spans="1:9" ht="18" x14ac:dyDescent="0.25">
      <c r="A51" s="387" t="s">
        <v>8</v>
      </c>
      <c r="B51" s="388"/>
      <c r="C51" s="388"/>
      <c r="D51" s="388"/>
      <c r="E51" s="388"/>
      <c r="F51" s="388"/>
      <c r="G51" s="389"/>
      <c r="H51" s="390" t="s">
        <v>7</v>
      </c>
      <c r="I51" s="390"/>
    </row>
    <row r="52" spans="1:9" ht="15.75" x14ac:dyDescent="0.25">
      <c r="A52" s="390" t="s">
        <v>6</v>
      </c>
      <c r="B52" s="390"/>
      <c r="C52" s="390"/>
      <c r="D52" s="390" t="s">
        <v>5</v>
      </c>
      <c r="E52" s="390"/>
      <c r="F52" s="390"/>
      <c r="G52" s="390"/>
      <c r="H52" s="390"/>
      <c r="I52" s="390"/>
    </row>
    <row r="53" spans="1:9" ht="15" customHeight="1" x14ac:dyDescent="0.25">
      <c r="A53" s="573" t="s">
        <v>877</v>
      </c>
      <c r="B53" s="392"/>
      <c r="C53" s="392"/>
      <c r="D53" s="394" t="s">
        <v>871</v>
      </c>
      <c r="E53" s="394"/>
      <c r="F53" s="394"/>
      <c r="G53" s="395"/>
      <c r="H53" s="400" t="s">
        <v>86</v>
      </c>
      <c r="I53" s="401"/>
    </row>
    <row r="54" spans="1:9" ht="15" customHeight="1" x14ac:dyDescent="0.25">
      <c r="A54" s="392"/>
      <c r="B54" s="392"/>
      <c r="C54" s="392"/>
      <c r="D54" s="396"/>
      <c r="E54" s="396"/>
      <c r="F54" s="396"/>
      <c r="G54" s="397"/>
      <c r="H54" s="402"/>
      <c r="I54" s="403"/>
    </row>
    <row r="55" spans="1:9" x14ac:dyDescent="0.25">
      <c r="A55" s="392"/>
      <c r="B55" s="392"/>
      <c r="C55" s="392"/>
      <c r="D55" s="396"/>
      <c r="E55" s="396"/>
      <c r="F55" s="396"/>
      <c r="G55" s="397"/>
      <c r="H55" s="402"/>
      <c r="I55" s="403"/>
    </row>
    <row r="56" spans="1:9" x14ac:dyDescent="0.25">
      <c r="A56" s="392"/>
      <c r="B56" s="392"/>
      <c r="C56" s="392"/>
      <c r="D56" s="396"/>
      <c r="E56" s="396"/>
      <c r="F56" s="396"/>
      <c r="G56" s="396"/>
      <c r="H56" s="404"/>
      <c r="I56" s="405"/>
    </row>
    <row r="57" spans="1:9" x14ac:dyDescent="0.25">
      <c r="A57" s="392"/>
      <c r="B57" s="392"/>
      <c r="C57" s="392"/>
      <c r="D57" s="396"/>
      <c r="E57" s="396"/>
      <c r="F57" s="396"/>
      <c r="G57" s="396"/>
      <c r="H57" s="400" t="s">
        <v>172</v>
      </c>
      <c r="I57" s="401"/>
    </row>
    <row r="58" spans="1:9" ht="27" customHeight="1" x14ac:dyDescent="0.25">
      <c r="A58" s="392"/>
      <c r="B58" s="392"/>
      <c r="C58" s="392"/>
      <c r="D58" s="398"/>
      <c r="E58" s="398"/>
      <c r="F58" s="398"/>
      <c r="G58" s="399"/>
      <c r="H58" s="404"/>
      <c r="I58" s="405"/>
    </row>
    <row r="59" spans="1:9" ht="30.75" customHeight="1" x14ac:dyDescent="0.25">
      <c r="A59" s="574" t="s">
        <v>0</v>
      </c>
      <c r="B59" s="575"/>
      <c r="C59" s="575"/>
      <c r="D59" s="575"/>
      <c r="E59" s="575"/>
      <c r="F59" s="575"/>
      <c r="G59" s="575"/>
      <c r="H59" s="575"/>
      <c r="I59" s="576"/>
    </row>
  </sheetData>
  <mergeCells count="71">
    <mergeCell ref="A59:I59"/>
    <mergeCell ref="A51:G51"/>
    <mergeCell ref="H51:I52"/>
    <mergeCell ref="A52:C52"/>
    <mergeCell ref="D52:G52"/>
    <mergeCell ref="A53:C58"/>
    <mergeCell ref="D53:G58"/>
    <mergeCell ref="H53:I56"/>
    <mergeCell ref="H57:I58"/>
    <mergeCell ref="F45:G45"/>
    <mergeCell ref="H45:I50"/>
    <mergeCell ref="F46:G46"/>
    <mergeCell ref="F47:G47"/>
    <mergeCell ref="F48:G48"/>
    <mergeCell ref="F49:G49"/>
    <mergeCell ref="F50:G50"/>
    <mergeCell ref="F44:G44"/>
    <mergeCell ref="H44:I44"/>
    <mergeCell ref="A36:D37"/>
    <mergeCell ref="E36:G36"/>
    <mergeCell ref="H36:I36"/>
    <mergeCell ref="E37:G37"/>
    <mergeCell ref="H37:I37"/>
    <mergeCell ref="A38:G38"/>
    <mergeCell ref="H38:I39"/>
    <mergeCell ref="F39:G39"/>
    <mergeCell ref="F40:G40"/>
    <mergeCell ref="H40:I43"/>
    <mergeCell ref="F41:G41"/>
    <mergeCell ref="F42:G42"/>
    <mergeCell ref="F43:G43"/>
    <mergeCell ref="A33:G33"/>
    <mergeCell ref="H33:I33"/>
    <mergeCell ref="A34:G34"/>
    <mergeCell ref="H34:I34"/>
    <mergeCell ref="A35:G35"/>
    <mergeCell ref="H35:I35"/>
    <mergeCell ref="A30:G30"/>
    <mergeCell ref="H30:I30"/>
    <mergeCell ref="A31:G31"/>
    <mergeCell ref="H31:I31"/>
    <mergeCell ref="A32:G32"/>
    <mergeCell ref="H32:I32"/>
    <mergeCell ref="A29:I29"/>
    <mergeCell ref="A18:I18"/>
    <mergeCell ref="A19:B20"/>
    <mergeCell ref="C19:I20"/>
    <mergeCell ref="A21:D22"/>
    <mergeCell ref="E21:I22"/>
    <mergeCell ref="A23:I23"/>
    <mergeCell ref="A24:I26"/>
    <mergeCell ref="A27:G27"/>
    <mergeCell ref="H27:I27"/>
    <mergeCell ref="A28:G28"/>
    <mergeCell ref="H28:I28"/>
    <mergeCell ref="A5:I5"/>
    <mergeCell ref="A6:I6"/>
    <mergeCell ref="A7:I7"/>
    <mergeCell ref="A12:I12"/>
    <mergeCell ref="A13:B17"/>
    <mergeCell ref="C13:D13"/>
    <mergeCell ref="E13:F13"/>
    <mergeCell ref="G13:H13"/>
    <mergeCell ref="C14:D15"/>
    <mergeCell ref="E14:F15"/>
    <mergeCell ref="G14:H15"/>
    <mergeCell ref="I14:I15"/>
    <mergeCell ref="C16:G16"/>
    <mergeCell ref="H16:I16"/>
    <mergeCell ref="C17:G17"/>
    <mergeCell ref="H17:I17"/>
  </mergeCells>
  <pageMargins left="3.937007874015748E-2" right="7.874015748031496E-2" top="0.27559055118110237" bottom="0.15748031496062992" header="0.59055118110236227" footer="0.78740157480314965"/>
  <pageSetup scale="73" orientation="portrait" r:id="rId1"/>
  <drawing r:id="rId2"/>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sheetPr codeName="Hoja248">
    <tabColor theme="0"/>
  </sheetPr>
  <dimension ref="B1:J62"/>
  <sheetViews>
    <sheetView topLeftCell="A6" workbookViewId="0">
      <selection activeCell="B30" sqref="B30:I30"/>
    </sheetView>
  </sheetViews>
  <sheetFormatPr baseColWidth="10" defaultRowHeight="15" x14ac:dyDescent="0.25"/>
  <cols>
    <col min="1" max="1" width="2.5703125" customWidth="1"/>
    <col min="4" max="4" width="16" customWidth="1"/>
    <col min="8" max="8" width="7.85546875"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1280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1267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505" t="s">
        <v>1282</v>
      </c>
      <c r="G15" s="506"/>
      <c r="H15" s="737" t="s">
        <v>1066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1283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1284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1285</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343715</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343715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343.71500000000003</v>
      </c>
      <c r="J35" s="712"/>
    </row>
    <row r="36" spans="2:10" ht="18" x14ac:dyDescent="0.25">
      <c r="B36" s="542" t="s">
        <v>1286</v>
      </c>
      <c r="C36" s="543"/>
      <c r="D36" s="543"/>
      <c r="E36" s="543"/>
      <c r="F36" s="543"/>
      <c r="G36" s="543"/>
      <c r="H36" s="543"/>
      <c r="I36" s="711">
        <f>+J29*1.7%</f>
        <v>5843.1550000000007</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1287</v>
      </c>
      <c r="C40" s="621"/>
      <c r="D40" s="621"/>
      <c r="E40" s="622"/>
      <c r="F40" s="550" t="s">
        <v>34</v>
      </c>
      <c r="G40" s="551"/>
      <c r="H40" s="552"/>
      <c r="I40" s="715">
        <f>I37+I36+I35+0.01</f>
        <v>6186.880000000001</v>
      </c>
      <c r="J40" s="715"/>
    </row>
    <row r="41" spans="2:10" ht="32.25" customHeight="1" x14ac:dyDescent="0.25">
      <c r="B41" s="623"/>
      <c r="C41" s="624"/>
      <c r="D41" s="624"/>
      <c r="E41" s="625"/>
      <c r="F41" s="550" t="s">
        <v>33</v>
      </c>
      <c r="G41" s="551"/>
      <c r="H41" s="552"/>
      <c r="I41" s="716">
        <f>J31-I40</f>
        <v>337528.12</v>
      </c>
      <c r="J41" s="717"/>
    </row>
    <row r="42" spans="2:10" ht="16.5" x14ac:dyDescent="0.25">
      <c r="B42" s="417" t="s">
        <v>32</v>
      </c>
      <c r="C42" s="418"/>
      <c r="D42" s="418"/>
      <c r="E42" s="418"/>
      <c r="F42" s="418"/>
      <c r="G42" s="418"/>
      <c r="H42" s="419"/>
      <c r="I42" s="420" t="s">
        <v>31</v>
      </c>
      <c r="J42" s="421"/>
    </row>
    <row r="43" spans="2:10" ht="31.5" x14ac:dyDescent="0.25">
      <c r="B43" s="194" t="s">
        <v>30</v>
      </c>
      <c r="C43" s="194" t="s">
        <v>29</v>
      </c>
      <c r="D43" s="194" t="s">
        <v>28</v>
      </c>
      <c r="E43" s="194" t="s">
        <v>27</v>
      </c>
      <c r="F43" s="28" t="s">
        <v>26</v>
      </c>
      <c r="G43" s="424" t="s">
        <v>25</v>
      </c>
      <c r="H43" s="425"/>
      <c r="I43" s="422"/>
      <c r="J43" s="423"/>
    </row>
    <row r="44" spans="2:10" ht="24" customHeight="1" x14ac:dyDescent="0.25">
      <c r="B44" s="196"/>
      <c r="C44" s="30" t="s">
        <v>411</v>
      </c>
      <c r="D44" s="30" t="s">
        <v>200</v>
      </c>
      <c r="E44" s="30" t="s">
        <v>11</v>
      </c>
      <c r="F44" s="30" t="s">
        <v>412</v>
      </c>
      <c r="G44" s="758">
        <f>J29</f>
        <v>343715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195"/>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15748031496062992" bottom="0.15748031496062992" header="0.31496062992125984" footer="0.31496062992125984"/>
  <pageSetup scale="75" orientation="portrait" r:id="rId1"/>
  <drawing r:id="rId2"/>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sheetPr codeName="Hoja249">
    <tabColor theme="0"/>
  </sheetPr>
  <dimension ref="B1:J62"/>
  <sheetViews>
    <sheetView topLeftCell="A12"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1288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1267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1290</v>
      </c>
      <c r="G15" s="506"/>
      <c r="H15" s="737" t="s">
        <v>1066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711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1291</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1294</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136000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136000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136</v>
      </c>
      <c r="J35" s="712"/>
    </row>
    <row r="36" spans="2:10" ht="18" x14ac:dyDescent="0.25">
      <c r="B36" s="542" t="s">
        <v>1292</v>
      </c>
      <c r="C36" s="543"/>
      <c r="D36" s="543"/>
      <c r="E36" s="543"/>
      <c r="F36" s="543"/>
      <c r="G36" s="543"/>
      <c r="H36" s="543"/>
      <c r="I36" s="711">
        <f>+J29*1.4%</f>
        <v>1903.9999999999998</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1293</v>
      </c>
      <c r="C40" s="621"/>
      <c r="D40" s="621"/>
      <c r="E40" s="622"/>
      <c r="F40" s="550" t="s">
        <v>34</v>
      </c>
      <c r="G40" s="551"/>
      <c r="H40" s="552"/>
      <c r="I40" s="715">
        <f>I37+I36+I35</f>
        <v>2039.9999999999998</v>
      </c>
      <c r="J40" s="715"/>
    </row>
    <row r="41" spans="2:10" ht="32.25" customHeight="1" x14ac:dyDescent="0.25">
      <c r="B41" s="623"/>
      <c r="C41" s="624"/>
      <c r="D41" s="624"/>
      <c r="E41" s="625"/>
      <c r="F41" s="550" t="s">
        <v>33</v>
      </c>
      <c r="G41" s="551"/>
      <c r="H41" s="552"/>
      <c r="I41" s="716">
        <f>J31-I40</f>
        <v>133960</v>
      </c>
      <c r="J41" s="717"/>
    </row>
    <row r="42" spans="2:10" ht="16.5" x14ac:dyDescent="0.25">
      <c r="B42" s="417" t="s">
        <v>32</v>
      </c>
      <c r="C42" s="418"/>
      <c r="D42" s="418"/>
      <c r="E42" s="418"/>
      <c r="F42" s="418"/>
      <c r="G42" s="418"/>
      <c r="H42" s="419"/>
      <c r="I42" s="420" t="s">
        <v>31</v>
      </c>
      <c r="J42" s="421"/>
    </row>
    <row r="43" spans="2:10" ht="31.5" x14ac:dyDescent="0.25">
      <c r="B43" s="194" t="s">
        <v>30</v>
      </c>
      <c r="C43" s="194" t="s">
        <v>29</v>
      </c>
      <c r="D43" s="194" t="s">
        <v>28</v>
      </c>
      <c r="E43" s="194" t="s">
        <v>27</v>
      </c>
      <c r="F43" s="28" t="s">
        <v>26</v>
      </c>
      <c r="G43" s="424" t="s">
        <v>25</v>
      </c>
      <c r="H43" s="425"/>
      <c r="I43" s="422"/>
      <c r="J43" s="423"/>
    </row>
    <row r="44" spans="2:10" ht="24" customHeight="1" x14ac:dyDescent="0.25">
      <c r="B44" s="196"/>
      <c r="C44" s="30" t="s">
        <v>411</v>
      </c>
      <c r="D44" s="30" t="s">
        <v>200</v>
      </c>
      <c r="E44" s="30" t="s">
        <v>11</v>
      </c>
      <c r="F44" s="30" t="s">
        <v>412</v>
      </c>
      <c r="G44" s="758">
        <f>J29</f>
        <v>136000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195"/>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15748031496062992" bottom="0.35433070866141736" header="0.31496062992125984" footer="0.31496062992125984"/>
  <pageSetup scale="73" orientation="portrait" r:id="rId1"/>
  <drawing r:id="rId2"/>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sheetPr codeName="Hoja250">
    <tabColor theme="0"/>
  </sheetPr>
  <dimension ref="B1:N67"/>
  <sheetViews>
    <sheetView topLeftCell="A5" workbookViewId="0">
      <selection activeCell="D19" sqref="D19:J20"/>
    </sheetView>
  </sheetViews>
  <sheetFormatPr baseColWidth="10" defaultRowHeight="15" x14ac:dyDescent="0.25"/>
  <cols>
    <col min="1" max="1" width="2.5703125" customWidth="1"/>
    <col min="4" max="4" width="16.28515625" customWidth="1"/>
    <col min="5" max="5" width="13.85546875" customWidth="1"/>
    <col min="7" max="7" width="12.42578125" customWidth="1"/>
    <col min="8" max="8" width="6.28515625" customWidth="1"/>
    <col min="10" max="10" width="32.7109375" customWidth="1"/>
    <col min="12" max="12" width="14.85546875" customWidth="1"/>
  </cols>
  <sheetData>
    <row r="1" spans="2:10" ht="8.2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1298</v>
      </c>
      <c r="J8" s="15"/>
    </row>
    <row r="9" spans="2:10" ht="10.5" customHeight="1" x14ac:dyDescent="0.25">
      <c r="B9" s="17"/>
      <c r="C9" s="16"/>
      <c r="D9" s="19"/>
      <c r="E9" s="16"/>
      <c r="F9" s="20"/>
      <c r="G9" s="16"/>
      <c r="H9" s="16"/>
      <c r="I9" s="16"/>
      <c r="J9" s="15"/>
    </row>
    <row r="10" spans="2:10" ht="15" customHeight="1" x14ac:dyDescent="0.25">
      <c r="B10" s="17"/>
      <c r="C10" s="16"/>
      <c r="D10" s="16"/>
      <c r="E10" s="16"/>
      <c r="F10" s="20"/>
      <c r="G10" s="19"/>
      <c r="H10" s="19"/>
      <c r="I10" s="18" t="s">
        <v>1267</v>
      </c>
      <c r="J10" s="15"/>
    </row>
    <row r="11" spans="2:10" ht="13.5" customHeight="1" x14ac:dyDescent="0.25">
      <c r="B11" s="17"/>
      <c r="C11" s="16"/>
      <c r="D11" s="16"/>
      <c r="E11" s="16"/>
      <c r="F11" s="16"/>
      <c r="G11" s="16"/>
      <c r="H11" s="16"/>
      <c r="I11" s="16"/>
      <c r="J11" s="15"/>
    </row>
    <row r="12" spans="2:10" ht="18.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10" t="s">
        <v>134</v>
      </c>
      <c r="E14" s="510"/>
      <c r="F14" s="505" t="s">
        <v>1295</v>
      </c>
      <c r="G14" s="506"/>
      <c r="H14" s="737" t="s">
        <v>1066</v>
      </c>
      <c r="I14" s="518"/>
      <c r="J14" s="504" t="s">
        <v>52</v>
      </c>
    </row>
    <row r="15" spans="2:10" ht="15" customHeight="1" x14ac:dyDescent="0.25">
      <c r="B15" s="497"/>
      <c r="C15" s="498"/>
      <c r="D15" s="510"/>
      <c r="E15" s="510"/>
      <c r="F15" s="507"/>
      <c r="G15" s="508"/>
      <c r="H15" s="519"/>
      <c r="I15" s="520"/>
      <c r="J15" s="504"/>
    </row>
    <row r="16" spans="2:10" ht="15.75" x14ac:dyDescent="0.25">
      <c r="B16" s="497"/>
      <c r="C16" s="498"/>
      <c r="D16" s="390" t="s">
        <v>51</v>
      </c>
      <c r="E16" s="390"/>
      <c r="F16" s="390"/>
      <c r="G16" s="390"/>
      <c r="H16" s="390"/>
      <c r="I16" s="511" t="s">
        <v>50</v>
      </c>
      <c r="J16" s="512"/>
    </row>
    <row r="17" spans="2:10" ht="31.5" customHeight="1" x14ac:dyDescent="0.25">
      <c r="B17" s="499"/>
      <c r="C17" s="500"/>
      <c r="D17" s="504" t="s">
        <v>49</v>
      </c>
      <c r="E17" s="504"/>
      <c r="F17" s="504"/>
      <c r="G17" s="504"/>
      <c r="H17" s="504"/>
      <c r="I17" s="707" t="s">
        <v>136</v>
      </c>
      <c r="J17" s="708"/>
    </row>
    <row r="18" spans="2:10" ht="18" x14ac:dyDescent="0.25">
      <c r="B18" s="387" t="s">
        <v>47</v>
      </c>
      <c r="C18" s="388"/>
      <c r="D18" s="388"/>
      <c r="E18" s="388"/>
      <c r="F18" s="388"/>
      <c r="G18" s="388"/>
      <c r="H18" s="388"/>
      <c r="I18" s="388"/>
      <c r="J18" s="389"/>
    </row>
    <row r="19" spans="2:10" x14ac:dyDescent="0.25">
      <c r="B19" s="459" t="s">
        <v>46</v>
      </c>
      <c r="C19" s="460"/>
      <c r="D19" s="595" t="s">
        <v>137</v>
      </c>
      <c r="E19" s="596"/>
      <c r="F19" s="596"/>
      <c r="G19" s="596"/>
      <c r="H19" s="596"/>
      <c r="I19" s="596"/>
      <c r="J19" s="597"/>
    </row>
    <row r="20" spans="2:10" ht="9.75" customHeight="1" x14ac:dyDescent="0.25">
      <c r="B20" s="461"/>
      <c r="C20" s="462"/>
      <c r="D20" s="598"/>
      <c r="E20" s="599"/>
      <c r="F20" s="599"/>
      <c r="G20" s="599"/>
      <c r="H20" s="599"/>
      <c r="I20" s="599"/>
      <c r="J20" s="600"/>
    </row>
    <row r="21" spans="2:10" ht="10.5" customHeight="1" x14ac:dyDescent="0.25">
      <c r="B21" s="521" t="s">
        <v>138</v>
      </c>
      <c r="C21" s="521"/>
      <c r="D21" s="521"/>
      <c r="E21" s="521"/>
      <c r="F21" s="470" t="s">
        <v>44</v>
      </c>
      <c r="G21" s="471"/>
      <c r="H21" s="471"/>
      <c r="I21" s="471"/>
      <c r="J21" s="472"/>
    </row>
    <row r="22" spans="2:10" ht="2.25" customHeight="1" x14ac:dyDescent="0.25">
      <c r="B22" s="521"/>
      <c r="C22" s="521"/>
      <c r="D22" s="521"/>
      <c r="E22" s="521"/>
      <c r="F22" s="473"/>
      <c r="G22" s="474"/>
      <c r="H22" s="474"/>
      <c r="I22" s="474"/>
      <c r="J22" s="475"/>
    </row>
    <row r="23" spans="2:10"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1296</v>
      </c>
      <c r="C25" s="529"/>
      <c r="D25" s="529"/>
      <c r="E25" s="529"/>
      <c r="F25" s="529"/>
      <c r="G25" s="529"/>
      <c r="H25" s="529"/>
      <c r="I25" s="529"/>
      <c r="J25" s="530"/>
    </row>
    <row r="26" spans="2:10" x14ac:dyDescent="0.25">
      <c r="B26" s="531"/>
      <c r="C26" s="532"/>
      <c r="D26" s="532"/>
      <c r="E26" s="532"/>
      <c r="F26" s="532"/>
      <c r="G26" s="532"/>
      <c r="H26" s="532"/>
      <c r="I26" s="532"/>
      <c r="J26" s="533"/>
    </row>
    <row r="27" spans="2:10" ht="30" customHeight="1" x14ac:dyDescent="0.25">
      <c r="B27" s="531"/>
      <c r="C27" s="532"/>
      <c r="D27" s="532"/>
      <c r="E27" s="532"/>
      <c r="F27" s="532"/>
      <c r="G27" s="532"/>
      <c r="H27" s="532"/>
      <c r="I27" s="532"/>
      <c r="J27" s="533"/>
    </row>
    <row r="28" spans="2:10" ht="16.5" x14ac:dyDescent="0.25">
      <c r="B28" s="455" t="s">
        <v>139</v>
      </c>
      <c r="C28" s="455"/>
      <c r="D28" s="455"/>
      <c r="E28" s="455"/>
      <c r="F28" s="455"/>
      <c r="G28" s="455"/>
      <c r="H28" s="456"/>
      <c r="I28" s="694">
        <v>243618</v>
      </c>
      <c r="J28" s="695"/>
    </row>
    <row r="29" spans="2:10" ht="16.5" x14ac:dyDescent="0.25">
      <c r="B29" s="455" t="s">
        <v>140</v>
      </c>
      <c r="C29" s="455"/>
      <c r="D29" s="455"/>
      <c r="E29" s="455"/>
      <c r="F29" s="455"/>
      <c r="G29" s="455"/>
      <c r="H29" s="456"/>
      <c r="I29" s="694">
        <v>487.24</v>
      </c>
      <c r="J29" s="695"/>
    </row>
    <row r="30" spans="2:10" ht="16.5" x14ac:dyDescent="0.25">
      <c r="B30" s="696" t="s">
        <v>188</v>
      </c>
      <c r="C30" s="697"/>
      <c r="D30" s="697"/>
      <c r="E30" s="697"/>
      <c r="F30" s="697"/>
      <c r="G30" s="697"/>
      <c r="H30" s="697"/>
      <c r="I30" s="698">
        <v>58.47</v>
      </c>
      <c r="J30" s="699"/>
    </row>
    <row r="31" spans="2:10" ht="18" customHeight="1" x14ac:dyDescent="0.25">
      <c r="B31" s="696" t="s">
        <v>42</v>
      </c>
      <c r="C31" s="697"/>
      <c r="D31" s="697"/>
      <c r="E31" s="697"/>
      <c r="F31" s="697"/>
      <c r="G31" s="697"/>
      <c r="H31" s="700"/>
      <c r="I31" s="701">
        <f>SUM(I28:J30)</f>
        <v>244163.71</v>
      </c>
      <c r="J31" s="702"/>
    </row>
    <row r="32" spans="2:10" ht="18" x14ac:dyDescent="0.25">
      <c r="B32" s="387" t="s">
        <v>40</v>
      </c>
      <c r="C32" s="388"/>
      <c r="D32" s="388"/>
      <c r="E32" s="388"/>
      <c r="F32" s="388"/>
      <c r="G32" s="388"/>
      <c r="H32" s="388"/>
      <c r="I32" s="571"/>
      <c r="J32" s="572"/>
    </row>
    <row r="33" spans="2:14" ht="15.75" x14ac:dyDescent="0.25">
      <c r="B33" s="703" t="s">
        <v>39</v>
      </c>
      <c r="C33" s="704"/>
      <c r="D33" s="704"/>
      <c r="E33" s="704"/>
      <c r="F33" s="704"/>
      <c r="G33" s="704"/>
      <c r="H33" s="705"/>
      <c r="I33" s="705" t="s">
        <v>38</v>
      </c>
      <c r="J33" s="706"/>
    </row>
    <row r="34" spans="2:14" ht="15.75" x14ac:dyDescent="0.25">
      <c r="B34" s="542" t="s">
        <v>622</v>
      </c>
      <c r="C34" s="543"/>
      <c r="D34" s="543"/>
      <c r="E34" s="543"/>
      <c r="F34" s="543"/>
      <c r="G34" s="543"/>
      <c r="H34" s="654"/>
      <c r="I34" s="656">
        <f>I29*5%</f>
        <v>24.362000000000002</v>
      </c>
      <c r="J34" s="545"/>
    </row>
    <row r="35" spans="2:14" ht="15.75" x14ac:dyDescent="0.25">
      <c r="B35" s="542" t="s">
        <v>141</v>
      </c>
      <c r="C35" s="543"/>
      <c r="D35" s="543"/>
      <c r="E35" s="543"/>
      <c r="F35" s="543"/>
      <c r="G35" s="543"/>
      <c r="H35" s="654"/>
      <c r="I35" s="656">
        <f>I30*75%</f>
        <v>43.852499999999999</v>
      </c>
      <c r="J35" s="545"/>
    </row>
    <row r="36" spans="2:14" ht="15.75" customHeight="1" x14ac:dyDescent="0.25">
      <c r="B36" s="542" t="s">
        <v>142</v>
      </c>
      <c r="C36" s="543"/>
      <c r="D36" s="543"/>
      <c r="E36" s="543"/>
      <c r="F36" s="543"/>
      <c r="G36" s="543"/>
      <c r="H36" s="654"/>
      <c r="I36" s="690">
        <f>I29*1%</f>
        <v>4.8723999999999998</v>
      </c>
      <c r="J36" s="691"/>
    </row>
    <row r="37" spans="2:14" ht="15.75" hidden="1" x14ac:dyDescent="0.25">
      <c r="B37" s="542"/>
      <c r="C37" s="543"/>
      <c r="D37" s="543"/>
      <c r="E37" s="543"/>
      <c r="F37" s="543"/>
      <c r="G37" s="543"/>
      <c r="H37" s="654"/>
      <c r="I37" s="692">
        <v>0</v>
      </c>
      <c r="J37" s="693"/>
    </row>
    <row r="38" spans="2:14" ht="15.75" hidden="1" x14ac:dyDescent="0.25">
      <c r="B38" s="657"/>
      <c r="C38" s="658"/>
      <c r="D38" s="658"/>
      <c r="E38" s="658"/>
      <c r="F38" s="658"/>
      <c r="G38" s="658"/>
      <c r="H38" s="659"/>
      <c r="I38" s="683">
        <v>0</v>
      </c>
      <c r="J38" s="580"/>
    </row>
    <row r="39" spans="2:14" ht="28.5" customHeight="1" x14ac:dyDescent="0.25">
      <c r="B39" s="443" t="s">
        <v>1297</v>
      </c>
      <c r="C39" s="444"/>
      <c r="D39" s="444"/>
      <c r="E39" s="445"/>
      <c r="F39" s="684" t="s">
        <v>34</v>
      </c>
      <c r="G39" s="685"/>
      <c r="H39" s="686"/>
      <c r="I39" s="687">
        <f>SUM(I34:J38)-0.01</f>
        <v>73.076899999999995</v>
      </c>
      <c r="J39" s="687"/>
      <c r="N39" s="44"/>
    </row>
    <row r="40" spans="2:14" ht="32.25" customHeight="1" x14ac:dyDescent="0.25">
      <c r="B40" s="446"/>
      <c r="C40" s="447"/>
      <c r="D40" s="447"/>
      <c r="E40" s="448"/>
      <c r="F40" s="550" t="s">
        <v>33</v>
      </c>
      <c r="G40" s="551"/>
      <c r="H40" s="552"/>
      <c r="I40" s="688">
        <f>+I31-I39</f>
        <v>244090.63310000001</v>
      </c>
      <c r="J40" s="689"/>
      <c r="L40" s="35"/>
    </row>
    <row r="41" spans="2:14" ht="16.5" x14ac:dyDescent="0.25">
      <c r="B41" s="417" t="s">
        <v>32</v>
      </c>
      <c r="C41" s="418"/>
      <c r="D41" s="418"/>
      <c r="E41" s="418"/>
      <c r="F41" s="418"/>
      <c r="G41" s="418"/>
      <c r="H41" s="419"/>
      <c r="I41" s="420" t="s">
        <v>31</v>
      </c>
      <c r="J41" s="421"/>
    </row>
    <row r="42" spans="2:14" ht="31.5" x14ac:dyDescent="0.25">
      <c r="B42" s="194" t="s">
        <v>30</v>
      </c>
      <c r="C42" s="194" t="s">
        <v>29</v>
      </c>
      <c r="D42" s="194" t="s">
        <v>28</v>
      </c>
      <c r="E42" s="194" t="s">
        <v>27</v>
      </c>
      <c r="F42" s="28" t="s">
        <v>26</v>
      </c>
      <c r="G42" s="424" t="s">
        <v>25</v>
      </c>
      <c r="H42" s="425"/>
      <c r="I42" s="422"/>
      <c r="J42" s="423"/>
    </row>
    <row r="43" spans="2:14" ht="15.75" x14ac:dyDescent="0.25">
      <c r="B43" s="196" t="s">
        <v>23</v>
      </c>
      <c r="C43" s="30" t="s">
        <v>12</v>
      </c>
      <c r="D43" s="30" t="s">
        <v>81</v>
      </c>
      <c r="E43" s="30" t="s">
        <v>120</v>
      </c>
      <c r="F43" s="30" t="s">
        <v>10</v>
      </c>
      <c r="G43" s="426">
        <v>9702</v>
      </c>
      <c r="H43" s="427"/>
      <c r="I43" s="400" t="s">
        <v>143</v>
      </c>
      <c r="J43" s="401"/>
    </row>
    <row r="44" spans="2:14" ht="15.75" x14ac:dyDescent="0.25">
      <c r="B44" s="196" t="s">
        <v>23</v>
      </c>
      <c r="C44" s="30" t="s">
        <v>12</v>
      </c>
      <c r="D44" s="30" t="s">
        <v>81</v>
      </c>
      <c r="E44" s="30" t="s">
        <v>144</v>
      </c>
      <c r="F44" s="30" t="s">
        <v>10</v>
      </c>
      <c r="G44" s="426">
        <v>3234</v>
      </c>
      <c r="H44" s="427"/>
      <c r="I44" s="402"/>
      <c r="J44" s="403"/>
    </row>
    <row r="45" spans="2:14" ht="15.75" x14ac:dyDescent="0.25">
      <c r="B45" s="9" t="s">
        <v>22</v>
      </c>
      <c r="C45" s="8" t="s">
        <v>12</v>
      </c>
      <c r="D45" s="8" t="s">
        <v>81</v>
      </c>
      <c r="E45" s="8" t="s">
        <v>120</v>
      </c>
      <c r="F45" s="8" t="s">
        <v>10</v>
      </c>
      <c r="G45" s="406">
        <v>48510</v>
      </c>
      <c r="H45" s="407"/>
      <c r="I45" s="402"/>
      <c r="J45" s="403"/>
    </row>
    <row r="46" spans="2:14" ht="15.75" x14ac:dyDescent="0.25">
      <c r="B46" s="9" t="s">
        <v>21</v>
      </c>
      <c r="C46" s="8" t="s">
        <v>12</v>
      </c>
      <c r="D46" s="8" t="s">
        <v>81</v>
      </c>
      <c r="E46" s="8" t="s">
        <v>120</v>
      </c>
      <c r="F46" s="8" t="s">
        <v>10</v>
      </c>
      <c r="G46" s="406">
        <v>16170</v>
      </c>
      <c r="H46" s="407"/>
      <c r="I46" s="402"/>
      <c r="J46" s="403"/>
    </row>
    <row r="47" spans="2:14" ht="15.75" x14ac:dyDescent="0.25">
      <c r="B47" s="9" t="s">
        <v>20</v>
      </c>
      <c r="C47" s="8" t="s">
        <v>12</v>
      </c>
      <c r="D47" s="8" t="s">
        <v>81</v>
      </c>
      <c r="E47" s="8" t="s">
        <v>120</v>
      </c>
      <c r="F47" s="8" t="s">
        <v>10</v>
      </c>
      <c r="G47" s="406">
        <v>12936</v>
      </c>
      <c r="H47" s="407"/>
      <c r="I47" s="404"/>
      <c r="J47" s="405"/>
    </row>
    <row r="48" spans="2:14" ht="15.75" x14ac:dyDescent="0.25">
      <c r="B48" s="9" t="s">
        <v>18</v>
      </c>
      <c r="C48" s="8" t="s">
        <v>12</v>
      </c>
      <c r="D48" s="8" t="s">
        <v>81</v>
      </c>
      <c r="E48" s="8" t="s">
        <v>120</v>
      </c>
      <c r="F48" s="8" t="s">
        <v>10</v>
      </c>
      <c r="G48" s="406">
        <v>25872</v>
      </c>
      <c r="H48" s="407"/>
      <c r="I48" s="390" t="s">
        <v>19</v>
      </c>
      <c r="J48" s="390"/>
    </row>
    <row r="49" spans="2:10" ht="15.75" customHeight="1" x14ac:dyDescent="0.25">
      <c r="B49" s="9" t="s">
        <v>16</v>
      </c>
      <c r="C49" s="8" t="s">
        <v>12</v>
      </c>
      <c r="D49" s="8" t="s">
        <v>81</v>
      </c>
      <c r="E49" s="8" t="s">
        <v>120</v>
      </c>
      <c r="F49" s="8" t="s">
        <v>10</v>
      </c>
      <c r="G49" s="406">
        <v>38808</v>
      </c>
      <c r="H49" s="407"/>
      <c r="I49" s="409" t="s">
        <v>145</v>
      </c>
      <c r="J49" s="410"/>
    </row>
    <row r="50" spans="2:10" ht="15.75" x14ac:dyDescent="0.25">
      <c r="B50" s="9" t="s">
        <v>15</v>
      </c>
      <c r="C50" s="8" t="s">
        <v>12</v>
      </c>
      <c r="D50" s="8" t="s">
        <v>81</v>
      </c>
      <c r="E50" s="8" t="s">
        <v>120</v>
      </c>
      <c r="F50" s="8" t="s">
        <v>10</v>
      </c>
      <c r="G50" s="406">
        <v>38808</v>
      </c>
      <c r="H50" s="407"/>
      <c r="I50" s="411"/>
      <c r="J50" s="412"/>
    </row>
    <row r="51" spans="2:10" ht="15.75" x14ac:dyDescent="0.25">
      <c r="B51" s="9" t="s">
        <v>13</v>
      </c>
      <c r="C51" s="8" t="s">
        <v>12</v>
      </c>
      <c r="D51" s="8" t="s">
        <v>81</v>
      </c>
      <c r="E51" s="8" t="s">
        <v>120</v>
      </c>
      <c r="F51" s="8" t="s">
        <v>10</v>
      </c>
      <c r="G51" s="406">
        <v>3234</v>
      </c>
      <c r="H51" s="407"/>
      <c r="I51" s="411"/>
      <c r="J51" s="412"/>
    </row>
    <row r="52" spans="2:10" ht="15.75" x14ac:dyDescent="0.25">
      <c r="B52" s="195" t="s">
        <v>15</v>
      </c>
      <c r="C52" s="32" t="s">
        <v>12</v>
      </c>
      <c r="D52" s="32" t="s">
        <v>81</v>
      </c>
      <c r="E52" s="8" t="s">
        <v>144</v>
      </c>
      <c r="F52" s="8" t="s">
        <v>10</v>
      </c>
      <c r="G52" s="406">
        <v>42042</v>
      </c>
      <c r="H52" s="407"/>
      <c r="I52" s="411"/>
      <c r="J52" s="412"/>
    </row>
    <row r="53" spans="2:10" ht="15.75" x14ac:dyDescent="0.25">
      <c r="B53" s="9" t="s">
        <v>15</v>
      </c>
      <c r="C53" s="8" t="s">
        <v>146</v>
      </c>
      <c r="D53" s="8" t="s">
        <v>147</v>
      </c>
      <c r="E53" s="8" t="s">
        <v>11</v>
      </c>
      <c r="F53" s="8" t="s">
        <v>10</v>
      </c>
      <c r="G53" s="406">
        <f>+I29</f>
        <v>487.24</v>
      </c>
      <c r="H53" s="561"/>
      <c r="I53" s="411"/>
      <c r="J53" s="412"/>
    </row>
    <row r="54" spans="2:10" ht="16.5" customHeight="1" x14ac:dyDescent="0.25">
      <c r="B54" s="195" t="s">
        <v>15</v>
      </c>
      <c r="C54" s="32" t="s">
        <v>12</v>
      </c>
      <c r="D54" s="32" t="s">
        <v>81</v>
      </c>
      <c r="E54" s="8" t="s">
        <v>148</v>
      </c>
      <c r="F54" s="8" t="s">
        <v>10</v>
      </c>
      <c r="G54" s="406">
        <v>4302</v>
      </c>
      <c r="H54" s="561"/>
      <c r="I54" s="413"/>
      <c r="J54" s="414"/>
    </row>
    <row r="55" spans="2:10" ht="15.75" x14ac:dyDescent="0.25">
      <c r="B55" s="7" t="s">
        <v>15</v>
      </c>
      <c r="C55" s="6" t="s">
        <v>146</v>
      </c>
      <c r="D55" s="6" t="s">
        <v>144</v>
      </c>
      <c r="E55" s="6" t="s">
        <v>11</v>
      </c>
      <c r="F55" s="6" t="s">
        <v>10</v>
      </c>
      <c r="G55" s="415">
        <f>+I30</f>
        <v>58.47</v>
      </c>
      <c r="H55" s="565"/>
      <c r="I55" s="422" t="s">
        <v>7</v>
      </c>
      <c r="J55" s="423"/>
    </row>
    <row r="56" spans="2:10" ht="15.75" x14ac:dyDescent="0.25">
      <c r="B56" s="566" t="s">
        <v>9</v>
      </c>
      <c r="C56" s="567"/>
      <c r="D56" s="567"/>
      <c r="E56" s="567"/>
      <c r="F56" s="567"/>
      <c r="G56" s="681">
        <f>SUM(G43:H55)</f>
        <v>244163.71</v>
      </c>
      <c r="H56" s="682"/>
      <c r="I56" s="422"/>
      <c r="J56" s="423"/>
    </row>
    <row r="57" spans="2:10" ht="18" x14ac:dyDescent="0.25">
      <c r="B57" s="387" t="s">
        <v>8</v>
      </c>
      <c r="C57" s="388"/>
      <c r="D57" s="388"/>
      <c r="E57" s="388"/>
      <c r="F57" s="388"/>
      <c r="G57" s="388"/>
      <c r="H57" s="389"/>
      <c r="I57" s="638"/>
      <c r="J57" s="639"/>
    </row>
    <row r="58" spans="2:10" ht="15" customHeight="1" x14ac:dyDescent="0.25">
      <c r="B58" s="573" t="s">
        <v>877</v>
      </c>
      <c r="C58" s="392"/>
      <c r="D58" s="392"/>
      <c r="E58" s="394" t="s">
        <v>871</v>
      </c>
      <c r="F58" s="394"/>
      <c r="G58" s="394"/>
      <c r="H58" s="395"/>
      <c r="I58" s="400" t="s">
        <v>86</v>
      </c>
      <c r="J58" s="401"/>
    </row>
    <row r="59" spans="2:10" ht="26.25" customHeight="1" x14ac:dyDescent="0.25">
      <c r="B59" s="392"/>
      <c r="C59" s="392"/>
      <c r="D59" s="392"/>
      <c r="E59" s="396"/>
      <c r="F59" s="396"/>
      <c r="G59" s="396"/>
      <c r="H59" s="397"/>
      <c r="I59" s="402"/>
      <c r="J59" s="403"/>
    </row>
    <row r="60" spans="2:10" ht="15" customHeight="1" x14ac:dyDescent="0.25">
      <c r="B60" s="392"/>
      <c r="C60" s="392"/>
      <c r="D60" s="392"/>
      <c r="E60" s="396"/>
      <c r="F60" s="396"/>
      <c r="G60" s="396"/>
      <c r="H60" s="397"/>
      <c r="I60" s="402"/>
      <c r="J60" s="403"/>
    </row>
    <row r="61" spans="2:10" ht="15" customHeight="1" x14ac:dyDescent="0.25">
      <c r="B61" s="392"/>
      <c r="C61" s="392"/>
      <c r="D61" s="392"/>
      <c r="E61" s="396"/>
      <c r="F61" s="396"/>
      <c r="G61" s="396"/>
      <c r="H61" s="396"/>
      <c r="I61" s="404"/>
      <c r="J61" s="405"/>
    </row>
    <row r="62" spans="2:10" ht="15" customHeight="1" x14ac:dyDescent="0.25">
      <c r="B62" s="392"/>
      <c r="C62" s="392"/>
      <c r="D62" s="392"/>
      <c r="E62" s="396"/>
      <c r="F62" s="396"/>
      <c r="G62" s="396"/>
      <c r="H62" s="396"/>
      <c r="I62" s="400" t="s">
        <v>1</v>
      </c>
      <c r="J62" s="401"/>
    </row>
    <row r="63" spans="2:10" ht="15" customHeight="1" x14ac:dyDescent="0.25">
      <c r="B63" s="392"/>
      <c r="C63" s="392"/>
      <c r="D63" s="392"/>
      <c r="E63" s="398"/>
      <c r="F63" s="398"/>
      <c r="G63" s="398"/>
      <c r="H63" s="399"/>
      <c r="I63" s="404"/>
      <c r="J63" s="405"/>
    </row>
    <row r="64" spans="2:10" x14ac:dyDescent="0.25">
      <c r="B64" s="574" t="s">
        <v>0</v>
      </c>
      <c r="C64" s="575"/>
      <c r="D64" s="575"/>
      <c r="E64" s="575"/>
      <c r="F64" s="575"/>
      <c r="G64" s="575"/>
      <c r="H64" s="575"/>
      <c r="I64" s="575"/>
      <c r="J64" s="576"/>
    </row>
    <row r="67" spans="7:7" x14ac:dyDescent="0.25">
      <c r="G67" s="140"/>
    </row>
  </sheetData>
  <mergeCells count="77">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H31"/>
    <mergeCell ref="I31:J31"/>
    <mergeCell ref="B32:J32"/>
    <mergeCell ref="B33:H33"/>
    <mergeCell ref="I33:J33"/>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7"/>
    <mergeCell ref="G44:H44"/>
    <mergeCell ref="G45:H45"/>
    <mergeCell ref="G46:H46"/>
    <mergeCell ref="G47:H47"/>
    <mergeCell ref="G48:H48"/>
    <mergeCell ref="I48:J48"/>
    <mergeCell ref="G49:H49"/>
    <mergeCell ref="I49:J54"/>
    <mergeCell ref="G50:H50"/>
    <mergeCell ref="G51:H51"/>
    <mergeCell ref="G52:H52"/>
    <mergeCell ref="G53:H53"/>
    <mergeCell ref="G54:H54"/>
    <mergeCell ref="B64:J64"/>
    <mergeCell ref="G55:H55"/>
    <mergeCell ref="I55:J57"/>
    <mergeCell ref="B56:F56"/>
    <mergeCell ref="G56:H56"/>
    <mergeCell ref="B57:H57"/>
    <mergeCell ref="B58:D63"/>
    <mergeCell ref="E58:H63"/>
    <mergeCell ref="I58:J61"/>
    <mergeCell ref="I62:J63"/>
  </mergeCells>
  <printOptions horizontalCentered="1"/>
  <pageMargins left="0.31496062992125984" right="0.31496062992125984" top="0.15748031496062992" bottom="0.15748031496062992" header="0.31496062992125984" footer="0.31496062992125984"/>
  <pageSetup scale="75" orientation="portrait" r:id="rId1"/>
  <drawing r:id="rId2"/>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sheetPr codeName="Hoja251">
    <tabColor theme="0"/>
  </sheetPr>
  <dimension ref="B1:U56"/>
  <sheetViews>
    <sheetView workbookViewId="0">
      <selection activeCell="H13" sqref="H13:I14"/>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1299</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1267</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254</v>
      </c>
      <c r="G13" s="506"/>
      <c r="H13" s="737" t="s">
        <v>1066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255</v>
      </c>
      <c r="J16" s="514"/>
    </row>
    <row r="17" spans="2:21" ht="18" x14ac:dyDescent="0.25">
      <c r="B17" s="387" t="s">
        <v>47</v>
      </c>
      <c r="C17" s="388"/>
      <c r="D17" s="388"/>
      <c r="E17" s="388"/>
      <c r="F17" s="388"/>
      <c r="G17" s="388"/>
      <c r="H17" s="388"/>
      <c r="I17" s="388"/>
      <c r="J17" s="38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1275</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73988.539999999994</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33.75" customHeight="1" x14ac:dyDescent="0.25">
      <c r="B33" s="443" t="s">
        <v>1305</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73988.539999999994</v>
      </c>
      <c r="J34" s="715"/>
    </row>
    <row r="35" spans="2:10" ht="16.5" x14ac:dyDescent="0.25">
      <c r="B35" s="417" t="s">
        <v>32</v>
      </c>
      <c r="C35" s="418"/>
      <c r="D35" s="418"/>
      <c r="E35" s="418"/>
      <c r="F35" s="418"/>
      <c r="G35" s="418"/>
      <c r="H35" s="419"/>
      <c r="I35" s="390" t="s">
        <v>31</v>
      </c>
      <c r="J35" s="390"/>
    </row>
    <row r="36" spans="2:10" ht="31.5" x14ac:dyDescent="0.25">
      <c r="B36" s="190" t="s">
        <v>30</v>
      </c>
      <c r="C36" s="190" t="s">
        <v>29</v>
      </c>
      <c r="D36" s="190" t="s">
        <v>28</v>
      </c>
      <c r="E36" s="190" t="s">
        <v>27</v>
      </c>
      <c r="F36" s="28" t="s">
        <v>26</v>
      </c>
      <c r="G36" s="424" t="s">
        <v>25</v>
      </c>
      <c r="H36" s="425"/>
      <c r="I36" s="390"/>
      <c r="J36" s="390"/>
    </row>
    <row r="37" spans="2:10" ht="15.75" x14ac:dyDescent="0.25">
      <c r="B37" s="193" t="s">
        <v>15</v>
      </c>
      <c r="C37" s="30"/>
      <c r="D37" s="30"/>
      <c r="E37" s="30"/>
      <c r="F37" s="30" t="s">
        <v>259</v>
      </c>
      <c r="G37" s="426">
        <f>I34</f>
        <v>73988.539999999994</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920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192"/>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30" customHeight="1" x14ac:dyDescent="0.25">
      <c r="B50" s="573" t="s">
        <v>1076</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0" orientation="portrait" r:id="rId1"/>
  <drawing r:id="rId2"/>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sheetPr codeName="Hoja252">
    <tabColor theme="0"/>
  </sheetPr>
  <dimension ref="B1:J57"/>
  <sheetViews>
    <sheetView topLeftCell="A36" workbookViewId="0">
      <selection activeCell="F37" sqref="F37"/>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1300</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1267</v>
      </c>
      <c r="J9" s="15"/>
    </row>
    <row r="10" spans="2:10" ht="16.5" x14ac:dyDescent="0.25">
      <c r="B10" s="17"/>
      <c r="C10" s="16"/>
      <c r="D10" s="16"/>
      <c r="E10" s="16"/>
      <c r="F10" s="16"/>
      <c r="G10" s="16"/>
      <c r="H10" s="16"/>
      <c r="I10" s="16"/>
      <c r="J10" s="15"/>
    </row>
    <row r="11" spans="2:10" ht="24" customHeight="1" x14ac:dyDescent="0.25">
      <c r="B11" s="744" t="s">
        <v>59</v>
      </c>
      <c r="C11" s="745"/>
      <c r="D11" s="745"/>
      <c r="E11" s="745"/>
      <c r="F11" s="745"/>
      <c r="G11" s="745"/>
      <c r="H11" s="745"/>
      <c r="I11" s="745"/>
      <c r="J11" s="746"/>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267</v>
      </c>
      <c r="E13" s="504"/>
      <c r="F13" s="505" t="s">
        <v>254</v>
      </c>
      <c r="G13" s="506"/>
      <c r="H13" s="737" t="s">
        <v>1066</v>
      </c>
      <c r="I13" s="518"/>
      <c r="J13" s="504" t="s">
        <v>52</v>
      </c>
    </row>
    <row r="14" spans="2:10" ht="15" customHeight="1"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27"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0.5" customHeight="1" x14ac:dyDescent="0.25">
      <c r="B18" s="459" t="s">
        <v>46</v>
      </c>
      <c r="C18" s="460"/>
      <c r="D18" s="463" t="s">
        <v>256</v>
      </c>
      <c r="E18" s="464"/>
      <c r="F18" s="464"/>
      <c r="G18" s="464"/>
      <c r="H18" s="464"/>
      <c r="I18" s="464"/>
      <c r="J18" s="465"/>
    </row>
    <row r="19" spans="2:10"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4.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1307</v>
      </c>
      <c r="C23" s="477"/>
      <c r="D23" s="477"/>
      <c r="E23" s="477"/>
      <c r="F23" s="477"/>
      <c r="G23" s="477"/>
      <c r="H23" s="477"/>
      <c r="I23" s="477"/>
      <c r="J23" s="478"/>
    </row>
    <row r="24" spans="2:10" ht="23.25" customHeight="1" x14ac:dyDescent="0.25">
      <c r="B24" s="479"/>
      <c r="C24" s="480"/>
      <c r="D24" s="480"/>
      <c r="E24" s="480"/>
      <c r="F24" s="480"/>
      <c r="G24" s="480"/>
      <c r="H24" s="480"/>
      <c r="I24" s="480"/>
      <c r="J24" s="481"/>
    </row>
    <row r="25" spans="2:10" ht="30.75" customHeight="1" x14ac:dyDescent="0.25">
      <c r="B25" s="479"/>
      <c r="C25" s="480"/>
      <c r="D25" s="480"/>
      <c r="E25" s="480"/>
      <c r="F25" s="480"/>
      <c r="G25" s="480"/>
      <c r="H25" s="480"/>
      <c r="I25" s="480"/>
      <c r="J25" s="481"/>
    </row>
    <row r="26" spans="2:10" ht="16.5" customHeight="1" x14ac:dyDescent="0.25">
      <c r="B26" s="534" t="s">
        <v>258</v>
      </c>
      <c r="C26" s="535"/>
      <c r="D26" s="535"/>
      <c r="E26" s="535"/>
      <c r="F26" s="535"/>
      <c r="G26" s="535"/>
      <c r="H26" s="536"/>
      <c r="I26" s="743">
        <v>15855.45</v>
      </c>
      <c r="J26" s="743"/>
    </row>
    <row r="27" spans="2:10" ht="19.5" customHeight="1"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30.75" customHeight="1" x14ac:dyDescent="0.25">
      <c r="B33" s="443" t="s">
        <v>1306</v>
      </c>
      <c r="C33" s="444"/>
      <c r="D33" s="444"/>
      <c r="E33" s="445"/>
      <c r="F33" s="550" t="s">
        <v>34</v>
      </c>
      <c r="G33" s="551"/>
      <c r="H33" s="552"/>
      <c r="I33" s="738">
        <f>SUM(I30:J32)</f>
        <v>0</v>
      </c>
      <c r="J33" s="738"/>
    </row>
    <row r="34" spans="2:10" ht="29.25" customHeight="1" x14ac:dyDescent="0.25">
      <c r="B34" s="446"/>
      <c r="C34" s="447"/>
      <c r="D34" s="447"/>
      <c r="E34" s="448"/>
      <c r="F34" s="550" t="s">
        <v>33</v>
      </c>
      <c r="G34" s="551"/>
      <c r="H34" s="552"/>
      <c r="I34" s="452">
        <f>I26</f>
        <v>15855.45</v>
      </c>
      <c r="J34" s="452"/>
    </row>
    <row r="35" spans="2:10" ht="16.5" x14ac:dyDescent="0.25">
      <c r="B35" s="417" t="s">
        <v>32</v>
      </c>
      <c r="C35" s="418"/>
      <c r="D35" s="418"/>
      <c r="E35" s="418"/>
      <c r="F35" s="418"/>
      <c r="G35" s="418"/>
      <c r="H35" s="419"/>
      <c r="I35" s="390" t="s">
        <v>31</v>
      </c>
      <c r="J35" s="390"/>
    </row>
    <row r="36" spans="2:10" ht="31.5" x14ac:dyDescent="0.25">
      <c r="B36" s="190" t="s">
        <v>30</v>
      </c>
      <c r="C36" s="190" t="s">
        <v>29</v>
      </c>
      <c r="D36" s="190" t="s">
        <v>28</v>
      </c>
      <c r="E36" s="190" t="s">
        <v>27</v>
      </c>
      <c r="F36" s="28" t="s">
        <v>26</v>
      </c>
      <c r="G36" s="424" t="s">
        <v>25</v>
      </c>
      <c r="H36" s="425"/>
      <c r="I36" s="390"/>
      <c r="J36" s="390"/>
    </row>
    <row r="37" spans="2:10" ht="15.75" x14ac:dyDescent="0.25">
      <c r="B37" s="193" t="s">
        <v>15</v>
      </c>
      <c r="C37" s="30"/>
      <c r="D37" s="30"/>
      <c r="E37" s="30"/>
      <c r="F37" s="30" t="s">
        <v>259</v>
      </c>
      <c r="G37" s="426">
        <f>I34</f>
        <v>15855.45</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15.75" customHeight="1" x14ac:dyDescent="0.25">
      <c r="B42" s="9"/>
      <c r="C42" s="8"/>
      <c r="D42" s="8"/>
      <c r="E42" s="8"/>
      <c r="F42" s="8"/>
      <c r="G42" s="406"/>
      <c r="H42" s="407"/>
      <c r="I42" s="409" t="s">
        <v>1080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192"/>
      <c r="C46" s="32"/>
      <c r="D46" s="32"/>
      <c r="E46" s="6"/>
      <c r="F46" s="6"/>
      <c r="G46" s="415"/>
      <c r="H46" s="416"/>
      <c r="I46" s="411"/>
      <c r="J46" s="412"/>
    </row>
    <row r="47" spans="2:10" ht="15.75" x14ac:dyDescent="0.25">
      <c r="B47" s="9"/>
      <c r="C47" s="8"/>
      <c r="D47" s="8"/>
      <c r="E47" s="8"/>
      <c r="F47" s="8"/>
      <c r="G47" s="406"/>
      <c r="H47" s="561"/>
      <c r="I47" s="411"/>
      <c r="J47" s="412"/>
    </row>
    <row r="48" spans="2:10" ht="15.75" x14ac:dyDescent="0.25">
      <c r="B48" s="7"/>
      <c r="C48" s="6"/>
      <c r="D48" s="6"/>
      <c r="E48" s="6"/>
      <c r="F48" s="6"/>
      <c r="G48" s="415"/>
      <c r="H48" s="565"/>
      <c r="I48" s="413"/>
      <c r="J48" s="414"/>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30" customHeight="1" x14ac:dyDescent="0.25">
      <c r="B51" s="573" t="s">
        <v>1076</v>
      </c>
      <c r="C51" s="392"/>
      <c r="D51" s="392"/>
      <c r="E51" s="394" t="s">
        <v>871</v>
      </c>
      <c r="F51" s="394"/>
      <c r="G51" s="394"/>
      <c r="H51" s="395"/>
      <c r="I51" s="400" t="s">
        <v>86</v>
      </c>
      <c r="J51" s="401"/>
    </row>
    <row r="52" spans="2:10" x14ac:dyDescent="0.25">
      <c r="B52" s="392"/>
      <c r="C52" s="392"/>
      <c r="D52" s="392"/>
      <c r="E52" s="396"/>
      <c r="F52" s="396"/>
      <c r="G52" s="396"/>
      <c r="H52" s="397"/>
      <c r="I52" s="402"/>
      <c r="J52" s="403"/>
    </row>
    <row r="53" spans="2:10" x14ac:dyDescent="0.25">
      <c r="B53" s="392"/>
      <c r="C53" s="392"/>
      <c r="D53" s="392"/>
      <c r="E53" s="396"/>
      <c r="F53" s="396"/>
      <c r="G53" s="396"/>
      <c r="H53" s="397"/>
      <c r="I53" s="402"/>
      <c r="J53" s="403"/>
    </row>
    <row r="54" spans="2:10" x14ac:dyDescent="0.25">
      <c r="B54" s="392"/>
      <c r="C54" s="392"/>
      <c r="D54" s="392"/>
      <c r="E54" s="396"/>
      <c r="F54" s="396"/>
      <c r="G54" s="396"/>
      <c r="H54" s="396"/>
      <c r="I54" s="404"/>
      <c r="J54" s="405"/>
    </row>
    <row r="55" spans="2:10" x14ac:dyDescent="0.25">
      <c r="B55" s="392"/>
      <c r="C55" s="392"/>
      <c r="D55" s="392"/>
      <c r="E55" s="396"/>
      <c r="F55" s="396"/>
      <c r="G55" s="396"/>
      <c r="H55" s="396"/>
      <c r="I55" s="400" t="s">
        <v>1</v>
      </c>
      <c r="J55" s="401"/>
    </row>
    <row r="56" spans="2:10" x14ac:dyDescent="0.25">
      <c r="B56" s="392"/>
      <c r="C56" s="392"/>
      <c r="D56" s="392"/>
      <c r="E56" s="398"/>
      <c r="F56" s="398"/>
      <c r="G56" s="398"/>
      <c r="H56" s="399"/>
      <c r="I56" s="404"/>
      <c r="J56" s="405"/>
    </row>
    <row r="57" spans="2:10" ht="21" customHeight="1" x14ac:dyDescent="0.25">
      <c r="B57" s="384" t="s">
        <v>262</v>
      </c>
      <c r="C57" s="385"/>
      <c r="D57" s="385"/>
      <c r="E57" s="385"/>
      <c r="F57" s="385"/>
      <c r="G57" s="385"/>
      <c r="H57" s="385"/>
      <c r="I57" s="385"/>
      <c r="J57" s="386"/>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80" orientation="portrait" r:id="rId1"/>
  <drawing r:id="rId2"/>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sheetPr codeName="Hoja253">
    <tabColor theme="0"/>
  </sheetPr>
  <dimension ref="B1:J57"/>
  <sheetViews>
    <sheetView topLeftCell="A9" workbookViewId="0">
      <selection activeCell="B33" sqref="B33:E34"/>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1301</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1267</v>
      </c>
      <c r="J9" s="15"/>
    </row>
    <row r="10" spans="2:10" ht="16.5" x14ac:dyDescent="0.25">
      <c r="B10" s="17"/>
      <c r="C10" s="16"/>
      <c r="D10" s="16"/>
      <c r="E10" s="16"/>
      <c r="F10" s="16"/>
      <c r="G10" s="16"/>
      <c r="H10" s="16"/>
      <c r="I10" s="16"/>
      <c r="J10" s="15"/>
    </row>
    <row r="11" spans="2:10" ht="36.7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806</v>
      </c>
      <c r="E13" s="504"/>
      <c r="F13" s="505" t="s">
        <v>254</v>
      </c>
      <c r="G13" s="506"/>
      <c r="H13" s="509" t="s">
        <v>1066</v>
      </c>
      <c r="I13" s="510"/>
      <c r="J13" s="504" t="s">
        <v>52</v>
      </c>
    </row>
    <row r="14" spans="2:10" ht="15" customHeight="1" x14ac:dyDescent="0.25">
      <c r="B14" s="497"/>
      <c r="C14" s="498"/>
      <c r="D14" s="504"/>
      <c r="E14" s="504"/>
      <c r="F14" s="507"/>
      <c r="G14" s="508"/>
      <c r="H14" s="510"/>
      <c r="I14" s="510"/>
      <c r="J14" s="504"/>
    </row>
    <row r="15" spans="2:10" ht="15.75"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255</v>
      </c>
      <c r="J16" s="514"/>
    </row>
    <row r="17" spans="2:10" ht="18" x14ac:dyDescent="0.25">
      <c r="B17" s="387" t="s">
        <v>47</v>
      </c>
      <c r="C17" s="388"/>
      <c r="D17" s="388"/>
      <c r="E17" s="388"/>
      <c r="F17" s="388"/>
      <c r="G17" s="388"/>
      <c r="H17" s="388"/>
      <c r="I17" s="388"/>
      <c r="J17" s="389"/>
    </row>
    <row r="18" spans="2:10" ht="15" customHeight="1" x14ac:dyDescent="0.25">
      <c r="B18" s="459" t="s">
        <v>46</v>
      </c>
      <c r="C18" s="460"/>
      <c r="D18" s="463" t="s">
        <v>807</v>
      </c>
      <c r="E18" s="464"/>
      <c r="F18" s="464"/>
      <c r="G18" s="464"/>
      <c r="H18" s="464"/>
      <c r="I18" s="464"/>
      <c r="J18" s="465"/>
    </row>
    <row r="19" spans="2:10" ht="12.75" customHeight="1" x14ac:dyDescent="0.25">
      <c r="B19" s="461"/>
      <c r="C19" s="462"/>
      <c r="D19" s="466"/>
      <c r="E19" s="467"/>
      <c r="F19" s="467"/>
      <c r="G19" s="467"/>
      <c r="H19" s="467"/>
      <c r="I19" s="467"/>
      <c r="J19" s="468"/>
    </row>
    <row r="20" spans="2:10" ht="15" customHeight="1" x14ac:dyDescent="0.25">
      <c r="B20" s="469" t="s">
        <v>808</v>
      </c>
      <c r="C20" s="469"/>
      <c r="D20" s="469"/>
      <c r="E20" s="469"/>
      <c r="F20" s="470" t="s">
        <v>44</v>
      </c>
      <c r="G20" s="471"/>
      <c r="H20" s="471"/>
      <c r="I20" s="471"/>
      <c r="J20" s="472"/>
    </row>
    <row r="21" spans="2:10" ht="1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7" customHeight="1" x14ac:dyDescent="0.25">
      <c r="B23" s="476" t="s">
        <v>1302</v>
      </c>
      <c r="C23" s="477"/>
      <c r="D23" s="477"/>
      <c r="E23" s="477"/>
      <c r="F23" s="477"/>
      <c r="G23" s="477"/>
      <c r="H23" s="477"/>
      <c r="I23" s="477"/>
      <c r="J23" s="478"/>
    </row>
    <row r="24" spans="2:10" ht="12.75" customHeight="1" x14ac:dyDescent="0.25">
      <c r="B24" s="479"/>
      <c r="C24" s="480"/>
      <c r="D24" s="480"/>
      <c r="E24" s="480"/>
      <c r="F24" s="480"/>
      <c r="G24" s="480"/>
      <c r="H24" s="480"/>
      <c r="I24" s="480"/>
      <c r="J24" s="481"/>
    </row>
    <row r="25" spans="2:10" ht="38.25" customHeight="1" x14ac:dyDescent="0.25">
      <c r="B25" s="479"/>
      <c r="C25" s="480"/>
      <c r="D25" s="480"/>
      <c r="E25" s="480"/>
      <c r="F25" s="480"/>
      <c r="G25" s="480"/>
      <c r="H25" s="480"/>
      <c r="I25" s="480"/>
      <c r="J25" s="481"/>
    </row>
    <row r="26" spans="2:10" ht="18" customHeight="1" x14ac:dyDescent="0.25">
      <c r="B26" s="534" t="s">
        <v>258</v>
      </c>
      <c r="C26" s="535"/>
      <c r="D26" s="535"/>
      <c r="E26" s="535"/>
      <c r="F26" s="535"/>
      <c r="G26" s="535"/>
      <c r="H26" s="536"/>
      <c r="I26" s="601">
        <v>2062.79</v>
      </c>
      <c r="J26" s="601"/>
    </row>
    <row r="27" spans="2:10" ht="15.75"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ht="15.75" x14ac:dyDescent="0.25">
      <c r="B29" s="434" t="s">
        <v>39</v>
      </c>
      <c r="C29" s="435"/>
      <c r="D29" s="435"/>
      <c r="E29" s="435"/>
      <c r="F29" s="435"/>
      <c r="G29" s="435"/>
      <c r="H29" s="436"/>
      <c r="I29" s="437" t="s">
        <v>38</v>
      </c>
      <c r="J29" s="437"/>
    </row>
    <row r="30" spans="2:10" ht="15.75" x14ac:dyDescent="0.25">
      <c r="B30" s="542"/>
      <c r="C30" s="543"/>
      <c r="D30" s="543"/>
      <c r="E30" s="543"/>
      <c r="F30" s="543"/>
      <c r="G30" s="543"/>
      <c r="H30" s="543"/>
      <c r="I30" s="739"/>
      <c r="J30" s="740"/>
    </row>
    <row r="31" spans="2:10" ht="15.75" hidden="1" x14ac:dyDescent="0.25">
      <c r="B31" s="542"/>
      <c r="C31" s="543"/>
      <c r="D31" s="543"/>
      <c r="E31" s="543"/>
      <c r="F31" s="543"/>
      <c r="G31" s="543"/>
      <c r="H31" s="543"/>
      <c r="I31" s="739"/>
      <c r="J31" s="740"/>
    </row>
    <row r="32" spans="2:10" ht="15.75" hidden="1" x14ac:dyDescent="0.25">
      <c r="B32" s="542"/>
      <c r="C32" s="543"/>
      <c r="D32" s="543"/>
      <c r="E32" s="543"/>
      <c r="F32" s="543"/>
      <c r="G32" s="543"/>
      <c r="H32" s="543"/>
      <c r="I32" s="615"/>
      <c r="J32" s="616"/>
    </row>
    <row r="33" spans="2:10" ht="28.5" customHeight="1" x14ac:dyDescent="0.25">
      <c r="B33" s="582" t="s">
        <v>1308</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f>
        <v>2062.79</v>
      </c>
      <c r="J34" s="452"/>
    </row>
    <row r="35" spans="2:10" ht="16.5" x14ac:dyDescent="0.25">
      <c r="B35" s="417" t="s">
        <v>32</v>
      </c>
      <c r="C35" s="418"/>
      <c r="D35" s="418"/>
      <c r="E35" s="418"/>
      <c r="F35" s="418"/>
      <c r="G35" s="418"/>
      <c r="H35" s="419"/>
      <c r="I35" s="390" t="s">
        <v>31</v>
      </c>
      <c r="J35" s="390"/>
    </row>
    <row r="36" spans="2:10" ht="31.5" x14ac:dyDescent="0.25">
      <c r="B36" s="190" t="s">
        <v>30</v>
      </c>
      <c r="C36" s="190" t="s">
        <v>29</v>
      </c>
      <c r="D36" s="190" t="s">
        <v>28</v>
      </c>
      <c r="E36" s="190" t="s">
        <v>27</v>
      </c>
      <c r="F36" s="28" t="s">
        <v>26</v>
      </c>
      <c r="G36" s="424" t="s">
        <v>25</v>
      </c>
      <c r="H36" s="425"/>
      <c r="I36" s="390"/>
      <c r="J36" s="390"/>
    </row>
    <row r="37" spans="2:10" ht="15.75" x14ac:dyDescent="0.25">
      <c r="B37" s="193" t="s">
        <v>15</v>
      </c>
      <c r="C37" s="30"/>
      <c r="D37" s="30"/>
      <c r="E37" s="30"/>
      <c r="F37" s="30" t="s">
        <v>259</v>
      </c>
      <c r="G37" s="426">
        <f>I34</f>
        <v>2062.79</v>
      </c>
      <c r="H37" s="427"/>
      <c r="I37" s="428" t="s">
        <v>24</v>
      </c>
      <c r="J37" s="429"/>
    </row>
    <row r="38" spans="2:10" ht="15.75" x14ac:dyDescent="0.25">
      <c r="B38" s="9"/>
      <c r="C38" s="8"/>
      <c r="D38" s="8"/>
      <c r="E38" s="8"/>
      <c r="F38" s="8"/>
      <c r="G38" s="406"/>
      <c r="H38" s="407"/>
      <c r="I38" s="430"/>
      <c r="J38" s="431"/>
    </row>
    <row r="39" spans="2:10" ht="15.75" x14ac:dyDescent="0.25">
      <c r="B39" s="9"/>
      <c r="C39" s="8"/>
      <c r="D39" s="8"/>
      <c r="E39" s="8"/>
      <c r="F39" s="8"/>
      <c r="G39" s="406"/>
      <c r="H39" s="407"/>
      <c r="I39" s="430"/>
      <c r="J39" s="431"/>
    </row>
    <row r="40" spans="2:10" ht="15.75" x14ac:dyDescent="0.25">
      <c r="B40" s="9"/>
      <c r="C40" s="8"/>
      <c r="D40" s="8"/>
      <c r="E40" s="8"/>
      <c r="F40" s="8"/>
      <c r="G40" s="406"/>
      <c r="H40" s="407"/>
      <c r="I40" s="432"/>
      <c r="J40" s="433"/>
    </row>
    <row r="41" spans="2:10" ht="15.75" x14ac:dyDescent="0.25">
      <c r="B41" s="9"/>
      <c r="C41" s="8"/>
      <c r="D41" s="8"/>
      <c r="E41" s="8"/>
      <c r="F41" s="8"/>
      <c r="G41" s="406"/>
      <c r="H41" s="407"/>
      <c r="I41" s="390" t="s">
        <v>19</v>
      </c>
      <c r="J41" s="390"/>
    </row>
    <row r="42" spans="2:10" ht="15.75" x14ac:dyDescent="0.25">
      <c r="B42" s="9"/>
      <c r="C42" s="8"/>
      <c r="D42" s="8"/>
      <c r="E42" s="8"/>
      <c r="F42" s="8"/>
      <c r="G42" s="406"/>
      <c r="H42" s="407"/>
      <c r="I42" s="409" t="s">
        <v>988</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192"/>
      <c r="C46" s="32"/>
      <c r="D46" s="32"/>
      <c r="E46" s="6"/>
      <c r="F46" s="6"/>
      <c r="G46" s="415"/>
      <c r="H46" s="416"/>
      <c r="I46" s="413"/>
      <c r="J46" s="414"/>
    </row>
    <row r="47" spans="2:10" ht="15.75" x14ac:dyDescent="0.25">
      <c r="B47" s="9"/>
      <c r="C47" s="8"/>
      <c r="D47" s="8"/>
      <c r="E47" s="8"/>
      <c r="F47" s="8"/>
      <c r="G47" s="406"/>
      <c r="H47" s="561"/>
      <c r="I47" s="191"/>
      <c r="J47" s="189"/>
    </row>
    <row r="48" spans="2:10" ht="15.75" x14ac:dyDescent="0.25">
      <c r="B48" s="7"/>
      <c r="C48" s="6"/>
      <c r="D48" s="6"/>
      <c r="E48" s="6"/>
      <c r="F48" s="6"/>
      <c r="G48" s="415"/>
      <c r="H48" s="565"/>
      <c r="I48" s="191"/>
      <c r="J48" s="189"/>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30" customHeight="1" x14ac:dyDescent="0.25">
      <c r="B51" s="573" t="s">
        <v>1076</v>
      </c>
      <c r="C51" s="392"/>
      <c r="D51" s="392"/>
      <c r="E51" s="394" t="s">
        <v>871</v>
      </c>
      <c r="F51" s="394"/>
      <c r="G51" s="394"/>
      <c r="H51" s="395"/>
      <c r="I51" s="400" t="s">
        <v>86</v>
      </c>
      <c r="J51" s="401"/>
    </row>
    <row r="52" spans="2:10" ht="33.75" customHeight="1" x14ac:dyDescent="0.25">
      <c r="B52" s="392"/>
      <c r="C52" s="392"/>
      <c r="D52" s="392"/>
      <c r="E52" s="396"/>
      <c r="F52" s="396"/>
      <c r="G52" s="396"/>
      <c r="H52" s="397"/>
      <c r="I52" s="402"/>
      <c r="J52" s="403"/>
    </row>
    <row r="53" spans="2:10" x14ac:dyDescent="0.25">
      <c r="B53" s="392"/>
      <c r="C53" s="392"/>
      <c r="D53" s="392"/>
      <c r="E53" s="396"/>
      <c r="F53" s="396"/>
      <c r="G53" s="396"/>
      <c r="H53" s="397"/>
      <c r="I53" s="402"/>
      <c r="J53" s="403"/>
    </row>
    <row r="54" spans="2:10" x14ac:dyDescent="0.25">
      <c r="B54" s="392"/>
      <c r="C54" s="392"/>
      <c r="D54" s="392"/>
      <c r="E54" s="396"/>
      <c r="F54" s="396"/>
      <c r="G54" s="396"/>
      <c r="H54" s="396"/>
      <c r="I54" s="404"/>
      <c r="J54" s="405"/>
    </row>
    <row r="55" spans="2:10" x14ac:dyDescent="0.25">
      <c r="B55" s="392"/>
      <c r="C55" s="392"/>
      <c r="D55" s="392"/>
      <c r="E55" s="396"/>
      <c r="F55" s="396"/>
      <c r="G55" s="396"/>
      <c r="H55" s="396"/>
      <c r="I55" s="400" t="s">
        <v>1</v>
      </c>
      <c r="J55" s="401"/>
    </row>
    <row r="56" spans="2:10" x14ac:dyDescent="0.25">
      <c r="B56" s="392"/>
      <c r="C56" s="392"/>
      <c r="D56" s="392"/>
      <c r="E56" s="398"/>
      <c r="F56" s="398"/>
      <c r="G56" s="398"/>
      <c r="H56" s="399"/>
      <c r="I56" s="404"/>
      <c r="J56" s="405"/>
    </row>
    <row r="57" spans="2:10" ht="21" customHeight="1" x14ac:dyDescent="0.25">
      <c r="B57" s="384" t="s">
        <v>262</v>
      </c>
      <c r="C57" s="385"/>
      <c r="D57" s="385"/>
      <c r="E57" s="385"/>
      <c r="F57" s="385"/>
      <c r="G57" s="385"/>
      <c r="H57" s="385"/>
      <c r="I57" s="385"/>
      <c r="J57" s="386"/>
    </row>
  </sheetData>
  <mergeCells count="68">
    <mergeCell ref="B51:D56"/>
    <mergeCell ref="E51:H56"/>
    <mergeCell ref="I51:J54"/>
    <mergeCell ref="I55:J56"/>
    <mergeCell ref="B57:J57"/>
    <mergeCell ref="G47:H47"/>
    <mergeCell ref="G48:H48"/>
    <mergeCell ref="B49:H49"/>
    <mergeCell ref="I49:J50"/>
    <mergeCell ref="B50:D50"/>
    <mergeCell ref="E50:H50"/>
    <mergeCell ref="G41:H41"/>
    <mergeCell ref="I41:J41"/>
    <mergeCell ref="G42:H42"/>
    <mergeCell ref="I42:J46"/>
    <mergeCell ref="G43:H43"/>
    <mergeCell ref="G44:H44"/>
    <mergeCell ref="G45:H45"/>
    <mergeCell ref="G46:H46"/>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35433070866141736" header="0.31496062992125984" footer="0.31496062992125984"/>
  <pageSetup scale="76" orientation="portrait" r:id="rId1"/>
  <drawing r:id="rId2"/>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sheetPr codeName="Hoja254">
    <tabColor theme="0"/>
  </sheetPr>
  <dimension ref="B2:J58"/>
  <sheetViews>
    <sheetView topLeftCell="A11" workbookViewId="0">
      <selection activeCell="B52" sqref="B52:D57"/>
    </sheetView>
  </sheetViews>
  <sheetFormatPr baseColWidth="10" defaultRowHeight="15" x14ac:dyDescent="0.25"/>
  <cols>
    <col min="1" max="1" width="1.7109375" customWidth="1"/>
    <col min="4" max="4" width="16.140625" customWidth="1"/>
    <col min="8" max="8" width="6.285156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1303</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1267</v>
      </c>
      <c r="J10" s="15"/>
    </row>
    <row r="11" spans="2:10" ht="16.5" x14ac:dyDescent="0.25">
      <c r="B11" s="17"/>
      <c r="C11" s="16"/>
      <c r="D11" s="16"/>
      <c r="E11" s="16"/>
      <c r="F11" s="16"/>
      <c r="G11" s="16"/>
      <c r="H11" s="16"/>
      <c r="I11" s="16"/>
      <c r="J11" s="15"/>
    </row>
    <row r="12" spans="2:10" ht="29.25" customHeight="1" x14ac:dyDescent="0.25">
      <c r="B12" s="602" t="s">
        <v>59</v>
      </c>
      <c r="C12" s="603"/>
      <c r="D12" s="603"/>
      <c r="E12" s="603"/>
      <c r="F12" s="603"/>
      <c r="G12" s="603"/>
      <c r="H12" s="603"/>
      <c r="I12" s="603"/>
      <c r="J12" s="604"/>
    </row>
    <row r="13" spans="2:10" ht="15" customHeight="1" x14ac:dyDescent="0.25">
      <c r="B13" s="495" t="s">
        <v>58</v>
      </c>
      <c r="C13" s="496"/>
      <c r="D13" s="501" t="s">
        <v>57</v>
      </c>
      <c r="E13" s="502"/>
      <c r="F13" s="501" t="s">
        <v>56</v>
      </c>
      <c r="G13" s="502"/>
      <c r="H13" s="501" t="s">
        <v>55</v>
      </c>
      <c r="I13" s="503"/>
      <c r="J13" s="14" t="s">
        <v>54</v>
      </c>
    </row>
    <row r="14" spans="2:10" ht="15" customHeight="1" x14ac:dyDescent="0.25">
      <c r="B14" s="497"/>
      <c r="C14" s="498"/>
      <c r="D14" s="504" t="s">
        <v>272</v>
      </c>
      <c r="E14" s="504"/>
      <c r="F14" s="505" t="s">
        <v>254</v>
      </c>
      <c r="G14" s="506"/>
      <c r="H14" s="737" t="s">
        <v>1066</v>
      </c>
      <c r="I14" s="518"/>
      <c r="J14" s="504" t="s">
        <v>52</v>
      </c>
    </row>
    <row r="15" spans="2:10" ht="15" customHeight="1" x14ac:dyDescent="0.25">
      <c r="B15" s="497"/>
      <c r="C15" s="498"/>
      <c r="D15" s="504"/>
      <c r="E15" s="504"/>
      <c r="F15" s="507"/>
      <c r="G15" s="508"/>
      <c r="H15" s="519"/>
      <c r="I15" s="520"/>
      <c r="J15" s="504"/>
    </row>
    <row r="16" spans="2:10" ht="18.75" customHeight="1" x14ac:dyDescent="0.25">
      <c r="B16" s="497"/>
      <c r="C16" s="498"/>
      <c r="D16" s="390" t="s">
        <v>51</v>
      </c>
      <c r="E16" s="390"/>
      <c r="F16" s="390"/>
      <c r="G16" s="390"/>
      <c r="H16" s="390"/>
      <c r="I16" s="511" t="s">
        <v>50</v>
      </c>
      <c r="J16" s="512"/>
    </row>
    <row r="17" spans="2:10" ht="42.75" customHeight="1" x14ac:dyDescent="0.25">
      <c r="B17" s="499"/>
      <c r="C17" s="500"/>
      <c r="D17" s="504" t="s">
        <v>49</v>
      </c>
      <c r="E17" s="504"/>
      <c r="F17" s="504"/>
      <c r="G17" s="504"/>
      <c r="H17" s="504"/>
      <c r="I17" s="707" t="s">
        <v>1085</v>
      </c>
      <c r="J17" s="708"/>
    </row>
    <row r="18" spans="2:10" ht="18" x14ac:dyDescent="0.25">
      <c r="B18" s="387" t="s">
        <v>47</v>
      </c>
      <c r="C18" s="388"/>
      <c r="D18" s="388"/>
      <c r="E18" s="388"/>
      <c r="F18" s="388"/>
      <c r="G18" s="388"/>
      <c r="H18" s="388"/>
      <c r="I18" s="388"/>
      <c r="J18" s="389"/>
    </row>
    <row r="19" spans="2:10" ht="15" customHeight="1" x14ac:dyDescent="0.25">
      <c r="B19" s="459" t="s">
        <v>46</v>
      </c>
      <c r="C19" s="460"/>
      <c r="D19" s="463" t="s">
        <v>274</v>
      </c>
      <c r="E19" s="464"/>
      <c r="F19" s="464"/>
      <c r="G19" s="464"/>
      <c r="H19" s="464"/>
      <c r="I19" s="464"/>
      <c r="J19" s="465"/>
    </row>
    <row r="20" spans="2:10" ht="15" customHeight="1" x14ac:dyDescent="0.25">
      <c r="B20" s="461"/>
      <c r="C20" s="462"/>
      <c r="D20" s="466"/>
      <c r="E20" s="467"/>
      <c r="F20" s="467"/>
      <c r="G20" s="467"/>
      <c r="H20" s="467"/>
      <c r="I20" s="467"/>
      <c r="J20" s="468"/>
    </row>
    <row r="21" spans="2:10" ht="15" customHeight="1" x14ac:dyDescent="0.25">
      <c r="B21" s="469" t="s">
        <v>275</v>
      </c>
      <c r="C21" s="469"/>
      <c r="D21" s="469"/>
      <c r="E21" s="469"/>
      <c r="F21" s="470" t="s">
        <v>44</v>
      </c>
      <c r="G21" s="471"/>
      <c r="H21" s="471"/>
      <c r="I21" s="471"/>
      <c r="J21" s="472"/>
    </row>
    <row r="22" spans="2:10" ht="15" customHeight="1" x14ac:dyDescent="0.25">
      <c r="B22" s="469"/>
      <c r="C22" s="469"/>
      <c r="D22" s="469"/>
      <c r="E22" s="469"/>
      <c r="F22" s="473"/>
      <c r="G22" s="474"/>
      <c r="H22" s="474"/>
      <c r="I22" s="474"/>
      <c r="J22" s="475"/>
    </row>
    <row r="23" spans="2:10" ht="18" x14ac:dyDescent="0.25">
      <c r="B23" s="387" t="s">
        <v>43</v>
      </c>
      <c r="C23" s="388"/>
      <c r="D23" s="388"/>
      <c r="E23" s="388"/>
      <c r="F23" s="388"/>
      <c r="G23" s="388"/>
      <c r="H23" s="388"/>
      <c r="I23" s="388"/>
      <c r="J23" s="389"/>
    </row>
    <row r="24" spans="2:10" ht="15.75" customHeight="1" x14ac:dyDescent="0.25">
      <c r="B24" s="476" t="s">
        <v>1304</v>
      </c>
      <c r="C24" s="477"/>
      <c r="D24" s="477"/>
      <c r="E24" s="477"/>
      <c r="F24" s="477"/>
      <c r="G24" s="477"/>
      <c r="H24" s="477"/>
      <c r="I24" s="477"/>
      <c r="J24" s="478"/>
    </row>
    <row r="25" spans="2:10" ht="28.5" customHeight="1" x14ac:dyDescent="0.25">
      <c r="B25" s="479"/>
      <c r="C25" s="480"/>
      <c r="D25" s="480"/>
      <c r="E25" s="480"/>
      <c r="F25" s="480"/>
      <c r="G25" s="480"/>
      <c r="H25" s="480"/>
      <c r="I25" s="480"/>
      <c r="J25" s="481"/>
    </row>
    <row r="26" spans="2:10" ht="33.75" customHeight="1" x14ac:dyDescent="0.25">
      <c r="B26" s="479"/>
      <c r="C26" s="480"/>
      <c r="D26" s="480"/>
      <c r="E26" s="480"/>
      <c r="F26" s="480"/>
      <c r="G26" s="480"/>
      <c r="H26" s="480"/>
      <c r="I26" s="480"/>
      <c r="J26" s="481"/>
    </row>
    <row r="27" spans="2:10" ht="17.25" customHeight="1" x14ac:dyDescent="0.25">
      <c r="B27" s="534" t="s">
        <v>258</v>
      </c>
      <c r="C27" s="535"/>
      <c r="D27" s="535"/>
      <c r="E27" s="535"/>
      <c r="F27" s="535"/>
      <c r="G27" s="535"/>
      <c r="H27" s="536"/>
      <c r="I27" s="601">
        <v>38179.660000000003</v>
      </c>
      <c r="J27" s="601"/>
    </row>
    <row r="28" spans="2:10" ht="15.75" customHeight="1" x14ac:dyDescent="0.25">
      <c r="B28" s="487" t="s">
        <v>41</v>
      </c>
      <c r="C28" s="488"/>
      <c r="D28" s="488"/>
      <c r="E28" s="488"/>
      <c r="F28" s="488"/>
      <c r="G28" s="488"/>
      <c r="H28" s="488"/>
      <c r="I28" s="553"/>
      <c r="J28" s="553"/>
    </row>
    <row r="29" spans="2:10" ht="18" x14ac:dyDescent="0.25">
      <c r="B29" s="387" t="s">
        <v>40</v>
      </c>
      <c r="C29" s="388"/>
      <c r="D29" s="388"/>
      <c r="E29" s="388"/>
      <c r="F29" s="388"/>
      <c r="G29" s="388"/>
      <c r="H29" s="388"/>
      <c r="I29" s="388"/>
      <c r="J29" s="389"/>
    </row>
    <row r="30" spans="2:10" ht="15.75" x14ac:dyDescent="0.25">
      <c r="B30" s="434" t="s">
        <v>39</v>
      </c>
      <c r="C30" s="435"/>
      <c r="D30" s="435"/>
      <c r="E30" s="435"/>
      <c r="F30" s="435"/>
      <c r="G30" s="435"/>
      <c r="H30" s="436"/>
      <c r="I30" s="437" t="s">
        <v>38</v>
      </c>
      <c r="J30" s="437"/>
    </row>
    <row r="31" spans="2:10" ht="15.75" customHeight="1" x14ac:dyDescent="0.25">
      <c r="B31" s="542"/>
      <c r="C31" s="543"/>
      <c r="D31" s="543"/>
      <c r="E31" s="543"/>
      <c r="F31" s="543"/>
      <c r="G31" s="543"/>
      <c r="H31" s="543"/>
      <c r="I31" s="739"/>
      <c r="J31" s="740"/>
    </row>
    <row r="32" spans="2:10" ht="15.75" hidden="1" customHeight="1" x14ac:dyDescent="0.25">
      <c r="B32" s="542"/>
      <c r="C32" s="543"/>
      <c r="D32" s="543"/>
      <c r="E32" s="543"/>
      <c r="F32" s="543"/>
      <c r="G32" s="543"/>
      <c r="H32" s="543"/>
      <c r="I32" s="739"/>
      <c r="J32" s="740"/>
    </row>
    <row r="33" spans="2:10" ht="15.75" hidden="1" customHeight="1" x14ac:dyDescent="0.25">
      <c r="B33" s="542"/>
      <c r="C33" s="543"/>
      <c r="D33" s="543"/>
      <c r="E33" s="543"/>
      <c r="F33" s="543"/>
      <c r="G33" s="543"/>
      <c r="H33" s="543"/>
      <c r="I33" s="615"/>
      <c r="J33" s="616"/>
    </row>
    <row r="34" spans="2:10" ht="32.25" customHeight="1" x14ac:dyDescent="0.25">
      <c r="B34" s="443" t="s">
        <v>1309</v>
      </c>
      <c r="C34" s="444"/>
      <c r="D34" s="444"/>
      <c r="E34" s="445"/>
      <c r="F34" s="550" t="s">
        <v>34</v>
      </c>
      <c r="G34" s="551"/>
      <c r="H34" s="552"/>
      <c r="I34" s="738">
        <f>SUM(I31:J33)</f>
        <v>0</v>
      </c>
      <c r="J34" s="738"/>
    </row>
    <row r="35" spans="2:10" ht="20.25" customHeight="1" x14ac:dyDescent="0.25">
      <c r="B35" s="446"/>
      <c r="C35" s="447"/>
      <c r="D35" s="447"/>
      <c r="E35" s="448"/>
      <c r="F35" s="550" t="s">
        <v>33</v>
      </c>
      <c r="G35" s="551"/>
      <c r="H35" s="552"/>
      <c r="I35" s="452">
        <f>++I27+I28-I34</f>
        <v>38179.660000000003</v>
      </c>
      <c r="J35" s="452"/>
    </row>
    <row r="36" spans="2:10" ht="16.5" x14ac:dyDescent="0.25">
      <c r="B36" s="417" t="s">
        <v>32</v>
      </c>
      <c r="C36" s="418"/>
      <c r="D36" s="418"/>
      <c r="E36" s="418"/>
      <c r="F36" s="418"/>
      <c r="G36" s="418"/>
      <c r="H36" s="419"/>
      <c r="I36" s="390" t="s">
        <v>31</v>
      </c>
      <c r="J36" s="390"/>
    </row>
    <row r="37" spans="2:10" ht="31.5" x14ac:dyDescent="0.25">
      <c r="B37" s="190" t="s">
        <v>30</v>
      </c>
      <c r="C37" s="190" t="s">
        <v>29</v>
      </c>
      <c r="D37" s="190" t="s">
        <v>28</v>
      </c>
      <c r="E37" s="190" t="s">
        <v>27</v>
      </c>
      <c r="F37" s="28" t="s">
        <v>26</v>
      </c>
      <c r="G37" s="424" t="s">
        <v>25</v>
      </c>
      <c r="H37" s="425"/>
      <c r="I37" s="390"/>
      <c r="J37" s="390"/>
    </row>
    <row r="38" spans="2:10" ht="15.75" customHeight="1" x14ac:dyDescent="0.25">
      <c r="B38" s="193" t="s">
        <v>15</v>
      </c>
      <c r="C38" s="30"/>
      <c r="D38" s="30"/>
      <c r="E38" s="30"/>
      <c r="F38" s="30" t="s">
        <v>259</v>
      </c>
      <c r="G38" s="426">
        <f>I27</f>
        <v>38179.660000000003</v>
      </c>
      <c r="H38" s="427"/>
      <c r="I38" s="400" t="s">
        <v>143</v>
      </c>
      <c r="J38" s="401"/>
    </row>
    <row r="39" spans="2:10" ht="15.75" x14ac:dyDescent="0.25">
      <c r="B39" s="9"/>
      <c r="C39" s="8"/>
      <c r="D39" s="8"/>
      <c r="E39" s="8"/>
      <c r="F39" s="8"/>
      <c r="G39" s="406"/>
      <c r="H39" s="407"/>
      <c r="I39" s="402"/>
      <c r="J39" s="403"/>
    </row>
    <row r="40" spans="2:10" ht="15.75" x14ac:dyDescent="0.25">
      <c r="B40" s="9"/>
      <c r="C40" s="8"/>
      <c r="D40" s="8"/>
      <c r="E40" s="8"/>
      <c r="F40" s="8"/>
      <c r="G40" s="406"/>
      <c r="H40" s="407"/>
      <c r="I40" s="402"/>
      <c r="J40" s="403"/>
    </row>
    <row r="41" spans="2:10" ht="15.75" x14ac:dyDescent="0.25">
      <c r="B41" s="9"/>
      <c r="C41" s="8"/>
      <c r="D41" s="8"/>
      <c r="E41" s="8"/>
      <c r="F41" s="8"/>
      <c r="G41" s="406"/>
      <c r="H41" s="407"/>
      <c r="I41" s="404"/>
      <c r="J41" s="405"/>
    </row>
    <row r="42" spans="2:10" ht="15.75" x14ac:dyDescent="0.25">
      <c r="B42" s="9"/>
      <c r="C42" s="8"/>
      <c r="D42" s="8"/>
      <c r="E42" s="8"/>
      <c r="F42" s="8"/>
      <c r="G42" s="406"/>
      <c r="H42" s="407"/>
      <c r="I42" s="390" t="s">
        <v>19</v>
      </c>
      <c r="J42" s="390"/>
    </row>
    <row r="43" spans="2:10" ht="15.75" customHeight="1" x14ac:dyDescent="0.25">
      <c r="B43" s="9"/>
      <c r="C43" s="8"/>
      <c r="D43" s="8"/>
      <c r="E43" s="8"/>
      <c r="F43" s="8"/>
      <c r="G43" s="406"/>
      <c r="H43" s="407"/>
      <c r="I43" s="409" t="s">
        <v>1080</v>
      </c>
      <c r="J43" s="410"/>
    </row>
    <row r="44" spans="2:10" ht="15.7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747"/>
      <c r="H46" s="748"/>
      <c r="I46" s="411"/>
      <c r="J46" s="412"/>
    </row>
    <row r="47" spans="2:10" ht="15.75" x14ac:dyDescent="0.25">
      <c r="B47" s="192"/>
      <c r="C47" s="32"/>
      <c r="D47" s="32"/>
      <c r="E47" s="8"/>
      <c r="F47" s="8"/>
      <c r="G47" s="747"/>
      <c r="H47" s="748"/>
      <c r="I47" s="411"/>
      <c r="J47" s="412"/>
    </row>
    <row r="48" spans="2:10" ht="15.75" x14ac:dyDescent="0.25">
      <c r="B48" s="9"/>
      <c r="C48" s="8"/>
      <c r="D48" s="8"/>
      <c r="E48" s="8"/>
      <c r="F48" s="8"/>
      <c r="G48" s="406"/>
      <c r="H48" s="561"/>
      <c r="I48" s="411"/>
      <c r="J48" s="412"/>
    </row>
    <row r="49" spans="2:10" ht="15.75" x14ac:dyDescent="0.25">
      <c r="B49" s="7"/>
      <c r="C49" s="6"/>
      <c r="D49" s="6"/>
      <c r="E49" s="6"/>
      <c r="F49" s="6"/>
      <c r="G49" s="415"/>
      <c r="H49" s="565"/>
      <c r="I49" s="413"/>
      <c r="J49" s="414"/>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7.75" customHeight="1" x14ac:dyDescent="0.25">
      <c r="B52" s="573" t="s">
        <v>1076</v>
      </c>
      <c r="C52" s="392"/>
      <c r="D52" s="392"/>
      <c r="E52" s="394" t="s">
        <v>871</v>
      </c>
      <c r="F52" s="394"/>
      <c r="G52" s="394"/>
      <c r="H52" s="395"/>
      <c r="I52" s="400" t="s">
        <v>86</v>
      </c>
      <c r="J52" s="401"/>
    </row>
    <row r="53" spans="2:10" ht="15" customHeight="1" x14ac:dyDescent="0.25">
      <c r="B53" s="392"/>
      <c r="C53" s="392"/>
      <c r="D53" s="392"/>
      <c r="E53" s="396"/>
      <c r="F53" s="396"/>
      <c r="G53" s="396"/>
      <c r="H53" s="397"/>
      <c r="I53" s="402"/>
      <c r="J53" s="403"/>
    </row>
    <row r="54" spans="2:10" ht="15" customHeight="1" x14ac:dyDescent="0.25">
      <c r="B54" s="392"/>
      <c r="C54" s="392"/>
      <c r="D54" s="392"/>
      <c r="E54" s="396"/>
      <c r="F54" s="396"/>
      <c r="G54" s="396"/>
      <c r="H54" s="397"/>
      <c r="I54" s="402"/>
      <c r="J54" s="403"/>
    </row>
    <row r="55" spans="2:10" ht="15" customHeight="1" x14ac:dyDescent="0.25">
      <c r="B55" s="392"/>
      <c r="C55" s="392"/>
      <c r="D55" s="392"/>
      <c r="E55" s="396"/>
      <c r="F55" s="396"/>
      <c r="G55" s="396"/>
      <c r="H55" s="396"/>
      <c r="I55" s="404"/>
      <c r="J55" s="405"/>
    </row>
    <row r="56" spans="2:10" ht="15" customHeight="1" x14ac:dyDescent="0.25">
      <c r="B56" s="392"/>
      <c r="C56" s="392"/>
      <c r="D56" s="392"/>
      <c r="E56" s="396"/>
      <c r="F56" s="396"/>
      <c r="G56" s="396"/>
      <c r="H56" s="396"/>
      <c r="I56" s="400" t="s">
        <v>1</v>
      </c>
      <c r="J56" s="401"/>
    </row>
    <row r="57" spans="2:10" ht="15" customHeight="1" x14ac:dyDescent="0.25">
      <c r="B57" s="392"/>
      <c r="C57" s="392"/>
      <c r="D57" s="392"/>
      <c r="E57" s="398"/>
      <c r="F57" s="398"/>
      <c r="G57" s="398"/>
      <c r="H57" s="399"/>
      <c r="I57" s="404"/>
      <c r="J57" s="405"/>
    </row>
    <row r="58" spans="2:10" ht="26.25" customHeight="1" x14ac:dyDescent="0.25">
      <c r="B58" s="384" t="s">
        <v>262</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2:H42"/>
    <mergeCell ref="I42:J42"/>
    <mergeCell ref="G43:H43"/>
    <mergeCell ref="I43:J49"/>
    <mergeCell ref="G44:H44"/>
    <mergeCell ref="G45:H45"/>
    <mergeCell ref="G46:H46"/>
    <mergeCell ref="G47:H47"/>
    <mergeCell ref="G48:H48"/>
    <mergeCell ref="G49:H49"/>
    <mergeCell ref="B36:H36"/>
    <mergeCell ref="I36:J37"/>
    <mergeCell ref="G37:H37"/>
    <mergeCell ref="G38:H38"/>
    <mergeCell ref="I38:J41"/>
    <mergeCell ref="G39:H39"/>
    <mergeCell ref="G40:H40"/>
    <mergeCell ref="G41:H41"/>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8:J18"/>
    <mergeCell ref="B19:C20"/>
    <mergeCell ref="D19:J20"/>
    <mergeCell ref="B21:E22"/>
    <mergeCell ref="F21:J22"/>
    <mergeCell ref="B23:J23"/>
    <mergeCell ref="B24:J26"/>
    <mergeCell ref="B27:H27"/>
    <mergeCell ref="I27:J27"/>
    <mergeCell ref="B28:H28"/>
    <mergeCell ref="I28:J28"/>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6" orientation="portrait" r:id="rId1"/>
  <drawing r:id="rId2"/>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sheetPr codeName="Hoja255">
    <tabColor theme="0"/>
  </sheetPr>
  <dimension ref="B1:R57"/>
  <sheetViews>
    <sheetView topLeftCell="A18" workbookViewId="0">
      <selection activeCell="I33" sqref="I33:J33"/>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1313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1314</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1315</v>
      </c>
      <c r="G13" s="792"/>
      <c r="H13" s="510" t="s">
        <v>1316</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1311</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1312</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48" customHeight="1" x14ac:dyDescent="0.25">
      <c r="B24" s="476" t="s">
        <v>1317</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13500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4050</v>
      </c>
      <c r="J33" s="935"/>
      <c r="L33" s="65"/>
      <c r="M33" s="65"/>
      <c r="N33" s="65"/>
      <c r="O33" s="65"/>
      <c r="P33" s="65"/>
      <c r="Q33" s="65"/>
      <c r="R33" s="65"/>
    </row>
    <row r="34" spans="2:18" ht="21.75" customHeight="1" x14ac:dyDescent="0.25">
      <c r="B34" s="443" t="s">
        <v>1318</v>
      </c>
      <c r="C34" s="621"/>
      <c r="D34" s="621"/>
      <c r="E34" s="622"/>
      <c r="F34" s="550" t="s">
        <v>34</v>
      </c>
      <c r="G34" s="551"/>
      <c r="H34" s="552"/>
      <c r="I34" s="452">
        <f>SUM(I31:J33)</f>
        <v>4050</v>
      </c>
      <c r="J34" s="452"/>
      <c r="L34" s="65"/>
      <c r="M34" s="65"/>
      <c r="N34" s="65"/>
      <c r="O34" s="65"/>
      <c r="P34" s="65"/>
      <c r="Q34" s="65"/>
      <c r="R34" s="65"/>
    </row>
    <row r="35" spans="2:18" ht="33" customHeight="1" x14ac:dyDescent="0.25">
      <c r="B35" s="623"/>
      <c r="C35" s="624"/>
      <c r="D35" s="624"/>
      <c r="E35" s="625"/>
      <c r="F35" s="550" t="s">
        <v>324</v>
      </c>
      <c r="G35" s="551"/>
      <c r="H35" s="552"/>
      <c r="I35" s="453">
        <f>I27+I28-I34</f>
        <v>9450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197" t="s">
        <v>30</v>
      </c>
      <c r="C37" s="197" t="s">
        <v>29</v>
      </c>
      <c r="D37" s="197" t="s">
        <v>28</v>
      </c>
      <c r="E37" s="197" t="s">
        <v>27</v>
      </c>
      <c r="F37" s="34" t="s">
        <v>26</v>
      </c>
      <c r="G37" s="437" t="s">
        <v>25</v>
      </c>
      <c r="H37" s="434"/>
      <c r="I37" s="422"/>
      <c r="J37" s="423"/>
    </row>
    <row r="38" spans="2:18" ht="23.25" customHeight="1" x14ac:dyDescent="0.25">
      <c r="B38" s="198"/>
      <c r="C38" s="30" t="s">
        <v>411</v>
      </c>
      <c r="D38" s="30" t="s">
        <v>200</v>
      </c>
      <c r="E38" s="30" t="s">
        <v>11</v>
      </c>
      <c r="F38" s="8" t="s">
        <v>412</v>
      </c>
      <c r="G38" s="426">
        <f>+I27-I33</f>
        <v>9450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35433070866141736" bottom="0.15748031496062992" header="0.31496062992125984" footer="0.31496062992125984"/>
  <pageSetup scale="70" fitToHeight="0" orientation="portrait" r:id="rId1"/>
  <drawing r:id="rId2"/>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sheetPr codeName="Hoja256">
    <tabColor theme="0"/>
  </sheetPr>
  <dimension ref="B1:R57"/>
  <sheetViews>
    <sheetView topLeftCell="A21" workbookViewId="0">
      <selection activeCell="I33" sqref="I33:J33"/>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1319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1314</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1320</v>
      </c>
      <c r="G13" s="792"/>
      <c r="H13" s="510" t="s">
        <v>1316</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1321</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1322</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48" customHeight="1" x14ac:dyDescent="0.25">
      <c r="B24" s="476" t="s">
        <v>1323</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216500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64950</v>
      </c>
      <c r="J33" s="935"/>
      <c r="L33" s="65"/>
      <c r="M33" s="65"/>
      <c r="N33" s="65"/>
      <c r="O33" s="65"/>
      <c r="P33" s="65"/>
      <c r="Q33" s="65"/>
      <c r="R33" s="65"/>
    </row>
    <row r="34" spans="2:18" ht="21.75" customHeight="1" x14ac:dyDescent="0.25">
      <c r="B34" s="443" t="s">
        <v>1324</v>
      </c>
      <c r="C34" s="621"/>
      <c r="D34" s="621"/>
      <c r="E34" s="622"/>
      <c r="F34" s="550" t="s">
        <v>34</v>
      </c>
      <c r="G34" s="551"/>
      <c r="H34" s="552"/>
      <c r="I34" s="452">
        <f>SUM(I31:J33)</f>
        <v>64950</v>
      </c>
      <c r="J34" s="452"/>
      <c r="L34" s="65"/>
      <c r="M34" s="65"/>
      <c r="N34" s="65"/>
      <c r="O34" s="65"/>
      <c r="P34" s="65"/>
      <c r="Q34" s="65"/>
      <c r="R34" s="65"/>
    </row>
    <row r="35" spans="2:18" ht="33" customHeight="1" x14ac:dyDescent="0.25">
      <c r="B35" s="623"/>
      <c r="C35" s="624"/>
      <c r="D35" s="624"/>
      <c r="E35" s="625"/>
      <c r="F35" s="550" t="s">
        <v>324</v>
      </c>
      <c r="G35" s="551"/>
      <c r="H35" s="552"/>
      <c r="I35" s="453">
        <f>I27+I28-I34</f>
        <v>151550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197" t="s">
        <v>30</v>
      </c>
      <c r="C37" s="197" t="s">
        <v>29</v>
      </c>
      <c r="D37" s="197" t="s">
        <v>28</v>
      </c>
      <c r="E37" s="197" t="s">
        <v>27</v>
      </c>
      <c r="F37" s="34" t="s">
        <v>26</v>
      </c>
      <c r="G37" s="437" t="s">
        <v>25</v>
      </c>
      <c r="H37" s="434"/>
      <c r="I37" s="422"/>
      <c r="J37" s="423"/>
    </row>
    <row r="38" spans="2:18" ht="23.25" customHeight="1" x14ac:dyDescent="0.25">
      <c r="B38" s="198"/>
      <c r="C38" s="30" t="s">
        <v>411</v>
      </c>
      <c r="D38" s="30" t="s">
        <v>200</v>
      </c>
      <c r="E38" s="30" t="s">
        <v>11</v>
      </c>
      <c r="F38" s="8" t="s">
        <v>412</v>
      </c>
      <c r="G38" s="426">
        <f>+I27-I33</f>
        <v>151550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35433070866141736" bottom="0.15748031496062992" header="0.31496062992125984" footer="0.31496062992125984"/>
  <pageSetup scale="70" fitToHeight="0" orientation="portrait" r:id="rId1"/>
  <drawing r:id="rId2"/>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sheetPr codeName="Hoja257">
    <tabColor theme="0"/>
  </sheetPr>
  <dimension ref="B1:J63"/>
  <sheetViews>
    <sheetView topLeftCell="A19"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1325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1314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1326</v>
      </c>
      <c r="G15" s="506"/>
      <c r="H15" s="737" t="s">
        <v>1066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1329</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69"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48000</v>
      </c>
    </row>
    <row r="30" spans="2:10" ht="21.75" customHeight="1" x14ac:dyDescent="0.25">
      <c r="B30" s="696" t="s">
        <v>244</v>
      </c>
      <c r="C30" s="697"/>
      <c r="D30" s="697"/>
      <c r="E30" s="697"/>
      <c r="F30" s="697"/>
      <c r="G30" s="697"/>
      <c r="H30" s="697"/>
      <c r="I30" s="700"/>
      <c r="J30" s="47">
        <f>J29*12%</f>
        <v>5760</v>
      </c>
    </row>
    <row r="31" spans="2:10" ht="16.5" customHeight="1" x14ac:dyDescent="0.25">
      <c r="B31" s="456" t="s">
        <v>42</v>
      </c>
      <c r="C31" s="709"/>
      <c r="D31" s="709"/>
      <c r="E31" s="709"/>
      <c r="F31" s="709"/>
      <c r="G31" s="709"/>
      <c r="H31" s="709"/>
      <c r="I31" s="710"/>
      <c r="J31" s="48">
        <f>J29+J30</f>
        <v>53760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48</v>
      </c>
      <c r="J35" s="712"/>
    </row>
    <row r="36" spans="2:10" ht="18" x14ac:dyDescent="0.25">
      <c r="B36" s="542" t="s">
        <v>927</v>
      </c>
      <c r="C36" s="543"/>
      <c r="D36" s="543"/>
      <c r="E36" s="543"/>
      <c r="F36" s="543"/>
      <c r="G36" s="543"/>
      <c r="H36" s="543"/>
      <c r="I36" s="711">
        <f>J29*2%</f>
        <v>960</v>
      </c>
      <c r="J36" s="712"/>
    </row>
    <row r="37" spans="2:10" ht="18" x14ac:dyDescent="0.25">
      <c r="B37" s="542" t="s">
        <v>1292</v>
      </c>
      <c r="C37" s="543"/>
      <c r="D37" s="543"/>
      <c r="E37" s="543"/>
      <c r="F37" s="543"/>
      <c r="G37" s="543"/>
      <c r="H37" s="543"/>
      <c r="I37" s="711">
        <f>+J29*1.4%</f>
        <v>671.99999999999989</v>
      </c>
      <c r="J37" s="712"/>
    </row>
    <row r="38" spans="2:10" ht="19.5" customHeight="1" x14ac:dyDescent="0.25">
      <c r="B38" s="542" t="s">
        <v>198</v>
      </c>
      <c r="C38" s="543"/>
      <c r="D38" s="543"/>
      <c r="E38" s="543"/>
      <c r="F38" s="543"/>
      <c r="G38" s="543"/>
      <c r="H38" s="543"/>
      <c r="I38" s="713">
        <f>+J30*75%</f>
        <v>4320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1330</v>
      </c>
      <c r="C41" s="621"/>
      <c r="D41" s="621"/>
      <c r="E41" s="622"/>
      <c r="F41" s="550" t="s">
        <v>34</v>
      </c>
      <c r="G41" s="551"/>
      <c r="H41" s="552"/>
      <c r="I41" s="715">
        <f>I38+I37+I35+I36</f>
        <v>6000</v>
      </c>
      <c r="J41" s="715"/>
    </row>
    <row r="42" spans="2:10" ht="32.25" customHeight="1" x14ac:dyDescent="0.25">
      <c r="B42" s="623"/>
      <c r="C42" s="624"/>
      <c r="D42" s="624"/>
      <c r="E42" s="625"/>
      <c r="F42" s="550" t="s">
        <v>33</v>
      </c>
      <c r="G42" s="551"/>
      <c r="H42" s="552"/>
      <c r="I42" s="716">
        <f>J31-I41</f>
        <v>47760</v>
      </c>
      <c r="J42" s="717"/>
    </row>
    <row r="43" spans="2:10" ht="16.5" x14ac:dyDescent="0.25">
      <c r="B43" s="417" t="s">
        <v>32</v>
      </c>
      <c r="C43" s="418"/>
      <c r="D43" s="418"/>
      <c r="E43" s="418"/>
      <c r="F43" s="418"/>
      <c r="G43" s="418"/>
      <c r="H43" s="419"/>
      <c r="I43" s="420" t="s">
        <v>31</v>
      </c>
      <c r="J43" s="421"/>
    </row>
    <row r="44" spans="2:10" ht="31.5" x14ac:dyDescent="0.25">
      <c r="B44" s="199" t="s">
        <v>30</v>
      </c>
      <c r="C44" s="199" t="s">
        <v>29</v>
      </c>
      <c r="D44" s="199" t="s">
        <v>28</v>
      </c>
      <c r="E44" s="199" t="s">
        <v>27</v>
      </c>
      <c r="F44" s="28" t="s">
        <v>26</v>
      </c>
      <c r="G44" s="424" t="s">
        <v>25</v>
      </c>
      <c r="H44" s="425"/>
      <c r="I44" s="422"/>
      <c r="J44" s="423"/>
    </row>
    <row r="45" spans="2:10" ht="24" customHeight="1" x14ac:dyDescent="0.25">
      <c r="B45" s="201"/>
      <c r="C45" s="30" t="s">
        <v>411</v>
      </c>
      <c r="D45" s="30" t="s">
        <v>200</v>
      </c>
      <c r="E45" s="30" t="s">
        <v>11</v>
      </c>
      <c r="F45" s="30" t="s">
        <v>412</v>
      </c>
      <c r="G45" s="758">
        <f>J29</f>
        <v>48000</v>
      </c>
      <c r="H45" s="759"/>
      <c r="I45" s="428" t="s">
        <v>24</v>
      </c>
      <c r="J45" s="429"/>
    </row>
    <row r="46" spans="2:10" ht="20.25" customHeight="1" x14ac:dyDescent="0.25">
      <c r="B46" s="9"/>
      <c r="C46" s="30" t="s">
        <v>146</v>
      </c>
      <c r="D46" s="30" t="s">
        <v>144</v>
      </c>
      <c r="E46" s="30" t="s">
        <v>11</v>
      </c>
      <c r="F46" s="30" t="s">
        <v>413</v>
      </c>
      <c r="G46" s="758">
        <f>J30</f>
        <v>5760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00"/>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7:H37"/>
    <mergeCell ref="I37:J37"/>
    <mergeCell ref="B43:H43"/>
    <mergeCell ref="I43:J44"/>
    <mergeCell ref="G44:H44"/>
    <mergeCell ref="B38:H38"/>
    <mergeCell ref="I38:J38"/>
    <mergeCell ref="B39:H39"/>
    <mergeCell ref="I39:J39"/>
    <mergeCell ref="B40:H40"/>
    <mergeCell ref="I40:J40"/>
    <mergeCell ref="B41:E42"/>
    <mergeCell ref="F41:H41"/>
    <mergeCell ref="I41:J41"/>
    <mergeCell ref="F42:H42"/>
    <mergeCell ref="I42:J42"/>
    <mergeCell ref="G54:H54"/>
    <mergeCell ref="G45:H45"/>
    <mergeCell ref="I45:J48"/>
    <mergeCell ref="G46:H46"/>
    <mergeCell ref="G47:H47"/>
    <mergeCell ref="G48:H48"/>
    <mergeCell ref="G49:H49"/>
    <mergeCell ref="I49:J49"/>
    <mergeCell ref="B63:J63"/>
    <mergeCell ref="B36:H36"/>
    <mergeCell ref="I36:J36"/>
    <mergeCell ref="B55:H55"/>
    <mergeCell ref="I55:J56"/>
    <mergeCell ref="B56:D56"/>
    <mergeCell ref="E56:H56"/>
    <mergeCell ref="B57:D62"/>
    <mergeCell ref="E57:H62"/>
    <mergeCell ref="I57:J60"/>
    <mergeCell ref="I61:J62"/>
    <mergeCell ref="G50:H50"/>
    <mergeCell ref="G51:H51"/>
    <mergeCell ref="I51:J54"/>
    <mergeCell ref="G52:H52"/>
    <mergeCell ref="G53:H53"/>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sheetPr codeName="Hoja258">
    <tabColor theme="0"/>
  </sheetPr>
  <dimension ref="B1:J63"/>
  <sheetViews>
    <sheetView topLeftCell="A8"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1331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1314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1332</v>
      </c>
      <c r="G15" s="506"/>
      <c r="H15" s="737" t="s">
        <v>1066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1333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1334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1335</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40000</v>
      </c>
    </row>
    <row r="30" spans="2:10" ht="21.75" customHeight="1" x14ac:dyDescent="0.25">
      <c r="B30" s="696" t="s">
        <v>244</v>
      </c>
      <c r="C30" s="697"/>
      <c r="D30" s="697"/>
      <c r="E30" s="697"/>
      <c r="F30" s="697"/>
      <c r="G30" s="697"/>
      <c r="H30" s="697"/>
      <c r="I30" s="700"/>
      <c r="J30" s="47">
        <f>J29*12%</f>
        <v>4800</v>
      </c>
    </row>
    <row r="31" spans="2:10" ht="16.5" customHeight="1" x14ac:dyDescent="0.25">
      <c r="B31" s="456" t="s">
        <v>42</v>
      </c>
      <c r="C31" s="709"/>
      <c r="D31" s="709"/>
      <c r="E31" s="709"/>
      <c r="F31" s="709"/>
      <c r="G31" s="709"/>
      <c r="H31" s="709"/>
      <c r="I31" s="710"/>
      <c r="J31" s="48">
        <f>J29+J30</f>
        <v>44800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40</v>
      </c>
      <c r="J35" s="712"/>
    </row>
    <row r="36" spans="2:10" ht="18" x14ac:dyDescent="0.25">
      <c r="B36" s="542" t="s">
        <v>1336</v>
      </c>
      <c r="C36" s="543"/>
      <c r="D36" s="543"/>
      <c r="E36" s="543"/>
      <c r="F36" s="543"/>
      <c r="G36" s="543"/>
      <c r="H36" s="543"/>
      <c r="I36" s="711">
        <f>J29*2%</f>
        <v>800</v>
      </c>
      <c r="J36" s="712"/>
    </row>
    <row r="37" spans="2:10" ht="18" x14ac:dyDescent="0.25">
      <c r="B37" s="542" t="s">
        <v>1292</v>
      </c>
      <c r="C37" s="543"/>
      <c r="D37" s="543"/>
      <c r="E37" s="543"/>
      <c r="F37" s="543"/>
      <c r="G37" s="543"/>
      <c r="H37" s="543"/>
      <c r="I37" s="711">
        <f>+J29*1.4%</f>
        <v>559.99999999999989</v>
      </c>
      <c r="J37" s="712"/>
    </row>
    <row r="38" spans="2:10" ht="19.5" customHeight="1" x14ac:dyDescent="0.25">
      <c r="B38" s="542" t="s">
        <v>198</v>
      </c>
      <c r="C38" s="543"/>
      <c r="D38" s="543"/>
      <c r="E38" s="543"/>
      <c r="F38" s="543"/>
      <c r="G38" s="543"/>
      <c r="H38" s="543"/>
      <c r="I38" s="713">
        <f>+J30*75%</f>
        <v>3600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1337</v>
      </c>
      <c r="C41" s="621"/>
      <c r="D41" s="621"/>
      <c r="E41" s="622"/>
      <c r="F41" s="550" t="s">
        <v>34</v>
      </c>
      <c r="G41" s="551"/>
      <c r="H41" s="552"/>
      <c r="I41" s="715">
        <f>I38+I37+I35+I36</f>
        <v>5000</v>
      </c>
      <c r="J41" s="715"/>
    </row>
    <row r="42" spans="2:10" ht="32.25" customHeight="1" x14ac:dyDescent="0.25">
      <c r="B42" s="623"/>
      <c r="C42" s="624"/>
      <c r="D42" s="624"/>
      <c r="E42" s="625"/>
      <c r="F42" s="550" t="s">
        <v>33</v>
      </c>
      <c r="G42" s="551"/>
      <c r="H42" s="552"/>
      <c r="I42" s="716">
        <f>J31-I41</f>
        <v>39800</v>
      </c>
      <c r="J42" s="717"/>
    </row>
    <row r="43" spans="2:10" ht="16.5" x14ac:dyDescent="0.25">
      <c r="B43" s="417" t="s">
        <v>32</v>
      </c>
      <c r="C43" s="418"/>
      <c r="D43" s="418"/>
      <c r="E43" s="418"/>
      <c r="F43" s="418"/>
      <c r="G43" s="418"/>
      <c r="H43" s="419"/>
      <c r="I43" s="420" t="s">
        <v>31</v>
      </c>
      <c r="J43" s="421"/>
    </row>
    <row r="44" spans="2:10" ht="31.5" x14ac:dyDescent="0.25">
      <c r="B44" s="199" t="s">
        <v>30</v>
      </c>
      <c r="C44" s="199" t="s">
        <v>29</v>
      </c>
      <c r="D44" s="199" t="s">
        <v>28</v>
      </c>
      <c r="E44" s="199" t="s">
        <v>27</v>
      </c>
      <c r="F44" s="28" t="s">
        <v>26</v>
      </c>
      <c r="G44" s="424" t="s">
        <v>25</v>
      </c>
      <c r="H44" s="425"/>
      <c r="I44" s="422"/>
      <c r="J44" s="423"/>
    </row>
    <row r="45" spans="2:10" ht="24" customHeight="1" x14ac:dyDescent="0.25">
      <c r="B45" s="201"/>
      <c r="C45" s="30" t="s">
        <v>411</v>
      </c>
      <c r="D45" s="30" t="s">
        <v>200</v>
      </c>
      <c r="E45" s="30" t="s">
        <v>11</v>
      </c>
      <c r="F45" s="30" t="s">
        <v>412</v>
      </c>
      <c r="G45" s="758">
        <f>J29</f>
        <v>40000</v>
      </c>
      <c r="H45" s="759"/>
      <c r="I45" s="428" t="s">
        <v>24</v>
      </c>
      <c r="J45" s="429"/>
    </row>
    <row r="46" spans="2:10" ht="20.25" customHeight="1" x14ac:dyDescent="0.25">
      <c r="B46" s="9"/>
      <c r="C46" s="30" t="s">
        <v>146</v>
      </c>
      <c r="D46" s="30" t="s">
        <v>144</v>
      </c>
      <c r="E46" s="30" t="s">
        <v>11</v>
      </c>
      <c r="F46" s="30" t="s">
        <v>413</v>
      </c>
      <c r="G46" s="758">
        <f>J30</f>
        <v>4800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00"/>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7:H37"/>
    <mergeCell ref="I37:J37"/>
    <mergeCell ref="B43:H43"/>
    <mergeCell ref="I43:J44"/>
    <mergeCell ref="G44:H44"/>
    <mergeCell ref="B38:H38"/>
    <mergeCell ref="I38:J38"/>
    <mergeCell ref="B39:H39"/>
    <mergeCell ref="I39:J39"/>
    <mergeCell ref="B40:H40"/>
    <mergeCell ref="I40:J40"/>
    <mergeCell ref="B41:E42"/>
    <mergeCell ref="F41:H41"/>
    <mergeCell ref="I41:J41"/>
    <mergeCell ref="F42:H42"/>
    <mergeCell ref="I42:J42"/>
    <mergeCell ref="G54:H54"/>
    <mergeCell ref="G45:H45"/>
    <mergeCell ref="I45:J48"/>
    <mergeCell ref="G46:H46"/>
    <mergeCell ref="G47:H47"/>
    <mergeCell ref="G48:H48"/>
    <mergeCell ref="G49:H49"/>
    <mergeCell ref="I49:J49"/>
    <mergeCell ref="B63:J63"/>
    <mergeCell ref="B36:H36"/>
    <mergeCell ref="I36:J36"/>
    <mergeCell ref="B55:H55"/>
    <mergeCell ref="I55:J56"/>
    <mergeCell ref="B56:D56"/>
    <mergeCell ref="E56:H56"/>
    <mergeCell ref="B57:D62"/>
    <mergeCell ref="E57:H62"/>
    <mergeCell ref="I57:J60"/>
    <mergeCell ref="I61:J62"/>
    <mergeCell ref="G50:H50"/>
    <mergeCell ref="G51:H51"/>
    <mergeCell ref="I51:J54"/>
    <mergeCell ref="G52:H52"/>
    <mergeCell ref="G53:H53"/>
  </mergeCells>
  <pageMargins left="0.11811023622047245" right="0.11811023622047245" top="0.15748031496062992" bottom="0.35433070866141736" header="0.31496062992125984" footer="0.31496062992125984"/>
  <pageSetup scale="73" orientation="portrait" r:id="rId1"/>
  <drawing r:id="rId2"/>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sheetPr codeName="Hoja259">
    <tabColor theme="0"/>
  </sheetPr>
  <dimension ref="B1:J63"/>
  <sheetViews>
    <sheetView topLeftCell="A21" workbookViewId="0">
      <selection activeCell="G45" sqref="G45:H45"/>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1338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1314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1332</v>
      </c>
      <c r="G15" s="506"/>
      <c r="H15" s="737" t="s">
        <v>1066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1339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1340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1341</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25000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25000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25</v>
      </c>
      <c r="J35" s="712"/>
    </row>
    <row r="36" spans="2:10" ht="18" x14ac:dyDescent="0.25">
      <c r="B36" s="542" t="s">
        <v>1336</v>
      </c>
      <c r="C36" s="543"/>
      <c r="D36" s="543"/>
      <c r="E36" s="543"/>
      <c r="F36" s="543"/>
      <c r="G36" s="543"/>
      <c r="H36" s="543"/>
      <c r="I36" s="711">
        <f>J29*2%</f>
        <v>500</v>
      </c>
      <c r="J36" s="712"/>
    </row>
    <row r="37" spans="2:10" ht="18" x14ac:dyDescent="0.25">
      <c r="B37" s="542" t="s">
        <v>1292</v>
      </c>
      <c r="C37" s="543"/>
      <c r="D37" s="543"/>
      <c r="E37" s="543"/>
      <c r="F37" s="543"/>
      <c r="G37" s="543"/>
      <c r="H37" s="543"/>
      <c r="I37" s="711">
        <f>+J29*1.4%</f>
        <v>349.99999999999994</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1342</v>
      </c>
      <c r="C41" s="621"/>
      <c r="D41" s="621"/>
      <c r="E41" s="622"/>
      <c r="F41" s="550" t="s">
        <v>34</v>
      </c>
      <c r="G41" s="551"/>
      <c r="H41" s="552"/>
      <c r="I41" s="715">
        <f>I38+I37+I35+I36</f>
        <v>875</v>
      </c>
      <c r="J41" s="715"/>
    </row>
    <row r="42" spans="2:10" ht="32.25" customHeight="1" x14ac:dyDescent="0.25">
      <c r="B42" s="623"/>
      <c r="C42" s="624"/>
      <c r="D42" s="624"/>
      <c r="E42" s="625"/>
      <c r="F42" s="550" t="s">
        <v>33</v>
      </c>
      <c r="G42" s="551"/>
      <c r="H42" s="552"/>
      <c r="I42" s="716">
        <f>J31-I41</f>
        <v>24125</v>
      </c>
      <c r="J42" s="717"/>
    </row>
    <row r="43" spans="2:10" ht="16.5" x14ac:dyDescent="0.25">
      <c r="B43" s="417" t="s">
        <v>32</v>
      </c>
      <c r="C43" s="418"/>
      <c r="D43" s="418"/>
      <c r="E43" s="418"/>
      <c r="F43" s="418"/>
      <c r="G43" s="418"/>
      <c r="H43" s="419"/>
      <c r="I43" s="420" t="s">
        <v>31</v>
      </c>
      <c r="J43" s="421"/>
    </row>
    <row r="44" spans="2:10" ht="31.5" x14ac:dyDescent="0.25">
      <c r="B44" s="199" t="s">
        <v>30</v>
      </c>
      <c r="C44" s="199" t="s">
        <v>29</v>
      </c>
      <c r="D44" s="199" t="s">
        <v>28</v>
      </c>
      <c r="E44" s="199" t="s">
        <v>27</v>
      </c>
      <c r="F44" s="28" t="s">
        <v>26</v>
      </c>
      <c r="G44" s="424" t="s">
        <v>25</v>
      </c>
      <c r="H44" s="425"/>
      <c r="I44" s="422"/>
      <c r="J44" s="423"/>
    </row>
    <row r="45" spans="2:10" ht="24" customHeight="1" x14ac:dyDescent="0.25">
      <c r="B45" s="201"/>
      <c r="C45" s="30" t="s">
        <v>411</v>
      </c>
      <c r="D45" s="30" t="s">
        <v>200</v>
      </c>
      <c r="E45" s="30" t="s">
        <v>11</v>
      </c>
      <c r="F45" s="30" t="s">
        <v>412</v>
      </c>
      <c r="G45" s="758">
        <f>J29</f>
        <v>25000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00"/>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15748031496062992" bottom="0.35433070866141736" header="0.31496062992125984" footer="0.31496062992125984"/>
  <pageSetup scale="73" orientation="portrait" r:id="rId1"/>
  <drawing r:id="rId2"/>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sheetPr codeName="Hoja260">
    <tabColor theme="0"/>
  </sheetPr>
  <dimension ref="A1:Q58"/>
  <sheetViews>
    <sheetView topLeftCell="A32" workbookViewId="0">
      <selection activeCell="B52" sqref="B52:D57"/>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t="s">
        <v>193</v>
      </c>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1343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1344</v>
      </c>
      <c r="J9" s="15"/>
    </row>
    <row r="10" spans="2:10" ht="9" customHeight="1" x14ac:dyDescent="0.25">
      <c r="B10" s="17"/>
      <c r="C10" s="16"/>
      <c r="D10" s="16"/>
      <c r="E10" s="16"/>
      <c r="F10" s="16"/>
      <c r="G10" s="16"/>
      <c r="H10" s="16"/>
      <c r="I10" s="16"/>
      <c r="J10" s="15"/>
    </row>
    <row r="11" spans="2:10" ht="29.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1159</v>
      </c>
      <c r="E13" s="518"/>
      <c r="F13" s="791" t="s">
        <v>1345</v>
      </c>
      <c r="G13" s="792"/>
      <c r="H13" s="737" t="s">
        <v>1316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136</v>
      </c>
      <c r="J16" s="708"/>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1161</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1162</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1346</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21"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11700</v>
      </c>
      <c r="J27" s="675">
        <v>1339.29</v>
      </c>
    </row>
    <row r="28" spans="2:17" ht="18" x14ac:dyDescent="0.25">
      <c r="B28" s="487" t="s">
        <v>320</v>
      </c>
      <c r="C28" s="488"/>
      <c r="D28" s="488"/>
      <c r="E28" s="488"/>
      <c r="F28" s="488"/>
      <c r="G28" s="488"/>
      <c r="H28" s="539"/>
      <c r="I28" s="674">
        <f>+I27*12%</f>
        <v>1404</v>
      </c>
      <c r="J28" s="675"/>
    </row>
    <row r="29" spans="2:17" ht="18" x14ac:dyDescent="0.25">
      <c r="B29" s="455" t="s">
        <v>110</v>
      </c>
      <c r="C29" s="455"/>
      <c r="D29" s="455"/>
      <c r="E29" s="455"/>
      <c r="F29" s="455"/>
      <c r="G29" s="455"/>
      <c r="H29" s="455"/>
      <c r="I29" s="864">
        <f>+I27+I28</f>
        <v>13104</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f>I27*0.1%</f>
        <v>11.700000000000001</v>
      </c>
      <c r="J32" s="863"/>
      <c r="K32" s="65"/>
      <c r="L32" s="65"/>
      <c r="M32" s="65"/>
      <c r="N32" s="65"/>
      <c r="O32" s="65"/>
      <c r="P32" s="65"/>
      <c r="Q32" s="65"/>
    </row>
    <row r="33" spans="1:17" ht="16.5" customHeight="1" x14ac:dyDescent="0.25">
      <c r="B33" s="546" t="s">
        <v>557</v>
      </c>
      <c r="C33" s="547"/>
      <c r="D33" s="547"/>
      <c r="E33" s="547"/>
      <c r="F33" s="547"/>
      <c r="G33" s="547"/>
      <c r="H33" s="547"/>
      <c r="I33" s="866">
        <f>+I28*75%</f>
        <v>1053</v>
      </c>
      <c r="J33" s="867"/>
      <c r="K33" s="65"/>
      <c r="L33" s="65"/>
      <c r="M33" s="65"/>
      <c r="N33" s="65"/>
      <c r="O33" s="65"/>
      <c r="P33" s="65"/>
      <c r="Q33" s="65"/>
    </row>
    <row r="34" spans="1:17" ht="16.5" customHeight="1" x14ac:dyDescent="0.25">
      <c r="B34" s="577" t="s">
        <v>1347</v>
      </c>
      <c r="C34" s="578"/>
      <c r="D34" s="578"/>
      <c r="E34" s="578"/>
      <c r="F34" s="578"/>
      <c r="G34" s="578"/>
      <c r="H34" s="578"/>
      <c r="I34" s="866">
        <f>+I27*1.5%</f>
        <v>175.5</v>
      </c>
      <c r="J34" s="867"/>
      <c r="K34" s="65"/>
      <c r="L34" s="65"/>
      <c r="M34" s="65"/>
      <c r="N34" s="65"/>
      <c r="O34" s="65"/>
      <c r="P34" s="65"/>
      <c r="Q34" s="65"/>
    </row>
    <row r="35" spans="1:17" ht="13.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1348</v>
      </c>
      <c r="C36" s="621"/>
      <c r="D36" s="621"/>
      <c r="E36" s="622"/>
      <c r="F36" s="550" t="s">
        <v>34</v>
      </c>
      <c r="G36" s="551"/>
      <c r="H36" s="552"/>
      <c r="I36" s="452">
        <f>SUM(I32:J35)</f>
        <v>1240.2</v>
      </c>
      <c r="J36" s="452"/>
      <c r="K36" s="65"/>
      <c r="L36" s="65"/>
      <c r="M36" s="65"/>
      <c r="N36" s="65"/>
      <c r="O36" s="65"/>
      <c r="P36" s="65"/>
      <c r="Q36" s="65"/>
    </row>
    <row r="37" spans="1:17" ht="27" customHeight="1" x14ac:dyDescent="0.25">
      <c r="B37" s="623"/>
      <c r="C37" s="624"/>
      <c r="D37" s="624"/>
      <c r="E37" s="625"/>
      <c r="F37" s="550" t="s">
        <v>324</v>
      </c>
      <c r="G37" s="551"/>
      <c r="H37" s="552"/>
      <c r="I37" s="453">
        <f>+I27+I28-I36</f>
        <v>11863.8</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202" t="s">
        <v>30</v>
      </c>
      <c r="C39" s="202" t="s">
        <v>29</v>
      </c>
      <c r="D39" s="202" t="s">
        <v>28</v>
      </c>
      <c r="E39" s="202" t="s">
        <v>27</v>
      </c>
      <c r="F39" s="28" t="s">
        <v>26</v>
      </c>
      <c r="G39" s="424" t="s">
        <v>25</v>
      </c>
      <c r="H39" s="425"/>
      <c r="I39" s="422"/>
      <c r="J39" s="423"/>
    </row>
    <row r="40" spans="1:17" ht="23.25" customHeight="1" x14ac:dyDescent="0.25">
      <c r="B40" s="9" t="s">
        <v>15</v>
      </c>
      <c r="C40" s="30" t="s">
        <v>355</v>
      </c>
      <c r="D40" s="30" t="s">
        <v>200</v>
      </c>
      <c r="E40" s="30" t="s">
        <v>11</v>
      </c>
      <c r="F40" s="30" t="s">
        <v>10</v>
      </c>
      <c r="G40" s="426">
        <f>+I27</f>
        <v>11700</v>
      </c>
      <c r="H40" s="427"/>
      <c r="I40" s="400" t="s">
        <v>143</v>
      </c>
      <c r="J40" s="401"/>
    </row>
    <row r="41" spans="1:17" ht="21.75" customHeight="1" x14ac:dyDescent="0.25">
      <c r="B41" s="9" t="s">
        <v>15</v>
      </c>
      <c r="C41" s="30" t="s">
        <v>355</v>
      </c>
      <c r="D41" s="30" t="s">
        <v>144</v>
      </c>
      <c r="E41" s="30" t="s">
        <v>11</v>
      </c>
      <c r="F41" s="30" t="s">
        <v>10</v>
      </c>
      <c r="G41" s="406">
        <f>+I28</f>
        <v>1404</v>
      </c>
      <c r="H41" s="407"/>
      <c r="I41" s="402"/>
      <c r="J41" s="403"/>
    </row>
    <row r="42" spans="1:17" ht="19.5" customHeight="1" x14ac:dyDescent="0.25">
      <c r="B42" s="9"/>
      <c r="C42" s="30"/>
      <c r="D42" s="30"/>
      <c r="E42" s="30"/>
      <c r="F42" s="30"/>
      <c r="G42" s="870"/>
      <c r="H42" s="871"/>
      <c r="I42" s="402"/>
      <c r="J42" s="403"/>
    </row>
    <row r="43" spans="1:17" ht="16.5" customHeight="1" x14ac:dyDescent="0.25">
      <c r="B43" s="9"/>
      <c r="C43" s="30"/>
      <c r="D43" s="30"/>
      <c r="E43" s="30"/>
      <c r="F43" s="30"/>
      <c r="G43" s="406"/>
      <c r="H43" s="561"/>
      <c r="I43" s="390" t="s">
        <v>19</v>
      </c>
      <c r="J43" s="390"/>
    </row>
    <row r="44" spans="1:17" ht="15" customHeight="1" x14ac:dyDescent="0.25">
      <c r="B44" s="9"/>
      <c r="C44" s="30"/>
      <c r="D44" s="30"/>
      <c r="E44" s="30"/>
      <c r="F44" s="30"/>
      <c r="G44" s="777"/>
      <c r="H44" s="778"/>
      <c r="I44" s="411" t="s">
        <v>1257</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13104</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31496062992125984" top="0.35433070866141736" bottom="0.15748031496062992" header="0.31496062992125984" footer="0.31496062992125984"/>
  <pageSetup scale="72" fitToHeight="0" orientation="portrait" r:id="rId1"/>
  <drawing r:id="rId2"/>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sheetPr codeName="Hoja261">
    <tabColor theme="0"/>
  </sheetPr>
  <dimension ref="B1:L59"/>
  <sheetViews>
    <sheetView topLeftCell="A19" workbookViewId="0">
      <selection activeCell="B18" sqref="B18:J18"/>
    </sheetView>
  </sheetViews>
  <sheetFormatPr baseColWidth="10" defaultRowHeight="15" x14ac:dyDescent="0.25"/>
  <cols>
    <col min="1" max="1" width="2.140625" customWidth="1"/>
    <col min="4" max="4" width="16.7109375" customWidth="1"/>
    <col min="8" max="8" width="5" customWidth="1"/>
    <col min="10" max="10" width="31"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1349</v>
      </c>
      <c r="J8" s="15"/>
    </row>
    <row r="9" spans="2:10" ht="9" customHeight="1" x14ac:dyDescent="0.25">
      <c r="B9" s="17"/>
      <c r="C9" s="16"/>
      <c r="D9" s="19"/>
      <c r="E9" s="16"/>
      <c r="F9" s="20"/>
      <c r="G9" s="16"/>
      <c r="H9" s="16"/>
      <c r="I9" s="16"/>
      <c r="J9" s="15"/>
    </row>
    <row r="10" spans="2:10" ht="20.25" x14ac:dyDescent="0.25">
      <c r="B10" s="17"/>
      <c r="C10" s="16"/>
      <c r="D10" s="16"/>
      <c r="E10" s="16"/>
      <c r="F10" s="20"/>
      <c r="G10" s="19"/>
      <c r="H10" s="19"/>
      <c r="I10" s="18" t="s">
        <v>1350</v>
      </c>
      <c r="J10" s="15"/>
    </row>
    <row r="11" spans="2:10" ht="16.5"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8.75" customHeight="1" x14ac:dyDescent="0.25">
      <c r="B14" s="497"/>
      <c r="C14" s="498"/>
      <c r="D14" s="505" t="s">
        <v>222</v>
      </c>
      <c r="E14" s="506"/>
      <c r="F14" s="505" t="s">
        <v>234</v>
      </c>
      <c r="G14" s="506"/>
      <c r="H14" s="505" t="s">
        <v>1066</v>
      </c>
      <c r="I14" s="506"/>
      <c r="J14" s="504" t="s">
        <v>52</v>
      </c>
    </row>
    <row r="15" spans="2:10" x14ac:dyDescent="0.25">
      <c r="B15" s="497"/>
      <c r="C15" s="498"/>
      <c r="D15" s="507"/>
      <c r="E15" s="508"/>
      <c r="F15" s="507"/>
      <c r="G15" s="508"/>
      <c r="H15" s="507"/>
      <c r="I15" s="508"/>
      <c r="J15" s="504"/>
    </row>
    <row r="16" spans="2:10" ht="15.75" x14ac:dyDescent="0.25">
      <c r="B16" s="497"/>
      <c r="C16" s="498"/>
      <c r="D16" s="390" t="s">
        <v>51</v>
      </c>
      <c r="E16" s="390"/>
      <c r="F16" s="390"/>
      <c r="G16" s="390"/>
      <c r="H16" s="390"/>
      <c r="I16" s="511" t="s">
        <v>50</v>
      </c>
      <c r="J16" s="512"/>
    </row>
    <row r="17" spans="2:12" ht="30"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9" customHeight="1" x14ac:dyDescent="0.25">
      <c r="B19" s="459" t="s">
        <v>46</v>
      </c>
      <c r="C19" s="460"/>
      <c r="D19" s="595" t="s">
        <v>223</v>
      </c>
      <c r="E19" s="596"/>
      <c r="F19" s="596"/>
      <c r="G19" s="596"/>
      <c r="H19" s="596"/>
      <c r="I19" s="596"/>
      <c r="J19" s="597"/>
    </row>
    <row r="20" spans="2:12" ht="11.25" customHeight="1" x14ac:dyDescent="0.25">
      <c r="B20" s="461"/>
      <c r="C20" s="462"/>
      <c r="D20" s="598"/>
      <c r="E20" s="599"/>
      <c r="F20" s="599"/>
      <c r="G20" s="599"/>
      <c r="H20" s="599"/>
      <c r="I20" s="599"/>
      <c r="J20" s="600"/>
    </row>
    <row r="21" spans="2:12" ht="11.25" customHeight="1" x14ac:dyDescent="0.25">
      <c r="B21" s="521" t="s">
        <v>239</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18" x14ac:dyDescent="0.25">
      <c r="B23" s="387" t="s">
        <v>43</v>
      </c>
      <c r="C23" s="388"/>
      <c r="D23" s="388"/>
      <c r="E23" s="388"/>
      <c r="F23" s="388"/>
      <c r="G23" s="388"/>
      <c r="H23" s="388"/>
      <c r="I23" s="388"/>
      <c r="J23" s="389"/>
    </row>
    <row r="24" spans="2:12" ht="19.5" customHeight="1" x14ac:dyDescent="0.25">
      <c r="B24" s="476" t="s">
        <v>1351</v>
      </c>
      <c r="C24" s="477"/>
      <c r="D24" s="477"/>
      <c r="E24" s="477"/>
      <c r="F24" s="477"/>
      <c r="G24" s="477"/>
      <c r="H24" s="477"/>
      <c r="I24" s="477"/>
      <c r="J24" s="478"/>
    </row>
    <row r="25" spans="2:12" ht="26.25" customHeight="1" x14ac:dyDescent="0.25">
      <c r="B25" s="479"/>
      <c r="C25" s="480"/>
      <c r="D25" s="480"/>
      <c r="E25" s="480"/>
      <c r="F25" s="480"/>
      <c r="G25" s="480"/>
      <c r="H25" s="480"/>
      <c r="I25" s="480"/>
      <c r="J25" s="481"/>
    </row>
    <row r="26" spans="2:12" ht="18.75" customHeight="1" x14ac:dyDescent="0.25">
      <c r="B26" s="479"/>
      <c r="C26" s="480"/>
      <c r="D26" s="480"/>
      <c r="E26" s="480"/>
      <c r="F26" s="480"/>
      <c r="G26" s="480"/>
      <c r="H26" s="480"/>
      <c r="I26" s="480"/>
      <c r="J26" s="481"/>
    </row>
    <row r="27" spans="2:12" ht="16.5" x14ac:dyDescent="0.25">
      <c r="B27" s="455" t="s">
        <v>224</v>
      </c>
      <c r="C27" s="455"/>
      <c r="D27" s="455"/>
      <c r="E27" s="455"/>
      <c r="F27" s="455"/>
      <c r="G27" s="455"/>
      <c r="H27" s="455"/>
      <c r="I27" s="726">
        <v>14935</v>
      </c>
      <c r="J27" s="726"/>
    </row>
    <row r="28" spans="2:12" ht="16.5" x14ac:dyDescent="0.25">
      <c r="B28" s="487" t="s">
        <v>225</v>
      </c>
      <c r="C28" s="488"/>
      <c r="D28" s="488"/>
      <c r="E28" s="488"/>
      <c r="F28" s="488"/>
      <c r="G28" s="488"/>
      <c r="H28" s="539"/>
      <c r="I28" s="727">
        <f>+I27*8%</f>
        <v>1194.8</v>
      </c>
      <c r="J28" s="728"/>
    </row>
    <row r="29" spans="2:12" ht="18" x14ac:dyDescent="0.25">
      <c r="B29" s="455" t="s">
        <v>110</v>
      </c>
      <c r="C29" s="455"/>
      <c r="D29" s="455"/>
      <c r="E29" s="455"/>
      <c r="F29" s="455"/>
      <c r="G29" s="455"/>
      <c r="H29" s="455"/>
      <c r="I29" s="722">
        <f>SUM(I27:J28)</f>
        <v>16129.8</v>
      </c>
      <c r="J29" s="723"/>
    </row>
    <row r="30" spans="2:12" ht="18" x14ac:dyDescent="0.25">
      <c r="B30" s="387" t="s">
        <v>40</v>
      </c>
      <c r="C30" s="388"/>
      <c r="D30" s="388"/>
      <c r="E30" s="388"/>
      <c r="F30" s="388"/>
      <c r="G30" s="388"/>
      <c r="H30" s="388"/>
      <c r="I30" s="388"/>
      <c r="J30" s="389"/>
      <c r="L30" s="54"/>
    </row>
    <row r="31" spans="2:12" ht="15.75" x14ac:dyDescent="0.25">
      <c r="B31" s="434" t="s">
        <v>39</v>
      </c>
      <c r="C31" s="435"/>
      <c r="D31" s="435"/>
      <c r="E31" s="435"/>
      <c r="F31" s="435"/>
      <c r="G31" s="435"/>
      <c r="H31" s="436"/>
      <c r="I31" s="437" t="s">
        <v>38</v>
      </c>
      <c r="J31" s="437"/>
    </row>
    <row r="32" spans="2:12" ht="16.5" x14ac:dyDescent="0.25">
      <c r="B32" s="546" t="s">
        <v>237</v>
      </c>
      <c r="C32" s="547"/>
      <c r="D32" s="547"/>
      <c r="E32" s="547"/>
      <c r="F32" s="547"/>
      <c r="G32" s="547"/>
      <c r="H32" s="547"/>
      <c r="I32" s="729">
        <f>+I27*3%-317.5</f>
        <v>130.55000000000001</v>
      </c>
      <c r="J32" s="730"/>
    </row>
    <row r="33" spans="2:10" ht="16.5" x14ac:dyDescent="0.25">
      <c r="B33" s="577" t="s">
        <v>226</v>
      </c>
      <c r="C33" s="578"/>
      <c r="D33" s="578"/>
      <c r="E33" s="578"/>
      <c r="F33" s="578"/>
      <c r="G33" s="578"/>
      <c r="H33" s="579"/>
      <c r="I33" s="724">
        <f>+I28*100%</f>
        <v>1194.8</v>
      </c>
      <c r="J33" s="725"/>
    </row>
    <row r="34" spans="2:10" ht="16.5" x14ac:dyDescent="0.25">
      <c r="B34" s="542" t="s">
        <v>227</v>
      </c>
      <c r="C34" s="543"/>
      <c r="D34" s="543"/>
      <c r="E34" s="543"/>
      <c r="F34" s="543"/>
      <c r="G34" s="543"/>
      <c r="H34" s="543"/>
      <c r="I34" s="720">
        <f>+I27*0.5%</f>
        <v>74.674999999999997</v>
      </c>
      <c r="J34" s="721"/>
    </row>
    <row r="35" spans="2:10" ht="28.5" customHeight="1" x14ac:dyDescent="0.25">
      <c r="B35" s="443" t="s">
        <v>238</v>
      </c>
      <c r="C35" s="621"/>
      <c r="D35" s="621"/>
      <c r="E35" s="622"/>
      <c r="F35" s="449" t="s">
        <v>34</v>
      </c>
      <c r="G35" s="450"/>
      <c r="H35" s="451"/>
      <c r="I35" s="722">
        <f>SUM(I32:J34)</f>
        <v>1400.0249999999999</v>
      </c>
      <c r="J35" s="723"/>
    </row>
    <row r="36" spans="2:10" ht="21" customHeight="1" x14ac:dyDescent="0.25">
      <c r="B36" s="623"/>
      <c r="C36" s="624"/>
      <c r="D36" s="624"/>
      <c r="E36" s="625"/>
      <c r="F36" s="534" t="s">
        <v>228</v>
      </c>
      <c r="G36" s="535"/>
      <c r="H36" s="536"/>
      <c r="I36" s="452">
        <f>+I29-I35-0.01</f>
        <v>14729.764999999999</v>
      </c>
      <c r="J36" s="452"/>
    </row>
    <row r="37" spans="2:10" ht="16.5" x14ac:dyDescent="0.25">
      <c r="B37" s="417" t="s">
        <v>32</v>
      </c>
      <c r="C37" s="418"/>
      <c r="D37" s="418"/>
      <c r="E37" s="418"/>
      <c r="F37" s="418"/>
      <c r="G37" s="418"/>
      <c r="H37" s="419"/>
      <c r="I37" s="390" t="s">
        <v>31</v>
      </c>
      <c r="J37" s="390"/>
    </row>
    <row r="38" spans="2:10" ht="31.5" x14ac:dyDescent="0.25">
      <c r="B38" s="203" t="s">
        <v>30</v>
      </c>
      <c r="C38" s="203" t="s">
        <v>29</v>
      </c>
      <c r="D38" s="203" t="s">
        <v>28</v>
      </c>
      <c r="E38" s="203" t="s">
        <v>27</v>
      </c>
      <c r="F38" s="28" t="s">
        <v>26</v>
      </c>
      <c r="G38" s="424" t="s">
        <v>25</v>
      </c>
      <c r="H38" s="425"/>
      <c r="I38" s="390"/>
      <c r="J38" s="390"/>
    </row>
    <row r="39" spans="2:10" ht="15.75" x14ac:dyDescent="0.25">
      <c r="B39" s="205" t="s">
        <v>15</v>
      </c>
      <c r="C39" s="30" t="s">
        <v>12</v>
      </c>
      <c r="D39" s="30" t="s">
        <v>11</v>
      </c>
      <c r="E39" s="30" t="s">
        <v>144</v>
      </c>
      <c r="F39" s="30" t="s">
        <v>10</v>
      </c>
      <c r="G39" s="426">
        <f>+I27</f>
        <v>14935</v>
      </c>
      <c r="H39" s="427"/>
      <c r="I39" s="400" t="s">
        <v>229</v>
      </c>
      <c r="J39" s="401"/>
    </row>
    <row r="40" spans="2:10" ht="15.75" x14ac:dyDescent="0.25">
      <c r="B40" s="9" t="s">
        <v>15</v>
      </c>
      <c r="C40" s="8" t="s">
        <v>146</v>
      </c>
      <c r="D40" s="8" t="s">
        <v>144</v>
      </c>
      <c r="E40" s="8" t="s">
        <v>11</v>
      </c>
      <c r="F40" s="8" t="s">
        <v>10</v>
      </c>
      <c r="G40" s="406">
        <f>+I28</f>
        <v>1194.8</v>
      </c>
      <c r="H40" s="407"/>
      <c r="I40" s="402"/>
      <c r="J40" s="403"/>
    </row>
    <row r="41" spans="2:10" ht="15.75" x14ac:dyDescent="0.25">
      <c r="B41" s="9"/>
      <c r="C41" s="8"/>
      <c r="D41" s="8"/>
      <c r="E41" s="8"/>
      <c r="F41" s="8"/>
      <c r="G41" s="406"/>
      <c r="H41" s="407"/>
      <c r="I41" s="402"/>
      <c r="J41" s="403"/>
    </row>
    <row r="42" spans="2:10" ht="15.75" x14ac:dyDescent="0.25">
      <c r="B42" s="9"/>
      <c r="C42" s="8"/>
      <c r="D42" s="8"/>
      <c r="E42" s="8"/>
      <c r="F42" s="8"/>
      <c r="G42" s="406"/>
      <c r="H42" s="407"/>
      <c r="I42" s="404"/>
      <c r="J42" s="405"/>
    </row>
    <row r="43" spans="2:10" ht="15.75" x14ac:dyDescent="0.25">
      <c r="B43" s="9"/>
      <c r="C43" s="8"/>
      <c r="D43" s="8"/>
      <c r="E43" s="8"/>
      <c r="F43" s="8"/>
      <c r="G43" s="406"/>
      <c r="H43" s="407"/>
      <c r="I43" s="390" t="s">
        <v>19</v>
      </c>
      <c r="J43" s="390"/>
    </row>
    <row r="44" spans="2:10" ht="15.75" x14ac:dyDescent="0.25">
      <c r="B44" s="9"/>
      <c r="C44" s="8"/>
      <c r="D44" s="8"/>
      <c r="E44" s="8"/>
      <c r="F44" s="8"/>
      <c r="G44" s="406"/>
      <c r="H44" s="407"/>
      <c r="I44" s="409" t="s">
        <v>1032</v>
      </c>
      <c r="J44" s="410"/>
    </row>
    <row r="45" spans="2:10" ht="15.75" x14ac:dyDescent="0.25">
      <c r="B45" s="9"/>
      <c r="C45" s="8"/>
      <c r="D45" s="8"/>
      <c r="E45" s="8"/>
      <c r="F45" s="8"/>
      <c r="G45" s="406"/>
      <c r="H45" s="407"/>
      <c r="I45" s="411"/>
      <c r="J45" s="412"/>
    </row>
    <row r="46" spans="2:10" ht="15.75" customHeight="1" x14ac:dyDescent="0.25">
      <c r="B46" s="9"/>
      <c r="C46" s="8"/>
      <c r="D46" s="8"/>
      <c r="E46" s="8"/>
      <c r="F46" s="8"/>
      <c r="G46" s="406"/>
      <c r="H46" s="407"/>
      <c r="I46" s="411"/>
      <c r="J46" s="412"/>
    </row>
    <row r="47" spans="2:10" ht="15.75" customHeight="1" x14ac:dyDescent="0.25">
      <c r="B47" s="9"/>
      <c r="C47" s="8"/>
      <c r="D47" s="8"/>
      <c r="E47" s="8"/>
      <c r="F47" s="8"/>
      <c r="G47" s="406"/>
      <c r="H47" s="407"/>
      <c r="I47" s="411"/>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204"/>
      <c r="C50" s="32"/>
      <c r="D50" s="32"/>
      <c r="E50" s="6"/>
      <c r="F50" s="6"/>
      <c r="G50" s="415"/>
      <c r="H50" s="416"/>
      <c r="I50" s="413"/>
      <c r="J50" s="414"/>
    </row>
    <row r="51" spans="2:10" ht="18" x14ac:dyDescent="0.25">
      <c r="B51" s="387" t="s">
        <v>8</v>
      </c>
      <c r="C51" s="388"/>
      <c r="D51" s="388"/>
      <c r="E51" s="388"/>
      <c r="F51" s="388"/>
      <c r="G51" s="388"/>
      <c r="H51" s="389"/>
      <c r="I51" s="390" t="s">
        <v>7</v>
      </c>
      <c r="J51" s="390"/>
    </row>
    <row r="52" spans="2:10" ht="15.75" x14ac:dyDescent="0.25">
      <c r="B52" s="390" t="s">
        <v>6</v>
      </c>
      <c r="C52" s="390"/>
      <c r="D52" s="390"/>
      <c r="E52" s="390" t="s">
        <v>5</v>
      </c>
      <c r="F52" s="390"/>
      <c r="G52" s="390"/>
      <c r="H52" s="390"/>
      <c r="I52" s="390"/>
      <c r="J52" s="390"/>
    </row>
    <row r="53" spans="2:10" ht="15" customHeight="1" x14ac:dyDescent="0.25">
      <c r="B53" s="573" t="s">
        <v>877</v>
      </c>
      <c r="C53" s="392"/>
      <c r="D53" s="392"/>
      <c r="E53" s="394" t="s">
        <v>871</v>
      </c>
      <c r="F53" s="394"/>
      <c r="G53" s="394"/>
      <c r="H53" s="395"/>
      <c r="I53" s="400" t="s">
        <v>86</v>
      </c>
      <c r="J53" s="401"/>
    </row>
    <row r="54" spans="2:10" ht="27" customHeight="1" x14ac:dyDescent="0.25">
      <c r="B54" s="392"/>
      <c r="C54" s="392"/>
      <c r="D54" s="392"/>
      <c r="E54" s="396"/>
      <c r="F54" s="396"/>
      <c r="G54" s="396"/>
      <c r="H54" s="397"/>
      <c r="I54" s="402"/>
      <c r="J54" s="403"/>
    </row>
    <row r="55" spans="2:10" x14ac:dyDescent="0.25">
      <c r="B55" s="392"/>
      <c r="C55" s="392"/>
      <c r="D55" s="392"/>
      <c r="E55" s="396"/>
      <c r="F55" s="396"/>
      <c r="G55" s="396"/>
      <c r="H55" s="397"/>
      <c r="I55" s="402"/>
      <c r="J55" s="403"/>
    </row>
    <row r="56" spans="2:10" x14ac:dyDescent="0.25">
      <c r="B56" s="392"/>
      <c r="C56" s="392"/>
      <c r="D56" s="392"/>
      <c r="E56" s="396"/>
      <c r="F56" s="396"/>
      <c r="G56" s="396"/>
      <c r="H56" s="396"/>
      <c r="I56" s="404"/>
      <c r="J56" s="405"/>
    </row>
    <row r="57" spans="2:10" x14ac:dyDescent="0.25">
      <c r="B57" s="392"/>
      <c r="C57" s="392"/>
      <c r="D57" s="392"/>
      <c r="E57" s="396"/>
      <c r="F57" s="396"/>
      <c r="G57" s="396"/>
      <c r="H57" s="396"/>
      <c r="I57" s="400" t="s">
        <v>1</v>
      </c>
      <c r="J57" s="401"/>
    </row>
    <row r="58" spans="2:10" x14ac:dyDescent="0.25">
      <c r="B58" s="392"/>
      <c r="C58" s="392"/>
      <c r="D58" s="392"/>
      <c r="E58" s="398"/>
      <c r="F58" s="398"/>
      <c r="G58" s="398"/>
      <c r="H58" s="399"/>
      <c r="I58" s="404"/>
      <c r="J58" s="405"/>
    </row>
    <row r="59" spans="2:10" x14ac:dyDescent="0.25">
      <c r="B59" s="384" t="s">
        <v>0</v>
      </c>
      <c r="C59" s="385"/>
      <c r="D59" s="385"/>
      <c r="E59" s="385"/>
      <c r="F59" s="385"/>
      <c r="G59" s="385"/>
      <c r="H59" s="385"/>
      <c r="I59" s="385"/>
      <c r="J59" s="386"/>
    </row>
  </sheetData>
  <mergeCells count="70">
    <mergeCell ref="B5:J5"/>
    <mergeCell ref="B6:J6"/>
    <mergeCell ref="B7:J7"/>
    <mergeCell ref="B12:J12"/>
    <mergeCell ref="B13:C17"/>
    <mergeCell ref="D13:E13"/>
    <mergeCell ref="F13:G13"/>
    <mergeCell ref="H13:I13"/>
    <mergeCell ref="D14:E15"/>
    <mergeCell ref="F14:G15"/>
    <mergeCell ref="B23:J23"/>
    <mergeCell ref="H14:I15"/>
    <mergeCell ref="J14:J15"/>
    <mergeCell ref="D16:H16"/>
    <mergeCell ref="I16:J16"/>
    <mergeCell ref="D17:H17"/>
    <mergeCell ref="I17:J17"/>
    <mergeCell ref="B18:J18"/>
    <mergeCell ref="B19:C20"/>
    <mergeCell ref="D19:J20"/>
    <mergeCell ref="B21:E22"/>
    <mergeCell ref="F21:J22"/>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50"/>
    <mergeCell ref="G45:H45"/>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scale="77" orientation="portrait" r:id="rId1"/>
  <drawing r:id="rId2"/>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sheetPr codeName="Hoja262">
    <tabColor theme="0"/>
  </sheetPr>
  <dimension ref="B1:J64"/>
  <sheetViews>
    <sheetView topLeftCell="A20" workbookViewId="0">
      <selection activeCell="B41" sqref="B41:E42"/>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1352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1350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1353</v>
      </c>
      <c r="E15" s="772"/>
      <c r="F15" s="505">
        <v>1000</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1354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1355</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1356</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22.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2142860</v>
      </c>
    </row>
    <row r="30" spans="2:10" ht="21.75" customHeight="1" x14ac:dyDescent="0.25">
      <c r="B30" s="696" t="s">
        <v>244</v>
      </c>
      <c r="C30" s="697"/>
      <c r="D30" s="697"/>
      <c r="E30" s="697"/>
      <c r="F30" s="697"/>
      <c r="G30" s="697"/>
      <c r="H30" s="697"/>
      <c r="I30" s="700"/>
      <c r="J30" s="47">
        <f>J29*12%</f>
        <v>257143.19999999998</v>
      </c>
    </row>
    <row r="31" spans="2:10" ht="16.5" customHeight="1" x14ac:dyDescent="0.25">
      <c r="B31" s="456" t="s">
        <v>1360</v>
      </c>
      <c r="C31" s="709"/>
      <c r="D31" s="709"/>
      <c r="E31" s="709"/>
      <c r="F31" s="709"/>
      <c r="G31" s="709"/>
      <c r="H31" s="709"/>
      <c r="I31" s="710"/>
      <c r="J31" s="48">
        <f>J29+J30</f>
        <v>2400003.2000000002</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2142.86</v>
      </c>
      <c r="J35" s="712"/>
    </row>
    <row r="36" spans="2:10" ht="18" x14ac:dyDescent="0.25">
      <c r="B36" s="542" t="s">
        <v>1336</v>
      </c>
      <c r="C36" s="543"/>
      <c r="D36" s="543"/>
      <c r="E36" s="543"/>
      <c r="F36" s="543"/>
      <c r="G36" s="543"/>
      <c r="H36" s="543"/>
      <c r="I36" s="711">
        <f>J29*2%</f>
        <v>42857.200000000004</v>
      </c>
      <c r="J36" s="712"/>
    </row>
    <row r="37" spans="2:10" ht="18" x14ac:dyDescent="0.25">
      <c r="B37" s="542" t="s">
        <v>1357</v>
      </c>
      <c r="C37" s="543"/>
      <c r="D37" s="543"/>
      <c r="E37" s="543"/>
      <c r="F37" s="543"/>
      <c r="G37" s="543"/>
      <c r="H37" s="543"/>
      <c r="I37" s="711">
        <f>+J29*1.7%</f>
        <v>36428.620000000003</v>
      </c>
      <c r="J37" s="712"/>
    </row>
    <row r="38" spans="2:10" ht="19.5" customHeight="1" x14ac:dyDescent="0.25">
      <c r="B38" s="542" t="s">
        <v>198</v>
      </c>
      <c r="C38" s="543"/>
      <c r="D38" s="543"/>
      <c r="E38" s="543"/>
      <c r="F38" s="543"/>
      <c r="G38" s="543"/>
      <c r="H38" s="543"/>
      <c r="I38" s="713">
        <f>+J30*75%</f>
        <v>192857.4</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1361</v>
      </c>
      <c r="C41" s="621"/>
      <c r="D41" s="621"/>
      <c r="E41" s="622"/>
      <c r="F41" s="550" t="s">
        <v>34</v>
      </c>
      <c r="G41" s="551"/>
      <c r="H41" s="552"/>
      <c r="I41" s="715">
        <f>I38+I37+I35+I36</f>
        <v>274286.07999999996</v>
      </c>
      <c r="J41" s="715"/>
    </row>
    <row r="42" spans="2:10" ht="32.25" customHeight="1" x14ac:dyDescent="0.25">
      <c r="B42" s="623"/>
      <c r="C42" s="624"/>
      <c r="D42" s="624"/>
      <c r="E42" s="625"/>
      <c r="F42" s="550" t="s">
        <v>1359</v>
      </c>
      <c r="G42" s="551"/>
      <c r="H42" s="552"/>
      <c r="I42" s="716">
        <f>J31-I41</f>
        <v>2125717.12</v>
      </c>
      <c r="J42" s="717"/>
    </row>
    <row r="43" spans="2:10" ht="21" customHeight="1" x14ac:dyDescent="0.25">
      <c r="B43" s="795" t="s">
        <v>1358</v>
      </c>
      <c r="C43" s="796"/>
      <c r="D43" s="796"/>
      <c r="E43" s="796"/>
      <c r="F43" s="796"/>
      <c r="G43" s="796"/>
      <c r="H43" s="797"/>
      <c r="I43" s="936">
        <f>I42/2</f>
        <v>1062858.56</v>
      </c>
      <c r="J43" s="712"/>
    </row>
    <row r="44" spans="2:10" ht="16.5" x14ac:dyDescent="0.25">
      <c r="B44" s="417" t="s">
        <v>32</v>
      </c>
      <c r="C44" s="418"/>
      <c r="D44" s="418"/>
      <c r="E44" s="418"/>
      <c r="F44" s="418"/>
      <c r="G44" s="418"/>
      <c r="H44" s="419"/>
      <c r="I44" s="420" t="s">
        <v>31</v>
      </c>
      <c r="J44" s="421"/>
    </row>
    <row r="45" spans="2:10" ht="31.5" x14ac:dyDescent="0.25">
      <c r="B45" s="203" t="s">
        <v>30</v>
      </c>
      <c r="C45" s="203" t="s">
        <v>29</v>
      </c>
      <c r="D45" s="203" t="s">
        <v>28</v>
      </c>
      <c r="E45" s="203" t="s">
        <v>27</v>
      </c>
      <c r="F45" s="28" t="s">
        <v>26</v>
      </c>
      <c r="G45" s="424" t="s">
        <v>25</v>
      </c>
      <c r="H45" s="425"/>
      <c r="I45" s="422"/>
      <c r="J45" s="423"/>
    </row>
    <row r="46" spans="2:10" ht="24" customHeight="1" x14ac:dyDescent="0.25">
      <c r="B46" s="205"/>
      <c r="C46" s="30" t="s">
        <v>411</v>
      </c>
      <c r="D46" s="30" t="s">
        <v>200</v>
      </c>
      <c r="E46" s="30" t="s">
        <v>11</v>
      </c>
      <c r="F46" s="30" t="s">
        <v>412</v>
      </c>
      <c r="G46" s="758">
        <f>J29</f>
        <v>2142860</v>
      </c>
      <c r="H46" s="759"/>
      <c r="I46" s="428" t="s">
        <v>24</v>
      </c>
      <c r="J46" s="429"/>
    </row>
    <row r="47" spans="2:10" ht="20.25" customHeight="1" x14ac:dyDescent="0.25">
      <c r="B47" s="9"/>
      <c r="C47" s="30" t="s">
        <v>146</v>
      </c>
      <c r="D47" s="30" t="s">
        <v>144</v>
      </c>
      <c r="E47" s="30" t="s">
        <v>11</v>
      </c>
      <c r="F47" s="30" t="s">
        <v>413</v>
      </c>
      <c r="G47" s="758">
        <f>J30</f>
        <v>257143.19999999998</v>
      </c>
      <c r="H47" s="759"/>
      <c r="I47" s="430"/>
      <c r="J47" s="431"/>
    </row>
    <row r="48" spans="2:10" ht="15.75" x14ac:dyDescent="0.25">
      <c r="B48" s="9"/>
      <c r="C48" s="8"/>
      <c r="D48" s="8"/>
      <c r="E48" s="8"/>
      <c r="F48" s="8"/>
      <c r="G48" s="406"/>
      <c r="H48" s="407"/>
      <c r="I48" s="430"/>
      <c r="J48" s="431"/>
    </row>
    <row r="49" spans="2:10" ht="15.75" x14ac:dyDescent="0.25">
      <c r="B49" s="9"/>
      <c r="C49" s="8"/>
      <c r="D49" s="8"/>
      <c r="E49" s="8"/>
      <c r="F49" s="8"/>
      <c r="G49" s="406"/>
      <c r="H49" s="407"/>
      <c r="I49" s="432"/>
      <c r="J49" s="433"/>
    </row>
    <row r="50" spans="2:10" ht="15.75" x14ac:dyDescent="0.25">
      <c r="B50" s="9"/>
      <c r="C50" s="8"/>
      <c r="D50" s="108"/>
      <c r="E50" s="8"/>
      <c r="F50" s="8"/>
      <c r="G50" s="406"/>
      <c r="H50" s="407"/>
      <c r="I50" s="390" t="s">
        <v>19</v>
      </c>
      <c r="J50" s="390"/>
    </row>
    <row r="51" spans="2:10" ht="15.75" x14ac:dyDescent="0.25">
      <c r="B51" s="9"/>
      <c r="C51" s="8"/>
      <c r="D51" s="8"/>
      <c r="E51" s="8"/>
      <c r="F51" s="8"/>
      <c r="G51" s="406"/>
      <c r="H51" s="407"/>
      <c r="I51" s="49"/>
      <c r="J51" s="50"/>
    </row>
    <row r="52" spans="2:10" ht="15.75" x14ac:dyDescent="0.25">
      <c r="B52" s="9"/>
      <c r="C52" s="8"/>
      <c r="D52" s="8"/>
      <c r="E52" s="8"/>
      <c r="F52" s="8"/>
      <c r="G52" s="406"/>
      <c r="H52" s="407"/>
      <c r="I52" s="411" t="s">
        <v>931</v>
      </c>
      <c r="J52" s="412"/>
    </row>
    <row r="53" spans="2:10" ht="15.75" x14ac:dyDescent="0.25">
      <c r="B53" s="9"/>
      <c r="C53" s="8"/>
      <c r="D53" s="8"/>
      <c r="E53" s="8"/>
      <c r="F53" s="8"/>
      <c r="G53" s="406"/>
      <c r="H53" s="407"/>
      <c r="I53" s="411"/>
      <c r="J53" s="412"/>
    </row>
    <row r="54" spans="2:10" ht="15.75" x14ac:dyDescent="0.25">
      <c r="B54" s="9"/>
      <c r="C54" s="8"/>
      <c r="D54" s="8"/>
      <c r="E54" s="8"/>
      <c r="F54" s="8"/>
      <c r="G54" s="406"/>
      <c r="H54" s="407"/>
      <c r="I54" s="411"/>
      <c r="J54" s="412"/>
    </row>
    <row r="55" spans="2:10" ht="24.75" customHeight="1" x14ac:dyDescent="0.25">
      <c r="B55" s="204"/>
      <c r="C55" s="32"/>
      <c r="D55" s="32"/>
      <c r="E55" s="6"/>
      <c r="F55" s="6"/>
      <c r="G55" s="415"/>
      <c r="H55" s="416"/>
      <c r="I55" s="413"/>
      <c r="J55" s="414"/>
    </row>
    <row r="56" spans="2:10" ht="18" x14ac:dyDescent="0.25">
      <c r="B56" s="387" t="s">
        <v>8</v>
      </c>
      <c r="C56" s="388"/>
      <c r="D56" s="388"/>
      <c r="E56" s="388"/>
      <c r="F56" s="388"/>
      <c r="G56" s="388"/>
      <c r="H56" s="389"/>
      <c r="I56" s="390" t="s">
        <v>7</v>
      </c>
      <c r="J56" s="390"/>
    </row>
    <row r="57" spans="2:10" ht="15.75" x14ac:dyDescent="0.25">
      <c r="B57" s="390" t="s">
        <v>6</v>
      </c>
      <c r="C57" s="390"/>
      <c r="D57" s="390"/>
      <c r="E57" s="390" t="s">
        <v>5</v>
      </c>
      <c r="F57" s="390"/>
      <c r="G57" s="390"/>
      <c r="H57" s="390"/>
      <c r="I57" s="390"/>
      <c r="J57" s="390"/>
    </row>
    <row r="58" spans="2:10" ht="18.75" customHeight="1" x14ac:dyDescent="0.25">
      <c r="B58" s="573" t="s">
        <v>877</v>
      </c>
      <c r="C58" s="392"/>
      <c r="D58" s="392"/>
      <c r="E58" s="394" t="s">
        <v>871</v>
      </c>
      <c r="F58" s="394"/>
      <c r="G58" s="394"/>
      <c r="H58" s="395"/>
      <c r="I58" s="400" t="s">
        <v>86</v>
      </c>
      <c r="J58" s="401"/>
    </row>
    <row r="59" spans="2:10" x14ac:dyDescent="0.25">
      <c r="B59" s="392"/>
      <c r="C59" s="392"/>
      <c r="D59" s="392"/>
      <c r="E59" s="396"/>
      <c r="F59" s="396"/>
      <c r="G59" s="396"/>
      <c r="H59" s="397"/>
      <c r="I59" s="402"/>
      <c r="J59" s="403"/>
    </row>
    <row r="60" spans="2:10" x14ac:dyDescent="0.25">
      <c r="B60" s="392"/>
      <c r="C60" s="392"/>
      <c r="D60" s="392"/>
      <c r="E60" s="396"/>
      <c r="F60" s="396"/>
      <c r="G60" s="396"/>
      <c r="H60" s="397"/>
      <c r="I60" s="402"/>
      <c r="J60" s="403"/>
    </row>
    <row r="61" spans="2:10" x14ac:dyDescent="0.25">
      <c r="B61" s="392"/>
      <c r="C61" s="392"/>
      <c r="D61" s="392"/>
      <c r="E61" s="396"/>
      <c r="F61" s="396"/>
      <c r="G61" s="396"/>
      <c r="H61" s="396"/>
      <c r="I61" s="404"/>
      <c r="J61" s="405"/>
    </row>
    <row r="62" spans="2:10" x14ac:dyDescent="0.25">
      <c r="B62" s="392"/>
      <c r="C62" s="392"/>
      <c r="D62" s="392"/>
      <c r="E62" s="396"/>
      <c r="F62" s="396"/>
      <c r="G62" s="396"/>
      <c r="H62" s="396"/>
      <c r="I62" s="400" t="s">
        <v>1</v>
      </c>
      <c r="J62" s="401"/>
    </row>
    <row r="63" spans="2:10" x14ac:dyDescent="0.25">
      <c r="B63" s="392"/>
      <c r="C63" s="392"/>
      <c r="D63" s="392"/>
      <c r="E63" s="398"/>
      <c r="F63" s="398"/>
      <c r="G63" s="398"/>
      <c r="H63" s="399"/>
      <c r="I63" s="404"/>
      <c r="J63" s="405"/>
    </row>
    <row r="64" spans="2:10" x14ac:dyDescent="0.25">
      <c r="B64" s="574" t="s">
        <v>0</v>
      </c>
      <c r="C64" s="575"/>
      <c r="D64" s="575"/>
      <c r="E64" s="575"/>
      <c r="F64" s="575"/>
      <c r="G64" s="575"/>
      <c r="H64" s="575"/>
      <c r="I64" s="575"/>
      <c r="J64" s="576"/>
    </row>
  </sheetData>
  <mergeCells count="76">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G53:H53"/>
    <mergeCell ref="G54:H54"/>
    <mergeCell ref="G55:H55"/>
    <mergeCell ref="B44:H44"/>
    <mergeCell ref="I44:J45"/>
    <mergeCell ref="G45:H45"/>
    <mergeCell ref="G46:H46"/>
    <mergeCell ref="I46:J49"/>
    <mergeCell ref="G47:H47"/>
    <mergeCell ref="G48:H48"/>
    <mergeCell ref="G49:H49"/>
    <mergeCell ref="B64:J64"/>
    <mergeCell ref="B43:H43"/>
    <mergeCell ref="I43:J43"/>
    <mergeCell ref="B56:H56"/>
    <mergeCell ref="I56:J57"/>
    <mergeCell ref="B57:D57"/>
    <mergeCell ref="E57:H57"/>
    <mergeCell ref="B58:D63"/>
    <mergeCell ref="E58:H63"/>
    <mergeCell ref="I58:J61"/>
    <mergeCell ref="I62:J63"/>
    <mergeCell ref="G50:H50"/>
    <mergeCell ref="I50:J50"/>
    <mergeCell ref="G51:H51"/>
    <mergeCell ref="G52:H52"/>
    <mergeCell ref="I52:J55"/>
  </mergeCells>
  <pageMargins left="0.11811023622047245" right="0.11811023622047245" top="0.15748031496062992" bottom="0.35433070866141736" header="0.31496062992125984" footer="0.31496062992125984"/>
  <pageSetup scale="73" orientation="portrait" r:id="rId1"/>
  <drawing r:id="rId2"/>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sheetPr codeName="Hoja263">
    <tabColor theme="0"/>
  </sheetPr>
  <dimension ref="B1:J62"/>
  <sheetViews>
    <sheetView topLeftCell="A18" workbookViewId="0">
      <selection activeCell="F41" sqref="F41:H41"/>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1362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1363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5" t="s">
        <v>1364</v>
      </c>
      <c r="E15" s="506"/>
      <c r="F15" s="505" t="s">
        <v>1365</v>
      </c>
      <c r="G15" s="506"/>
      <c r="H15" s="510" t="s">
        <v>1316</v>
      </c>
      <c r="I15" s="510"/>
      <c r="J15" s="504" t="s">
        <v>52</v>
      </c>
    </row>
    <row r="16" spans="2:10" ht="18.75" customHeight="1" x14ac:dyDescent="0.25">
      <c r="B16" s="497"/>
      <c r="C16" s="498"/>
      <c r="D16" s="507"/>
      <c r="E16" s="508"/>
      <c r="F16" s="507"/>
      <c r="G16" s="508"/>
      <c r="H16" s="510"/>
      <c r="I16" s="51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1366</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1367</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1368</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25.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9800</v>
      </c>
    </row>
    <row r="30" spans="2:10" ht="21.75" customHeight="1" x14ac:dyDescent="0.25">
      <c r="B30" s="696" t="s">
        <v>244</v>
      </c>
      <c r="C30" s="697"/>
      <c r="D30" s="697"/>
      <c r="E30" s="697"/>
      <c r="F30" s="697"/>
      <c r="G30" s="697"/>
      <c r="H30" s="697"/>
      <c r="I30" s="700"/>
      <c r="J30" s="47">
        <f>J29*12%</f>
        <v>1176</v>
      </c>
    </row>
    <row r="31" spans="2:10" ht="16.5" customHeight="1" x14ac:dyDescent="0.25">
      <c r="B31" s="456" t="s">
        <v>42</v>
      </c>
      <c r="C31" s="709"/>
      <c r="D31" s="709"/>
      <c r="E31" s="709"/>
      <c r="F31" s="709"/>
      <c r="G31" s="709"/>
      <c r="H31" s="709"/>
      <c r="I31" s="710"/>
      <c r="J31" s="48">
        <f>J29+J30</f>
        <v>10976</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1369</v>
      </c>
      <c r="C35" s="543"/>
      <c r="D35" s="543"/>
      <c r="E35" s="543"/>
      <c r="F35" s="543"/>
      <c r="G35" s="543"/>
      <c r="H35" s="543"/>
      <c r="I35" s="711">
        <f>J29*1.8%</f>
        <v>176.40000000000003</v>
      </c>
      <c r="J35" s="712"/>
    </row>
    <row r="36" spans="2:10" ht="14.25" customHeight="1" x14ac:dyDescent="0.25">
      <c r="B36" s="542" t="s">
        <v>1336</v>
      </c>
      <c r="C36" s="543"/>
      <c r="D36" s="543"/>
      <c r="E36" s="543"/>
      <c r="F36" s="543"/>
      <c r="G36" s="543"/>
      <c r="H36" s="543"/>
      <c r="I36" s="711">
        <f>J29*2%</f>
        <v>196</v>
      </c>
      <c r="J36" s="712"/>
    </row>
    <row r="37" spans="2:10" ht="15" customHeight="1" x14ac:dyDescent="0.25">
      <c r="B37" s="542" t="s">
        <v>198</v>
      </c>
      <c r="C37" s="543"/>
      <c r="D37" s="543"/>
      <c r="E37" s="543"/>
      <c r="F37" s="543"/>
      <c r="G37" s="543"/>
      <c r="H37" s="543"/>
      <c r="I37" s="713">
        <f>+J30*75%</f>
        <v>882</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1370</v>
      </c>
      <c r="C40" s="621"/>
      <c r="D40" s="621"/>
      <c r="E40" s="622"/>
      <c r="F40" s="550" t="s">
        <v>34</v>
      </c>
      <c r="G40" s="551"/>
      <c r="H40" s="552"/>
      <c r="I40" s="715">
        <f>SUM(I34:J39)</f>
        <v>1254.4000000000001</v>
      </c>
      <c r="J40" s="715"/>
    </row>
    <row r="41" spans="2:10" ht="32.25" customHeight="1" x14ac:dyDescent="0.25">
      <c r="B41" s="623"/>
      <c r="C41" s="624"/>
      <c r="D41" s="624"/>
      <c r="E41" s="625"/>
      <c r="F41" s="550" t="s">
        <v>33</v>
      </c>
      <c r="G41" s="551"/>
      <c r="H41" s="552"/>
      <c r="I41" s="716">
        <f>J31-I40</f>
        <v>9721.6</v>
      </c>
      <c r="J41" s="717"/>
    </row>
    <row r="42" spans="2:10" ht="16.5" x14ac:dyDescent="0.25">
      <c r="B42" s="417" t="s">
        <v>32</v>
      </c>
      <c r="C42" s="418"/>
      <c r="D42" s="418"/>
      <c r="E42" s="418"/>
      <c r="F42" s="418"/>
      <c r="G42" s="418"/>
      <c r="H42" s="419"/>
      <c r="I42" s="420" t="s">
        <v>31</v>
      </c>
      <c r="J42" s="421"/>
    </row>
    <row r="43" spans="2:10" ht="31.5" x14ac:dyDescent="0.25">
      <c r="B43" s="206" t="s">
        <v>30</v>
      </c>
      <c r="C43" s="206" t="s">
        <v>29</v>
      </c>
      <c r="D43" s="206" t="s">
        <v>28</v>
      </c>
      <c r="E43" s="206" t="s">
        <v>27</v>
      </c>
      <c r="F43" s="28" t="s">
        <v>26</v>
      </c>
      <c r="G43" s="424" t="s">
        <v>25</v>
      </c>
      <c r="H43" s="425"/>
      <c r="I43" s="422"/>
      <c r="J43" s="423"/>
    </row>
    <row r="44" spans="2:10" ht="24" customHeight="1" x14ac:dyDescent="0.25">
      <c r="B44" s="208" t="s">
        <v>15</v>
      </c>
      <c r="C44" s="30" t="s">
        <v>336</v>
      </c>
      <c r="D44" s="30" t="s">
        <v>11</v>
      </c>
      <c r="E44" s="30" t="s">
        <v>11</v>
      </c>
      <c r="F44" s="30" t="s">
        <v>10</v>
      </c>
      <c r="G44" s="758">
        <f>J29</f>
        <v>9800</v>
      </c>
      <c r="H44" s="759"/>
      <c r="I44" s="428" t="s">
        <v>24</v>
      </c>
      <c r="J44" s="429"/>
    </row>
    <row r="45" spans="2:10" ht="20.25" customHeight="1" x14ac:dyDescent="0.25">
      <c r="B45" s="9" t="s">
        <v>15</v>
      </c>
      <c r="C45" s="8" t="s">
        <v>146</v>
      </c>
      <c r="D45" s="8" t="s">
        <v>144</v>
      </c>
      <c r="E45" s="8" t="s">
        <v>11</v>
      </c>
      <c r="F45" s="8" t="s">
        <v>10</v>
      </c>
      <c r="G45" s="407">
        <f>J30</f>
        <v>1176</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09" t="s">
        <v>201</v>
      </c>
      <c r="J49" s="410"/>
    </row>
    <row r="50" spans="2:10" ht="13.5" customHeight="1"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07"/>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1117</v>
      </c>
      <c r="C56" s="392"/>
      <c r="D56" s="392"/>
      <c r="E56" s="394" t="s">
        <v>1119</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36:H36"/>
    <mergeCell ref="I36:J36"/>
    <mergeCell ref="B54:H54"/>
    <mergeCell ref="I54:J55"/>
    <mergeCell ref="B55:D55"/>
    <mergeCell ref="E55:H55"/>
    <mergeCell ref="B56:D61"/>
    <mergeCell ref="E56:H61"/>
    <mergeCell ref="I56:J59"/>
    <mergeCell ref="I60:J61"/>
    <mergeCell ref="G48:H48"/>
    <mergeCell ref="I48:J48"/>
    <mergeCell ref="G49:H49"/>
    <mergeCell ref="I49:J53"/>
    <mergeCell ref="G50:H50"/>
    <mergeCell ref="G51:H51"/>
    <mergeCell ref="G52:H52"/>
    <mergeCell ref="G53:H53"/>
    <mergeCell ref="B42:H42"/>
    <mergeCell ref="I42:J43"/>
    <mergeCell ref="G43:H43"/>
    <mergeCell ref="G44:H44"/>
    <mergeCell ref="I44:J47"/>
    <mergeCell ref="G45:H45"/>
    <mergeCell ref="G46:H46"/>
    <mergeCell ref="G47:H47"/>
    <mergeCell ref="B38:H38"/>
    <mergeCell ref="I38:J38"/>
    <mergeCell ref="B39:H39"/>
    <mergeCell ref="I39:J39"/>
    <mergeCell ref="B40:E41"/>
    <mergeCell ref="F40:H40"/>
    <mergeCell ref="I40:J40"/>
    <mergeCell ref="F41:H41"/>
    <mergeCell ref="I41:J41"/>
    <mergeCell ref="B34:H34"/>
    <mergeCell ref="I34:J34"/>
    <mergeCell ref="B35:H35"/>
    <mergeCell ref="I35:J35"/>
    <mergeCell ref="B37:H37"/>
    <mergeCell ref="I37:J37"/>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scale="76" orientation="portrait" r:id="rId1"/>
  <drawing r:id="rId2"/>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sheetPr codeName="Hoja264">
    <tabColor theme="0"/>
  </sheetPr>
  <dimension ref="B2:J61"/>
  <sheetViews>
    <sheetView topLeftCell="A2" workbookViewId="0">
      <selection activeCell="B18" sqref="B18:J18"/>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1371</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t="s">
        <v>193</v>
      </c>
      <c r="I10" s="18" t="s">
        <v>1363</v>
      </c>
      <c r="J10" s="15"/>
    </row>
    <row r="11" spans="2:10" ht="16.5" x14ac:dyDescent="0.25">
      <c r="B11" s="17"/>
      <c r="C11" s="16"/>
      <c r="D11" s="16"/>
      <c r="E11" s="16"/>
      <c r="F11" s="16"/>
      <c r="G11" s="16"/>
      <c r="H11" s="16"/>
      <c r="I11" s="16"/>
      <c r="J11" s="15"/>
    </row>
    <row r="12" spans="2:10" ht="28.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106</v>
      </c>
      <c r="E14" s="506"/>
      <c r="F14" s="505" t="s">
        <v>131</v>
      </c>
      <c r="G14" s="506"/>
      <c r="H14" s="517" t="s">
        <v>1066</v>
      </c>
      <c r="I14" s="518"/>
      <c r="J14" s="504" t="s">
        <v>52</v>
      </c>
    </row>
    <row r="15" spans="2:10" ht="20.25" customHeight="1" x14ac:dyDescent="0.25">
      <c r="B15" s="497"/>
      <c r="C15" s="498"/>
      <c r="D15" s="507"/>
      <c r="E15" s="508"/>
      <c r="F15" s="507"/>
      <c r="G15" s="508"/>
      <c r="H15" s="519"/>
      <c r="I15" s="520"/>
      <c r="J15" s="504"/>
    </row>
    <row r="16" spans="2:10" ht="19.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194</v>
      </c>
      <c r="E19" s="464"/>
      <c r="F19" s="464"/>
      <c r="G19" s="464"/>
      <c r="H19" s="464"/>
      <c r="I19" s="464"/>
      <c r="J19" s="465"/>
    </row>
    <row r="20" spans="2:10" x14ac:dyDescent="0.25">
      <c r="B20" s="461"/>
      <c r="C20" s="462"/>
      <c r="D20" s="466"/>
      <c r="E20" s="467"/>
      <c r="F20" s="467"/>
      <c r="G20" s="467"/>
      <c r="H20" s="467"/>
      <c r="I20" s="467"/>
      <c r="J20" s="468"/>
    </row>
    <row r="21" spans="2:10" x14ac:dyDescent="0.25">
      <c r="B21" s="521" t="s">
        <v>208</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1372</v>
      </c>
      <c r="C25" s="529"/>
      <c r="D25" s="529"/>
      <c r="E25" s="529"/>
      <c r="F25" s="529"/>
      <c r="G25" s="529"/>
      <c r="H25" s="529"/>
      <c r="I25" s="529"/>
      <c r="J25" s="530"/>
    </row>
    <row r="26" spans="2:10" ht="31.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8280</v>
      </c>
    </row>
    <row r="29" spans="2:10" ht="19.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8280</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x14ac:dyDescent="0.25">
      <c r="B38" s="443" t="s">
        <v>209</v>
      </c>
      <c r="C38" s="444"/>
      <c r="D38" s="444"/>
      <c r="E38" s="445"/>
      <c r="F38" s="550" t="s">
        <v>34</v>
      </c>
      <c r="G38" s="551"/>
      <c r="H38" s="552"/>
      <c r="I38" s="715">
        <f>SUM(I33:J37)</f>
        <v>0</v>
      </c>
      <c r="J38" s="715"/>
    </row>
    <row r="39" spans="2:10" ht="32.25" customHeight="1" x14ac:dyDescent="0.25">
      <c r="B39" s="446"/>
      <c r="C39" s="447"/>
      <c r="D39" s="447"/>
      <c r="E39" s="448"/>
      <c r="F39" s="550" t="s">
        <v>33</v>
      </c>
      <c r="G39" s="551"/>
      <c r="H39" s="552"/>
      <c r="I39" s="716">
        <f>J30-I38</f>
        <v>8280</v>
      </c>
      <c r="J39" s="717"/>
    </row>
    <row r="40" spans="2:10" ht="16.5" x14ac:dyDescent="0.25">
      <c r="B40" s="417" t="s">
        <v>32</v>
      </c>
      <c r="C40" s="418"/>
      <c r="D40" s="418"/>
      <c r="E40" s="418"/>
      <c r="F40" s="418"/>
      <c r="G40" s="418"/>
      <c r="H40" s="419"/>
      <c r="I40" s="420" t="s">
        <v>31</v>
      </c>
      <c r="J40" s="421"/>
    </row>
    <row r="41" spans="2:10" ht="31.5" x14ac:dyDescent="0.25">
      <c r="B41" s="206" t="s">
        <v>30</v>
      </c>
      <c r="C41" s="206" t="s">
        <v>29</v>
      </c>
      <c r="D41" s="206" t="s">
        <v>28</v>
      </c>
      <c r="E41" s="206" t="s">
        <v>27</v>
      </c>
      <c r="F41" s="28" t="s">
        <v>26</v>
      </c>
      <c r="G41" s="424" t="s">
        <v>25</v>
      </c>
      <c r="H41" s="425"/>
      <c r="I41" s="422"/>
      <c r="J41" s="423"/>
    </row>
    <row r="42" spans="2:10" ht="24" customHeight="1" x14ac:dyDescent="0.25">
      <c r="B42" s="208" t="s">
        <v>15</v>
      </c>
      <c r="C42" s="30" t="s">
        <v>12</v>
      </c>
      <c r="D42" s="30" t="s">
        <v>11</v>
      </c>
      <c r="E42" s="30" t="s">
        <v>200</v>
      </c>
      <c r="F42" s="30" t="s">
        <v>10</v>
      </c>
      <c r="G42" s="426">
        <f>J28</f>
        <v>8280</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9"/>
      <c r="J47" s="5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931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207"/>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6:H46"/>
    <mergeCell ref="I46:J46"/>
    <mergeCell ref="G47:H47"/>
    <mergeCell ref="G48:H48"/>
    <mergeCell ref="G49:H49"/>
    <mergeCell ref="I49:J52"/>
    <mergeCell ref="G50:H50"/>
    <mergeCell ref="G51:H51"/>
    <mergeCell ref="G52:H52"/>
    <mergeCell ref="B40:H40"/>
    <mergeCell ref="I40:J41"/>
    <mergeCell ref="G41:H41"/>
    <mergeCell ref="G42:H42"/>
    <mergeCell ref="I42:J45"/>
    <mergeCell ref="G43:H43"/>
    <mergeCell ref="G44:H44"/>
    <mergeCell ref="G45:H45"/>
    <mergeCell ref="B36:H36"/>
    <mergeCell ref="I36:J36"/>
    <mergeCell ref="B37:H37"/>
    <mergeCell ref="I37:J37"/>
    <mergeCell ref="B38:E39"/>
    <mergeCell ref="F38:H38"/>
    <mergeCell ref="I38:J38"/>
    <mergeCell ref="F39:H39"/>
    <mergeCell ref="I39:J39"/>
    <mergeCell ref="B33:H33"/>
    <mergeCell ref="I33:J33"/>
    <mergeCell ref="B34:H34"/>
    <mergeCell ref="I34:J34"/>
    <mergeCell ref="B35:H35"/>
    <mergeCell ref="I35:J35"/>
    <mergeCell ref="B32:H32"/>
    <mergeCell ref="I32:J32"/>
    <mergeCell ref="B18:J18"/>
    <mergeCell ref="B19:C20"/>
    <mergeCell ref="D19:J20"/>
    <mergeCell ref="B21:E23"/>
    <mergeCell ref="F21:J23"/>
    <mergeCell ref="B24:J24"/>
    <mergeCell ref="B25:J27"/>
    <mergeCell ref="B28:I28"/>
    <mergeCell ref="B29:I29"/>
    <mergeCell ref="B30:I30"/>
    <mergeCell ref="B31:J3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70866141732283472" right="0.51181102362204722" top="0.15748031496062992" bottom="0.15748031496062992" header="0.31496062992125984" footer="0.31496062992125984"/>
  <pageSetup scale="73" orientation="portrait" r:id="rId1"/>
  <drawing r:id="rId2"/>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sheetPr codeName="Hoja265">
    <tabColor theme="0"/>
  </sheetPr>
  <dimension ref="B2:J61"/>
  <sheetViews>
    <sheetView topLeftCell="A7" workbookViewId="0">
      <selection activeCell="B24" sqref="B24:J24"/>
    </sheetView>
  </sheetViews>
  <sheetFormatPr baseColWidth="10" defaultRowHeight="15" x14ac:dyDescent="0.25"/>
  <cols>
    <col min="1" max="1" width="2.5703125" customWidth="1"/>
    <col min="4" max="4" width="16" customWidth="1"/>
    <col min="8" max="8" width="3.42578125" customWidth="1"/>
    <col min="10" max="10" width="33.8554687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1373</v>
      </c>
      <c r="J8" s="15"/>
    </row>
    <row r="9" spans="2:10" ht="9.75" customHeight="1" x14ac:dyDescent="0.25">
      <c r="B9" s="17"/>
      <c r="C9" s="16"/>
      <c r="D9" s="19"/>
      <c r="E9" s="16"/>
      <c r="F9" s="20"/>
      <c r="G9" s="16"/>
      <c r="H9" s="16"/>
      <c r="I9" s="16"/>
      <c r="J9" s="15"/>
    </row>
    <row r="10" spans="2:10" ht="20.25" x14ac:dyDescent="0.25">
      <c r="B10" s="17"/>
      <c r="C10" s="16"/>
      <c r="D10" s="16"/>
      <c r="E10" s="16"/>
      <c r="F10" s="20"/>
      <c r="G10" s="19"/>
      <c r="H10" s="19" t="s">
        <v>193</v>
      </c>
      <c r="I10" s="18" t="s">
        <v>1363</v>
      </c>
      <c r="J10" s="15"/>
    </row>
    <row r="11" spans="2:10" ht="16.5" x14ac:dyDescent="0.25">
      <c r="B11" s="17"/>
      <c r="C11" s="16"/>
      <c r="D11" s="16"/>
      <c r="E11" s="16"/>
      <c r="F11" s="16"/>
      <c r="G11" s="16"/>
      <c r="H11" s="16"/>
      <c r="I11" s="16"/>
      <c r="J11" s="15"/>
    </row>
    <row r="12" spans="2:10" ht="28.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1374</v>
      </c>
      <c r="E14" s="506"/>
      <c r="F14" s="505" t="s">
        <v>1375</v>
      </c>
      <c r="G14" s="506"/>
      <c r="H14" s="517" t="s">
        <v>1316</v>
      </c>
      <c r="I14" s="518"/>
      <c r="J14" s="504" t="s">
        <v>52</v>
      </c>
    </row>
    <row r="15" spans="2:10" ht="20.25" customHeight="1" x14ac:dyDescent="0.25">
      <c r="B15" s="497"/>
      <c r="C15" s="498"/>
      <c r="D15" s="507"/>
      <c r="E15" s="508"/>
      <c r="F15" s="507"/>
      <c r="G15" s="508"/>
      <c r="H15" s="519"/>
      <c r="I15" s="520"/>
      <c r="J15" s="504"/>
    </row>
    <row r="16" spans="2:10" ht="19.5" customHeight="1"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513" t="s">
        <v>136</v>
      </c>
      <c r="J17" s="514"/>
    </row>
    <row r="18" spans="2:10" ht="18" x14ac:dyDescent="0.25">
      <c r="B18" s="387" t="s">
        <v>47</v>
      </c>
      <c r="C18" s="388"/>
      <c r="D18" s="388"/>
      <c r="E18" s="388"/>
      <c r="F18" s="388"/>
      <c r="G18" s="388"/>
      <c r="H18" s="388"/>
      <c r="I18" s="388"/>
      <c r="J18" s="389"/>
    </row>
    <row r="19" spans="2:10" x14ac:dyDescent="0.25">
      <c r="B19" s="459" t="s">
        <v>46</v>
      </c>
      <c r="C19" s="460"/>
      <c r="D19" s="463" t="s">
        <v>1376</v>
      </c>
      <c r="E19" s="464"/>
      <c r="F19" s="464"/>
      <c r="G19" s="464"/>
      <c r="H19" s="464"/>
      <c r="I19" s="464"/>
      <c r="J19" s="465"/>
    </row>
    <row r="20" spans="2:10" x14ac:dyDescent="0.25">
      <c r="B20" s="461"/>
      <c r="C20" s="462"/>
      <c r="D20" s="466"/>
      <c r="E20" s="467"/>
      <c r="F20" s="467"/>
      <c r="G20" s="467"/>
      <c r="H20" s="467"/>
      <c r="I20" s="467"/>
      <c r="J20" s="468"/>
    </row>
    <row r="21" spans="2:10" x14ac:dyDescent="0.25">
      <c r="B21" s="521" t="s">
        <v>1377</v>
      </c>
      <c r="C21" s="521"/>
      <c r="D21" s="521"/>
      <c r="E21" s="521"/>
      <c r="F21" s="470" t="s">
        <v>44</v>
      </c>
      <c r="G21" s="471"/>
      <c r="H21" s="471"/>
      <c r="I21" s="471"/>
      <c r="J21" s="472"/>
    </row>
    <row r="22" spans="2:10" x14ac:dyDescent="0.25">
      <c r="B22" s="521"/>
      <c r="C22" s="521"/>
      <c r="D22" s="521"/>
      <c r="E22" s="521"/>
      <c r="F22" s="473"/>
      <c r="G22" s="474"/>
      <c r="H22" s="474"/>
      <c r="I22" s="474"/>
      <c r="J22" s="475"/>
    </row>
    <row r="23" spans="2:10" ht="7.5" customHeight="1" x14ac:dyDescent="0.25">
      <c r="B23" s="521"/>
      <c r="C23" s="521"/>
      <c r="D23" s="521"/>
      <c r="E23" s="521"/>
      <c r="F23" s="522"/>
      <c r="G23" s="523"/>
      <c r="H23" s="523"/>
      <c r="I23" s="523"/>
      <c r="J23" s="524"/>
    </row>
    <row r="24" spans="2:10" ht="18" x14ac:dyDescent="0.25">
      <c r="B24" s="387" t="s">
        <v>43</v>
      </c>
      <c r="C24" s="388"/>
      <c r="D24" s="388"/>
      <c r="E24" s="388"/>
      <c r="F24" s="388"/>
      <c r="G24" s="388"/>
      <c r="H24" s="388"/>
      <c r="I24" s="388"/>
      <c r="J24" s="389"/>
    </row>
    <row r="25" spans="2:10" x14ac:dyDescent="0.25">
      <c r="B25" s="528" t="s">
        <v>1378</v>
      </c>
      <c r="C25" s="529"/>
      <c r="D25" s="529"/>
      <c r="E25" s="529"/>
      <c r="F25" s="529"/>
      <c r="G25" s="529"/>
      <c r="H25" s="529"/>
      <c r="I25" s="529"/>
      <c r="J25" s="530"/>
    </row>
    <row r="26" spans="2:10" ht="31.5" customHeight="1" x14ac:dyDescent="0.25">
      <c r="B26" s="531"/>
      <c r="C26" s="532"/>
      <c r="D26" s="532"/>
      <c r="E26" s="532"/>
      <c r="F26" s="532"/>
      <c r="G26" s="532"/>
      <c r="H26" s="532"/>
      <c r="I26" s="532"/>
      <c r="J26" s="533"/>
    </row>
    <row r="27" spans="2:10" ht="28.5" customHeight="1" x14ac:dyDescent="0.25">
      <c r="B27" s="531"/>
      <c r="C27" s="532"/>
      <c r="D27" s="532"/>
      <c r="E27" s="532"/>
      <c r="F27" s="532"/>
      <c r="G27" s="532"/>
      <c r="H27" s="532"/>
      <c r="I27" s="532"/>
      <c r="J27" s="533"/>
    </row>
    <row r="28" spans="2:10" ht="17.25" customHeight="1" x14ac:dyDescent="0.25">
      <c r="B28" s="456" t="s">
        <v>195</v>
      </c>
      <c r="C28" s="709"/>
      <c r="D28" s="709"/>
      <c r="E28" s="709"/>
      <c r="F28" s="709"/>
      <c r="G28" s="709"/>
      <c r="H28" s="709"/>
      <c r="I28" s="710"/>
      <c r="J28" s="47">
        <v>38968</v>
      </c>
    </row>
    <row r="29" spans="2:10" ht="19.5" customHeight="1" x14ac:dyDescent="0.25">
      <c r="B29" s="696"/>
      <c r="C29" s="697"/>
      <c r="D29" s="697"/>
      <c r="E29" s="697"/>
      <c r="F29" s="697"/>
      <c r="G29" s="697"/>
      <c r="H29" s="697"/>
      <c r="I29" s="700"/>
      <c r="J29" s="47">
        <v>0</v>
      </c>
    </row>
    <row r="30" spans="2:10" ht="16.5" customHeight="1" x14ac:dyDescent="0.25">
      <c r="B30" s="456" t="s">
        <v>42</v>
      </c>
      <c r="C30" s="709"/>
      <c r="D30" s="709"/>
      <c r="E30" s="709"/>
      <c r="F30" s="709"/>
      <c r="G30" s="709"/>
      <c r="H30" s="709"/>
      <c r="I30" s="710"/>
      <c r="J30" s="48">
        <f>J28+J29</f>
        <v>38968</v>
      </c>
    </row>
    <row r="31" spans="2:10" ht="18" x14ac:dyDescent="0.25">
      <c r="B31" s="387" t="s">
        <v>40</v>
      </c>
      <c r="C31" s="388"/>
      <c r="D31" s="388"/>
      <c r="E31" s="388"/>
      <c r="F31" s="388"/>
      <c r="G31" s="388"/>
      <c r="H31" s="388"/>
      <c r="I31" s="388"/>
      <c r="J31" s="389"/>
    </row>
    <row r="32" spans="2:10" ht="15.75" x14ac:dyDescent="0.25">
      <c r="B32" s="434" t="s">
        <v>39</v>
      </c>
      <c r="C32" s="435"/>
      <c r="D32" s="435"/>
      <c r="E32" s="435"/>
      <c r="F32" s="435"/>
      <c r="G32" s="435"/>
      <c r="H32" s="436"/>
      <c r="I32" s="437" t="s">
        <v>38</v>
      </c>
      <c r="J32" s="437"/>
    </row>
    <row r="33" spans="2:10" ht="15.75" x14ac:dyDescent="0.25">
      <c r="B33" s="542" t="s">
        <v>196</v>
      </c>
      <c r="C33" s="543"/>
      <c r="D33" s="543"/>
      <c r="E33" s="543"/>
      <c r="F33" s="543"/>
      <c r="G33" s="543"/>
      <c r="H33" s="543"/>
      <c r="I33" s="544">
        <v>0</v>
      </c>
      <c r="J33" s="545"/>
    </row>
    <row r="34" spans="2:10" ht="18" hidden="1" x14ac:dyDescent="0.25">
      <c r="B34" s="542" t="s">
        <v>197</v>
      </c>
      <c r="C34" s="543"/>
      <c r="D34" s="543"/>
      <c r="E34" s="543"/>
      <c r="F34" s="543"/>
      <c r="G34" s="543"/>
      <c r="H34" s="543"/>
      <c r="I34" s="711"/>
      <c r="J34" s="712"/>
    </row>
    <row r="35" spans="2:10" ht="18" hidden="1" x14ac:dyDescent="0.25">
      <c r="B35" s="542" t="s">
        <v>198</v>
      </c>
      <c r="C35" s="543"/>
      <c r="D35" s="543"/>
      <c r="E35" s="543"/>
      <c r="F35" s="543"/>
      <c r="G35" s="543"/>
      <c r="H35" s="543"/>
      <c r="I35" s="713"/>
      <c r="J35" s="714"/>
    </row>
    <row r="36" spans="2:10" ht="15.75" x14ac:dyDescent="0.25">
      <c r="B36" s="577" t="s">
        <v>199</v>
      </c>
      <c r="C36" s="578"/>
      <c r="D36" s="578"/>
      <c r="E36" s="578"/>
      <c r="F36" s="578"/>
      <c r="G36" s="578"/>
      <c r="H36" s="579"/>
      <c r="I36" s="593">
        <v>0</v>
      </c>
      <c r="J36" s="594"/>
    </row>
    <row r="37" spans="2:10" ht="15.75" x14ac:dyDescent="0.25">
      <c r="B37" s="672"/>
      <c r="C37" s="673"/>
      <c r="D37" s="673"/>
      <c r="E37" s="673"/>
      <c r="F37" s="673"/>
      <c r="G37" s="673"/>
      <c r="H37" s="673"/>
      <c r="I37" s="580">
        <v>0</v>
      </c>
      <c r="J37" s="581"/>
    </row>
    <row r="38" spans="2:10" ht="18" x14ac:dyDescent="0.25">
      <c r="B38" s="443" t="s">
        <v>1379</v>
      </c>
      <c r="C38" s="444"/>
      <c r="D38" s="444"/>
      <c r="E38" s="445"/>
      <c r="F38" s="550" t="s">
        <v>34</v>
      </c>
      <c r="G38" s="551"/>
      <c r="H38" s="552"/>
      <c r="I38" s="715">
        <f>SUM(I33:J37)</f>
        <v>0</v>
      </c>
      <c r="J38" s="715"/>
    </row>
    <row r="39" spans="2:10" ht="32.25" customHeight="1" x14ac:dyDescent="0.25">
      <c r="B39" s="446"/>
      <c r="C39" s="447"/>
      <c r="D39" s="447"/>
      <c r="E39" s="448"/>
      <c r="F39" s="550" t="s">
        <v>33</v>
      </c>
      <c r="G39" s="551"/>
      <c r="H39" s="552"/>
      <c r="I39" s="716">
        <f>J30-I38</f>
        <v>38968</v>
      </c>
      <c r="J39" s="717"/>
    </row>
    <row r="40" spans="2:10" ht="16.5" x14ac:dyDescent="0.25">
      <c r="B40" s="417" t="s">
        <v>32</v>
      </c>
      <c r="C40" s="418"/>
      <c r="D40" s="418"/>
      <c r="E40" s="418"/>
      <c r="F40" s="418"/>
      <c r="G40" s="418"/>
      <c r="H40" s="419"/>
      <c r="I40" s="420" t="s">
        <v>31</v>
      </c>
      <c r="J40" s="421"/>
    </row>
    <row r="41" spans="2:10" ht="31.5" x14ac:dyDescent="0.25">
      <c r="B41" s="206" t="s">
        <v>30</v>
      </c>
      <c r="C41" s="206" t="s">
        <v>29</v>
      </c>
      <c r="D41" s="206" t="s">
        <v>28</v>
      </c>
      <c r="E41" s="206" t="s">
        <v>27</v>
      </c>
      <c r="F41" s="28" t="s">
        <v>26</v>
      </c>
      <c r="G41" s="424" t="s">
        <v>25</v>
      </c>
      <c r="H41" s="425"/>
      <c r="I41" s="422"/>
      <c r="J41" s="423"/>
    </row>
    <row r="42" spans="2:10" ht="24" customHeight="1" x14ac:dyDescent="0.25">
      <c r="B42" s="208" t="s">
        <v>15</v>
      </c>
      <c r="C42" s="30" t="s">
        <v>12</v>
      </c>
      <c r="D42" s="30" t="s">
        <v>81</v>
      </c>
      <c r="E42" s="30" t="s">
        <v>82</v>
      </c>
      <c r="F42" s="30" t="s">
        <v>10</v>
      </c>
      <c r="G42" s="426">
        <f>J28</f>
        <v>38968</v>
      </c>
      <c r="H42" s="427"/>
      <c r="I42" s="428" t="s">
        <v>24</v>
      </c>
      <c r="J42" s="429"/>
    </row>
    <row r="43" spans="2:10" ht="20.25" customHeight="1" x14ac:dyDescent="0.25">
      <c r="B43" s="9"/>
      <c r="C43" s="8"/>
      <c r="D43" s="8"/>
      <c r="E43" s="8"/>
      <c r="F43" s="8"/>
      <c r="G43" s="406"/>
      <c r="H43" s="407"/>
      <c r="I43" s="430"/>
      <c r="J43" s="431"/>
    </row>
    <row r="44" spans="2:10" ht="15.75" x14ac:dyDescent="0.25">
      <c r="B44" s="9"/>
      <c r="C44" s="8"/>
      <c r="D44" s="8"/>
      <c r="E44" s="8"/>
      <c r="F44" s="8"/>
      <c r="G44" s="406"/>
      <c r="H44" s="407"/>
      <c r="I44" s="430"/>
      <c r="J44" s="431"/>
    </row>
    <row r="45" spans="2:10" ht="15.75" x14ac:dyDescent="0.25">
      <c r="B45" s="9"/>
      <c r="C45" s="8"/>
      <c r="D45" s="8"/>
      <c r="E45" s="8"/>
      <c r="F45" s="8"/>
      <c r="G45" s="406"/>
      <c r="H45" s="407"/>
      <c r="I45" s="432"/>
      <c r="J45" s="433"/>
    </row>
    <row r="46" spans="2:10" ht="15.75" x14ac:dyDescent="0.25">
      <c r="B46" s="9"/>
      <c r="C46" s="8"/>
      <c r="D46" s="8"/>
      <c r="E46" s="8"/>
      <c r="F46" s="8"/>
      <c r="G46" s="406"/>
      <c r="H46" s="407"/>
      <c r="I46" s="390" t="s">
        <v>19</v>
      </c>
      <c r="J46" s="390"/>
    </row>
    <row r="47" spans="2:10" ht="15.75" x14ac:dyDescent="0.25">
      <c r="B47" s="9"/>
      <c r="C47" s="8"/>
      <c r="D47" s="8"/>
      <c r="E47" s="8"/>
      <c r="F47" s="8"/>
      <c r="G47" s="406"/>
      <c r="H47" s="407"/>
      <c r="I47" s="49"/>
      <c r="J47" s="5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931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207"/>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1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6:H46"/>
    <mergeCell ref="I46:J46"/>
    <mergeCell ref="G47:H47"/>
    <mergeCell ref="G48:H48"/>
    <mergeCell ref="G49:H49"/>
    <mergeCell ref="I49:J52"/>
    <mergeCell ref="G50:H50"/>
    <mergeCell ref="G51:H51"/>
    <mergeCell ref="G52:H52"/>
    <mergeCell ref="B40:H40"/>
    <mergeCell ref="I40:J41"/>
    <mergeCell ref="G41:H41"/>
    <mergeCell ref="G42:H42"/>
    <mergeCell ref="I42:J45"/>
    <mergeCell ref="G43:H43"/>
    <mergeCell ref="G44:H44"/>
    <mergeCell ref="G45:H45"/>
    <mergeCell ref="B36:H36"/>
    <mergeCell ref="I36:J36"/>
    <mergeCell ref="B37:H37"/>
    <mergeCell ref="I37:J37"/>
    <mergeCell ref="B38:E39"/>
    <mergeCell ref="F38:H38"/>
    <mergeCell ref="I38:J38"/>
    <mergeCell ref="F39:H39"/>
    <mergeCell ref="I39:J39"/>
    <mergeCell ref="B33:H33"/>
    <mergeCell ref="I33:J33"/>
    <mergeCell ref="B34:H34"/>
    <mergeCell ref="I34:J34"/>
    <mergeCell ref="B35:H35"/>
    <mergeCell ref="I35:J35"/>
    <mergeCell ref="B32:H32"/>
    <mergeCell ref="I32:J32"/>
    <mergeCell ref="B18:J18"/>
    <mergeCell ref="B19:C20"/>
    <mergeCell ref="D19:J20"/>
    <mergeCell ref="B21:E23"/>
    <mergeCell ref="F21:J23"/>
    <mergeCell ref="B24:J24"/>
    <mergeCell ref="B25:J27"/>
    <mergeCell ref="B28:I28"/>
    <mergeCell ref="B29:I29"/>
    <mergeCell ref="B30:I30"/>
    <mergeCell ref="B31:J3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ageMargins left="0.70866141732283472" right="0.51181102362204722" top="0.15748031496062992" bottom="0.15748031496062992" header="0.31496062992125984" footer="0.31496062992125984"/>
  <pageSetup scale="73" orientation="portrait" r:id="rId1"/>
  <drawing r:id="rId2"/>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sheetPr codeName="Hoja266">
    <tabColor theme="0"/>
  </sheetPr>
  <dimension ref="B1:J62"/>
  <sheetViews>
    <sheetView topLeftCell="A5" workbookViewId="0">
      <selection activeCell="B29" sqref="B29:I29"/>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1380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1363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5" t="s">
        <v>1381</v>
      </c>
      <c r="E15" s="506"/>
      <c r="F15" s="505" t="s">
        <v>1382</v>
      </c>
      <c r="G15" s="506"/>
      <c r="H15" s="510" t="s">
        <v>1316</v>
      </c>
      <c r="I15" s="510"/>
      <c r="J15" s="504" t="s">
        <v>52</v>
      </c>
    </row>
    <row r="16" spans="2:10" ht="18.75" customHeight="1" x14ac:dyDescent="0.25">
      <c r="B16" s="497"/>
      <c r="C16" s="498"/>
      <c r="D16" s="507"/>
      <c r="E16" s="508"/>
      <c r="F16" s="507"/>
      <c r="G16" s="508"/>
      <c r="H16" s="510"/>
      <c r="I16" s="51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1383</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1384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1385</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79362.64</v>
      </c>
    </row>
    <row r="30" spans="2:10" ht="15.75" customHeight="1" x14ac:dyDescent="0.25">
      <c r="B30" s="696" t="s">
        <v>244</v>
      </c>
      <c r="C30" s="697"/>
      <c r="D30" s="697"/>
      <c r="E30" s="697"/>
      <c r="F30" s="697"/>
      <c r="G30" s="697"/>
      <c r="H30" s="697"/>
      <c r="I30" s="700"/>
      <c r="J30" s="47">
        <f>J29*12%</f>
        <v>9523.5167999999994</v>
      </c>
    </row>
    <row r="31" spans="2:10" ht="16.5" customHeight="1" x14ac:dyDescent="0.25">
      <c r="B31" s="456" t="s">
        <v>42</v>
      </c>
      <c r="C31" s="709"/>
      <c r="D31" s="709"/>
      <c r="E31" s="709"/>
      <c r="F31" s="709"/>
      <c r="G31" s="709"/>
      <c r="H31" s="709"/>
      <c r="I31" s="710"/>
      <c r="J31" s="48">
        <f>J29+J30</f>
        <v>88886.156799999997</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1386</v>
      </c>
      <c r="C35" s="543"/>
      <c r="D35" s="543"/>
      <c r="E35" s="543"/>
      <c r="F35" s="543"/>
      <c r="G35" s="543"/>
      <c r="H35" s="543"/>
      <c r="I35" s="711">
        <f>J29*0.8%</f>
        <v>634.90111999999999</v>
      </c>
      <c r="J35" s="712"/>
    </row>
    <row r="36" spans="2:10" ht="14.25" customHeight="1" x14ac:dyDescent="0.25">
      <c r="B36" s="542" t="s">
        <v>340</v>
      </c>
      <c r="C36" s="543"/>
      <c r="D36" s="543"/>
      <c r="E36" s="543"/>
      <c r="F36" s="543"/>
      <c r="G36" s="543"/>
      <c r="H36" s="543"/>
      <c r="I36" s="711">
        <f>J29*0.1%</f>
        <v>79.362639999999999</v>
      </c>
      <c r="J36" s="712"/>
    </row>
    <row r="37" spans="2:10" ht="15" customHeight="1" x14ac:dyDescent="0.25">
      <c r="B37" s="542" t="s">
        <v>198</v>
      </c>
      <c r="C37" s="543"/>
      <c r="D37" s="543"/>
      <c r="E37" s="543"/>
      <c r="F37" s="543"/>
      <c r="G37" s="543"/>
      <c r="H37" s="543"/>
      <c r="I37" s="713">
        <f>+J30*75%</f>
        <v>7142.6376</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1387</v>
      </c>
      <c r="C40" s="621"/>
      <c r="D40" s="621"/>
      <c r="E40" s="622"/>
      <c r="F40" s="550" t="s">
        <v>34</v>
      </c>
      <c r="G40" s="551"/>
      <c r="H40" s="552"/>
      <c r="I40" s="715">
        <f>SUM(I34:J39)</f>
        <v>7856.9013599999998</v>
      </c>
      <c r="J40" s="715"/>
    </row>
    <row r="41" spans="2:10" ht="32.25" customHeight="1" x14ac:dyDescent="0.25">
      <c r="B41" s="623"/>
      <c r="C41" s="624"/>
      <c r="D41" s="624"/>
      <c r="E41" s="625"/>
      <c r="F41" s="550" t="s">
        <v>33</v>
      </c>
      <c r="G41" s="551"/>
      <c r="H41" s="552"/>
      <c r="I41" s="716">
        <f>J31-I40</f>
        <v>81029.255439999994</v>
      </c>
      <c r="J41" s="717"/>
    </row>
    <row r="42" spans="2:10" ht="16.5" x14ac:dyDescent="0.25">
      <c r="B42" s="417" t="s">
        <v>32</v>
      </c>
      <c r="C42" s="418"/>
      <c r="D42" s="418"/>
      <c r="E42" s="418"/>
      <c r="F42" s="418"/>
      <c r="G42" s="418"/>
      <c r="H42" s="419"/>
      <c r="I42" s="420" t="s">
        <v>31</v>
      </c>
      <c r="J42" s="421"/>
    </row>
    <row r="43" spans="2:10" ht="31.5" x14ac:dyDescent="0.25">
      <c r="B43" s="206" t="s">
        <v>30</v>
      </c>
      <c r="C43" s="206" t="s">
        <v>29</v>
      </c>
      <c r="D43" s="206" t="s">
        <v>28</v>
      </c>
      <c r="E43" s="206" t="s">
        <v>27</v>
      </c>
      <c r="F43" s="28" t="s">
        <v>26</v>
      </c>
      <c r="G43" s="424" t="s">
        <v>25</v>
      </c>
      <c r="H43" s="425"/>
      <c r="I43" s="422"/>
      <c r="J43" s="423"/>
    </row>
    <row r="44" spans="2:10" ht="24" customHeight="1" x14ac:dyDescent="0.25">
      <c r="B44" s="208" t="s">
        <v>15</v>
      </c>
      <c r="C44" s="30" t="s">
        <v>336</v>
      </c>
      <c r="D44" s="30" t="s">
        <v>394</v>
      </c>
      <c r="E44" s="30" t="s">
        <v>119</v>
      </c>
      <c r="F44" s="30" t="s">
        <v>10</v>
      </c>
      <c r="G44" s="758">
        <v>59611.14</v>
      </c>
      <c r="H44" s="759"/>
      <c r="I44" s="428" t="s">
        <v>24</v>
      </c>
      <c r="J44" s="429"/>
    </row>
    <row r="45" spans="2:10" ht="20.25" customHeight="1" x14ac:dyDescent="0.25">
      <c r="B45" s="9" t="s">
        <v>15</v>
      </c>
      <c r="C45" s="8" t="s">
        <v>336</v>
      </c>
      <c r="D45" s="8" t="s">
        <v>394</v>
      </c>
      <c r="E45" s="8" t="s">
        <v>396</v>
      </c>
      <c r="F45" s="8" t="s">
        <v>10</v>
      </c>
      <c r="G45" s="407">
        <v>19751.5</v>
      </c>
      <c r="H45" s="408"/>
      <c r="I45" s="430"/>
      <c r="J45" s="431"/>
    </row>
    <row r="46" spans="2:10" ht="15.75" x14ac:dyDescent="0.25">
      <c r="B46" s="9" t="s">
        <v>15</v>
      </c>
      <c r="C46" s="8" t="s">
        <v>146</v>
      </c>
      <c r="D46" s="8" t="s">
        <v>144</v>
      </c>
      <c r="E46" s="8" t="s">
        <v>11</v>
      </c>
      <c r="F46" s="8" t="s">
        <v>10</v>
      </c>
      <c r="G46" s="406">
        <f>J30</f>
        <v>9523.5167999999994</v>
      </c>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09" t="s">
        <v>931</v>
      </c>
      <c r="J49" s="410"/>
    </row>
    <row r="50" spans="2:10" ht="13.5" customHeight="1"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07"/>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1117</v>
      </c>
      <c r="C56" s="392"/>
      <c r="D56" s="392"/>
      <c r="E56" s="394" t="s">
        <v>1119</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I49:J53"/>
    <mergeCell ref="G50:H50"/>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scale="76" orientation="portrait" r:id="rId1"/>
  <drawing r:id="rId2"/>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sheetPr codeName="Hoja267">
    <tabColor theme="0"/>
  </sheetPr>
  <dimension ref="B1:J63"/>
  <sheetViews>
    <sheetView topLeftCell="A11"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1388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1363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1389</v>
      </c>
      <c r="E15" s="772"/>
      <c r="F15" s="505" t="s">
        <v>1390</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1391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1392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1394</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350000</v>
      </c>
    </row>
    <row r="30" spans="2:10" ht="21.75" customHeight="1" x14ac:dyDescent="0.25">
      <c r="B30" s="696" t="s">
        <v>244</v>
      </c>
      <c r="C30" s="697"/>
      <c r="D30" s="697"/>
      <c r="E30" s="697"/>
      <c r="F30" s="697"/>
      <c r="G30" s="697"/>
      <c r="H30" s="697"/>
      <c r="I30" s="700"/>
      <c r="J30" s="47">
        <f>J29*12%</f>
        <v>42000</v>
      </c>
    </row>
    <row r="31" spans="2:10" ht="16.5" customHeight="1" x14ac:dyDescent="0.25">
      <c r="B31" s="456" t="s">
        <v>1360</v>
      </c>
      <c r="C31" s="709"/>
      <c r="D31" s="709"/>
      <c r="E31" s="709"/>
      <c r="F31" s="709"/>
      <c r="G31" s="709"/>
      <c r="H31" s="709"/>
      <c r="I31" s="710"/>
      <c r="J31" s="48">
        <f>J29+J30</f>
        <v>392000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350</v>
      </c>
      <c r="J35" s="712"/>
    </row>
    <row r="36" spans="2:10" ht="18" x14ac:dyDescent="0.25">
      <c r="B36" s="542" t="s">
        <v>1336</v>
      </c>
      <c r="C36" s="543"/>
      <c r="D36" s="543"/>
      <c r="E36" s="543"/>
      <c r="F36" s="543"/>
      <c r="G36" s="543"/>
      <c r="H36" s="543"/>
      <c r="I36" s="711">
        <f>J29*2%</f>
        <v>7000</v>
      </c>
      <c r="J36" s="712"/>
    </row>
    <row r="37" spans="2:10" ht="18" x14ac:dyDescent="0.25">
      <c r="B37" s="542" t="s">
        <v>1292</v>
      </c>
      <c r="C37" s="543"/>
      <c r="D37" s="543"/>
      <c r="E37" s="543"/>
      <c r="F37" s="543"/>
      <c r="G37" s="543"/>
      <c r="H37" s="543"/>
      <c r="I37" s="711">
        <f>+J29*1.4%</f>
        <v>4899.9999999999991</v>
      </c>
      <c r="J37" s="712"/>
    </row>
    <row r="38" spans="2:10" ht="19.5" customHeight="1" x14ac:dyDescent="0.25">
      <c r="B38" s="542" t="s">
        <v>198</v>
      </c>
      <c r="C38" s="543"/>
      <c r="D38" s="543"/>
      <c r="E38" s="543"/>
      <c r="F38" s="543"/>
      <c r="G38" s="543"/>
      <c r="H38" s="543"/>
      <c r="I38" s="713">
        <f>+J30*75%</f>
        <v>31500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1393</v>
      </c>
      <c r="C41" s="621"/>
      <c r="D41" s="621"/>
      <c r="E41" s="622"/>
      <c r="F41" s="550" t="s">
        <v>34</v>
      </c>
      <c r="G41" s="551"/>
      <c r="H41" s="552"/>
      <c r="I41" s="715">
        <f>I38+I37+I35+I36</f>
        <v>43750</v>
      </c>
      <c r="J41" s="715"/>
    </row>
    <row r="42" spans="2:10" ht="32.25" customHeight="1" x14ac:dyDescent="0.25">
      <c r="B42" s="623"/>
      <c r="C42" s="624"/>
      <c r="D42" s="624"/>
      <c r="E42" s="625"/>
      <c r="F42" s="550" t="s">
        <v>1359</v>
      </c>
      <c r="G42" s="551"/>
      <c r="H42" s="552"/>
      <c r="I42" s="716">
        <f>J31-I41</f>
        <v>348250</v>
      </c>
      <c r="J42" s="717"/>
    </row>
    <row r="43" spans="2:10" ht="16.5" x14ac:dyDescent="0.25">
      <c r="B43" s="417" t="s">
        <v>32</v>
      </c>
      <c r="C43" s="418"/>
      <c r="D43" s="418"/>
      <c r="E43" s="418"/>
      <c r="F43" s="418"/>
      <c r="G43" s="418"/>
      <c r="H43" s="419"/>
      <c r="I43" s="420" t="s">
        <v>31</v>
      </c>
      <c r="J43" s="421"/>
    </row>
    <row r="44" spans="2:10" ht="31.5" x14ac:dyDescent="0.25">
      <c r="B44" s="206" t="s">
        <v>30</v>
      </c>
      <c r="C44" s="206" t="s">
        <v>29</v>
      </c>
      <c r="D44" s="206" t="s">
        <v>28</v>
      </c>
      <c r="E44" s="206" t="s">
        <v>27</v>
      </c>
      <c r="F44" s="28" t="s">
        <v>26</v>
      </c>
      <c r="G44" s="424" t="s">
        <v>25</v>
      </c>
      <c r="H44" s="425"/>
      <c r="I44" s="422"/>
      <c r="J44" s="423"/>
    </row>
    <row r="45" spans="2:10" ht="24" customHeight="1" x14ac:dyDescent="0.25">
      <c r="B45" s="208"/>
      <c r="C45" s="30" t="s">
        <v>411</v>
      </c>
      <c r="D45" s="30" t="s">
        <v>200</v>
      </c>
      <c r="E45" s="30" t="s">
        <v>11</v>
      </c>
      <c r="F45" s="30" t="s">
        <v>412</v>
      </c>
      <c r="G45" s="758">
        <f>J29</f>
        <v>350000</v>
      </c>
      <c r="H45" s="759"/>
      <c r="I45" s="428" t="s">
        <v>24</v>
      </c>
      <c r="J45" s="429"/>
    </row>
    <row r="46" spans="2:10" ht="20.25" customHeight="1" x14ac:dyDescent="0.25">
      <c r="B46" s="9"/>
      <c r="C46" s="30" t="s">
        <v>146</v>
      </c>
      <c r="D46" s="30" t="s">
        <v>144</v>
      </c>
      <c r="E46" s="30" t="s">
        <v>11</v>
      </c>
      <c r="F46" s="30" t="s">
        <v>413</v>
      </c>
      <c r="G46" s="758">
        <f>J30</f>
        <v>42000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07"/>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15748031496062992" bottom="0.35433070866141736" header="0.31496062992125984" footer="0.31496062992125984"/>
  <pageSetup scale="73" orientation="portrait" r:id="rId1"/>
  <drawing r:id="rId2"/>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sheetPr codeName="Hoja268">
    <tabColor theme="0"/>
  </sheetPr>
  <dimension ref="B1:J63"/>
  <sheetViews>
    <sheetView topLeftCell="A7"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1395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1396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1049</v>
      </c>
      <c r="E15" s="772"/>
      <c r="F15" s="505" t="s">
        <v>1397</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1398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1399</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3"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1400</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7"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308700</v>
      </c>
    </row>
    <row r="30" spans="2:10" ht="21.75" customHeight="1" x14ac:dyDescent="0.25">
      <c r="B30" s="696" t="s">
        <v>244</v>
      </c>
      <c r="C30" s="697"/>
      <c r="D30" s="697"/>
      <c r="E30" s="697"/>
      <c r="F30" s="697"/>
      <c r="G30" s="697"/>
      <c r="H30" s="697"/>
      <c r="I30" s="700"/>
      <c r="J30" s="47"/>
    </row>
    <row r="31" spans="2:10" ht="16.5" customHeight="1" x14ac:dyDescent="0.25">
      <c r="B31" s="456" t="s">
        <v>1360</v>
      </c>
      <c r="C31" s="709"/>
      <c r="D31" s="709"/>
      <c r="E31" s="709"/>
      <c r="F31" s="709"/>
      <c r="G31" s="709"/>
      <c r="H31" s="709"/>
      <c r="I31" s="710"/>
      <c r="J31" s="48">
        <f>J29+J30</f>
        <v>308700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v>0</v>
      </c>
      <c r="J35" s="712"/>
    </row>
    <row r="36" spans="2:10" ht="18" x14ac:dyDescent="0.25">
      <c r="B36" s="542" t="s">
        <v>1336</v>
      </c>
      <c r="C36" s="543"/>
      <c r="D36" s="543"/>
      <c r="E36" s="543"/>
      <c r="F36" s="543"/>
      <c r="G36" s="543"/>
      <c r="H36" s="543"/>
      <c r="I36" s="711">
        <v>0</v>
      </c>
      <c r="J36" s="712"/>
    </row>
    <row r="37" spans="2:10" ht="18" x14ac:dyDescent="0.25">
      <c r="B37" s="542" t="s">
        <v>1292</v>
      </c>
      <c r="C37" s="543"/>
      <c r="D37" s="543"/>
      <c r="E37" s="543"/>
      <c r="F37" s="543"/>
      <c r="G37" s="543"/>
      <c r="H37" s="543"/>
      <c r="I37" s="711">
        <v>0</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1401</v>
      </c>
      <c r="C41" s="621"/>
      <c r="D41" s="621"/>
      <c r="E41" s="622"/>
      <c r="F41" s="550" t="s">
        <v>34</v>
      </c>
      <c r="G41" s="551"/>
      <c r="H41" s="552"/>
      <c r="I41" s="715">
        <f>I38+I37+I35+I36</f>
        <v>0</v>
      </c>
      <c r="J41" s="715"/>
    </row>
    <row r="42" spans="2:10" ht="32.25" customHeight="1" x14ac:dyDescent="0.25">
      <c r="B42" s="623"/>
      <c r="C42" s="624"/>
      <c r="D42" s="624"/>
      <c r="E42" s="625"/>
      <c r="F42" s="550" t="s">
        <v>1359</v>
      </c>
      <c r="G42" s="551"/>
      <c r="H42" s="552"/>
      <c r="I42" s="716">
        <f>J31-I41</f>
        <v>308700</v>
      </c>
      <c r="J42" s="717"/>
    </row>
    <row r="43" spans="2:10" ht="16.5" x14ac:dyDescent="0.25">
      <c r="B43" s="417" t="s">
        <v>32</v>
      </c>
      <c r="C43" s="418"/>
      <c r="D43" s="418"/>
      <c r="E43" s="418"/>
      <c r="F43" s="418"/>
      <c r="G43" s="418"/>
      <c r="H43" s="419"/>
      <c r="I43" s="420" t="s">
        <v>31</v>
      </c>
      <c r="J43" s="421"/>
    </row>
    <row r="44" spans="2:10" ht="31.5" x14ac:dyDescent="0.25">
      <c r="B44" s="209" t="s">
        <v>30</v>
      </c>
      <c r="C44" s="209" t="s">
        <v>29</v>
      </c>
      <c r="D44" s="209" t="s">
        <v>28</v>
      </c>
      <c r="E44" s="209" t="s">
        <v>27</v>
      </c>
      <c r="F44" s="28" t="s">
        <v>26</v>
      </c>
      <c r="G44" s="424" t="s">
        <v>25</v>
      </c>
      <c r="H44" s="425"/>
      <c r="I44" s="422"/>
      <c r="J44" s="423"/>
    </row>
    <row r="45" spans="2:10" ht="24" customHeight="1" x14ac:dyDescent="0.25">
      <c r="B45" s="211"/>
      <c r="C45" s="30" t="s">
        <v>411</v>
      </c>
      <c r="D45" s="30" t="s">
        <v>200</v>
      </c>
      <c r="E45" s="30" t="s">
        <v>11</v>
      </c>
      <c r="F45" s="30" t="s">
        <v>412</v>
      </c>
      <c r="G45" s="758">
        <f>J29</f>
        <v>308700</v>
      </c>
      <c r="H45" s="759"/>
      <c r="I45" s="428" t="s">
        <v>24</v>
      </c>
      <c r="J45" s="429"/>
    </row>
    <row r="46" spans="2:10" ht="9"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10"/>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15748031496062992" bottom="0.35433070866141736" header="0.31496062992125984" footer="0.31496062992125984"/>
  <pageSetup scale="73" orientation="portrait" r:id="rId1"/>
  <drawing r:id="rId2"/>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sheetPr codeName="Hoja269">
    <tabColor rgb="FFFF0000"/>
  </sheetPr>
  <dimension ref="A1:Q58"/>
  <sheetViews>
    <sheetView workbookViewId="0">
      <selection activeCell="D18" sqref="D18:J19"/>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1402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ht="9" customHeight="1" x14ac:dyDescent="0.25">
      <c r="B10" s="17"/>
      <c r="C10" s="16"/>
      <c r="D10" s="16"/>
      <c r="E10" s="16"/>
      <c r="F10" s="16"/>
      <c r="G10" s="16"/>
      <c r="H10" s="16"/>
      <c r="I10" s="16"/>
      <c r="J10" s="15"/>
    </row>
    <row r="11" spans="2:10" ht="29.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1177</v>
      </c>
      <c r="E13" s="518"/>
      <c r="F13" s="791" t="s">
        <v>1178</v>
      </c>
      <c r="G13" s="792"/>
      <c r="H13" s="737" t="s">
        <v>1316</v>
      </c>
      <c r="I13" s="518"/>
      <c r="J13" s="770" t="s">
        <v>52</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241</v>
      </c>
      <c r="J16" s="708"/>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1179</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1180</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1403</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79.5"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8110</v>
      </c>
      <c r="J27" s="675">
        <v>7500</v>
      </c>
    </row>
    <row r="28" spans="2:17" ht="18" x14ac:dyDescent="0.25">
      <c r="B28" s="487" t="s">
        <v>320</v>
      </c>
      <c r="C28" s="488"/>
      <c r="D28" s="488"/>
      <c r="E28" s="488"/>
      <c r="F28" s="488"/>
      <c r="G28" s="488"/>
      <c r="H28" s="539"/>
      <c r="I28" s="674">
        <f>+I27*12%</f>
        <v>973.19999999999993</v>
      </c>
      <c r="J28" s="675"/>
    </row>
    <row r="29" spans="2:17" ht="18" x14ac:dyDescent="0.25">
      <c r="B29" s="455" t="s">
        <v>110</v>
      </c>
      <c r="C29" s="455"/>
      <c r="D29" s="455"/>
      <c r="E29" s="455"/>
      <c r="F29" s="455"/>
      <c r="G29" s="455"/>
      <c r="H29" s="455"/>
      <c r="I29" s="864">
        <f>+I27+I28</f>
        <v>9083.2000000000007</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v>0</v>
      </c>
      <c r="J32" s="863"/>
      <c r="K32" s="65"/>
      <c r="L32" s="65"/>
      <c r="M32" s="65"/>
      <c r="N32" s="65"/>
      <c r="O32" s="65"/>
      <c r="P32" s="65"/>
      <c r="Q32" s="65"/>
    </row>
    <row r="33" spans="1:17" ht="16.5" customHeight="1" x14ac:dyDescent="0.25">
      <c r="B33" s="546" t="s">
        <v>557</v>
      </c>
      <c r="C33" s="547"/>
      <c r="D33" s="547"/>
      <c r="E33" s="547"/>
      <c r="F33" s="547"/>
      <c r="G33" s="547"/>
      <c r="H33" s="547"/>
      <c r="I33" s="866">
        <f>+I28*75%</f>
        <v>729.9</v>
      </c>
      <c r="J33" s="867"/>
      <c r="K33" s="65"/>
      <c r="L33" s="65"/>
      <c r="M33" s="65"/>
      <c r="N33" s="65"/>
      <c r="O33" s="65"/>
      <c r="P33" s="65"/>
      <c r="Q33" s="65"/>
    </row>
    <row r="34" spans="1:17" ht="16.5" customHeight="1" x14ac:dyDescent="0.25">
      <c r="B34" s="577" t="s">
        <v>1181</v>
      </c>
      <c r="C34" s="578"/>
      <c r="D34" s="578"/>
      <c r="E34" s="578"/>
      <c r="F34" s="578"/>
      <c r="G34" s="578"/>
      <c r="H34" s="578"/>
      <c r="I34" s="866">
        <f>+I27*1.8%</f>
        <v>145.98000000000002</v>
      </c>
      <c r="J34" s="867"/>
      <c r="K34" s="65"/>
      <c r="L34" s="65"/>
      <c r="M34" s="65"/>
      <c r="N34" s="65"/>
      <c r="O34" s="65"/>
      <c r="P34" s="65"/>
      <c r="Q34" s="65"/>
    </row>
    <row r="35" spans="1:17" ht="18.75" customHeight="1" x14ac:dyDescent="0.25">
      <c r="B35" s="672" t="s">
        <v>1182</v>
      </c>
      <c r="C35" s="673"/>
      <c r="D35" s="673"/>
      <c r="E35" s="673"/>
      <c r="F35" s="673"/>
      <c r="G35" s="673"/>
      <c r="H35" s="673"/>
      <c r="I35" s="868">
        <f>I27*2%</f>
        <v>162.20000000000002</v>
      </c>
      <c r="J35" s="869"/>
      <c r="K35" s="65"/>
      <c r="L35" s="65"/>
      <c r="M35" s="65"/>
      <c r="N35" s="65"/>
      <c r="O35" s="65"/>
      <c r="P35" s="65"/>
      <c r="Q35" s="65"/>
    </row>
    <row r="36" spans="1:17" ht="33" customHeight="1" x14ac:dyDescent="0.25">
      <c r="B36" s="443" t="s">
        <v>1404</v>
      </c>
      <c r="C36" s="621"/>
      <c r="D36" s="621"/>
      <c r="E36" s="622"/>
      <c r="F36" s="550" t="s">
        <v>34</v>
      </c>
      <c r="G36" s="551"/>
      <c r="H36" s="552"/>
      <c r="I36" s="452">
        <f>SUM(I32:J35)</f>
        <v>1038.08</v>
      </c>
      <c r="J36" s="452"/>
      <c r="K36" s="65"/>
      <c r="L36" s="65"/>
      <c r="M36" s="65"/>
      <c r="N36" s="65"/>
      <c r="O36" s="65"/>
      <c r="P36" s="65"/>
      <c r="Q36" s="65"/>
    </row>
    <row r="37" spans="1:17" ht="27" customHeight="1" x14ac:dyDescent="0.25">
      <c r="B37" s="623"/>
      <c r="C37" s="624"/>
      <c r="D37" s="624"/>
      <c r="E37" s="625"/>
      <c r="F37" s="550" t="s">
        <v>324</v>
      </c>
      <c r="G37" s="551"/>
      <c r="H37" s="552"/>
      <c r="I37" s="453">
        <f>+I27+I28-I36</f>
        <v>8045.1200000000008</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209" t="s">
        <v>30</v>
      </c>
      <c r="C39" s="209" t="s">
        <v>29</v>
      </c>
      <c r="D39" s="209" t="s">
        <v>28</v>
      </c>
      <c r="E39" s="209" t="s">
        <v>27</v>
      </c>
      <c r="F39" s="28" t="s">
        <v>26</v>
      </c>
      <c r="G39" s="424" t="s">
        <v>25</v>
      </c>
      <c r="H39" s="425"/>
      <c r="I39" s="422"/>
      <c r="J39" s="423"/>
    </row>
    <row r="40" spans="1:17" ht="23.25" customHeight="1" x14ac:dyDescent="0.25">
      <c r="B40" s="211" t="s">
        <v>15</v>
      </c>
      <c r="C40" s="30" t="s">
        <v>336</v>
      </c>
      <c r="D40" s="30" t="s">
        <v>11</v>
      </c>
      <c r="E40" s="30" t="s">
        <v>11</v>
      </c>
      <c r="F40" s="211" t="s">
        <v>10</v>
      </c>
      <c r="G40" s="426">
        <f>I27</f>
        <v>8110</v>
      </c>
      <c r="H40" s="427"/>
      <c r="I40" s="400" t="s">
        <v>143</v>
      </c>
      <c r="J40" s="401"/>
    </row>
    <row r="41" spans="1:17" ht="21.75" customHeight="1" x14ac:dyDescent="0.25">
      <c r="B41" s="9" t="s">
        <v>15</v>
      </c>
      <c r="C41" s="30" t="s">
        <v>146</v>
      </c>
      <c r="D41" s="30" t="s">
        <v>144</v>
      </c>
      <c r="E41" s="30" t="s">
        <v>11</v>
      </c>
      <c r="F41" s="30" t="s">
        <v>10</v>
      </c>
      <c r="G41" s="406">
        <f>I28</f>
        <v>973.19999999999993</v>
      </c>
      <c r="H41" s="407"/>
      <c r="I41" s="402"/>
      <c r="J41" s="403"/>
    </row>
    <row r="42" spans="1:17" ht="19.5" customHeight="1" x14ac:dyDescent="0.25">
      <c r="B42" s="9"/>
      <c r="C42" s="30"/>
      <c r="D42" s="30"/>
      <c r="E42" s="30"/>
      <c r="F42" s="30"/>
      <c r="G42" s="406"/>
      <c r="H42" s="407"/>
      <c r="I42" s="402"/>
      <c r="J42" s="403"/>
    </row>
    <row r="43" spans="1:17" ht="16.5" customHeight="1" x14ac:dyDescent="0.25">
      <c r="B43" s="9"/>
      <c r="C43" s="30"/>
      <c r="D43" s="30"/>
      <c r="E43" s="30"/>
      <c r="F43" s="30"/>
      <c r="G43" s="406"/>
      <c r="H43" s="407"/>
      <c r="I43" s="390" t="s">
        <v>19</v>
      </c>
      <c r="J43" s="390"/>
    </row>
    <row r="44" spans="1:17" ht="17.25" customHeight="1" x14ac:dyDescent="0.25">
      <c r="B44" s="9"/>
      <c r="C44" s="30"/>
      <c r="D44" s="30"/>
      <c r="E44" s="30"/>
      <c r="F44" s="30"/>
      <c r="G44" s="777"/>
      <c r="H44" s="778"/>
      <c r="I44" s="411" t="s">
        <v>1257</v>
      </c>
      <c r="J44" s="412"/>
    </row>
    <row r="45" spans="1:17" ht="14.25" customHeight="1" x14ac:dyDescent="0.25">
      <c r="B45" s="66"/>
      <c r="C45" s="67"/>
      <c r="D45" s="67"/>
      <c r="E45" s="67"/>
      <c r="F45" s="67"/>
      <c r="G45" s="777"/>
      <c r="H45" s="778"/>
      <c r="I45" s="411"/>
      <c r="J45" s="412"/>
    </row>
    <row r="46" spans="1:17" ht="11.25" customHeight="1" x14ac:dyDescent="0.25">
      <c r="B46" s="66"/>
      <c r="C46" s="67"/>
      <c r="D46" s="67"/>
      <c r="E46" s="67"/>
      <c r="F46" s="67"/>
      <c r="G46" s="777"/>
      <c r="H46" s="778"/>
      <c r="I46" s="411"/>
      <c r="J46" s="412"/>
    </row>
    <row r="47" spans="1:17" ht="4.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9083.2000000000007</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4:J4"/>
    <mergeCell ref="B5:J5"/>
    <mergeCell ref="B6:J6"/>
    <mergeCell ref="B11:J11"/>
    <mergeCell ref="B12:C16"/>
    <mergeCell ref="D12:E12"/>
    <mergeCell ref="F12:G12"/>
    <mergeCell ref="H12:I12"/>
    <mergeCell ref="D13:E14"/>
    <mergeCell ref="F13:G14"/>
    <mergeCell ref="B23:J23"/>
    <mergeCell ref="H13:I14"/>
    <mergeCell ref="J13:J14"/>
    <mergeCell ref="D15:H15"/>
    <mergeCell ref="I15:J15"/>
    <mergeCell ref="D16:H16"/>
    <mergeCell ref="I16:J16"/>
    <mergeCell ref="B17:J17"/>
    <mergeCell ref="B18:C19"/>
    <mergeCell ref="D18:J19"/>
    <mergeCell ref="B20:F21"/>
    <mergeCell ref="G20:J21"/>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H35"/>
    <mergeCell ref="I35:J35"/>
    <mergeCell ref="B36:E37"/>
    <mergeCell ref="F36:H36"/>
    <mergeCell ref="I36:J36"/>
    <mergeCell ref="F37:H37"/>
    <mergeCell ref="I37:J37"/>
    <mergeCell ref="B38:H38"/>
    <mergeCell ref="I38:J39"/>
    <mergeCell ref="G39:H39"/>
    <mergeCell ref="G40:H40"/>
    <mergeCell ref="I40:J42"/>
    <mergeCell ref="G41:H41"/>
    <mergeCell ref="G42:H42"/>
    <mergeCell ref="G43:H43"/>
    <mergeCell ref="I43:J43"/>
    <mergeCell ref="G44:H44"/>
    <mergeCell ref="I44:J49"/>
    <mergeCell ref="G45:H45"/>
    <mergeCell ref="G46:H46"/>
    <mergeCell ref="G47:H47"/>
    <mergeCell ref="G48:H48"/>
    <mergeCell ref="G49:H49"/>
    <mergeCell ref="B58:J58"/>
    <mergeCell ref="B50:F50"/>
    <mergeCell ref="G50:H50"/>
    <mergeCell ref="I50:J51"/>
    <mergeCell ref="B51:D51"/>
    <mergeCell ref="E51:H51"/>
    <mergeCell ref="B52:D57"/>
    <mergeCell ref="E52:H57"/>
    <mergeCell ref="I52:J55"/>
    <mergeCell ref="I56:J57"/>
  </mergeCells>
  <printOptions horizontalCentered="1"/>
  <pageMargins left="0.31496062992125984" right="0.11811023622047245" top="0.15748031496062992" bottom="0.15748031496062992" header="0.31496062992125984" footer="0.31496062992125984"/>
  <pageSetup scale="70" fitToHeight="0" orientation="portrait" r:id="rId1"/>
  <drawing r:id="rId2"/>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sheetPr codeName="Hoja270">
    <tabColor theme="0"/>
  </sheetPr>
  <dimension ref="B1:K57"/>
  <sheetViews>
    <sheetView topLeftCell="A11"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1405</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1406</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1407</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29.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1450</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7" customHeight="1" x14ac:dyDescent="0.25">
      <c r="B33" s="443" t="s">
        <v>668</v>
      </c>
      <c r="C33" s="444"/>
      <c r="D33" s="444"/>
      <c r="E33" s="445"/>
      <c r="F33" s="550" t="s">
        <v>34</v>
      </c>
      <c r="G33" s="551"/>
      <c r="H33" s="552"/>
      <c r="I33" s="738">
        <f>SUM(I30:J32)</f>
        <v>0</v>
      </c>
      <c r="J33" s="738"/>
    </row>
    <row r="34" spans="2:10" ht="27.75" customHeight="1" x14ac:dyDescent="0.25">
      <c r="B34" s="446"/>
      <c r="C34" s="447"/>
      <c r="D34" s="447"/>
      <c r="E34" s="448"/>
      <c r="F34" s="550" t="s">
        <v>33</v>
      </c>
      <c r="G34" s="551"/>
      <c r="H34" s="552"/>
      <c r="I34" s="452">
        <f>++I26+I27-I33</f>
        <v>1450</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15</v>
      </c>
      <c r="C37" s="30" t="s">
        <v>12</v>
      </c>
      <c r="D37" s="30" t="s">
        <v>396</v>
      </c>
      <c r="E37" s="30" t="s">
        <v>498</v>
      </c>
      <c r="F37" s="30" t="s">
        <v>10</v>
      </c>
      <c r="G37" s="426">
        <f>I26</f>
        <v>1450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35433070866141736" bottom="0.35433070866141736" header="0.31496062992125984" footer="0.31496062992125984"/>
  <pageSetup scale="75" orientation="portrait" r:id="rId1"/>
  <drawing r:id="rId2"/>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sheetPr codeName="Hoja271">
    <tabColor theme="0"/>
  </sheetPr>
  <dimension ref="B1:K57"/>
  <sheetViews>
    <sheetView topLeftCell="A6"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2851562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1408</v>
      </c>
      <c r="J7" s="15"/>
    </row>
    <row r="8" spans="2:10" ht="20.25"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510" t="s">
        <v>1316</v>
      </c>
      <c r="I13" s="510"/>
      <c r="J13" s="504" t="s">
        <v>52</v>
      </c>
    </row>
    <row r="14" spans="2:10" x14ac:dyDescent="0.25">
      <c r="B14" s="497"/>
      <c r="C14" s="498"/>
      <c r="D14" s="504"/>
      <c r="E14" s="504"/>
      <c r="F14" s="507"/>
      <c r="G14" s="508"/>
      <c r="H14" s="510"/>
      <c r="I14" s="510"/>
      <c r="J14" s="504"/>
    </row>
    <row r="15" spans="2:10" ht="30.75" customHeight="1" x14ac:dyDescent="0.25">
      <c r="B15" s="497"/>
      <c r="C15" s="498"/>
      <c r="D15" s="390" t="s">
        <v>51</v>
      </c>
      <c r="E15" s="390"/>
      <c r="F15" s="390"/>
      <c r="G15" s="390"/>
      <c r="H15" s="390"/>
      <c r="I15" s="511" t="s">
        <v>50</v>
      </c>
      <c r="J15" s="512"/>
    </row>
    <row r="16" spans="2:10" ht="30.75" customHeight="1" x14ac:dyDescent="0.25">
      <c r="B16" s="499"/>
      <c r="C16" s="500"/>
      <c r="D16" s="504" t="s">
        <v>193</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669</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1410</v>
      </c>
      <c r="C23" s="477"/>
      <c r="D23" s="477"/>
      <c r="E23" s="477"/>
      <c r="F23" s="477"/>
      <c r="G23" s="477"/>
      <c r="H23" s="477"/>
      <c r="I23" s="477"/>
      <c r="J23" s="478"/>
    </row>
    <row r="24" spans="2:10" ht="25.5" customHeight="1" x14ac:dyDescent="0.25">
      <c r="B24" s="479"/>
      <c r="C24" s="480"/>
      <c r="D24" s="480"/>
      <c r="E24" s="480"/>
      <c r="F24" s="480"/>
      <c r="G24" s="480"/>
      <c r="H24" s="480"/>
      <c r="I24" s="480"/>
      <c r="J24" s="481"/>
    </row>
    <row r="25" spans="2:10" ht="32.25"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4497.9799999999996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582" t="s">
        <v>996</v>
      </c>
      <c r="C33" s="583"/>
      <c r="D33" s="583"/>
      <c r="E33" s="584"/>
      <c r="F33" s="550" t="s">
        <v>34</v>
      </c>
      <c r="G33" s="551"/>
      <c r="H33" s="552"/>
      <c r="I33" s="738">
        <f>SUM(I30:J32)</f>
        <v>0</v>
      </c>
      <c r="J33" s="738"/>
    </row>
    <row r="34" spans="2:10" ht="36" customHeight="1" x14ac:dyDescent="0.25">
      <c r="B34" s="585"/>
      <c r="C34" s="586"/>
      <c r="D34" s="586"/>
      <c r="E34" s="587"/>
      <c r="F34" s="550" t="s">
        <v>33</v>
      </c>
      <c r="G34" s="551"/>
      <c r="H34" s="552"/>
      <c r="I34" s="452">
        <f>++I26+I27-I33</f>
        <v>4497.9799999999996</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22</v>
      </c>
      <c r="C37" s="30" t="s">
        <v>12</v>
      </c>
      <c r="D37" s="30" t="s">
        <v>396</v>
      </c>
      <c r="E37" s="30" t="s">
        <v>498</v>
      </c>
      <c r="F37" s="30" t="s">
        <v>10</v>
      </c>
      <c r="G37" s="426">
        <f>I26</f>
        <v>4497.9799999999996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ht="10.5" customHeight="1" x14ac:dyDescent="0.25">
      <c r="B43" s="9"/>
      <c r="C43" s="8"/>
      <c r="D43" s="8"/>
      <c r="E43" s="8"/>
      <c r="F43" s="8"/>
      <c r="G43" s="406"/>
      <c r="H43" s="407"/>
      <c r="I43" s="882"/>
      <c r="J43" s="883"/>
    </row>
    <row r="44" spans="2:10" ht="7.5"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sheetPr codeName="Hoja272">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1411</v>
      </c>
      <c r="J7" s="15"/>
    </row>
    <row r="8" spans="2:10" ht="20.25"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760" t="s">
        <v>1412</v>
      </c>
      <c r="C23" s="761"/>
      <c r="D23" s="761"/>
      <c r="E23" s="761"/>
      <c r="F23" s="761"/>
      <c r="G23" s="761"/>
      <c r="H23" s="761"/>
      <c r="I23" s="761"/>
      <c r="J23" s="762"/>
    </row>
    <row r="24" spans="2:10" ht="27" customHeight="1" x14ac:dyDescent="0.25">
      <c r="B24" s="763"/>
      <c r="C24" s="764"/>
      <c r="D24" s="764"/>
      <c r="E24" s="764"/>
      <c r="F24" s="764"/>
      <c r="G24" s="764"/>
      <c r="H24" s="764"/>
      <c r="I24" s="764"/>
      <c r="J24" s="765"/>
    </row>
    <row r="25" spans="2:10" ht="23.25" customHeight="1" x14ac:dyDescent="0.25">
      <c r="B25" s="763"/>
      <c r="C25" s="764"/>
      <c r="D25" s="764"/>
      <c r="E25" s="764"/>
      <c r="F25" s="764"/>
      <c r="G25" s="764"/>
      <c r="H25" s="764"/>
      <c r="I25" s="764"/>
      <c r="J25" s="765"/>
    </row>
    <row r="26" spans="2:10" x14ac:dyDescent="0.25">
      <c r="B26" s="455" t="s">
        <v>42</v>
      </c>
      <c r="C26" s="455"/>
      <c r="D26" s="455"/>
      <c r="E26" s="455"/>
      <c r="F26" s="455"/>
      <c r="G26" s="455"/>
      <c r="H26" s="455"/>
      <c r="I26" s="891">
        <v>4130</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582" t="s">
        <v>1413</v>
      </c>
      <c r="C33" s="583"/>
      <c r="D33" s="583"/>
      <c r="E33" s="584"/>
      <c r="F33" s="550" t="s">
        <v>34</v>
      </c>
      <c r="G33" s="551"/>
      <c r="H33" s="552"/>
      <c r="I33" s="738">
        <f>SUM(I30:J32)</f>
        <v>0</v>
      </c>
      <c r="J33" s="738"/>
    </row>
    <row r="34" spans="2:10" ht="25.5" customHeight="1" x14ac:dyDescent="0.25">
      <c r="B34" s="585"/>
      <c r="C34" s="586"/>
      <c r="D34" s="586"/>
      <c r="E34" s="587"/>
      <c r="F34" s="550" t="s">
        <v>33</v>
      </c>
      <c r="G34" s="551"/>
      <c r="H34" s="552"/>
      <c r="I34" s="452">
        <f>++I26+I27-I33</f>
        <v>4130</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16</v>
      </c>
      <c r="C37" s="30" t="s">
        <v>12</v>
      </c>
      <c r="D37" s="30" t="s">
        <v>396</v>
      </c>
      <c r="E37" s="30" t="s">
        <v>498</v>
      </c>
      <c r="F37" s="30" t="s">
        <v>10</v>
      </c>
      <c r="G37" s="426">
        <f>I26</f>
        <v>4130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sheetPr codeName="Hoja273">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1414</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510" t="s">
        <v>1316</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1415</v>
      </c>
      <c r="C23" s="477"/>
      <c r="D23" s="477"/>
      <c r="E23" s="477"/>
      <c r="F23" s="477"/>
      <c r="G23" s="477"/>
      <c r="H23" s="477"/>
      <c r="I23" s="477"/>
      <c r="J23" s="478"/>
    </row>
    <row r="24" spans="2:10" ht="38.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3502.02</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6.25" customHeight="1" x14ac:dyDescent="0.25">
      <c r="B33" s="443" t="s">
        <v>1416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3502.02</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18</v>
      </c>
      <c r="C37" s="30" t="s">
        <v>12</v>
      </c>
      <c r="D37" s="30" t="s">
        <v>396</v>
      </c>
      <c r="E37" s="30" t="s">
        <v>498</v>
      </c>
      <c r="F37" s="30" t="s">
        <v>10</v>
      </c>
      <c r="G37" s="426">
        <f>I26</f>
        <v>3502.02</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6" orientation="portrait" r:id="rId1"/>
  <drawing r:id="rId2"/>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sheetPr codeName="Hoja274">
    <tabColor theme="0"/>
  </sheetPr>
  <dimension ref="B1:K57"/>
  <sheetViews>
    <sheetView topLeftCell="A1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1417</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687</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688</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1418</v>
      </c>
      <c r="C23" s="477"/>
      <c r="D23" s="477"/>
      <c r="E23" s="477"/>
      <c r="F23" s="477"/>
      <c r="G23" s="477"/>
      <c r="H23" s="477"/>
      <c r="I23" s="477"/>
      <c r="J23" s="478"/>
    </row>
    <row r="24" spans="2:10" ht="33.7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2248.9899999999998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1000</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15</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ht="3"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6" orientation="portrait" r:id="rId1"/>
  <drawing r:id="rId2"/>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sheetPr codeName="Hoja275">
    <tabColor theme="0"/>
  </sheetPr>
  <dimension ref="B1:K57"/>
  <sheetViews>
    <sheetView topLeftCell="A1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1419</v>
      </c>
      <c r="J7" s="15"/>
    </row>
    <row r="8" spans="2:10" ht="20.25"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1406</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660</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1420</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891">
        <v>2248.9899999999998</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1000</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22</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sheetPr codeName="Hoja276">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1421</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1406</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1422</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2085</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16.5" customHeight="1" x14ac:dyDescent="0.25">
      <c r="B33" s="443" t="s">
        <v>1009</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2085</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18</v>
      </c>
      <c r="C37" s="30" t="s">
        <v>12</v>
      </c>
      <c r="D37" s="30" t="s">
        <v>396</v>
      </c>
      <c r="E37" s="30" t="s">
        <v>498</v>
      </c>
      <c r="F37" s="30" t="s">
        <v>10</v>
      </c>
      <c r="G37" s="426">
        <f>I26</f>
        <v>2085</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sheetPr codeName="Hoja277">
    <tabColor theme="0"/>
  </sheetPr>
  <dimension ref="B1:K57"/>
  <sheetViews>
    <sheetView topLeftCell="A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1423</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510" t="s">
        <v>1316</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699</v>
      </c>
      <c r="E18" s="464"/>
      <c r="F18" s="464"/>
      <c r="G18" s="464"/>
      <c r="H18" s="464"/>
      <c r="I18" s="464"/>
      <c r="J18" s="465"/>
    </row>
    <row r="19" spans="2:10" x14ac:dyDescent="0.25">
      <c r="B19" s="461"/>
      <c r="C19" s="462"/>
      <c r="D19" s="466"/>
      <c r="E19" s="467"/>
      <c r="F19" s="467"/>
      <c r="G19" s="467"/>
      <c r="H19" s="467"/>
      <c r="I19" s="467"/>
      <c r="J19" s="468"/>
    </row>
    <row r="20" spans="2:10" x14ac:dyDescent="0.25">
      <c r="B20" s="469" t="s">
        <v>700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1424</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2000</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1014</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2000</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22</v>
      </c>
      <c r="C37" s="30" t="s">
        <v>12</v>
      </c>
      <c r="D37" s="30" t="s">
        <v>396</v>
      </c>
      <c r="E37" s="30" t="s">
        <v>498</v>
      </c>
      <c r="F37" s="30" t="s">
        <v>10</v>
      </c>
      <c r="G37" s="426">
        <f>I26</f>
        <v>2000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sheetPr codeName="Hoja278">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7"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1425</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ht="9.75" customHeight="1"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x14ac:dyDescent="0.25">
      <c r="B13" s="497"/>
      <c r="C13" s="498"/>
      <c r="D13" s="504" t="s">
        <v>579</v>
      </c>
      <c r="E13" s="504"/>
      <c r="F13" s="505" t="s">
        <v>1409</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41.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580</v>
      </c>
      <c r="E18" s="464"/>
      <c r="F18" s="464"/>
      <c r="G18" s="464"/>
      <c r="H18" s="464"/>
      <c r="I18" s="464"/>
      <c r="J18" s="465"/>
    </row>
    <row r="19" spans="2:10" x14ac:dyDescent="0.25">
      <c r="B19" s="461"/>
      <c r="C19" s="462"/>
      <c r="D19" s="466"/>
      <c r="E19" s="467"/>
      <c r="F19" s="467"/>
      <c r="G19" s="467"/>
      <c r="H19" s="467"/>
      <c r="I19" s="467"/>
      <c r="J19" s="468"/>
    </row>
    <row r="20" spans="2:10" x14ac:dyDescent="0.25">
      <c r="B20" s="469" t="s">
        <v>581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2.5" customHeight="1" x14ac:dyDescent="0.25">
      <c r="B23" s="476" t="s">
        <v>1426</v>
      </c>
      <c r="C23" s="477"/>
      <c r="D23" s="477"/>
      <c r="E23" s="477"/>
      <c r="F23" s="477"/>
      <c r="G23" s="477"/>
      <c r="H23" s="477"/>
      <c r="I23" s="477"/>
      <c r="J23" s="478"/>
    </row>
    <row r="24" spans="2:10" ht="13.5" customHeight="1" x14ac:dyDescent="0.25">
      <c r="B24" s="479"/>
      <c r="C24" s="480"/>
      <c r="D24" s="480"/>
      <c r="E24" s="480"/>
      <c r="F24" s="480"/>
      <c r="G24" s="480"/>
      <c r="H24" s="480"/>
      <c r="I24" s="480"/>
      <c r="J24" s="481"/>
    </row>
    <row r="25" spans="2:10" ht="37.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2248.9899999999998</v>
      </c>
      <c r="J26" s="601"/>
    </row>
    <row r="27" spans="2:10" x14ac:dyDescent="0.25">
      <c r="B27" s="487" t="s">
        <v>41</v>
      </c>
      <c r="C27" s="488"/>
      <c r="D27" s="488"/>
      <c r="E27" s="488"/>
      <c r="F27" s="488"/>
      <c r="G27" s="488"/>
      <c r="H27" s="539"/>
      <c r="I27" s="727"/>
      <c r="J27" s="728"/>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1000</v>
      </c>
      <c r="C33" s="444"/>
      <c r="D33" s="444"/>
      <c r="E33" s="445"/>
      <c r="F33" s="550" t="s">
        <v>34</v>
      </c>
      <c r="G33" s="551"/>
      <c r="H33" s="552"/>
      <c r="I33" s="738">
        <f>SUM(I30:J32)</f>
        <v>0</v>
      </c>
      <c r="J33" s="738"/>
    </row>
    <row r="34" spans="2:10" ht="34.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16</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1017</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sheetPr codeName="Hoja279">
    <tabColor theme="0"/>
  </sheetPr>
  <dimension ref="B1:K57"/>
  <sheetViews>
    <sheetView topLeftCell="A5" workbookViewId="0">
      <selection activeCell="F33" sqref="F33:H33"/>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1427</v>
      </c>
      <c r="J7" s="15"/>
    </row>
    <row r="8" spans="2:10" ht="20.25"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595" t="s">
        <v>646</v>
      </c>
      <c r="E18" s="596"/>
      <c r="F18" s="596"/>
      <c r="G18" s="596"/>
      <c r="H18" s="596"/>
      <c r="I18" s="596"/>
      <c r="J18" s="597"/>
    </row>
    <row r="19" spans="2:10" x14ac:dyDescent="0.25">
      <c r="B19" s="461"/>
      <c r="C19" s="462"/>
      <c r="D19" s="598"/>
      <c r="E19" s="599"/>
      <c r="F19" s="599"/>
      <c r="G19" s="599"/>
      <c r="H19" s="599"/>
      <c r="I19" s="599"/>
      <c r="J19" s="600"/>
    </row>
    <row r="20" spans="2:10" ht="16.5" customHeight="1" x14ac:dyDescent="0.25">
      <c r="B20" s="521" t="s">
        <v>647</v>
      </c>
      <c r="C20" s="521"/>
      <c r="D20" s="521"/>
      <c r="E20" s="521"/>
      <c r="F20" s="470" t="s">
        <v>44</v>
      </c>
      <c r="G20" s="471"/>
      <c r="H20" s="471"/>
      <c r="I20" s="471"/>
      <c r="J20" s="472"/>
    </row>
    <row r="21" spans="2:10" ht="16.5" customHeight="1" x14ac:dyDescent="0.25">
      <c r="B21" s="521"/>
      <c r="C21" s="521"/>
      <c r="D21" s="521"/>
      <c r="E21" s="521"/>
      <c r="F21" s="522"/>
      <c r="G21" s="523"/>
      <c r="H21" s="523"/>
      <c r="I21" s="523"/>
      <c r="J21" s="524"/>
    </row>
    <row r="22" spans="2:10" ht="18" x14ac:dyDescent="0.25">
      <c r="B22" s="387" t="s">
        <v>43</v>
      </c>
      <c r="C22" s="388"/>
      <c r="D22" s="388"/>
      <c r="E22" s="388"/>
      <c r="F22" s="388"/>
      <c r="G22" s="388"/>
      <c r="H22" s="388"/>
      <c r="I22" s="388"/>
      <c r="J22" s="389"/>
    </row>
    <row r="23" spans="2:10" x14ac:dyDescent="0.25">
      <c r="B23" s="476" t="s">
        <v>1428</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2248.9899999999998</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1000</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2248.9899999999998</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22</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16.5"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sheetPr codeName="Hoja280">
    <tabColor theme="0"/>
  </sheetPr>
  <dimension ref="B1:K57"/>
  <sheetViews>
    <sheetView topLeftCell="A1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6.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1429</v>
      </c>
      <c r="J7" s="15"/>
    </row>
    <row r="8" spans="2:10" ht="20.25"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1406</v>
      </c>
      <c r="G13" s="506"/>
      <c r="H13" s="737" t="s">
        <v>1316</v>
      </c>
      <c r="I13" s="518"/>
      <c r="J13" s="504" t="s">
        <v>52</v>
      </c>
    </row>
    <row r="14" spans="2:10" x14ac:dyDescent="0.25">
      <c r="B14" s="497"/>
      <c r="C14" s="498"/>
      <c r="D14" s="504"/>
      <c r="E14" s="504"/>
      <c r="F14" s="507"/>
      <c r="G14" s="508"/>
      <c r="H14" s="519"/>
      <c r="I14" s="520"/>
      <c r="J14" s="504"/>
    </row>
    <row r="15" spans="2:10" ht="36.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652</v>
      </c>
      <c r="E18" s="464"/>
      <c r="F18" s="464"/>
      <c r="G18" s="464"/>
      <c r="H18" s="464"/>
      <c r="I18" s="464"/>
      <c r="J18" s="465"/>
    </row>
    <row r="19" spans="2:10" x14ac:dyDescent="0.25">
      <c r="B19" s="461"/>
      <c r="C19" s="462"/>
      <c r="D19" s="466"/>
      <c r="E19" s="467"/>
      <c r="F19" s="467"/>
      <c r="G19" s="467"/>
      <c r="H19" s="467"/>
      <c r="I19" s="467"/>
      <c r="J19" s="468"/>
    </row>
    <row r="20" spans="2:10" x14ac:dyDescent="0.25">
      <c r="B20" s="469" t="s">
        <v>653</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1430</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1500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582" t="s">
        <v>659</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1500</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16</v>
      </c>
      <c r="C37" s="30" t="s">
        <v>12</v>
      </c>
      <c r="D37" s="30" t="s">
        <v>396</v>
      </c>
      <c r="E37" s="30" t="s">
        <v>498</v>
      </c>
      <c r="F37" s="30" t="s">
        <v>10</v>
      </c>
      <c r="G37" s="426">
        <f>I26</f>
        <v>1500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1022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sheetPr codeName="Hoja281">
    <tabColor theme="0"/>
  </sheetPr>
  <dimension ref="B1:K57"/>
  <sheetViews>
    <sheetView topLeftCell="A4"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1431</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1409</v>
      </c>
      <c r="G13" s="506"/>
      <c r="H13" s="510" t="s">
        <v>1316</v>
      </c>
      <c r="I13" s="510"/>
      <c r="J13" s="504" t="s">
        <v>52</v>
      </c>
    </row>
    <row r="14" spans="2:10" x14ac:dyDescent="0.25">
      <c r="B14" s="497"/>
      <c r="C14" s="498"/>
      <c r="D14" s="504"/>
      <c r="E14" s="504"/>
      <c r="F14" s="507"/>
      <c r="G14" s="508"/>
      <c r="H14" s="510"/>
      <c r="I14" s="51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746</v>
      </c>
      <c r="E18" s="464"/>
      <c r="F18" s="464"/>
      <c r="G18" s="464"/>
      <c r="H18" s="464"/>
      <c r="I18" s="464"/>
      <c r="J18" s="465"/>
    </row>
    <row r="19" spans="2:10" x14ac:dyDescent="0.25">
      <c r="B19" s="461"/>
      <c r="C19" s="462"/>
      <c r="D19" s="466"/>
      <c r="E19" s="467"/>
      <c r="F19" s="467"/>
      <c r="G19" s="467"/>
      <c r="H19" s="467"/>
      <c r="I19" s="467"/>
      <c r="J19" s="468"/>
    </row>
    <row r="20" spans="2:10" x14ac:dyDescent="0.25">
      <c r="B20" s="469" t="s">
        <v>747</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1432</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1151</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1433</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1151</v>
      </c>
      <c r="J34" s="452"/>
    </row>
    <row r="35" spans="2:10"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21</v>
      </c>
      <c r="C37" s="30" t="s">
        <v>12</v>
      </c>
      <c r="D37" s="30" t="s">
        <v>396</v>
      </c>
      <c r="E37" s="30" t="s">
        <v>498</v>
      </c>
      <c r="F37" s="30" t="s">
        <v>10</v>
      </c>
      <c r="G37" s="426">
        <f>I26</f>
        <v>1151</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11811023622047245" right="0.11811023622047245" top="0.15748031496062992" bottom="0.15748031496062992" header="0.31496062992125984" footer="0.31496062992125984"/>
  <pageSetup scale="77" orientation="portrait" r:id="rId1"/>
  <drawing r:id="rId2"/>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sheetPr codeName="Hoja282">
    <tabColor theme="0"/>
  </sheetPr>
  <dimension ref="B1:K57"/>
  <sheetViews>
    <sheetView topLeftCell="A5"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1434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1435</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678</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679</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1436</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6.25" customHeight="1" x14ac:dyDescent="0.25">
      <c r="B25" s="531"/>
      <c r="C25" s="532"/>
      <c r="D25" s="532"/>
      <c r="E25" s="532"/>
      <c r="F25" s="532"/>
      <c r="G25" s="532"/>
      <c r="H25" s="532"/>
      <c r="I25" s="532"/>
      <c r="J25" s="533"/>
    </row>
    <row r="26" spans="2:10" x14ac:dyDescent="0.25">
      <c r="B26" s="455" t="s">
        <v>42</v>
      </c>
      <c r="C26" s="455"/>
      <c r="D26" s="455"/>
      <c r="E26" s="455"/>
      <c r="F26" s="455"/>
      <c r="G26" s="455"/>
      <c r="H26" s="455"/>
      <c r="I26" s="891">
        <v>4497.9799999999996</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1437</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4497.9799999999996</v>
      </c>
      <c r="J34" s="452"/>
    </row>
    <row r="35" spans="2:10" ht="24" customHeight="1"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15</v>
      </c>
      <c r="C37" s="30" t="s">
        <v>12</v>
      </c>
      <c r="D37" s="30" t="s">
        <v>396</v>
      </c>
      <c r="E37" s="30" t="s">
        <v>498</v>
      </c>
      <c r="F37" s="30" t="s">
        <v>10</v>
      </c>
      <c r="G37" s="426">
        <f>I26</f>
        <v>4497.9799999999996</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sheetPr codeName="Hoja283">
    <tabColor theme="0"/>
  </sheetPr>
  <dimension ref="B1:K57"/>
  <sheetViews>
    <sheetView topLeftCell="A5"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1438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1396</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1435</v>
      </c>
      <c r="G13" s="506"/>
      <c r="H13" s="737" t="s">
        <v>1316</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1439</v>
      </c>
      <c r="E18" s="464"/>
      <c r="F18" s="464"/>
      <c r="G18" s="464"/>
      <c r="H18" s="464"/>
      <c r="I18" s="464"/>
      <c r="J18" s="465"/>
    </row>
    <row r="19" spans="2:10" x14ac:dyDescent="0.25">
      <c r="B19" s="461"/>
      <c r="C19" s="462"/>
      <c r="D19" s="466"/>
      <c r="E19" s="467"/>
      <c r="F19" s="467"/>
      <c r="G19" s="467"/>
      <c r="H19" s="467"/>
      <c r="I19" s="467"/>
      <c r="J19" s="468"/>
    </row>
    <row r="20" spans="2:10" x14ac:dyDescent="0.25">
      <c r="B20" s="469" t="s">
        <v>1440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1441</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6.25" customHeight="1" x14ac:dyDescent="0.25">
      <c r="B25" s="531"/>
      <c r="C25" s="532"/>
      <c r="D25" s="532"/>
      <c r="E25" s="532"/>
      <c r="F25" s="532"/>
      <c r="G25" s="532"/>
      <c r="H25" s="532"/>
      <c r="I25" s="532"/>
      <c r="J25" s="533"/>
    </row>
    <row r="26" spans="2:10" x14ac:dyDescent="0.25">
      <c r="B26" s="455" t="s">
        <v>42</v>
      </c>
      <c r="C26" s="455"/>
      <c r="D26" s="455"/>
      <c r="E26" s="455"/>
      <c r="F26" s="455"/>
      <c r="G26" s="455"/>
      <c r="H26" s="455"/>
      <c r="I26" s="891">
        <v>2248.9899999999998</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1442</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2248.9899999999998</v>
      </c>
      <c r="J34" s="452"/>
    </row>
    <row r="35" spans="2:10" ht="24" customHeight="1" x14ac:dyDescent="0.25">
      <c r="B35" s="417" t="s">
        <v>32</v>
      </c>
      <c r="C35" s="418"/>
      <c r="D35" s="418"/>
      <c r="E35" s="418"/>
      <c r="F35" s="418"/>
      <c r="G35" s="418"/>
      <c r="H35" s="419"/>
      <c r="I35" s="390" t="s">
        <v>31</v>
      </c>
      <c r="J35" s="390"/>
    </row>
    <row r="36" spans="2:10" ht="31.5" x14ac:dyDescent="0.25">
      <c r="B36" s="212" t="s">
        <v>30</v>
      </c>
      <c r="C36" s="212" t="s">
        <v>29</v>
      </c>
      <c r="D36" s="212" t="s">
        <v>28</v>
      </c>
      <c r="E36" s="212" t="s">
        <v>27</v>
      </c>
      <c r="F36" s="34" t="s">
        <v>26</v>
      </c>
      <c r="G36" s="437" t="s">
        <v>25</v>
      </c>
      <c r="H36" s="434"/>
      <c r="I36" s="390"/>
      <c r="J36" s="390"/>
    </row>
    <row r="37" spans="2:10" x14ac:dyDescent="0.25">
      <c r="B37" s="214" t="s">
        <v>22</v>
      </c>
      <c r="C37" s="30" t="s">
        <v>12</v>
      </c>
      <c r="D37" s="30" t="s">
        <v>396</v>
      </c>
      <c r="E37" s="30" t="s">
        <v>498</v>
      </c>
      <c r="F37" s="30" t="s">
        <v>10</v>
      </c>
      <c r="G37" s="426">
        <f>I26</f>
        <v>2248.9899999999998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13"/>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sheetPr codeName="Hoja284">
    <tabColor theme="0"/>
  </sheetPr>
  <dimension ref="B2:J60"/>
  <sheetViews>
    <sheetView workbookViewId="0">
      <selection activeCell="D19" sqref="D19:J2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1443</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1445</v>
      </c>
      <c r="G14" s="506"/>
      <c r="H14" s="737" t="s">
        <v>1446</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446</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1447</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1448</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17694.8</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17694.8</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1449</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17694.8</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1135</v>
      </c>
      <c r="D41" s="30" t="s">
        <v>394</v>
      </c>
      <c r="E41" s="30" t="s">
        <v>11</v>
      </c>
      <c r="F41" s="30" t="s">
        <v>10</v>
      </c>
      <c r="G41" s="426">
        <v>9528.2999999999993</v>
      </c>
      <c r="H41" s="427"/>
      <c r="I41" s="400" t="s">
        <v>143</v>
      </c>
      <c r="J41" s="401"/>
    </row>
    <row r="42" spans="2:10" ht="15.75" customHeight="1" x14ac:dyDescent="0.25">
      <c r="B42" s="9" t="s">
        <v>15</v>
      </c>
      <c r="C42" s="30" t="s">
        <v>1135</v>
      </c>
      <c r="D42" s="30" t="s">
        <v>394</v>
      </c>
      <c r="E42" s="30" t="s">
        <v>119</v>
      </c>
      <c r="F42" s="30" t="s">
        <v>10</v>
      </c>
      <c r="G42" s="426">
        <v>7442.2</v>
      </c>
      <c r="H42" s="427"/>
      <c r="I42" s="402"/>
      <c r="J42" s="403"/>
    </row>
    <row r="43" spans="2:10" ht="15.75" x14ac:dyDescent="0.25">
      <c r="B43" s="9" t="s">
        <v>15</v>
      </c>
      <c r="C43" s="8" t="s">
        <v>1135</v>
      </c>
      <c r="D43" s="8" t="s">
        <v>120</v>
      </c>
      <c r="E43" s="8" t="s">
        <v>11</v>
      </c>
      <c r="F43" s="30" t="s">
        <v>10</v>
      </c>
      <c r="G43" s="426">
        <v>724.3</v>
      </c>
      <c r="H43" s="427"/>
      <c r="I43" s="402"/>
      <c r="J43" s="403"/>
    </row>
    <row r="44" spans="2:10" ht="15.75" x14ac:dyDescent="0.25">
      <c r="B44" s="9"/>
      <c r="C44" s="8"/>
      <c r="D44" s="8"/>
      <c r="E44" s="8"/>
      <c r="F44" s="30"/>
      <c r="G44" s="406"/>
      <c r="H44" s="40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17694.8</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sheetPr codeName="Hoja285">
    <tabColor theme="0"/>
  </sheetPr>
  <dimension ref="B2:J60"/>
  <sheetViews>
    <sheetView topLeftCell="A13" workbookViewId="0">
      <selection activeCell="D14" sqref="D14:E15"/>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1450</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1451</v>
      </c>
      <c r="G14" s="506"/>
      <c r="H14" s="737" t="s">
        <v>1452</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216</v>
      </c>
      <c r="E19" s="596"/>
      <c r="F19" s="596"/>
      <c r="G19" s="596"/>
      <c r="H19" s="596"/>
      <c r="I19" s="596"/>
      <c r="J19" s="597"/>
    </row>
    <row r="20" spans="2:10" x14ac:dyDescent="0.25">
      <c r="B20" s="461"/>
      <c r="C20" s="462"/>
      <c r="D20" s="598"/>
      <c r="E20" s="599"/>
      <c r="F20" s="599"/>
      <c r="G20" s="599"/>
      <c r="H20" s="599"/>
      <c r="I20" s="599"/>
      <c r="J20" s="600"/>
    </row>
    <row r="21" spans="2:10" x14ac:dyDescent="0.25">
      <c r="B21" s="521" t="s">
        <v>217</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1453</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33874.879999999997</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33874.879999999997</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1454</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33874.879999999997</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1135</v>
      </c>
      <c r="D41" s="30" t="s">
        <v>11</v>
      </c>
      <c r="E41" s="30" t="s">
        <v>144</v>
      </c>
      <c r="F41" s="30" t="s">
        <v>10</v>
      </c>
      <c r="G41" s="426">
        <f>320.98+2150.16+177.14</f>
        <v>2648.2799999999997</v>
      </c>
      <c r="H41" s="427"/>
      <c r="I41" s="400" t="s">
        <v>143</v>
      </c>
      <c r="J41" s="401"/>
    </row>
    <row r="42" spans="2:10" ht="15.75" customHeight="1" x14ac:dyDescent="0.25">
      <c r="B42" s="9" t="s">
        <v>15</v>
      </c>
      <c r="C42" s="30" t="s">
        <v>1135</v>
      </c>
      <c r="D42" s="30" t="s">
        <v>394</v>
      </c>
      <c r="E42" s="30" t="s">
        <v>396</v>
      </c>
      <c r="F42" s="30" t="s">
        <v>10</v>
      </c>
      <c r="G42" s="426">
        <f>9858.15</f>
        <v>9858.15</v>
      </c>
      <c r="H42" s="427"/>
      <c r="I42" s="402"/>
      <c r="J42" s="403"/>
    </row>
    <row r="43" spans="2:10" ht="15.75" x14ac:dyDescent="0.25">
      <c r="B43" s="9" t="s">
        <v>15</v>
      </c>
      <c r="C43" s="8" t="s">
        <v>1135</v>
      </c>
      <c r="D43" s="8" t="s">
        <v>394</v>
      </c>
      <c r="E43" s="8" t="s">
        <v>120</v>
      </c>
      <c r="F43" s="30" t="s">
        <v>10</v>
      </c>
      <c r="G43" s="426">
        <v>18279.91</v>
      </c>
      <c r="H43" s="427"/>
      <c r="I43" s="402"/>
      <c r="J43" s="403"/>
    </row>
    <row r="44" spans="2:10" ht="15.75" x14ac:dyDescent="0.25">
      <c r="B44" s="9" t="s">
        <v>15</v>
      </c>
      <c r="C44" s="8" t="s">
        <v>1135</v>
      </c>
      <c r="D44" s="8" t="s">
        <v>120</v>
      </c>
      <c r="E44" s="8" t="s">
        <v>119</v>
      </c>
      <c r="F44" s="30" t="s">
        <v>10</v>
      </c>
      <c r="G44" s="426">
        <v>3088.54</v>
      </c>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33874.879999999997</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sheetPr codeName="Hoja286">
    <tabColor theme="0"/>
  </sheetPr>
  <dimension ref="B2:J60"/>
  <sheetViews>
    <sheetView workbookViewId="0">
      <selection activeCell="D14" sqref="D14:E15"/>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1455</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1456</v>
      </c>
      <c r="G14" s="506"/>
      <c r="H14" s="737" t="s">
        <v>1457</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1458</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1459</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1460</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7243.12</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7243.12</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1461</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7243.12</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7243.12</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7243.12</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sheetPr codeName="Hoja287">
    <tabColor theme="0"/>
  </sheetPr>
  <dimension ref="B2:J60"/>
  <sheetViews>
    <sheetView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1463</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1464</v>
      </c>
      <c r="G14" s="506"/>
      <c r="H14" s="737" t="s">
        <v>1465</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1466</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1467</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1468</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17328.78</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17328.78</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1469</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17328.78</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17328.78</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17328.78</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sheetPr codeName="Hoja288">
    <tabColor theme="0"/>
  </sheetPr>
  <dimension ref="B2:J60"/>
  <sheetViews>
    <sheetView topLeftCell="A29"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1470</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1477</v>
      </c>
      <c r="G14" s="506"/>
      <c r="H14" s="737" t="s">
        <v>1471</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1472</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1473</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1474</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12793.87</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12793.87</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1475</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12793.87</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12793.87</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12793.87</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sheetPr codeName="Hoja289">
    <tabColor theme="0"/>
  </sheetPr>
  <dimension ref="B2:J60"/>
  <sheetViews>
    <sheetView topLeftCell="A4"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1476</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1478</v>
      </c>
      <c r="G14" s="506"/>
      <c r="H14" s="737" t="s">
        <v>1479</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1480</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1481</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1482</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10492.69</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10492.69</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1483</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10492.69</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10492.69</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10492.69</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sheetPr codeName="Hoja290">
    <tabColor theme="0"/>
  </sheetPr>
  <dimension ref="B2:J60"/>
  <sheetViews>
    <sheetView topLeftCell="A21" workbookViewId="0">
      <selection activeCell="G41" sqref="G41:H41"/>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1484</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1485</v>
      </c>
      <c r="G14" s="506"/>
      <c r="H14" s="737" t="s">
        <v>1486</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1487</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1488</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1489</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46803.44</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46803.44</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1490</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46803.44</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46803.44</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46803.44</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sheetPr codeName="Hoja291">
    <tabColor theme="0"/>
  </sheetPr>
  <dimension ref="B2:J60"/>
  <sheetViews>
    <sheetView topLeftCell="A10" workbookViewId="0">
      <selection activeCell="D19" sqref="D19:J2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1491</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1492</v>
      </c>
      <c r="G14" s="506"/>
      <c r="H14" s="737" t="s">
        <v>1493</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1494</v>
      </c>
      <c r="E19" s="596"/>
      <c r="F19" s="596"/>
      <c r="G19" s="596"/>
      <c r="H19" s="596"/>
      <c r="I19" s="596"/>
      <c r="J19" s="597"/>
    </row>
    <row r="20" spans="2:10" x14ac:dyDescent="0.25">
      <c r="B20" s="461"/>
      <c r="C20" s="462"/>
      <c r="D20" s="598"/>
      <c r="E20" s="599"/>
      <c r="F20" s="599"/>
      <c r="G20" s="599"/>
      <c r="H20" s="599"/>
      <c r="I20" s="599"/>
      <c r="J20" s="600"/>
    </row>
    <row r="21" spans="2:10" x14ac:dyDescent="0.25">
      <c r="B21" s="521" t="s">
        <v>1495</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1496</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12698.88</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12698.88</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1497</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12698.88</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12698.88</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12698.88</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sheetPr codeName="Hoja292">
    <tabColor theme="0"/>
  </sheetPr>
  <dimension ref="B2:J60"/>
  <sheetViews>
    <sheetView topLeftCell="A26"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1498</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1499</v>
      </c>
      <c r="G14" s="506"/>
      <c r="H14" s="737" t="s">
        <v>1500</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1501</v>
      </c>
      <c r="E19" s="596"/>
      <c r="F19" s="596"/>
      <c r="G19" s="596"/>
      <c r="H19" s="596"/>
      <c r="I19" s="596"/>
      <c r="J19" s="597"/>
    </row>
    <row r="20" spans="2:10" x14ac:dyDescent="0.25">
      <c r="B20" s="461"/>
      <c r="C20" s="462"/>
      <c r="D20" s="598"/>
      <c r="E20" s="599"/>
      <c r="F20" s="599"/>
      <c r="G20" s="599"/>
      <c r="H20" s="599"/>
      <c r="I20" s="599"/>
      <c r="J20" s="600"/>
    </row>
    <row r="21" spans="2:10" x14ac:dyDescent="0.25">
      <c r="B21" s="521" t="s">
        <v>1502</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1503</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13596.82</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13596.82</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1504</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13596.82</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13596.82</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13596.82</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sheetPr codeName="Hoja293">
    <tabColor theme="0"/>
  </sheetPr>
  <dimension ref="B2:J60"/>
  <sheetViews>
    <sheetView topLeftCell="A26"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1505</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1506</v>
      </c>
      <c r="G14" s="506"/>
      <c r="H14" s="737" t="s">
        <v>1507</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1508</v>
      </c>
      <c r="E19" s="596"/>
      <c r="F19" s="596"/>
      <c r="G19" s="596"/>
      <c r="H19" s="596"/>
      <c r="I19" s="596"/>
      <c r="J19" s="597"/>
    </row>
    <row r="20" spans="2:10" x14ac:dyDescent="0.25">
      <c r="B20" s="461"/>
      <c r="C20" s="462"/>
      <c r="D20" s="598"/>
      <c r="E20" s="599"/>
      <c r="F20" s="599"/>
      <c r="G20" s="599"/>
      <c r="H20" s="599"/>
      <c r="I20" s="599"/>
      <c r="J20" s="600"/>
    </row>
    <row r="21" spans="2:10" x14ac:dyDescent="0.25">
      <c r="B21" s="521" t="s">
        <v>1509</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1510</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19200.400000000001</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19200.400000000001</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1511</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19200.400000000001</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19200.400000000001</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19200.400000000001</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sheetPr codeName="Hoja294">
    <tabColor theme="0"/>
  </sheetPr>
  <dimension ref="B2:J60"/>
  <sheetViews>
    <sheetView topLeftCell="A10"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1512</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1513</v>
      </c>
      <c r="G14" s="506"/>
      <c r="H14" s="737" t="s">
        <v>1514</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1515</v>
      </c>
      <c r="E19" s="596"/>
      <c r="F19" s="596"/>
      <c r="G19" s="596"/>
      <c r="H19" s="596"/>
      <c r="I19" s="596"/>
      <c r="J19" s="597"/>
    </row>
    <row r="20" spans="2:10" x14ac:dyDescent="0.25">
      <c r="B20" s="461"/>
      <c r="C20" s="462"/>
      <c r="D20" s="598"/>
      <c r="E20" s="599"/>
      <c r="F20" s="599"/>
      <c r="G20" s="599"/>
      <c r="H20" s="599"/>
      <c r="I20" s="599"/>
      <c r="J20" s="600"/>
    </row>
    <row r="21" spans="2:10" x14ac:dyDescent="0.25">
      <c r="B21" s="521" t="s">
        <v>1516</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1517</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19347.73</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19347.73</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1518</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19347.73</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19347.73</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19347.73</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sheetPr codeName="Hoja295">
    <tabColor theme="0"/>
  </sheetPr>
  <dimension ref="B2:J60"/>
  <sheetViews>
    <sheetView topLeftCell="A27" workbookViewId="0">
      <selection sqref="A1:J6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1519</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1444</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1520</v>
      </c>
      <c r="G14" s="506"/>
      <c r="H14" s="737" t="s">
        <v>1521</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1522</v>
      </c>
      <c r="E19" s="596"/>
      <c r="F19" s="596"/>
      <c r="G19" s="596"/>
      <c r="H19" s="596"/>
      <c r="I19" s="596"/>
      <c r="J19" s="597"/>
    </row>
    <row r="20" spans="2:10" x14ac:dyDescent="0.25">
      <c r="B20" s="461"/>
      <c r="C20" s="462"/>
      <c r="D20" s="598"/>
      <c r="E20" s="599"/>
      <c r="F20" s="599"/>
      <c r="G20" s="599"/>
      <c r="H20" s="599"/>
      <c r="I20" s="599"/>
      <c r="J20" s="600"/>
    </row>
    <row r="21" spans="2:10" x14ac:dyDescent="0.25">
      <c r="B21" s="521" t="s">
        <v>1523</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1524</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6765.81</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6765.81</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1525</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6765.81</v>
      </c>
      <c r="J38" s="717"/>
    </row>
    <row r="39" spans="2:10" ht="16.5" x14ac:dyDescent="0.25">
      <c r="B39" s="417" t="s">
        <v>32</v>
      </c>
      <c r="C39" s="418"/>
      <c r="D39" s="418"/>
      <c r="E39" s="418"/>
      <c r="F39" s="418"/>
      <c r="G39" s="418"/>
      <c r="H39" s="419"/>
      <c r="I39" s="420" t="s">
        <v>31</v>
      </c>
      <c r="J39" s="421"/>
    </row>
    <row r="40" spans="2:10" ht="31.5" x14ac:dyDescent="0.25">
      <c r="B40" s="219" t="s">
        <v>30</v>
      </c>
      <c r="C40" s="219" t="s">
        <v>29</v>
      </c>
      <c r="D40" s="219" t="s">
        <v>28</v>
      </c>
      <c r="E40" s="219" t="s">
        <v>27</v>
      </c>
      <c r="F40" s="28" t="s">
        <v>26</v>
      </c>
      <c r="G40" s="424" t="s">
        <v>25</v>
      </c>
      <c r="H40" s="425"/>
      <c r="I40" s="422"/>
      <c r="J40" s="423"/>
    </row>
    <row r="41" spans="2:10" ht="18" customHeight="1" x14ac:dyDescent="0.25">
      <c r="B41" s="9" t="s">
        <v>15</v>
      </c>
      <c r="C41" s="30" t="s">
        <v>1462</v>
      </c>
      <c r="D41" s="30" t="s">
        <v>11</v>
      </c>
      <c r="E41" s="30" t="s">
        <v>11</v>
      </c>
      <c r="F41" s="30" t="s">
        <v>10</v>
      </c>
      <c r="G41" s="426">
        <f>J27</f>
        <v>6765.81</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6765.81</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sheetPr codeName="Hoja296">
    <tabColor theme="0"/>
  </sheetPr>
  <dimension ref="B1:K61"/>
  <sheetViews>
    <sheetView topLeftCell="A16"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1526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1444</v>
      </c>
      <c r="J9" s="15"/>
    </row>
    <row r="10" spans="2:10" ht="11.25" customHeight="1" x14ac:dyDescent="0.25">
      <c r="B10" s="17"/>
      <c r="C10" s="16"/>
      <c r="D10" s="16"/>
      <c r="E10" s="16"/>
      <c r="F10" s="16"/>
      <c r="G10" s="16"/>
      <c r="H10" s="16"/>
      <c r="I10" s="16"/>
      <c r="J10" s="15"/>
    </row>
    <row r="11" spans="2:10" ht="23.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1530</v>
      </c>
      <c r="G13" s="518"/>
      <c r="H13" s="510" t="s">
        <v>1316</v>
      </c>
      <c r="I13" s="510"/>
      <c r="J13" s="504" t="s">
        <v>52</v>
      </c>
    </row>
    <row r="14" spans="2:10" ht="28.5" customHeight="1" x14ac:dyDescent="0.25">
      <c r="B14" s="497"/>
      <c r="C14" s="498"/>
      <c r="D14" s="507"/>
      <c r="E14" s="508"/>
      <c r="F14" s="519"/>
      <c r="G14" s="520"/>
      <c r="H14" s="510"/>
      <c r="I14" s="51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1531</v>
      </c>
      <c r="C24" s="529"/>
      <c r="D24" s="529"/>
      <c r="E24" s="529"/>
      <c r="F24" s="529"/>
      <c r="G24" s="529"/>
      <c r="H24" s="529"/>
      <c r="I24" s="529"/>
      <c r="J24" s="530"/>
    </row>
    <row r="25" spans="2:10" x14ac:dyDescent="0.25">
      <c r="B25" s="531"/>
      <c r="C25" s="532"/>
      <c r="D25" s="532"/>
      <c r="E25" s="532"/>
      <c r="F25" s="532"/>
      <c r="G25" s="532"/>
      <c r="H25" s="532"/>
      <c r="I25" s="532"/>
      <c r="J25" s="533"/>
    </row>
    <row r="26" spans="2:10" ht="9.75" customHeight="1"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v>232032.79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x14ac:dyDescent="0.25">
      <c r="B32" s="542" t="s">
        <v>36</v>
      </c>
      <c r="C32" s="543"/>
      <c r="D32" s="543"/>
      <c r="E32" s="543"/>
      <c r="F32" s="543"/>
      <c r="G32" s="543"/>
      <c r="H32" s="543"/>
      <c r="I32" s="544">
        <v>19761.37</v>
      </c>
      <c r="J32" s="545"/>
    </row>
    <row r="33" spans="2:10" x14ac:dyDescent="0.25">
      <c r="B33" s="542" t="s">
        <v>35</v>
      </c>
      <c r="C33" s="543"/>
      <c r="D33" s="543"/>
      <c r="E33" s="543"/>
      <c r="F33" s="543"/>
      <c r="G33" s="543"/>
      <c r="H33" s="543"/>
      <c r="I33" s="544">
        <v>200</v>
      </c>
      <c r="J33" s="545"/>
    </row>
    <row r="34" spans="2:10" hidden="1" x14ac:dyDescent="0.25">
      <c r="B34" s="546"/>
      <c r="C34" s="547"/>
      <c r="D34" s="547"/>
      <c r="E34" s="547"/>
      <c r="F34" s="547"/>
      <c r="G34" s="547"/>
      <c r="H34" s="547"/>
      <c r="I34" s="548"/>
      <c r="J34" s="549"/>
    </row>
    <row r="35" spans="2:10" ht="27.75" customHeight="1" x14ac:dyDescent="0.25">
      <c r="B35" s="443" t="s">
        <v>1527</v>
      </c>
      <c r="C35" s="444"/>
      <c r="D35" s="444"/>
      <c r="E35" s="445"/>
      <c r="F35" s="550" t="s">
        <v>34</v>
      </c>
      <c r="G35" s="551"/>
      <c r="H35" s="552"/>
      <c r="I35" s="553">
        <f>SUM(I31:J34)</f>
        <v>19961.37</v>
      </c>
      <c r="J35" s="553"/>
    </row>
    <row r="36" spans="2:10" ht="33" customHeight="1" x14ac:dyDescent="0.25">
      <c r="B36" s="446"/>
      <c r="C36" s="447"/>
      <c r="D36" s="447"/>
      <c r="E36" s="448"/>
      <c r="F36" s="550" t="s">
        <v>33</v>
      </c>
      <c r="G36" s="551"/>
      <c r="H36" s="552"/>
      <c r="I36" s="452">
        <f>++I27+I28-I35</f>
        <v>212071.42</v>
      </c>
      <c r="J36" s="452"/>
    </row>
    <row r="37" spans="2:10" ht="14.25" customHeight="1" x14ac:dyDescent="0.25">
      <c r="B37" s="417" t="s">
        <v>32</v>
      </c>
      <c r="C37" s="418"/>
      <c r="D37" s="418"/>
      <c r="E37" s="418"/>
      <c r="F37" s="418"/>
      <c r="G37" s="418"/>
      <c r="H37" s="419"/>
      <c r="I37" s="390" t="s">
        <v>31</v>
      </c>
      <c r="J37" s="390"/>
    </row>
    <row r="38" spans="2:10" ht="36.75" customHeight="1" x14ac:dyDescent="0.25">
      <c r="B38" s="217" t="s">
        <v>30</v>
      </c>
      <c r="C38" s="217" t="s">
        <v>29</v>
      </c>
      <c r="D38" s="217" t="s">
        <v>28</v>
      </c>
      <c r="E38" s="217" t="s">
        <v>27</v>
      </c>
      <c r="F38" s="12" t="s">
        <v>26</v>
      </c>
      <c r="G38" s="554" t="s">
        <v>25</v>
      </c>
      <c r="H38" s="555"/>
      <c r="I38" s="390"/>
      <c r="J38" s="390"/>
    </row>
    <row r="39" spans="2:10" ht="24" customHeight="1" x14ac:dyDescent="0.25">
      <c r="B39" s="11" t="s">
        <v>23</v>
      </c>
      <c r="C39" s="10" t="s">
        <v>12</v>
      </c>
      <c r="D39" s="10" t="s">
        <v>11</v>
      </c>
      <c r="E39" s="10" t="s">
        <v>11</v>
      </c>
      <c r="F39" s="10" t="s">
        <v>10</v>
      </c>
      <c r="G39" s="556">
        <v>11830.33</v>
      </c>
      <c r="H39" s="557"/>
      <c r="I39" s="558" t="s">
        <v>24</v>
      </c>
      <c r="J39" s="429"/>
    </row>
    <row r="40" spans="2:10" ht="23.25" customHeight="1" x14ac:dyDescent="0.25">
      <c r="B40" s="9" t="s">
        <v>23</v>
      </c>
      <c r="C40" s="8" t="s">
        <v>12</v>
      </c>
      <c r="D40" s="8" t="s">
        <v>11</v>
      </c>
      <c r="E40" s="8" t="s">
        <v>14</v>
      </c>
      <c r="F40" s="8" t="s">
        <v>10</v>
      </c>
      <c r="G40" s="406">
        <v>2444.5500000000002</v>
      </c>
      <c r="H40" s="561"/>
      <c r="I40" s="559"/>
      <c r="J40" s="431"/>
    </row>
    <row r="41" spans="2:10" ht="25.5" customHeight="1" x14ac:dyDescent="0.25">
      <c r="B41" s="9" t="s">
        <v>22</v>
      </c>
      <c r="C41" s="8" t="s">
        <v>12</v>
      </c>
      <c r="D41" s="8" t="s">
        <v>11</v>
      </c>
      <c r="E41" s="8" t="s">
        <v>11</v>
      </c>
      <c r="F41" s="8" t="s">
        <v>10</v>
      </c>
      <c r="G41" s="406">
        <v>52725.120000000003</v>
      </c>
      <c r="H41" s="561"/>
      <c r="I41" s="559"/>
      <c r="J41" s="431"/>
    </row>
    <row r="42" spans="2:10" ht="19.5" customHeight="1" x14ac:dyDescent="0.25">
      <c r="B42" s="9" t="s">
        <v>21</v>
      </c>
      <c r="C42" s="8" t="s">
        <v>12</v>
      </c>
      <c r="D42" s="8" t="s">
        <v>11</v>
      </c>
      <c r="E42" s="8" t="s">
        <v>11</v>
      </c>
      <c r="F42" s="8" t="s">
        <v>10</v>
      </c>
      <c r="G42" s="406">
        <v>20014.87</v>
      </c>
      <c r="H42" s="561"/>
      <c r="I42" s="560"/>
      <c r="J42" s="433"/>
    </row>
    <row r="43" spans="2:10" ht="21.75" customHeight="1" x14ac:dyDescent="0.25">
      <c r="B43" s="9" t="s">
        <v>20</v>
      </c>
      <c r="C43" s="8" t="s">
        <v>12</v>
      </c>
      <c r="D43" s="8" t="s">
        <v>11</v>
      </c>
      <c r="E43" s="8" t="s">
        <v>11</v>
      </c>
      <c r="F43" s="8" t="s">
        <v>10</v>
      </c>
      <c r="G43" s="406">
        <v>11228.34</v>
      </c>
      <c r="H43" s="561"/>
      <c r="I43" s="562" t="s">
        <v>19</v>
      </c>
      <c r="J43" s="390"/>
    </row>
    <row r="44" spans="2:10" ht="21.75" customHeight="1" x14ac:dyDescent="0.25">
      <c r="B44" s="9" t="s">
        <v>18</v>
      </c>
      <c r="C44" s="8" t="s">
        <v>12</v>
      </c>
      <c r="D44" s="8" t="s">
        <v>11</v>
      </c>
      <c r="E44" s="8" t="s">
        <v>11</v>
      </c>
      <c r="F44" s="8" t="s">
        <v>10</v>
      </c>
      <c r="G44" s="406">
        <v>24314.01</v>
      </c>
      <c r="H44" s="561"/>
      <c r="I44" s="563" t="s">
        <v>846</v>
      </c>
      <c r="J44" s="412"/>
    </row>
    <row r="45" spans="2:10" ht="21.75" customHeight="1" x14ac:dyDescent="0.25">
      <c r="B45" s="9" t="s">
        <v>16</v>
      </c>
      <c r="C45" s="8" t="s">
        <v>12</v>
      </c>
      <c r="D45" s="8" t="s">
        <v>11</v>
      </c>
      <c r="E45" s="8" t="s">
        <v>11</v>
      </c>
      <c r="F45" s="8" t="s">
        <v>10</v>
      </c>
      <c r="G45" s="406">
        <v>34131.72</v>
      </c>
      <c r="H45" s="561"/>
      <c r="I45" s="563"/>
      <c r="J45" s="412"/>
    </row>
    <row r="46" spans="2:10" ht="21.75" customHeight="1" x14ac:dyDescent="0.25">
      <c r="B46" s="9" t="s">
        <v>15</v>
      </c>
      <c r="C46" s="8" t="s">
        <v>12</v>
      </c>
      <c r="D46" s="8" t="s">
        <v>11</v>
      </c>
      <c r="E46" s="8" t="s">
        <v>11</v>
      </c>
      <c r="F46" s="8" t="s">
        <v>10</v>
      </c>
      <c r="G46" s="406">
        <v>40362.050000000003</v>
      </c>
      <c r="H46" s="561"/>
      <c r="I46" s="563"/>
      <c r="J46" s="412"/>
    </row>
    <row r="47" spans="2:10" ht="21.75" customHeight="1" x14ac:dyDescent="0.25">
      <c r="B47" s="9" t="s">
        <v>15</v>
      </c>
      <c r="C47" s="8" t="s">
        <v>12</v>
      </c>
      <c r="D47" s="8" t="s">
        <v>11</v>
      </c>
      <c r="E47" s="8" t="s">
        <v>14</v>
      </c>
      <c r="F47" s="8" t="s">
        <v>10</v>
      </c>
      <c r="G47" s="406">
        <v>31779.15</v>
      </c>
      <c r="H47" s="561"/>
      <c r="I47" s="563"/>
      <c r="J47" s="412"/>
    </row>
    <row r="48" spans="2:10" ht="21.75" customHeight="1" x14ac:dyDescent="0.25">
      <c r="B48" s="7" t="s">
        <v>13</v>
      </c>
      <c r="C48" s="6" t="s">
        <v>12</v>
      </c>
      <c r="D48" s="6" t="s">
        <v>11</v>
      </c>
      <c r="E48" s="6" t="s">
        <v>11</v>
      </c>
      <c r="F48" s="6" t="s">
        <v>10</v>
      </c>
      <c r="G48" s="415">
        <v>3202.65</v>
      </c>
      <c r="H48" s="565"/>
      <c r="I48" s="564"/>
      <c r="J48" s="414"/>
    </row>
    <row r="49" spans="2:11" ht="21.75" customHeight="1" x14ac:dyDescent="0.25">
      <c r="B49" s="566" t="s">
        <v>9</v>
      </c>
      <c r="C49" s="567"/>
      <c r="D49" s="567"/>
      <c r="E49" s="567"/>
      <c r="F49" s="567"/>
      <c r="G49" s="568">
        <f>SUM(G39:H48)</f>
        <v>232032.78999999998</v>
      </c>
      <c r="H49" s="569"/>
      <c r="I49" s="215"/>
      <c r="J49" s="216"/>
    </row>
    <row r="50" spans="2:11" ht="16.5" customHeight="1" x14ac:dyDescent="0.25">
      <c r="B50" s="570" t="s">
        <v>8</v>
      </c>
      <c r="C50" s="571"/>
      <c r="D50" s="571"/>
      <c r="E50" s="571"/>
      <c r="F50" s="571"/>
      <c r="G50" s="571"/>
      <c r="H50" s="572"/>
      <c r="I50" s="390" t="s">
        <v>7</v>
      </c>
      <c r="J50" s="390"/>
    </row>
    <row r="51" spans="2:11" ht="17.25" customHeight="1" x14ac:dyDescent="0.25">
      <c r="B51" s="390" t="s">
        <v>6</v>
      </c>
      <c r="C51" s="390"/>
      <c r="D51" s="390"/>
      <c r="E51" s="390" t="s">
        <v>5</v>
      </c>
      <c r="F51" s="390"/>
      <c r="G51" s="390"/>
      <c r="H51" s="390"/>
      <c r="I51" s="390"/>
      <c r="J51" s="390"/>
    </row>
    <row r="52" spans="2:11" ht="15.75" customHeight="1" x14ac:dyDescent="0.25">
      <c r="B52" s="573" t="s">
        <v>853</v>
      </c>
      <c r="C52" s="392"/>
      <c r="D52" s="392"/>
      <c r="E52" s="394" t="s">
        <v>852</v>
      </c>
      <c r="F52" s="394"/>
      <c r="G52" s="394"/>
      <c r="H52" s="395"/>
      <c r="I52" s="400" t="s">
        <v>2</v>
      </c>
      <c r="J52" s="401"/>
    </row>
    <row r="53" spans="2:11" ht="12" customHeight="1" x14ac:dyDescent="0.25">
      <c r="B53" s="392"/>
      <c r="C53" s="392"/>
      <c r="D53" s="392"/>
      <c r="E53" s="396"/>
      <c r="F53" s="396"/>
      <c r="G53" s="396"/>
      <c r="H53" s="397"/>
      <c r="I53" s="402"/>
      <c r="J53" s="403"/>
    </row>
    <row r="54" spans="2:11" ht="10.5" customHeight="1" x14ac:dyDescent="0.25">
      <c r="B54" s="392"/>
      <c r="C54" s="392"/>
      <c r="D54" s="392"/>
      <c r="E54" s="396"/>
      <c r="F54" s="396"/>
      <c r="G54" s="396"/>
      <c r="H54" s="397"/>
      <c r="I54" s="402"/>
      <c r="J54" s="403"/>
    </row>
    <row r="55" spans="2:11" ht="9" customHeight="1" x14ac:dyDescent="0.25">
      <c r="B55" s="392"/>
      <c r="C55" s="392"/>
      <c r="D55" s="392"/>
      <c r="E55" s="396"/>
      <c r="F55" s="396"/>
      <c r="G55" s="396"/>
      <c r="H55" s="396"/>
      <c r="I55" s="404"/>
      <c r="J55" s="405"/>
    </row>
    <row r="56" spans="2:11" ht="12" customHeight="1" x14ac:dyDescent="0.25">
      <c r="B56" s="392"/>
      <c r="C56" s="392"/>
      <c r="D56" s="392"/>
      <c r="E56" s="396"/>
      <c r="F56" s="396"/>
      <c r="G56" s="396"/>
      <c r="H56" s="396"/>
      <c r="I56" s="400" t="s">
        <v>1</v>
      </c>
      <c r="J56" s="401"/>
    </row>
    <row r="57" spans="2:11" ht="21" customHeight="1" x14ac:dyDescent="0.25">
      <c r="B57" s="392"/>
      <c r="C57" s="392"/>
      <c r="D57" s="392"/>
      <c r="E57" s="398"/>
      <c r="F57" s="398"/>
      <c r="G57" s="398"/>
      <c r="H57" s="399"/>
      <c r="I57" s="404"/>
      <c r="J57" s="405"/>
    </row>
    <row r="58" spans="2:11" x14ac:dyDescent="0.25">
      <c r="B58" s="384" t="s">
        <v>0</v>
      </c>
      <c r="C58" s="385"/>
      <c r="D58" s="385"/>
      <c r="E58" s="385"/>
      <c r="F58" s="385"/>
      <c r="G58" s="385"/>
      <c r="H58" s="385"/>
      <c r="I58" s="385"/>
      <c r="J58" s="386"/>
      <c r="K58" s="3"/>
    </row>
    <row r="61" spans="2:11" x14ac:dyDescent="0.25">
      <c r="G61" s="2"/>
    </row>
  </sheetData>
  <mergeCells count="70">
    <mergeCell ref="B52:D57"/>
    <mergeCell ref="E52:H57"/>
    <mergeCell ref="I52:J55"/>
    <mergeCell ref="I56:J57"/>
    <mergeCell ref="B58:J58"/>
    <mergeCell ref="B49:F49"/>
    <mergeCell ref="G49:H49"/>
    <mergeCell ref="B50:H50"/>
    <mergeCell ref="I50:J51"/>
    <mergeCell ref="B51:D51"/>
    <mergeCell ref="E51:H51"/>
    <mergeCell ref="G43:H43"/>
    <mergeCell ref="I43:J43"/>
    <mergeCell ref="G44:H44"/>
    <mergeCell ref="I44:J48"/>
    <mergeCell ref="G45:H45"/>
    <mergeCell ref="G46:H46"/>
    <mergeCell ref="G47:H47"/>
    <mergeCell ref="G48:H48"/>
    <mergeCell ref="B37:H37"/>
    <mergeCell ref="I37:J38"/>
    <mergeCell ref="G38:H38"/>
    <mergeCell ref="G39:H39"/>
    <mergeCell ref="I39:J42"/>
    <mergeCell ref="G40:H40"/>
    <mergeCell ref="G41:H41"/>
    <mergeCell ref="G42:H42"/>
    <mergeCell ref="B33:H33"/>
    <mergeCell ref="I33:J33"/>
    <mergeCell ref="B34:H34"/>
    <mergeCell ref="I34:J34"/>
    <mergeCell ref="B35:E36"/>
    <mergeCell ref="F35:H35"/>
    <mergeCell ref="I35:J35"/>
    <mergeCell ref="F36:H36"/>
    <mergeCell ref="I36:J36"/>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73" fitToHeight="0" orientation="portrait" r:id="rId1"/>
  <drawing r:id="rId2"/>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sheetPr codeName="Hoja297">
    <tabColor theme="0"/>
  </sheetPr>
  <dimension ref="B1:K62"/>
  <sheetViews>
    <sheetView topLeftCell="A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1528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1444</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1530</v>
      </c>
      <c r="G13" s="518"/>
      <c r="H13" s="737" t="s">
        <v>1316</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1529</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218" t="s">
        <v>30</v>
      </c>
      <c r="C43" s="218" t="s">
        <v>29</v>
      </c>
      <c r="D43" s="218" t="s">
        <v>28</v>
      </c>
      <c r="E43" s="218" t="s">
        <v>27</v>
      </c>
      <c r="F43" s="34" t="s">
        <v>26</v>
      </c>
      <c r="G43" s="437" t="s">
        <v>25</v>
      </c>
      <c r="H43" s="434"/>
      <c r="I43" s="390"/>
      <c r="J43" s="390"/>
    </row>
    <row r="44" spans="2:10" ht="24" customHeight="1" x14ac:dyDescent="0.25">
      <c r="B44" s="221"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220"/>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5" fitToHeight="0" orientation="portrait" r:id="rId1"/>
  <drawing r:id="rId2"/>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sheetPr codeName="Hoja298">
    <tabColor theme="0"/>
  </sheetPr>
  <dimension ref="B1:R57"/>
  <sheetViews>
    <sheetView topLeftCell="A25" workbookViewId="0">
      <selection activeCell="I33" sqref="I33:J33"/>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1537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1538</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17" t="s">
        <v>1532</v>
      </c>
      <c r="E13" s="518"/>
      <c r="F13" s="791" t="s">
        <v>1539</v>
      </c>
      <c r="G13" s="792"/>
      <c r="H13" s="510" t="s">
        <v>1316</v>
      </c>
      <c r="I13" s="510"/>
      <c r="J13" s="770" t="s">
        <v>1533</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1534</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1535</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34.5" customHeight="1" x14ac:dyDescent="0.25">
      <c r="B24" s="476" t="s">
        <v>1540</v>
      </c>
      <c r="C24" s="477"/>
      <c r="D24" s="477"/>
      <c r="E24" s="477"/>
      <c r="F24" s="477"/>
      <c r="G24" s="477"/>
      <c r="H24" s="477"/>
      <c r="I24" s="477"/>
      <c r="J24" s="478"/>
    </row>
    <row r="25" spans="2:18" ht="51" customHeight="1" x14ac:dyDescent="0.25">
      <c r="B25" s="479"/>
      <c r="C25" s="480"/>
      <c r="D25" s="480"/>
      <c r="E25" s="480"/>
      <c r="F25" s="480"/>
      <c r="G25" s="480"/>
      <c r="H25" s="480"/>
      <c r="I25" s="480"/>
      <c r="J25" s="481"/>
    </row>
    <row r="26" spans="2:18" ht="30.75" customHeight="1" x14ac:dyDescent="0.25">
      <c r="B26" s="479"/>
      <c r="C26" s="480"/>
      <c r="D26" s="480"/>
      <c r="E26" s="480"/>
      <c r="F26" s="480"/>
      <c r="G26" s="480"/>
      <c r="H26" s="480"/>
      <c r="I26" s="480"/>
      <c r="J26" s="481"/>
    </row>
    <row r="27" spans="2:18" ht="20.25" customHeight="1" x14ac:dyDescent="0.25">
      <c r="B27" s="534" t="s">
        <v>42</v>
      </c>
      <c r="C27" s="535"/>
      <c r="D27" s="535"/>
      <c r="E27" s="535"/>
      <c r="F27" s="535"/>
      <c r="G27" s="535"/>
      <c r="H27" s="536"/>
      <c r="I27" s="537">
        <v>238000</v>
      </c>
      <c r="J27" s="538"/>
    </row>
    <row r="28" spans="2:18" x14ac:dyDescent="0.25">
      <c r="B28" s="487" t="s">
        <v>320</v>
      </c>
      <c r="C28" s="488"/>
      <c r="D28" s="488"/>
      <c r="E28" s="488"/>
      <c r="F28" s="488"/>
      <c r="G28" s="488"/>
      <c r="H28" s="539"/>
      <c r="I28" s="726"/>
      <c r="J28" s="726"/>
    </row>
    <row r="29" spans="2:18" ht="15.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hidden="1" customHeight="1" x14ac:dyDescent="0.25">
      <c r="B31" s="577" t="s">
        <v>321</v>
      </c>
      <c r="C31" s="578"/>
      <c r="D31" s="578"/>
      <c r="E31" s="578"/>
      <c r="F31" s="578"/>
      <c r="G31" s="578"/>
      <c r="H31" s="578"/>
      <c r="I31" s="781"/>
      <c r="J31" s="782"/>
      <c r="L31" s="65"/>
      <c r="M31" s="65"/>
      <c r="N31" s="65"/>
      <c r="O31" s="65"/>
      <c r="P31" s="65"/>
      <c r="Q31" s="65"/>
      <c r="R31" s="65"/>
    </row>
    <row r="32" spans="2:18" ht="16.5" hidden="1"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1536</v>
      </c>
      <c r="C33" s="673"/>
      <c r="D33" s="673"/>
      <c r="E33" s="673"/>
      <c r="F33" s="673"/>
      <c r="G33" s="673"/>
      <c r="H33" s="673"/>
      <c r="I33" s="937">
        <v>71400</v>
      </c>
      <c r="J33" s="938"/>
      <c r="L33" s="65"/>
      <c r="M33" s="65"/>
      <c r="N33" s="65"/>
      <c r="O33" s="65"/>
      <c r="P33" s="65"/>
      <c r="Q33" s="65"/>
      <c r="R33" s="65"/>
    </row>
    <row r="34" spans="2:18" ht="18.75" customHeight="1" x14ac:dyDescent="0.25">
      <c r="B34" s="443" t="s">
        <v>1541</v>
      </c>
      <c r="C34" s="621"/>
      <c r="D34" s="621"/>
      <c r="E34" s="622"/>
      <c r="F34" s="550" t="s">
        <v>34</v>
      </c>
      <c r="G34" s="551"/>
      <c r="H34" s="552"/>
      <c r="I34" s="452">
        <f>SUM(I31:J33)</f>
        <v>71400</v>
      </c>
      <c r="J34" s="452"/>
      <c r="L34" s="65"/>
      <c r="M34" s="65"/>
      <c r="N34" s="65"/>
      <c r="O34" s="65"/>
      <c r="P34" s="65"/>
      <c r="Q34" s="65"/>
      <c r="R34" s="65"/>
    </row>
    <row r="35" spans="2:18" ht="33" customHeight="1" x14ac:dyDescent="0.25">
      <c r="B35" s="623"/>
      <c r="C35" s="624"/>
      <c r="D35" s="624"/>
      <c r="E35" s="625"/>
      <c r="F35" s="550" t="s">
        <v>324</v>
      </c>
      <c r="G35" s="551"/>
      <c r="H35" s="552"/>
      <c r="I35" s="453">
        <f>I27+I28-I34</f>
        <v>166600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222" t="s">
        <v>30</v>
      </c>
      <c r="C37" s="222" t="s">
        <v>29</v>
      </c>
      <c r="D37" s="222" t="s">
        <v>28</v>
      </c>
      <c r="E37" s="222" t="s">
        <v>27</v>
      </c>
      <c r="F37" s="28" t="s">
        <v>26</v>
      </c>
      <c r="G37" s="424" t="s">
        <v>25</v>
      </c>
      <c r="H37" s="425"/>
      <c r="I37" s="422"/>
      <c r="J37" s="423"/>
    </row>
    <row r="38" spans="2:18" ht="23.25" customHeight="1" x14ac:dyDescent="0.25">
      <c r="B38" s="224"/>
      <c r="C38" s="30" t="s">
        <v>411</v>
      </c>
      <c r="D38" s="30" t="s">
        <v>200</v>
      </c>
      <c r="E38" s="30" t="s">
        <v>11</v>
      </c>
      <c r="F38" s="8" t="s">
        <v>412</v>
      </c>
      <c r="G38" s="426">
        <f>+I27-I33</f>
        <v>166600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853</v>
      </c>
      <c r="C51" s="392"/>
      <c r="D51" s="392"/>
      <c r="E51" s="394" t="s">
        <v>852</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2" fitToHeight="0" orientation="portrait" r:id="rId1"/>
  <drawing r:id="rId2"/>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sheetPr codeName="Hoja299">
    <tabColor theme="0"/>
  </sheetPr>
  <dimension ref="B1:J61"/>
  <sheetViews>
    <sheetView topLeftCell="A5" workbookViewId="0">
      <selection activeCell="D20" sqref="D20:J21"/>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1542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1538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4" t="s">
        <v>294</v>
      </c>
      <c r="E15" s="504"/>
      <c r="F15" s="505" t="s">
        <v>293</v>
      </c>
      <c r="G15" s="506"/>
      <c r="H15" s="510" t="s">
        <v>1316</v>
      </c>
      <c r="I15" s="510"/>
      <c r="J15" s="504" t="s">
        <v>52</v>
      </c>
    </row>
    <row r="16" spans="2:10" ht="18.75" customHeight="1" x14ac:dyDescent="0.25">
      <c r="B16" s="497"/>
      <c r="C16" s="498"/>
      <c r="D16" s="504"/>
      <c r="E16" s="504"/>
      <c r="F16" s="507"/>
      <c r="G16" s="508"/>
      <c r="H16" s="510"/>
      <c r="I16" s="51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295</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1113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1543</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f>604.2+618.45</f>
        <v>1222.6500000000001</v>
      </c>
    </row>
    <row r="30" spans="2:10" ht="21.75" customHeight="1" x14ac:dyDescent="0.25">
      <c r="B30" s="696" t="s">
        <v>244</v>
      </c>
      <c r="C30" s="697"/>
      <c r="D30" s="697"/>
      <c r="E30" s="697"/>
      <c r="F30" s="697"/>
      <c r="G30" s="697"/>
      <c r="H30" s="697"/>
      <c r="I30" s="700"/>
      <c r="J30" s="47">
        <f>72.5+74.21</f>
        <v>146.70999999999998</v>
      </c>
    </row>
    <row r="31" spans="2:10" ht="16.5" customHeight="1" x14ac:dyDescent="0.25">
      <c r="B31" s="456" t="s">
        <v>42</v>
      </c>
      <c r="C31" s="709"/>
      <c r="D31" s="709"/>
      <c r="E31" s="709"/>
      <c r="F31" s="709"/>
      <c r="G31" s="709"/>
      <c r="H31" s="709"/>
      <c r="I31" s="710"/>
      <c r="J31" s="48">
        <f>J29+J30</f>
        <v>1369.3600000000001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299</v>
      </c>
      <c r="C35" s="543"/>
      <c r="D35" s="543"/>
      <c r="E35" s="543"/>
      <c r="F35" s="543"/>
      <c r="G35" s="543"/>
      <c r="H35" s="543"/>
      <c r="I35" s="711">
        <f>+J29*0.6%</f>
        <v>7.3359000000000005</v>
      </c>
      <c r="J35" s="712"/>
    </row>
    <row r="36" spans="2:10" ht="19.5" customHeight="1" x14ac:dyDescent="0.25">
      <c r="B36" s="542" t="s">
        <v>298</v>
      </c>
      <c r="C36" s="543"/>
      <c r="D36" s="543"/>
      <c r="E36" s="543"/>
      <c r="F36" s="543"/>
      <c r="G36" s="543"/>
      <c r="H36" s="543"/>
      <c r="I36" s="713">
        <f>+J30*100%</f>
        <v>146.70999999999998</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1115</v>
      </c>
      <c r="C39" s="621"/>
      <c r="D39" s="621"/>
      <c r="E39" s="622"/>
      <c r="F39" s="550" t="s">
        <v>34</v>
      </c>
      <c r="G39" s="551"/>
      <c r="H39" s="552"/>
      <c r="I39" s="715">
        <f>SUM(I34:J38)</f>
        <v>154.04589999999999</v>
      </c>
      <c r="J39" s="715"/>
    </row>
    <row r="40" spans="2:10" ht="32.25" customHeight="1" x14ac:dyDescent="0.25">
      <c r="B40" s="623"/>
      <c r="C40" s="624"/>
      <c r="D40" s="624"/>
      <c r="E40" s="625"/>
      <c r="F40" s="550" t="s">
        <v>33</v>
      </c>
      <c r="G40" s="551"/>
      <c r="H40" s="552"/>
      <c r="I40" s="716">
        <f>J31-I39</f>
        <v>1215.3141000000001</v>
      </c>
      <c r="J40" s="717"/>
    </row>
    <row r="41" spans="2:10" ht="16.5" x14ac:dyDescent="0.25">
      <c r="B41" s="417" t="s">
        <v>32</v>
      </c>
      <c r="C41" s="418"/>
      <c r="D41" s="418"/>
      <c r="E41" s="418"/>
      <c r="F41" s="418"/>
      <c r="G41" s="418"/>
      <c r="H41" s="419"/>
      <c r="I41" s="420" t="s">
        <v>31</v>
      </c>
      <c r="J41" s="421"/>
    </row>
    <row r="42" spans="2:10" ht="31.5" x14ac:dyDescent="0.25">
      <c r="B42" s="222" t="s">
        <v>30</v>
      </c>
      <c r="C42" s="222" t="s">
        <v>29</v>
      </c>
      <c r="D42" s="222" t="s">
        <v>28</v>
      </c>
      <c r="E42" s="222" t="s">
        <v>27</v>
      </c>
      <c r="F42" s="28" t="s">
        <v>26</v>
      </c>
      <c r="G42" s="424" t="s">
        <v>25</v>
      </c>
      <c r="H42" s="425"/>
      <c r="I42" s="422"/>
      <c r="J42" s="423"/>
    </row>
    <row r="43" spans="2:10" ht="24" customHeight="1" x14ac:dyDescent="0.25">
      <c r="B43" s="224" t="s">
        <v>15</v>
      </c>
      <c r="C43" s="30" t="s">
        <v>146</v>
      </c>
      <c r="D43" s="30" t="s">
        <v>81</v>
      </c>
      <c r="E43" s="30" t="s">
        <v>119</v>
      </c>
      <c r="F43" s="30" t="s">
        <v>10</v>
      </c>
      <c r="G43" s="758">
        <f>J29</f>
        <v>1222.6500000000001</v>
      </c>
      <c r="H43" s="759"/>
      <c r="I43" s="428" t="s">
        <v>24</v>
      </c>
      <c r="J43" s="429"/>
    </row>
    <row r="44" spans="2:10" ht="20.25" customHeight="1" x14ac:dyDescent="0.25">
      <c r="B44" s="9" t="s">
        <v>15</v>
      </c>
      <c r="C44" s="8" t="s">
        <v>146</v>
      </c>
      <c r="D44" s="8" t="s">
        <v>144</v>
      </c>
      <c r="E44" s="8" t="s">
        <v>11</v>
      </c>
      <c r="F44" s="8" t="s">
        <v>10</v>
      </c>
      <c r="G44" s="407">
        <f>J30</f>
        <v>146.70999999999998</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09" t="s">
        <v>931</v>
      </c>
      <c r="J48" s="410"/>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223"/>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1:H41"/>
    <mergeCell ref="I41:J42"/>
    <mergeCell ref="G42:H42"/>
    <mergeCell ref="G43:H43"/>
    <mergeCell ref="I43:J46"/>
    <mergeCell ref="G44:H44"/>
    <mergeCell ref="G45:H45"/>
    <mergeCell ref="G46:H46"/>
    <mergeCell ref="B37:H37"/>
    <mergeCell ref="I37:J37"/>
    <mergeCell ref="B38:H38"/>
    <mergeCell ref="I38:J38"/>
    <mergeCell ref="B39:E40"/>
    <mergeCell ref="F39:H39"/>
    <mergeCell ref="I39:J39"/>
    <mergeCell ref="F40:H40"/>
    <mergeCell ref="I40:J40"/>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35433070866141736" bottom="0.35433070866141736" header="0.31496062992125984" footer="0.31496062992125984"/>
  <pageSetup scale="76" orientation="portrait" r:id="rId1"/>
  <drawing r:id="rId2"/>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sheetPr codeName="Hoja300">
    <tabColor theme="0"/>
  </sheetPr>
  <dimension ref="B1:U56"/>
  <sheetViews>
    <sheetView workbookViewId="0">
      <selection activeCell="I7" sqref="I7:I9"/>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1544</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1538</v>
      </c>
      <c r="J9" s="15"/>
    </row>
    <row r="10" spans="2:10" ht="9.75" customHeight="1" x14ac:dyDescent="0.25">
      <c r="B10" s="17"/>
      <c r="C10" s="16"/>
      <c r="D10" s="16"/>
      <c r="E10" s="16"/>
      <c r="F10" s="16"/>
      <c r="G10" s="16"/>
      <c r="H10" s="16"/>
      <c r="I10" s="16"/>
      <c r="J10" s="15"/>
    </row>
    <row r="11" spans="2:10" ht="25.5" customHeight="1" x14ac:dyDescent="0.3">
      <c r="B11" s="602" t="s">
        <v>59</v>
      </c>
      <c r="C11" s="741"/>
      <c r="D11" s="741"/>
      <c r="E11" s="741"/>
      <c r="F11" s="741"/>
      <c r="G11" s="741"/>
      <c r="H11" s="741"/>
      <c r="I11" s="741"/>
      <c r="J11" s="742"/>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253</v>
      </c>
      <c r="E13" s="504"/>
      <c r="F13" s="505" t="s">
        <v>1545</v>
      </c>
      <c r="G13" s="506"/>
      <c r="H13" s="737" t="s">
        <v>1316</v>
      </c>
      <c r="I13" s="518"/>
      <c r="J13" s="504" t="s">
        <v>52</v>
      </c>
    </row>
    <row r="14" spans="2:10" x14ac:dyDescent="0.25">
      <c r="B14" s="497"/>
      <c r="C14" s="498"/>
      <c r="D14" s="504"/>
      <c r="E14" s="504"/>
      <c r="F14" s="507"/>
      <c r="G14" s="508"/>
      <c r="H14" s="519"/>
      <c r="I14" s="520"/>
      <c r="J14" s="504"/>
    </row>
    <row r="15" spans="2:10" ht="15.75"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513" t="s">
        <v>255</v>
      </c>
      <c r="J16" s="514"/>
    </row>
    <row r="17" spans="2:21" ht="18" x14ac:dyDescent="0.25">
      <c r="B17" s="387" t="s">
        <v>47</v>
      </c>
      <c r="C17" s="388"/>
      <c r="D17" s="388"/>
      <c r="E17" s="388"/>
      <c r="F17" s="388"/>
      <c r="G17" s="388"/>
      <c r="H17" s="388"/>
      <c r="I17" s="388"/>
      <c r="J17" s="38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ht="4.5" customHeight="1" x14ac:dyDescent="0.25">
      <c r="B21" s="469"/>
      <c r="C21" s="469"/>
      <c r="D21" s="469"/>
      <c r="E21" s="469"/>
      <c r="F21" s="473"/>
      <c r="G21" s="474"/>
      <c r="H21" s="474"/>
      <c r="I21" s="474"/>
      <c r="J21" s="475"/>
    </row>
    <row r="22" spans="2:21" ht="18" x14ac:dyDescent="0.25">
      <c r="B22" s="387" t="s">
        <v>43</v>
      </c>
      <c r="C22" s="388"/>
      <c r="D22" s="388"/>
      <c r="E22" s="388"/>
      <c r="F22" s="388"/>
      <c r="G22" s="388"/>
      <c r="H22" s="388"/>
      <c r="I22" s="388"/>
      <c r="J22" s="389"/>
    </row>
    <row r="23" spans="2:21" ht="15" customHeight="1" x14ac:dyDescent="0.25">
      <c r="B23" s="476" t="s">
        <v>1546</v>
      </c>
      <c r="C23" s="477"/>
      <c r="D23" s="477"/>
      <c r="E23" s="477"/>
      <c r="F23" s="477"/>
      <c r="G23" s="477"/>
      <c r="H23" s="477"/>
      <c r="I23" s="477"/>
      <c r="J23" s="478"/>
      <c r="M23" s="57"/>
      <c r="N23" s="57"/>
      <c r="O23" s="57"/>
      <c r="P23" s="57"/>
      <c r="Q23" s="57"/>
      <c r="R23" s="57"/>
      <c r="S23" s="57"/>
      <c r="T23" s="57"/>
      <c r="U23" s="57"/>
    </row>
    <row r="24" spans="2:21" ht="31.5" customHeight="1" x14ac:dyDescent="0.25">
      <c r="B24" s="479"/>
      <c r="C24" s="480"/>
      <c r="D24" s="480"/>
      <c r="E24" s="480"/>
      <c r="F24" s="480"/>
      <c r="G24" s="480"/>
      <c r="H24" s="480"/>
      <c r="I24" s="480"/>
      <c r="J24" s="481"/>
      <c r="M24" s="57"/>
      <c r="N24" s="57"/>
      <c r="O24" s="57"/>
      <c r="P24" s="57"/>
      <c r="Q24" s="57"/>
      <c r="R24" s="57"/>
      <c r="S24" s="57"/>
      <c r="T24" s="57"/>
      <c r="U24" s="57"/>
    </row>
    <row r="25" spans="2:21" ht="24"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243469.41</v>
      </c>
      <c r="J26" s="601"/>
      <c r="M26" s="58"/>
      <c r="N26" s="58"/>
      <c r="O26" s="58"/>
      <c r="P26" s="58"/>
      <c r="Q26" s="58"/>
      <c r="R26" s="58"/>
      <c r="S26" s="58"/>
      <c r="T26" s="58"/>
      <c r="U26" s="58"/>
    </row>
    <row r="27" spans="2:21" ht="15.75" x14ac:dyDescent="0.25">
      <c r="B27" s="487" t="s">
        <v>41</v>
      </c>
      <c r="C27" s="488"/>
      <c r="D27" s="488"/>
      <c r="E27" s="488"/>
      <c r="F27" s="488"/>
      <c r="G27" s="488"/>
      <c r="H27" s="539"/>
      <c r="I27" s="540"/>
      <c r="J27" s="541"/>
      <c r="M27" s="58"/>
      <c r="N27" s="58"/>
      <c r="O27" s="58"/>
      <c r="P27" s="58"/>
      <c r="Q27" s="58"/>
      <c r="R27" s="58"/>
      <c r="S27" s="58"/>
      <c r="T27" s="58"/>
      <c r="U27" s="58"/>
    </row>
    <row r="28" spans="2:21" ht="18" x14ac:dyDescent="0.25">
      <c r="B28" s="387" t="s">
        <v>40</v>
      </c>
      <c r="C28" s="388"/>
      <c r="D28" s="388"/>
      <c r="E28" s="388"/>
      <c r="F28" s="388"/>
      <c r="G28" s="388"/>
      <c r="H28" s="388"/>
      <c r="I28" s="388"/>
      <c r="J28" s="38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1547</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715">
        <f>I26</f>
        <v>243469.41</v>
      </c>
      <c r="J34" s="715"/>
    </row>
    <row r="35" spans="2:10" ht="16.5" x14ac:dyDescent="0.25">
      <c r="B35" s="417" t="s">
        <v>32</v>
      </c>
      <c r="C35" s="418"/>
      <c r="D35" s="418"/>
      <c r="E35" s="418"/>
      <c r="F35" s="418"/>
      <c r="G35" s="418"/>
      <c r="H35" s="419"/>
      <c r="I35" s="390" t="s">
        <v>31</v>
      </c>
      <c r="J35" s="390"/>
    </row>
    <row r="36" spans="2:10" ht="31.5" x14ac:dyDescent="0.25">
      <c r="B36" s="222" t="s">
        <v>30</v>
      </c>
      <c r="C36" s="222" t="s">
        <v>29</v>
      </c>
      <c r="D36" s="222" t="s">
        <v>28</v>
      </c>
      <c r="E36" s="222" t="s">
        <v>27</v>
      </c>
      <c r="F36" s="28" t="s">
        <v>26</v>
      </c>
      <c r="G36" s="424" t="s">
        <v>25</v>
      </c>
      <c r="H36" s="425"/>
      <c r="I36" s="390"/>
      <c r="J36" s="390"/>
    </row>
    <row r="37" spans="2:10" ht="15.75" x14ac:dyDescent="0.25">
      <c r="B37" s="224" t="s">
        <v>15</v>
      </c>
      <c r="C37" s="30"/>
      <c r="D37" s="30"/>
      <c r="E37" s="30"/>
      <c r="F37" s="30" t="s">
        <v>259</v>
      </c>
      <c r="G37" s="426">
        <f>I34</f>
        <v>243469.41</v>
      </c>
      <c r="H37" s="427"/>
      <c r="I37" s="400" t="s">
        <v>143</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9" customHeight="1" x14ac:dyDescent="0.25">
      <c r="B42" s="9"/>
      <c r="C42" s="8"/>
      <c r="D42" s="8"/>
      <c r="E42" s="8"/>
      <c r="F42" s="8"/>
      <c r="G42" s="406"/>
      <c r="H42" s="407"/>
      <c r="I42" s="409" t="s">
        <v>920</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223"/>
      <c r="C45" s="32"/>
      <c r="D45" s="32"/>
      <c r="E45" s="6"/>
      <c r="F45" s="6"/>
      <c r="G45" s="415"/>
      <c r="H45" s="416"/>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30" customHeight="1" x14ac:dyDescent="0.25">
      <c r="B50" s="573" t="s">
        <v>1076</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3" orientation="portrait" r:id="rId1"/>
  <drawing r:id="rId2"/>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sheetPr codeName="Hoja301">
    <tabColor theme="0"/>
  </sheetPr>
  <dimension ref="B1:J63"/>
  <sheetViews>
    <sheetView topLeftCell="A23" workbookViewId="0">
      <selection activeCell="I45" sqref="I45:J4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1548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1550</v>
      </c>
      <c r="E15" s="518"/>
      <c r="F15" s="505" t="s">
        <v>1551</v>
      </c>
      <c r="G15" s="506"/>
      <c r="H15" s="737" t="s">
        <v>1316</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1552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1553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1554</v>
      </c>
      <c r="C26" s="477"/>
      <c r="D26" s="477"/>
      <c r="E26" s="477"/>
      <c r="F26" s="477"/>
      <c r="G26" s="477"/>
      <c r="H26" s="477"/>
      <c r="I26" s="477"/>
      <c r="J26" s="478"/>
    </row>
    <row r="27" spans="2:10" ht="23.25" customHeight="1" x14ac:dyDescent="0.25">
      <c r="B27" s="479"/>
      <c r="C27" s="480"/>
      <c r="D27" s="480"/>
      <c r="E27" s="480"/>
      <c r="F27" s="480"/>
      <c r="G27" s="480"/>
      <c r="H27" s="480"/>
      <c r="I27" s="480"/>
      <c r="J27" s="481"/>
    </row>
    <row r="28" spans="2:10" ht="34.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10000</v>
      </c>
    </row>
    <row r="30" spans="2:10" ht="21.75" customHeight="1" x14ac:dyDescent="0.25">
      <c r="B30" s="696" t="s">
        <v>244</v>
      </c>
      <c r="C30" s="697"/>
      <c r="D30" s="697"/>
      <c r="E30" s="697"/>
      <c r="F30" s="697"/>
      <c r="G30" s="697"/>
      <c r="H30" s="697"/>
      <c r="I30" s="700"/>
      <c r="J30" s="47">
        <v>0</v>
      </c>
    </row>
    <row r="31" spans="2:10" ht="16.5" customHeight="1" x14ac:dyDescent="0.25">
      <c r="B31" s="456" t="s">
        <v>1360</v>
      </c>
      <c r="C31" s="709"/>
      <c r="D31" s="709"/>
      <c r="E31" s="709"/>
      <c r="F31" s="709"/>
      <c r="G31" s="709"/>
      <c r="H31" s="709"/>
      <c r="I31" s="710"/>
      <c r="J31" s="48">
        <f>J29+J30</f>
        <v>10000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v>
      </c>
      <c r="J35" s="712"/>
    </row>
    <row r="36" spans="2:10" ht="18" hidden="1" x14ac:dyDescent="0.25">
      <c r="B36" s="542" t="s">
        <v>1336</v>
      </c>
      <c r="C36" s="543"/>
      <c r="D36" s="543"/>
      <c r="E36" s="543"/>
      <c r="F36" s="543"/>
      <c r="G36" s="543"/>
      <c r="H36" s="543"/>
      <c r="I36" s="711">
        <v>0</v>
      </c>
      <c r="J36" s="712"/>
    </row>
    <row r="37" spans="2:10" ht="18" x14ac:dyDescent="0.25">
      <c r="B37" s="542" t="s">
        <v>1292</v>
      </c>
      <c r="C37" s="543"/>
      <c r="D37" s="543"/>
      <c r="E37" s="543"/>
      <c r="F37" s="543"/>
      <c r="G37" s="543"/>
      <c r="H37" s="543"/>
      <c r="I37" s="711">
        <f>+J29*1.4%</f>
        <v>139.99999999999997</v>
      </c>
      <c r="J37" s="712"/>
    </row>
    <row r="38" spans="2:10" ht="19.5" hidden="1"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1555</v>
      </c>
      <c r="C41" s="621"/>
      <c r="D41" s="621"/>
      <c r="E41" s="622"/>
      <c r="F41" s="550" t="s">
        <v>34</v>
      </c>
      <c r="G41" s="551"/>
      <c r="H41" s="552"/>
      <c r="I41" s="715">
        <f>I38+I37+I35+I36</f>
        <v>149.99999999999997</v>
      </c>
      <c r="J41" s="715"/>
    </row>
    <row r="42" spans="2:10" ht="32.25" customHeight="1" x14ac:dyDescent="0.25">
      <c r="B42" s="623"/>
      <c r="C42" s="624"/>
      <c r="D42" s="624"/>
      <c r="E42" s="625"/>
      <c r="F42" s="550" t="s">
        <v>1359</v>
      </c>
      <c r="G42" s="551"/>
      <c r="H42" s="552"/>
      <c r="I42" s="716">
        <f>J31-I41</f>
        <v>9850</v>
      </c>
      <c r="J42" s="717"/>
    </row>
    <row r="43" spans="2:10" ht="16.5" x14ac:dyDescent="0.25">
      <c r="B43" s="417" t="s">
        <v>32</v>
      </c>
      <c r="C43" s="418"/>
      <c r="D43" s="418"/>
      <c r="E43" s="418"/>
      <c r="F43" s="418"/>
      <c r="G43" s="418"/>
      <c r="H43" s="419"/>
      <c r="I43" s="420" t="s">
        <v>31</v>
      </c>
      <c r="J43" s="421"/>
    </row>
    <row r="44" spans="2:10" ht="31.5" x14ac:dyDescent="0.25">
      <c r="B44" s="225" t="s">
        <v>30</v>
      </c>
      <c r="C44" s="225" t="s">
        <v>29</v>
      </c>
      <c r="D44" s="225" t="s">
        <v>28</v>
      </c>
      <c r="E44" s="225" t="s">
        <v>27</v>
      </c>
      <c r="F44" s="28" t="s">
        <v>26</v>
      </c>
      <c r="G44" s="424" t="s">
        <v>25</v>
      </c>
      <c r="H44" s="425"/>
      <c r="I44" s="422"/>
      <c r="J44" s="423"/>
    </row>
    <row r="45" spans="2:10" ht="24" customHeight="1" x14ac:dyDescent="0.25">
      <c r="B45" s="227"/>
      <c r="C45" s="30" t="s">
        <v>411</v>
      </c>
      <c r="D45" s="30" t="s">
        <v>200</v>
      </c>
      <c r="E45" s="30" t="s">
        <v>11</v>
      </c>
      <c r="F45" s="30" t="s">
        <v>412</v>
      </c>
      <c r="G45" s="758">
        <f>J29</f>
        <v>10000</v>
      </c>
      <c r="H45" s="759"/>
      <c r="I45" s="428" t="s">
        <v>24</v>
      </c>
      <c r="J45" s="429"/>
    </row>
    <row r="46" spans="2:10" ht="20.25" customHeight="1" x14ac:dyDescent="0.25">
      <c r="B46" s="9"/>
      <c r="C46" s="30"/>
      <c r="D46" s="30"/>
      <c r="E46" s="30"/>
      <c r="F46" s="30"/>
      <c r="G46" s="406"/>
      <c r="H46" s="407"/>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26"/>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15748031496062992" bottom="0.35433070866141736" header="0.31496062992125984" footer="0.31496062992125984"/>
  <pageSetup scale="74" orientation="portrait" r:id="rId1"/>
  <drawing r:id="rId2"/>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sheetPr codeName="Hoja302">
    <tabColor theme="0"/>
  </sheetPr>
  <dimension ref="B1:J62"/>
  <sheetViews>
    <sheetView topLeftCell="A18" workbookViewId="0">
      <selection activeCell="G44" sqref="G44:H44"/>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1556</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589</v>
      </c>
      <c r="E15" s="772"/>
      <c r="F15" s="505" t="s">
        <v>1551</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711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1291</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1557</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20000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20</v>
      </c>
      <c r="J35" s="712"/>
    </row>
    <row r="36" spans="2:10" ht="18" x14ac:dyDescent="0.25">
      <c r="B36" s="542" t="s">
        <v>1292</v>
      </c>
      <c r="C36" s="543"/>
      <c r="D36" s="543"/>
      <c r="E36" s="543"/>
      <c r="F36" s="543"/>
      <c r="G36" s="543"/>
      <c r="H36" s="543"/>
      <c r="I36" s="711">
        <f>+J29*1.4%</f>
        <v>279.99999999999994</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1558</v>
      </c>
      <c r="C40" s="621"/>
      <c r="D40" s="621"/>
      <c r="E40" s="622"/>
      <c r="F40" s="550" t="s">
        <v>34</v>
      </c>
      <c r="G40" s="551"/>
      <c r="H40" s="552"/>
      <c r="I40" s="715">
        <f>I37+I36+I35</f>
        <v>299.99999999999994</v>
      </c>
      <c r="J40" s="715"/>
    </row>
    <row r="41" spans="2:10" ht="32.25" customHeight="1" x14ac:dyDescent="0.25">
      <c r="B41" s="623"/>
      <c r="C41" s="624"/>
      <c r="D41" s="624"/>
      <c r="E41" s="625"/>
      <c r="F41" s="550" t="s">
        <v>33</v>
      </c>
      <c r="G41" s="551"/>
      <c r="H41" s="552"/>
      <c r="I41" s="716">
        <f>J31-I40</f>
        <v>19700</v>
      </c>
      <c r="J41" s="717"/>
    </row>
    <row r="42" spans="2:10" ht="16.5" x14ac:dyDescent="0.25">
      <c r="B42" s="417" t="s">
        <v>32</v>
      </c>
      <c r="C42" s="418"/>
      <c r="D42" s="418"/>
      <c r="E42" s="418"/>
      <c r="F42" s="418"/>
      <c r="G42" s="418"/>
      <c r="H42" s="419"/>
      <c r="I42" s="420" t="s">
        <v>31</v>
      </c>
      <c r="J42" s="421"/>
    </row>
    <row r="43" spans="2:10" ht="31.5" x14ac:dyDescent="0.25">
      <c r="B43" s="225" t="s">
        <v>30</v>
      </c>
      <c r="C43" s="225" t="s">
        <v>29</v>
      </c>
      <c r="D43" s="225" t="s">
        <v>28</v>
      </c>
      <c r="E43" s="225" t="s">
        <v>27</v>
      </c>
      <c r="F43" s="28" t="s">
        <v>26</v>
      </c>
      <c r="G43" s="424" t="s">
        <v>25</v>
      </c>
      <c r="H43" s="425"/>
      <c r="I43" s="422"/>
      <c r="J43" s="423"/>
    </row>
    <row r="44" spans="2:10" ht="24" customHeight="1" x14ac:dyDescent="0.25">
      <c r="B44" s="227"/>
      <c r="C44" s="30" t="s">
        <v>411</v>
      </c>
      <c r="D44" s="30" t="s">
        <v>200</v>
      </c>
      <c r="E44" s="30" t="s">
        <v>11</v>
      </c>
      <c r="F44" s="30" t="s">
        <v>412</v>
      </c>
      <c r="G44" s="758">
        <f>J29</f>
        <v>20000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26"/>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35433070866141736" bottom="0.35433070866141736" header="0.31496062992125984" footer="0.31496062992125984"/>
  <pageSetup scale="72" orientation="portrait" r:id="rId1"/>
  <drawing r:id="rId2"/>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sheetPr codeName="Hoja303">
    <tabColor theme="0"/>
  </sheetPr>
  <dimension ref="B1:J61"/>
  <sheetViews>
    <sheetView topLeftCell="A18"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1559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1560</v>
      </c>
      <c r="E15" s="772"/>
      <c r="F15" s="505" t="s">
        <v>1561</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1562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1563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1564</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196000</v>
      </c>
    </row>
    <row r="30" spans="2:10" ht="21.75" customHeight="1" x14ac:dyDescent="0.25">
      <c r="B30" s="696" t="s">
        <v>244</v>
      </c>
      <c r="C30" s="697"/>
      <c r="D30" s="697"/>
      <c r="E30" s="697"/>
      <c r="F30" s="697"/>
      <c r="G30" s="697"/>
      <c r="H30" s="697"/>
      <c r="I30" s="700"/>
      <c r="J30" s="47">
        <f>+J29*12%</f>
        <v>23520</v>
      </c>
    </row>
    <row r="31" spans="2:10" ht="16.5" customHeight="1" x14ac:dyDescent="0.25">
      <c r="B31" s="456" t="s">
        <v>42</v>
      </c>
      <c r="C31" s="709"/>
      <c r="D31" s="709"/>
      <c r="E31" s="709"/>
      <c r="F31" s="709"/>
      <c r="G31" s="709"/>
      <c r="H31" s="709"/>
      <c r="I31" s="710"/>
      <c r="J31" s="48">
        <f>J29+J30</f>
        <v>219520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8" x14ac:dyDescent="0.25">
      <c r="B34" s="542" t="s">
        <v>1566</v>
      </c>
      <c r="C34" s="543"/>
      <c r="D34" s="543"/>
      <c r="E34" s="543"/>
      <c r="F34" s="543"/>
      <c r="G34" s="543"/>
      <c r="H34" s="543"/>
      <c r="I34" s="711">
        <f>+J29*3%-317.5</f>
        <v>5562.5</v>
      </c>
      <c r="J34" s="712"/>
    </row>
    <row r="35" spans="2:10" ht="18" customHeight="1" x14ac:dyDescent="0.25">
      <c r="B35" s="542" t="s">
        <v>298</v>
      </c>
      <c r="C35" s="543"/>
      <c r="D35" s="543"/>
      <c r="E35" s="543"/>
      <c r="F35" s="543"/>
      <c r="G35" s="543"/>
      <c r="H35" s="543"/>
      <c r="I35" s="711">
        <f>+J30*100%</f>
        <v>23520</v>
      </c>
      <c r="J35" s="712"/>
    </row>
    <row r="36" spans="2:10" ht="18" x14ac:dyDescent="0.25">
      <c r="B36" s="542" t="s">
        <v>340</v>
      </c>
      <c r="C36" s="543"/>
      <c r="D36" s="543"/>
      <c r="E36" s="543"/>
      <c r="F36" s="543"/>
      <c r="G36" s="543"/>
      <c r="H36" s="543"/>
      <c r="I36" s="711">
        <f>+J29*0.1%</f>
        <v>196</v>
      </c>
      <c r="J36" s="712"/>
    </row>
    <row r="37" spans="2:10" ht="18" x14ac:dyDescent="0.25">
      <c r="B37" s="542" t="s">
        <v>1292</v>
      </c>
      <c r="C37" s="543"/>
      <c r="D37" s="543"/>
      <c r="E37" s="543"/>
      <c r="F37" s="543"/>
      <c r="G37" s="543"/>
      <c r="H37" s="543"/>
      <c r="I37" s="711">
        <f>+J29*1.4%</f>
        <v>2743.9999999999995</v>
      </c>
      <c r="J37" s="712"/>
    </row>
    <row r="38" spans="2:10" ht="15.75" x14ac:dyDescent="0.25">
      <c r="B38" s="672"/>
      <c r="C38" s="673"/>
      <c r="D38" s="673"/>
      <c r="E38" s="673"/>
      <c r="F38" s="673"/>
      <c r="G38" s="673"/>
      <c r="H38" s="673"/>
      <c r="I38" s="580"/>
      <c r="J38" s="581"/>
    </row>
    <row r="39" spans="2:10" ht="18" customHeight="1" x14ac:dyDescent="0.25">
      <c r="B39" s="443" t="s">
        <v>1558</v>
      </c>
      <c r="C39" s="621"/>
      <c r="D39" s="621"/>
      <c r="E39" s="622"/>
      <c r="F39" s="550" t="s">
        <v>34</v>
      </c>
      <c r="G39" s="551"/>
      <c r="H39" s="552"/>
      <c r="I39" s="715">
        <f>SUM(I34:J38)</f>
        <v>32022.5</v>
      </c>
      <c r="J39" s="715"/>
    </row>
    <row r="40" spans="2:10" ht="32.25" customHeight="1" x14ac:dyDescent="0.25">
      <c r="B40" s="623"/>
      <c r="C40" s="624"/>
      <c r="D40" s="624"/>
      <c r="E40" s="625"/>
      <c r="F40" s="550" t="s">
        <v>33</v>
      </c>
      <c r="G40" s="551"/>
      <c r="H40" s="552"/>
      <c r="I40" s="716">
        <f>J31-I39</f>
        <v>187497.5</v>
      </c>
      <c r="J40" s="717"/>
    </row>
    <row r="41" spans="2:10" ht="16.5" x14ac:dyDescent="0.25">
      <c r="B41" s="417" t="s">
        <v>32</v>
      </c>
      <c r="C41" s="418"/>
      <c r="D41" s="418"/>
      <c r="E41" s="418"/>
      <c r="F41" s="418"/>
      <c r="G41" s="418"/>
      <c r="H41" s="419"/>
      <c r="I41" s="420" t="s">
        <v>31</v>
      </c>
      <c r="J41" s="421"/>
    </row>
    <row r="42" spans="2:10" ht="31.5" x14ac:dyDescent="0.25">
      <c r="B42" s="225" t="s">
        <v>30</v>
      </c>
      <c r="C42" s="225" t="s">
        <v>29</v>
      </c>
      <c r="D42" s="225" t="s">
        <v>28</v>
      </c>
      <c r="E42" s="225" t="s">
        <v>27</v>
      </c>
      <c r="F42" s="28" t="s">
        <v>26</v>
      </c>
      <c r="G42" s="424" t="s">
        <v>25</v>
      </c>
      <c r="H42" s="425"/>
      <c r="I42" s="422"/>
      <c r="J42" s="423"/>
    </row>
    <row r="43" spans="2:10" ht="24" customHeight="1" x14ac:dyDescent="0.25">
      <c r="B43" s="227"/>
      <c r="C43" s="30" t="s">
        <v>411</v>
      </c>
      <c r="D43" s="30" t="s">
        <v>200</v>
      </c>
      <c r="E43" s="30" t="s">
        <v>11</v>
      </c>
      <c r="F43" s="30" t="s">
        <v>412</v>
      </c>
      <c r="G43" s="758">
        <f>J29</f>
        <v>196000</v>
      </c>
      <c r="H43" s="759"/>
      <c r="I43" s="428" t="s">
        <v>24</v>
      </c>
      <c r="J43" s="429"/>
    </row>
    <row r="44" spans="2:10" ht="20.25" customHeight="1" x14ac:dyDescent="0.25">
      <c r="B44" s="9"/>
      <c r="C44" s="8" t="s">
        <v>146</v>
      </c>
      <c r="D44" s="8" t="s">
        <v>144</v>
      </c>
      <c r="E44" s="8" t="s">
        <v>11</v>
      </c>
      <c r="F44" s="8" t="s">
        <v>413</v>
      </c>
      <c r="G44" s="407">
        <f>+J30</f>
        <v>23520</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108"/>
      <c r="E47" s="8"/>
      <c r="F47" s="8"/>
      <c r="G47" s="406"/>
      <c r="H47" s="407"/>
      <c r="I47" s="390" t="s">
        <v>19</v>
      </c>
      <c r="J47" s="390"/>
    </row>
    <row r="48" spans="2:10"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226"/>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877</v>
      </c>
      <c r="C55" s="392"/>
      <c r="D55" s="392"/>
      <c r="E55" s="394" t="s">
        <v>871</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6:H36"/>
    <mergeCell ref="I36:J36"/>
    <mergeCell ref="B37:H37"/>
    <mergeCell ref="I37:J37"/>
    <mergeCell ref="B41:H41"/>
    <mergeCell ref="I41:J42"/>
    <mergeCell ref="G42:H42"/>
    <mergeCell ref="B38:H38"/>
    <mergeCell ref="I38:J38"/>
    <mergeCell ref="B39:E40"/>
    <mergeCell ref="F39:H39"/>
    <mergeCell ref="I39:J39"/>
    <mergeCell ref="F40:H40"/>
    <mergeCell ref="I40:J40"/>
    <mergeCell ref="G52:H52"/>
    <mergeCell ref="G43:H43"/>
    <mergeCell ref="I43:J46"/>
    <mergeCell ref="G44:H44"/>
    <mergeCell ref="G45:H45"/>
    <mergeCell ref="G46:H46"/>
    <mergeCell ref="G47:H47"/>
    <mergeCell ref="I47:J47"/>
    <mergeCell ref="B61:J61"/>
    <mergeCell ref="B35:H35"/>
    <mergeCell ref="I35:J35"/>
    <mergeCell ref="B53:H53"/>
    <mergeCell ref="I53:J54"/>
    <mergeCell ref="B54:D54"/>
    <mergeCell ref="E54:H54"/>
    <mergeCell ref="B55:D60"/>
    <mergeCell ref="E55:H60"/>
    <mergeCell ref="I55:J58"/>
    <mergeCell ref="I59:J60"/>
    <mergeCell ref="G48:H48"/>
    <mergeCell ref="G49:H49"/>
    <mergeCell ref="I49:J52"/>
    <mergeCell ref="G50:H50"/>
    <mergeCell ref="G51:H51"/>
  </mergeCells>
  <printOptions horizontalCentered="1"/>
  <pageMargins left="0.11811023622047245" right="0.11811023622047245" top="0.27559055118110237" bottom="0.27559055118110237" header="0.31496062992125984" footer="0.31496062992125984"/>
  <pageSetup scale="72" orientation="portrait" r:id="rId1"/>
  <drawing r:id="rId2"/>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sheetPr codeName="Hoja304">
    <tabColor theme="0"/>
  </sheetPr>
  <dimension ref="B1:J62"/>
  <sheetViews>
    <sheetView topLeftCell="A19"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1567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1570</v>
      </c>
      <c r="E15" s="772"/>
      <c r="F15" s="505">
        <v>7500</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1568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1569</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1571</v>
      </c>
      <c r="C26" s="761"/>
      <c r="D26" s="761"/>
      <c r="E26" s="761"/>
      <c r="F26" s="761"/>
      <c r="G26" s="761"/>
      <c r="H26" s="761"/>
      <c r="I26" s="761"/>
      <c r="J26" s="762"/>
    </row>
    <row r="27" spans="2:10" ht="35.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f>112500+24000</f>
        <v>136500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136500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136.5</v>
      </c>
      <c r="J35" s="712"/>
    </row>
    <row r="36" spans="2:10" ht="18" x14ac:dyDescent="0.25">
      <c r="B36" s="542" t="s">
        <v>1572</v>
      </c>
      <c r="C36" s="543"/>
      <c r="D36" s="543"/>
      <c r="E36" s="543"/>
      <c r="F36" s="543"/>
      <c r="G36" s="543"/>
      <c r="H36" s="543"/>
      <c r="I36" s="711">
        <f>+J29*1.4%</f>
        <v>1910.9999999999998</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1573</v>
      </c>
      <c r="C40" s="621"/>
      <c r="D40" s="621"/>
      <c r="E40" s="622"/>
      <c r="F40" s="550" t="s">
        <v>34</v>
      </c>
      <c r="G40" s="551"/>
      <c r="H40" s="552"/>
      <c r="I40" s="715">
        <f>I37+I36+I35</f>
        <v>2047.4999999999998</v>
      </c>
      <c r="J40" s="715"/>
    </row>
    <row r="41" spans="2:10" ht="32.25" customHeight="1" x14ac:dyDescent="0.25">
      <c r="B41" s="623"/>
      <c r="C41" s="624"/>
      <c r="D41" s="624"/>
      <c r="E41" s="625"/>
      <c r="F41" s="550" t="s">
        <v>33</v>
      </c>
      <c r="G41" s="551"/>
      <c r="H41" s="552"/>
      <c r="I41" s="716">
        <f>J31-I40</f>
        <v>134452.5</v>
      </c>
      <c r="J41" s="717"/>
    </row>
    <row r="42" spans="2:10" ht="16.5" x14ac:dyDescent="0.25">
      <c r="B42" s="417" t="s">
        <v>32</v>
      </c>
      <c r="C42" s="418"/>
      <c r="D42" s="418"/>
      <c r="E42" s="418"/>
      <c r="F42" s="418"/>
      <c r="G42" s="418"/>
      <c r="H42" s="419"/>
      <c r="I42" s="420" t="s">
        <v>31</v>
      </c>
      <c r="J42" s="421"/>
    </row>
    <row r="43" spans="2:10" ht="31.5" x14ac:dyDescent="0.25">
      <c r="B43" s="225" t="s">
        <v>30</v>
      </c>
      <c r="C43" s="225" t="s">
        <v>29</v>
      </c>
      <c r="D43" s="225" t="s">
        <v>28</v>
      </c>
      <c r="E43" s="225" t="s">
        <v>27</v>
      </c>
      <c r="F43" s="28" t="s">
        <v>26</v>
      </c>
      <c r="G43" s="424" t="s">
        <v>25</v>
      </c>
      <c r="H43" s="425"/>
      <c r="I43" s="422"/>
      <c r="J43" s="423"/>
    </row>
    <row r="44" spans="2:10" ht="24" customHeight="1" x14ac:dyDescent="0.25">
      <c r="B44" s="227"/>
      <c r="C44" s="30" t="s">
        <v>411</v>
      </c>
      <c r="D44" s="30" t="s">
        <v>200</v>
      </c>
      <c r="E44" s="30" t="s">
        <v>11</v>
      </c>
      <c r="F44" s="30" t="s">
        <v>412</v>
      </c>
      <c r="G44" s="758">
        <f>J29</f>
        <v>136500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26"/>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23622047244094491" header="0.31496062992125984" footer="0.31496062992125984"/>
  <pageSetup scale="73" orientation="portrait" r:id="rId1"/>
  <drawing r:id="rId2"/>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sheetPr codeName="Hoja305">
    <tabColor theme="0"/>
  </sheetPr>
  <dimension ref="B1:J62"/>
  <sheetViews>
    <sheetView topLeftCell="A20"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1578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505">
        <v>7000</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1574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1575</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1576</v>
      </c>
      <c r="C26" s="761"/>
      <c r="D26" s="761"/>
      <c r="E26" s="761"/>
      <c r="F26" s="761"/>
      <c r="G26" s="761"/>
      <c r="H26" s="761"/>
      <c r="I26" s="761"/>
      <c r="J26" s="762"/>
    </row>
    <row r="27" spans="2:10" ht="13.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105000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105000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105</v>
      </c>
      <c r="J35" s="712"/>
    </row>
    <row r="36" spans="2:10" ht="18" x14ac:dyDescent="0.25">
      <c r="B36" s="542" t="s">
        <v>1572</v>
      </c>
      <c r="C36" s="543"/>
      <c r="D36" s="543"/>
      <c r="E36" s="543"/>
      <c r="F36" s="543"/>
      <c r="G36" s="543"/>
      <c r="H36" s="543"/>
      <c r="I36" s="711">
        <f>+J29*1.4%</f>
        <v>1469.9999999999998</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1577</v>
      </c>
      <c r="C40" s="621"/>
      <c r="D40" s="621"/>
      <c r="E40" s="622"/>
      <c r="F40" s="550" t="s">
        <v>34</v>
      </c>
      <c r="G40" s="551"/>
      <c r="H40" s="552"/>
      <c r="I40" s="715">
        <f>I37+I36+I35</f>
        <v>1574.9999999999998</v>
      </c>
      <c r="J40" s="715"/>
    </row>
    <row r="41" spans="2:10" ht="32.25" customHeight="1" x14ac:dyDescent="0.25">
      <c r="B41" s="623"/>
      <c r="C41" s="624"/>
      <c r="D41" s="624"/>
      <c r="E41" s="625"/>
      <c r="F41" s="550" t="s">
        <v>33</v>
      </c>
      <c r="G41" s="551"/>
      <c r="H41" s="552"/>
      <c r="I41" s="716">
        <f>J31-I40</f>
        <v>103425</v>
      </c>
      <c r="J41" s="717"/>
    </row>
    <row r="42" spans="2:10" ht="16.5" x14ac:dyDescent="0.25">
      <c r="B42" s="417" t="s">
        <v>32</v>
      </c>
      <c r="C42" s="418"/>
      <c r="D42" s="418"/>
      <c r="E42" s="418"/>
      <c r="F42" s="418"/>
      <c r="G42" s="418"/>
      <c r="H42" s="419"/>
      <c r="I42" s="420" t="s">
        <v>31</v>
      </c>
      <c r="J42" s="421"/>
    </row>
    <row r="43" spans="2:10" ht="31.5" x14ac:dyDescent="0.25">
      <c r="B43" s="225" t="s">
        <v>30</v>
      </c>
      <c r="C43" s="225" t="s">
        <v>29</v>
      </c>
      <c r="D43" s="225" t="s">
        <v>28</v>
      </c>
      <c r="E43" s="225" t="s">
        <v>27</v>
      </c>
      <c r="F43" s="28" t="s">
        <v>26</v>
      </c>
      <c r="G43" s="424" t="s">
        <v>25</v>
      </c>
      <c r="H43" s="425"/>
      <c r="I43" s="422"/>
      <c r="J43" s="423"/>
    </row>
    <row r="44" spans="2:10" ht="24" customHeight="1" x14ac:dyDescent="0.25">
      <c r="B44" s="227"/>
      <c r="C44" s="30" t="s">
        <v>411</v>
      </c>
      <c r="D44" s="30" t="s">
        <v>200</v>
      </c>
      <c r="E44" s="30" t="s">
        <v>11</v>
      </c>
      <c r="F44" s="30" t="s">
        <v>412</v>
      </c>
      <c r="G44" s="758">
        <f>J29</f>
        <v>105000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26"/>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sheetPr codeName="Hoja306">
    <tabColor theme="0"/>
  </sheetPr>
  <dimension ref="B1:J62"/>
  <sheetViews>
    <sheetView topLeftCell="A6"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1579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773</v>
      </c>
      <c r="E15" s="772"/>
      <c r="F15" s="505">
        <v>40000</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1580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1581</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320000</v>
      </c>
    </row>
    <row r="30" spans="2:10" ht="21.75" customHeight="1" x14ac:dyDescent="0.25">
      <c r="B30" s="696" t="s">
        <v>244</v>
      </c>
      <c r="C30" s="697"/>
      <c r="D30" s="697"/>
      <c r="E30" s="697"/>
      <c r="F30" s="697"/>
      <c r="G30" s="697"/>
      <c r="H30" s="697"/>
      <c r="I30" s="700"/>
      <c r="J30" s="47">
        <f>+J29*12%</f>
        <v>38400</v>
      </c>
    </row>
    <row r="31" spans="2:10" ht="16.5" customHeight="1" x14ac:dyDescent="0.25">
      <c r="B31" s="456" t="s">
        <v>42</v>
      </c>
      <c r="C31" s="709"/>
      <c r="D31" s="709"/>
      <c r="E31" s="709"/>
      <c r="F31" s="709"/>
      <c r="G31" s="709"/>
      <c r="H31" s="709"/>
      <c r="I31" s="710"/>
      <c r="J31" s="48">
        <f>J29+J30</f>
        <v>358400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8" x14ac:dyDescent="0.25">
      <c r="B34" s="542" t="s">
        <v>1565</v>
      </c>
      <c r="C34" s="543"/>
      <c r="D34" s="543"/>
      <c r="E34" s="543"/>
      <c r="F34" s="543"/>
      <c r="G34" s="543"/>
      <c r="H34" s="543"/>
      <c r="I34" s="711">
        <f>+J29*2%</f>
        <v>6400</v>
      </c>
      <c r="J34" s="712"/>
    </row>
    <row r="35" spans="2:10" ht="18" x14ac:dyDescent="0.25">
      <c r="B35" s="542" t="s">
        <v>340</v>
      </c>
      <c r="C35" s="543"/>
      <c r="D35" s="543"/>
      <c r="E35" s="543"/>
      <c r="F35" s="543"/>
      <c r="G35" s="543"/>
      <c r="H35" s="543"/>
      <c r="I35" s="711">
        <f>+J29*0.1%</f>
        <v>320</v>
      </c>
      <c r="J35" s="712"/>
    </row>
    <row r="36" spans="2:10" ht="18" x14ac:dyDescent="0.25">
      <c r="B36" s="542" t="s">
        <v>1292</v>
      </c>
      <c r="C36" s="543"/>
      <c r="D36" s="543"/>
      <c r="E36" s="543"/>
      <c r="F36" s="543"/>
      <c r="G36" s="543"/>
      <c r="H36" s="543"/>
      <c r="I36" s="711">
        <f>+J29*1.4%</f>
        <v>4479.9999999999991</v>
      </c>
      <c r="J36" s="712"/>
    </row>
    <row r="37" spans="2:10" ht="19.5" customHeight="1" x14ac:dyDescent="0.25">
      <c r="B37" s="542" t="s">
        <v>298</v>
      </c>
      <c r="C37" s="543"/>
      <c r="D37" s="543"/>
      <c r="E37" s="543"/>
      <c r="F37" s="543"/>
      <c r="G37" s="543"/>
      <c r="H37" s="543"/>
      <c r="I37" s="713">
        <f>+J30*100%</f>
        <v>38400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1582</v>
      </c>
      <c r="C40" s="621"/>
      <c r="D40" s="621"/>
      <c r="E40" s="622"/>
      <c r="F40" s="550" t="s">
        <v>34</v>
      </c>
      <c r="G40" s="551"/>
      <c r="H40" s="552"/>
      <c r="I40" s="715">
        <f>SUM(I34:J39)</f>
        <v>49600</v>
      </c>
      <c r="J40" s="715"/>
    </row>
    <row r="41" spans="2:10" ht="32.25" customHeight="1" x14ac:dyDescent="0.25">
      <c r="B41" s="623"/>
      <c r="C41" s="624"/>
      <c r="D41" s="624"/>
      <c r="E41" s="625"/>
      <c r="F41" s="550" t="s">
        <v>33</v>
      </c>
      <c r="G41" s="551"/>
      <c r="H41" s="552"/>
      <c r="I41" s="895">
        <f>J31-I40</f>
        <v>308800</v>
      </c>
      <c r="J41" s="896"/>
    </row>
    <row r="42" spans="2:10" ht="16.5" x14ac:dyDescent="0.25">
      <c r="B42" s="417" t="s">
        <v>32</v>
      </c>
      <c r="C42" s="418"/>
      <c r="D42" s="418"/>
      <c r="E42" s="418"/>
      <c r="F42" s="418"/>
      <c r="G42" s="418"/>
      <c r="H42" s="419"/>
      <c r="I42" s="420" t="s">
        <v>31</v>
      </c>
      <c r="J42" s="421"/>
    </row>
    <row r="43" spans="2:10" ht="31.5" x14ac:dyDescent="0.25">
      <c r="B43" s="225" t="s">
        <v>30</v>
      </c>
      <c r="C43" s="225" t="s">
        <v>29</v>
      </c>
      <c r="D43" s="225" t="s">
        <v>28</v>
      </c>
      <c r="E43" s="225" t="s">
        <v>27</v>
      </c>
      <c r="F43" s="28" t="s">
        <v>26</v>
      </c>
      <c r="G43" s="424" t="s">
        <v>25</v>
      </c>
      <c r="H43" s="425"/>
      <c r="I43" s="422"/>
      <c r="J43" s="423"/>
    </row>
    <row r="44" spans="2:10" ht="24" customHeight="1" x14ac:dyDescent="0.25">
      <c r="B44" s="227"/>
      <c r="C44" s="30" t="s">
        <v>411</v>
      </c>
      <c r="D44" s="30" t="s">
        <v>200</v>
      </c>
      <c r="E44" s="30" t="s">
        <v>11</v>
      </c>
      <c r="F44" s="30" t="s">
        <v>412</v>
      </c>
      <c r="G44" s="758">
        <f>J29</f>
        <v>320000</v>
      </c>
      <c r="H44" s="759"/>
      <c r="I44" s="428" t="s">
        <v>24</v>
      </c>
      <c r="J44" s="429"/>
    </row>
    <row r="45" spans="2:10" ht="20.25" customHeight="1" x14ac:dyDescent="0.25">
      <c r="B45" s="9"/>
      <c r="C45" s="8" t="s">
        <v>146</v>
      </c>
      <c r="D45" s="8" t="s">
        <v>144</v>
      </c>
      <c r="E45" s="8" t="s">
        <v>11</v>
      </c>
      <c r="F45" s="8" t="s">
        <v>413</v>
      </c>
      <c r="G45" s="407">
        <f>+J30</f>
        <v>38400</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26"/>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35433070866141736" header="0.31496062992125984" footer="0.31496062992125984"/>
  <pageSetup scale="73" orientation="portrait" r:id="rId1"/>
  <drawing r:id="rId2"/>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sheetPr codeName="Hoja307">
    <tabColor theme="0"/>
  </sheetPr>
  <dimension ref="B1:J64"/>
  <sheetViews>
    <sheetView topLeftCell="A20"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1583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1549</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1584</v>
      </c>
      <c r="E15" s="772"/>
      <c r="F15" s="505">
        <v>1200</v>
      </c>
      <c r="G15" s="506"/>
      <c r="H15" s="737" t="s">
        <v>1316</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1354</v>
      </c>
      <c r="E20" s="596"/>
      <c r="F20" s="596"/>
      <c r="G20" s="596"/>
      <c r="H20" s="596"/>
      <c r="I20" s="596"/>
      <c r="J20" s="597"/>
    </row>
    <row r="21" spans="2:10" ht="28.5" customHeight="1" x14ac:dyDescent="0.25">
      <c r="B21" s="461"/>
      <c r="C21" s="462"/>
      <c r="D21" s="598"/>
      <c r="E21" s="599"/>
      <c r="F21" s="599"/>
      <c r="G21" s="599"/>
      <c r="H21" s="599"/>
      <c r="I21" s="599"/>
      <c r="J21" s="600"/>
    </row>
    <row r="22" spans="2:10" ht="7.5" customHeight="1" x14ac:dyDescent="0.25">
      <c r="B22" s="521" t="s">
        <v>1355</v>
      </c>
      <c r="C22" s="521"/>
      <c r="D22" s="521"/>
      <c r="E22" s="521"/>
      <c r="F22" s="470" t="s">
        <v>1586</v>
      </c>
      <c r="G22" s="471"/>
      <c r="H22" s="471"/>
      <c r="I22" s="471"/>
      <c r="J22" s="472"/>
    </row>
    <row r="23" spans="2:10" ht="18.7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1587</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22.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2571432</v>
      </c>
    </row>
    <row r="30" spans="2:10" ht="21.75" customHeight="1" x14ac:dyDescent="0.25">
      <c r="B30" s="696" t="s">
        <v>244</v>
      </c>
      <c r="C30" s="697"/>
      <c r="D30" s="697"/>
      <c r="E30" s="697"/>
      <c r="F30" s="697"/>
      <c r="G30" s="697"/>
      <c r="H30" s="697"/>
      <c r="I30" s="700"/>
      <c r="J30" s="47">
        <f>J29*12%</f>
        <v>308571.83999999997</v>
      </c>
    </row>
    <row r="31" spans="2:10" ht="16.5" customHeight="1" x14ac:dyDescent="0.25">
      <c r="B31" s="456" t="s">
        <v>1360</v>
      </c>
      <c r="C31" s="709"/>
      <c r="D31" s="709"/>
      <c r="E31" s="709"/>
      <c r="F31" s="709"/>
      <c r="G31" s="709"/>
      <c r="H31" s="709"/>
      <c r="I31" s="710"/>
      <c r="J31" s="48">
        <f>J29+J30</f>
        <v>2880003.84</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2571.4320000000002</v>
      </c>
      <c r="J35" s="712"/>
    </row>
    <row r="36" spans="2:10" ht="18" x14ac:dyDescent="0.25">
      <c r="B36" s="542" t="s">
        <v>1336</v>
      </c>
      <c r="C36" s="543"/>
      <c r="D36" s="543"/>
      <c r="E36" s="543"/>
      <c r="F36" s="543"/>
      <c r="G36" s="543"/>
      <c r="H36" s="543"/>
      <c r="I36" s="711">
        <f>J29*2%</f>
        <v>51428.639999999999</v>
      </c>
      <c r="J36" s="712"/>
    </row>
    <row r="37" spans="2:10" ht="18" x14ac:dyDescent="0.25">
      <c r="B37" s="542" t="s">
        <v>1357</v>
      </c>
      <c r="C37" s="543"/>
      <c r="D37" s="543"/>
      <c r="E37" s="543"/>
      <c r="F37" s="543"/>
      <c r="G37" s="543"/>
      <c r="H37" s="543"/>
      <c r="I37" s="711">
        <f>+J29*1.7%</f>
        <v>43714.344000000005</v>
      </c>
      <c r="J37" s="712"/>
    </row>
    <row r="38" spans="2:10" ht="19.5" customHeight="1" x14ac:dyDescent="0.25">
      <c r="B38" s="542" t="s">
        <v>198</v>
      </c>
      <c r="C38" s="543"/>
      <c r="D38" s="543"/>
      <c r="E38" s="543"/>
      <c r="F38" s="543"/>
      <c r="G38" s="543"/>
      <c r="H38" s="543"/>
      <c r="I38" s="713">
        <f>+J30*75%</f>
        <v>231428.87999999998</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1585</v>
      </c>
      <c r="C41" s="621"/>
      <c r="D41" s="621"/>
      <c r="E41" s="622"/>
      <c r="F41" s="550" t="s">
        <v>34</v>
      </c>
      <c r="G41" s="551"/>
      <c r="H41" s="552"/>
      <c r="I41" s="715">
        <f>I38+I37+I35+I36-0.01</f>
        <v>329143.28599999996</v>
      </c>
      <c r="J41" s="715"/>
    </row>
    <row r="42" spans="2:10" ht="32.25" customHeight="1" x14ac:dyDescent="0.25">
      <c r="B42" s="623"/>
      <c r="C42" s="624"/>
      <c r="D42" s="624"/>
      <c r="E42" s="625"/>
      <c r="F42" s="550" t="s">
        <v>1359</v>
      </c>
      <c r="G42" s="551"/>
      <c r="H42" s="552"/>
      <c r="I42" s="895">
        <f>J31-I41</f>
        <v>2550860.554</v>
      </c>
      <c r="J42" s="896"/>
    </row>
    <row r="43" spans="2:10" ht="21" customHeight="1" x14ac:dyDescent="0.25">
      <c r="B43" s="939" t="s">
        <v>1358</v>
      </c>
      <c r="C43" s="940"/>
      <c r="D43" s="940"/>
      <c r="E43" s="940"/>
      <c r="F43" s="940"/>
      <c r="G43" s="940"/>
      <c r="H43" s="941"/>
      <c r="I43" s="942">
        <f>+I42*50%-0.01</f>
        <v>1275430.267</v>
      </c>
      <c r="J43" s="943"/>
    </row>
    <row r="44" spans="2:10" ht="16.5" x14ac:dyDescent="0.25">
      <c r="B44" s="417" t="s">
        <v>32</v>
      </c>
      <c r="C44" s="418"/>
      <c r="D44" s="418"/>
      <c r="E44" s="418"/>
      <c r="F44" s="418"/>
      <c r="G44" s="418"/>
      <c r="H44" s="419"/>
      <c r="I44" s="420" t="s">
        <v>31</v>
      </c>
      <c r="J44" s="421"/>
    </row>
    <row r="45" spans="2:10" ht="31.5" x14ac:dyDescent="0.25">
      <c r="B45" s="228" t="s">
        <v>30</v>
      </c>
      <c r="C45" s="228" t="s">
        <v>29</v>
      </c>
      <c r="D45" s="228" t="s">
        <v>28</v>
      </c>
      <c r="E45" s="228" t="s">
        <v>27</v>
      </c>
      <c r="F45" s="28" t="s">
        <v>26</v>
      </c>
      <c r="G45" s="424" t="s">
        <v>25</v>
      </c>
      <c r="H45" s="425"/>
      <c r="I45" s="422"/>
      <c r="J45" s="423"/>
    </row>
    <row r="46" spans="2:10" ht="24" customHeight="1" x14ac:dyDescent="0.25">
      <c r="B46" s="230"/>
      <c r="C46" s="30" t="s">
        <v>411</v>
      </c>
      <c r="D46" s="30" t="s">
        <v>200</v>
      </c>
      <c r="E46" s="30" t="s">
        <v>11</v>
      </c>
      <c r="F46" s="30" t="s">
        <v>412</v>
      </c>
      <c r="G46" s="758">
        <f>J29</f>
        <v>2571432</v>
      </c>
      <c r="H46" s="759"/>
      <c r="I46" s="428" t="s">
        <v>24</v>
      </c>
      <c r="J46" s="429"/>
    </row>
    <row r="47" spans="2:10" ht="20.25" customHeight="1" x14ac:dyDescent="0.25">
      <c r="B47" s="9"/>
      <c r="C47" s="30" t="s">
        <v>146</v>
      </c>
      <c r="D47" s="30" t="s">
        <v>144</v>
      </c>
      <c r="E47" s="30" t="s">
        <v>11</v>
      </c>
      <c r="F47" s="30" t="s">
        <v>413</v>
      </c>
      <c r="G47" s="406">
        <f>J30</f>
        <v>308571.83999999997</v>
      </c>
      <c r="H47" s="407"/>
      <c r="I47" s="430"/>
      <c r="J47" s="431"/>
    </row>
    <row r="48" spans="2:10" ht="15.75" x14ac:dyDescent="0.25">
      <c r="B48" s="9"/>
      <c r="C48" s="8"/>
      <c r="D48" s="8"/>
      <c r="E48" s="8"/>
      <c r="F48" s="8"/>
      <c r="G48" s="406"/>
      <c r="H48" s="407"/>
      <c r="I48" s="430"/>
      <c r="J48" s="431"/>
    </row>
    <row r="49" spans="2:10" ht="15.75" x14ac:dyDescent="0.25">
      <c r="B49" s="9"/>
      <c r="C49" s="8"/>
      <c r="D49" s="8"/>
      <c r="E49" s="8"/>
      <c r="F49" s="8"/>
      <c r="G49" s="406"/>
      <c r="H49" s="407"/>
      <c r="I49" s="432"/>
      <c r="J49" s="433"/>
    </row>
    <row r="50" spans="2:10" ht="15.75" x14ac:dyDescent="0.25">
      <c r="B50" s="9"/>
      <c r="C50" s="8"/>
      <c r="D50" s="108"/>
      <c r="E50" s="8"/>
      <c r="F50" s="8"/>
      <c r="G50" s="406"/>
      <c r="H50" s="407"/>
      <c r="I50" s="390" t="s">
        <v>19</v>
      </c>
      <c r="J50" s="390"/>
    </row>
    <row r="51" spans="2:10" ht="15.75" x14ac:dyDescent="0.25">
      <c r="B51" s="9"/>
      <c r="C51" s="8"/>
      <c r="D51" s="8"/>
      <c r="E51" s="8"/>
      <c r="F51" s="8"/>
      <c r="G51" s="406"/>
      <c r="H51" s="407"/>
      <c r="I51" s="49"/>
      <c r="J51" s="50"/>
    </row>
    <row r="52" spans="2:10" ht="15.75" x14ac:dyDescent="0.25">
      <c r="B52" s="9"/>
      <c r="C52" s="8"/>
      <c r="D52" s="8"/>
      <c r="E52" s="8"/>
      <c r="F52" s="8"/>
      <c r="G52" s="406"/>
      <c r="H52" s="407"/>
      <c r="I52" s="411" t="s">
        <v>931</v>
      </c>
      <c r="J52" s="412"/>
    </row>
    <row r="53" spans="2:10" ht="15.75" x14ac:dyDescent="0.25">
      <c r="B53" s="9"/>
      <c r="C53" s="8"/>
      <c r="D53" s="8"/>
      <c r="E53" s="8"/>
      <c r="F53" s="8"/>
      <c r="G53" s="406"/>
      <c r="H53" s="407"/>
      <c r="I53" s="411"/>
      <c r="J53" s="412"/>
    </row>
    <row r="54" spans="2:10" ht="15.75" x14ac:dyDescent="0.25">
      <c r="B54" s="9"/>
      <c r="C54" s="8"/>
      <c r="D54" s="8"/>
      <c r="E54" s="8"/>
      <c r="F54" s="8"/>
      <c r="G54" s="406"/>
      <c r="H54" s="407"/>
      <c r="I54" s="411"/>
      <c r="J54" s="412"/>
    </row>
    <row r="55" spans="2:10" ht="24.75" customHeight="1" x14ac:dyDescent="0.25">
      <c r="B55" s="229"/>
      <c r="C55" s="32"/>
      <c r="D55" s="32"/>
      <c r="E55" s="6"/>
      <c r="F55" s="6"/>
      <c r="G55" s="415"/>
      <c r="H55" s="416"/>
      <c r="I55" s="413"/>
      <c r="J55" s="414"/>
    </row>
    <row r="56" spans="2:10" ht="18" x14ac:dyDescent="0.25">
      <c r="B56" s="387" t="s">
        <v>8</v>
      </c>
      <c r="C56" s="388"/>
      <c r="D56" s="388"/>
      <c r="E56" s="388"/>
      <c r="F56" s="388"/>
      <c r="G56" s="388"/>
      <c r="H56" s="389"/>
      <c r="I56" s="390" t="s">
        <v>7</v>
      </c>
      <c r="J56" s="390"/>
    </row>
    <row r="57" spans="2:10" ht="15.75" x14ac:dyDescent="0.25">
      <c r="B57" s="390" t="s">
        <v>6</v>
      </c>
      <c r="C57" s="390"/>
      <c r="D57" s="390"/>
      <c r="E57" s="390" t="s">
        <v>5</v>
      </c>
      <c r="F57" s="390"/>
      <c r="G57" s="390"/>
      <c r="H57" s="390"/>
      <c r="I57" s="390"/>
      <c r="J57" s="390"/>
    </row>
    <row r="58" spans="2:10" ht="18.75" customHeight="1" x14ac:dyDescent="0.25">
      <c r="B58" s="573" t="s">
        <v>877</v>
      </c>
      <c r="C58" s="392"/>
      <c r="D58" s="392"/>
      <c r="E58" s="394" t="s">
        <v>871</v>
      </c>
      <c r="F58" s="394"/>
      <c r="G58" s="394"/>
      <c r="H58" s="395"/>
      <c r="I58" s="400" t="s">
        <v>86</v>
      </c>
      <c r="J58" s="401"/>
    </row>
    <row r="59" spans="2:10" x14ac:dyDescent="0.25">
      <c r="B59" s="392"/>
      <c r="C59" s="392"/>
      <c r="D59" s="392"/>
      <c r="E59" s="396"/>
      <c r="F59" s="396"/>
      <c r="G59" s="396"/>
      <c r="H59" s="397"/>
      <c r="I59" s="402"/>
      <c r="J59" s="403"/>
    </row>
    <row r="60" spans="2:10" x14ac:dyDescent="0.25">
      <c r="B60" s="392"/>
      <c r="C60" s="392"/>
      <c r="D60" s="392"/>
      <c r="E60" s="396"/>
      <c r="F60" s="396"/>
      <c r="G60" s="396"/>
      <c r="H60" s="397"/>
      <c r="I60" s="402"/>
      <c r="J60" s="403"/>
    </row>
    <row r="61" spans="2:10" x14ac:dyDescent="0.25">
      <c r="B61" s="392"/>
      <c r="C61" s="392"/>
      <c r="D61" s="392"/>
      <c r="E61" s="396"/>
      <c r="F61" s="396"/>
      <c r="G61" s="396"/>
      <c r="H61" s="396"/>
      <c r="I61" s="404"/>
      <c r="J61" s="405"/>
    </row>
    <row r="62" spans="2:10" x14ac:dyDescent="0.25">
      <c r="B62" s="392"/>
      <c r="C62" s="392"/>
      <c r="D62" s="392"/>
      <c r="E62" s="396"/>
      <c r="F62" s="396"/>
      <c r="G62" s="396"/>
      <c r="H62" s="396"/>
      <c r="I62" s="400" t="s">
        <v>1</v>
      </c>
      <c r="J62" s="401"/>
    </row>
    <row r="63" spans="2:10" x14ac:dyDescent="0.25">
      <c r="B63" s="392"/>
      <c r="C63" s="392"/>
      <c r="D63" s="392"/>
      <c r="E63" s="398"/>
      <c r="F63" s="398"/>
      <c r="G63" s="398"/>
      <c r="H63" s="399"/>
      <c r="I63" s="404"/>
      <c r="J63" s="405"/>
    </row>
    <row r="64" spans="2:10" x14ac:dyDescent="0.25">
      <c r="B64" s="574" t="s">
        <v>0</v>
      </c>
      <c r="C64" s="575"/>
      <c r="D64" s="575"/>
      <c r="E64" s="575"/>
      <c r="F64" s="575"/>
      <c r="G64" s="575"/>
      <c r="H64" s="575"/>
      <c r="I64" s="575"/>
      <c r="J64" s="576"/>
    </row>
  </sheetData>
  <mergeCells count="76">
    <mergeCell ref="B64:J64"/>
    <mergeCell ref="B56:H56"/>
    <mergeCell ref="I56:J57"/>
    <mergeCell ref="B57:D57"/>
    <mergeCell ref="E57:H57"/>
    <mergeCell ref="B58:D63"/>
    <mergeCell ref="E58:H63"/>
    <mergeCell ref="I58:J61"/>
    <mergeCell ref="I62:J63"/>
    <mergeCell ref="G50:H50"/>
    <mergeCell ref="I50:J50"/>
    <mergeCell ref="G51:H51"/>
    <mergeCell ref="G52:H52"/>
    <mergeCell ref="I52:J55"/>
    <mergeCell ref="G53:H53"/>
    <mergeCell ref="G54:H54"/>
    <mergeCell ref="G55:H55"/>
    <mergeCell ref="B43:H43"/>
    <mergeCell ref="I43:J43"/>
    <mergeCell ref="B44:H44"/>
    <mergeCell ref="I44:J45"/>
    <mergeCell ref="G45:H45"/>
    <mergeCell ref="G46:H46"/>
    <mergeCell ref="I46:J49"/>
    <mergeCell ref="G47:H47"/>
    <mergeCell ref="G48:H48"/>
    <mergeCell ref="G49:H49"/>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15748031496062992" bottom="0.27559055118110237" header="0.31496062992125984" footer="0.31496062992125984"/>
  <pageSetup scale="72" orientation="portrait" r:id="rId1"/>
  <drawing r:id="rId2"/>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sheetPr codeName="Hoja308">
    <tabColor theme="0"/>
  </sheetPr>
  <dimension ref="B1:R57"/>
  <sheetViews>
    <sheetView topLeftCell="A17" workbookViewId="0">
      <selection activeCell="B31" sqref="B31:H31"/>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1588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1589</v>
      </c>
      <c r="J9" s="15"/>
    </row>
    <row r="10" spans="2:10" ht="9" customHeight="1" x14ac:dyDescent="0.25">
      <c r="B10" s="17"/>
      <c r="C10" s="16"/>
      <c r="D10" s="16"/>
      <c r="E10" s="16"/>
      <c r="F10" s="16"/>
      <c r="G10" s="16"/>
      <c r="H10" s="16"/>
      <c r="I10" s="16"/>
      <c r="J10" s="15"/>
    </row>
    <row r="11" spans="2:10" ht="28.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1590</v>
      </c>
      <c r="G13" s="792"/>
      <c r="H13" s="510" t="s">
        <v>1316</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1321</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1322</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48" customHeight="1" x14ac:dyDescent="0.25">
      <c r="B24" s="476" t="s">
        <v>1591</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210000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63000</v>
      </c>
      <c r="J33" s="935"/>
      <c r="L33" s="65"/>
      <c r="M33" s="65"/>
      <c r="N33" s="65"/>
      <c r="O33" s="65"/>
      <c r="P33" s="65"/>
      <c r="Q33" s="65"/>
      <c r="R33" s="65"/>
    </row>
    <row r="34" spans="2:18" ht="21.75" customHeight="1" x14ac:dyDescent="0.25">
      <c r="B34" s="443" t="s">
        <v>1592</v>
      </c>
      <c r="C34" s="621"/>
      <c r="D34" s="621"/>
      <c r="E34" s="622"/>
      <c r="F34" s="550" t="s">
        <v>34</v>
      </c>
      <c r="G34" s="551"/>
      <c r="H34" s="552"/>
      <c r="I34" s="452">
        <f>SUM(I31:J33)</f>
        <v>63000</v>
      </c>
      <c r="J34" s="452"/>
      <c r="L34" s="65"/>
      <c r="M34" s="65"/>
      <c r="N34" s="65"/>
      <c r="O34" s="65"/>
      <c r="P34" s="65"/>
      <c r="Q34" s="65"/>
      <c r="R34" s="65"/>
    </row>
    <row r="35" spans="2:18" ht="33" customHeight="1" x14ac:dyDescent="0.25">
      <c r="B35" s="623"/>
      <c r="C35" s="624"/>
      <c r="D35" s="624"/>
      <c r="E35" s="625"/>
      <c r="F35" s="550" t="s">
        <v>324</v>
      </c>
      <c r="G35" s="551"/>
      <c r="H35" s="552"/>
      <c r="I35" s="453">
        <f>I27+I28-I34</f>
        <v>147000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232" t="s">
        <v>30</v>
      </c>
      <c r="C37" s="232" t="s">
        <v>29</v>
      </c>
      <c r="D37" s="232" t="s">
        <v>28</v>
      </c>
      <c r="E37" s="232" t="s">
        <v>27</v>
      </c>
      <c r="F37" s="34" t="s">
        <v>26</v>
      </c>
      <c r="G37" s="437" t="s">
        <v>25</v>
      </c>
      <c r="H37" s="434"/>
      <c r="I37" s="422"/>
      <c r="J37" s="423"/>
    </row>
    <row r="38" spans="2:18" ht="23.25" customHeight="1" x14ac:dyDescent="0.25">
      <c r="B38" s="233"/>
      <c r="C38" s="30" t="s">
        <v>411</v>
      </c>
      <c r="D38" s="30" t="s">
        <v>200</v>
      </c>
      <c r="E38" s="30" t="s">
        <v>11</v>
      </c>
      <c r="F38" s="8" t="s">
        <v>412</v>
      </c>
      <c r="G38" s="426">
        <f>+I27-I33</f>
        <v>147000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35433070866141736" bottom="0.15748031496062992" header="0.31496062992125984" footer="0.31496062992125984"/>
  <pageSetup scale="70" fitToHeight="0" orientation="portrait" r:id="rId1"/>
  <drawing r:id="rId2"/>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sheetPr codeName="Hoja309">
    <tabColor theme="0"/>
  </sheetPr>
  <dimension ref="B1:R57"/>
  <sheetViews>
    <sheetView topLeftCell="A6" workbookViewId="0">
      <selection activeCell="D13" sqref="D13:E14"/>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1593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1594</v>
      </c>
      <c r="J9" s="15"/>
    </row>
    <row r="10" spans="2:10" ht="9" customHeight="1" x14ac:dyDescent="0.25">
      <c r="B10" s="17"/>
      <c r="C10" s="16"/>
      <c r="D10" s="16"/>
      <c r="E10" s="16"/>
      <c r="F10" s="16"/>
      <c r="G10" s="16"/>
      <c r="H10" s="16"/>
      <c r="I10" s="16"/>
      <c r="J10" s="15"/>
    </row>
    <row r="11" spans="2:10" ht="28.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1315</v>
      </c>
      <c r="G13" s="792"/>
      <c r="H13" s="510" t="s">
        <v>1316</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1595</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1596</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32.25" customHeight="1" x14ac:dyDescent="0.25">
      <c r="B24" s="476" t="s">
        <v>1597</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125000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37500</v>
      </c>
      <c r="J33" s="935"/>
      <c r="L33" s="65"/>
      <c r="M33" s="65"/>
      <c r="N33" s="65"/>
      <c r="O33" s="65"/>
      <c r="P33" s="65"/>
      <c r="Q33" s="65"/>
      <c r="R33" s="65"/>
    </row>
    <row r="34" spans="2:18" ht="21.75" customHeight="1" x14ac:dyDescent="0.25">
      <c r="B34" s="443" t="s">
        <v>1598</v>
      </c>
      <c r="C34" s="621"/>
      <c r="D34" s="621"/>
      <c r="E34" s="622"/>
      <c r="F34" s="550" t="s">
        <v>34</v>
      </c>
      <c r="G34" s="551"/>
      <c r="H34" s="552"/>
      <c r="I34" s="452">
        <f>SUM(I31:J33)</f>
        <v>37500</v>
      </c>
      <c r="J34" s="452"/>
      <c r="L34" s="65"/>
      <c r="M34" s="65"/>
      <c r="N34" s="65"/>
      <c r="O34" s="65"/>
      <c r="P34" s="65"/>
      <c r="Q34" s="65"/>
      <c r="R34" s="65"/>
    </row>
    <row r="35" spans="2:18" ht="33" customHeight="1" x14ac:dyDescent="0.25">
      <c r="B35" s="623"/>
      <c r="C35" s="624"/>
      <c r="D35" s="624"/>
      <c r="E35" s="625"/>
      <c r="F35" s="550" t="s">
        <v>324</v>
      </c>
      <c r="G35" s="551"/>
      <c r="H35" s="552"/>
      <c r="I35" s="453">
        <f>I27+I28-I34</f>
        <v>87500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234" t="s">
        <v>30</v>
      </c>
      <c r="C37" s="234" t="s">
        <v>29</v>
      </c>
      <c r="D37" s="234" t="s">
        <v>28</v>
      </c>
      <c r="E37" s="234" t="s">
        <v>27</v>
      </c>
      <c r="F37" s="34" t="s">
        <v>26</v>
      </c>
      <c r="G37" s="437" t="s">
        <v>25</v>
      </c>
      <c r="H37" s="434"/>
      <c r="I37" s="422"/>
      <c r="J37" s="423"/>
    </row>
    <row r="38" spans="2:18" ht="23.25" customHeight="1" x14ac:dyDescent="0.25">
      <c r="B38" s="235"/>
      <c r="C38" s="30" t="s">
        <v>411</v>
      </c>
      <c r="D38" s="30" t="s">
        <v>200</v>
      </c>
      <c r="E38" s="30" t="s">
        <v>11</v>
      </c>
      <c r="F38" s="8" t="s">
        <v>412</v>
      </c>
      <c r="G38" s="426">
        <f>+I27-I33</f>
        <v>87500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35433070866141736" bottom="0.15748031496062992" header="0.31496062992125984" footer="0.31496062992125984"/>
  <pageSetup scale="70" fitToHeight="0" orientation="portrait" r:id="rId1"/>
  <drawing r:id="rId2"/>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sheetPr codeName="Hoja310">
    <tabColor theme="0"/>
  </sheetPr>
  <dimension ref="B1:R57"/>
  <sheetViews>
    <sheetView topLeftCell="A16"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1599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1594</v>
      </c>
      <c r="J9" s="15"/>
    </row>
    <row r="10" spans="2:10" ht="9" customHeight="1" x14ac:dyDescent="0.25">
      <c r="B10" s="17"/>
      <c r="C10" s="16"/>
      <c r="D10" s="16"/>
      <c r="E10" s="16"/>
      <c r="F10" s="16"/>
      <c r="G10" s="16"/>
      <c r="H10" s="16"/>
      <c r="I10" s="16"/>
      <c r="J10" s="15"/>
    </row>
    <row r="11" spans="2:10" ht="28.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1315</v>
      </c>
      <c r="G13" s="792"/>
      <c r="H13" s="510" t="s">
        <v>1316</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1988</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1989</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32.25" customHeight="1" x14ac:dyDescent="0.25">
      <c r="B24" s="476" t="s">
        <v>1601</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62500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18750</v>
      </c>
      <c r="J33" s="935"/>
      <c r="L33" s="65"/>
      <c r="M33" s="65"/>
      <c r="N33" s="65"/>
      <c r="O33" s="65"/>
      <c r="P33" s="65"/>
      <c r="Q33" s="65"/>
      <c r="R33" s="65"/>
    </row>
    <row r="34" spans="2:18" ht="21.75" customHeight="1" x14ac:dyDescent="0.25">
      <c r="B34" s="443" t="s">
        <v>1600</v>
      </c>
      <c r="C34" s="621"/>
      <c r="D34" s="621"/>
      <c r="E34" s="622"/>
      <c r="F34" s="550" t="s">
        <v>34</v>
      </c>
      <c r="G34" s="551"/>
      <c r="H34" s="552"/>
      <c r="I34" s="452">
        <f>SUM(I31:J33)</f>
        <v>18750</v>
      </c>
      <c r="J34" s="452"/>
      <c r="L34" s="65"/>
      <c r="M34" s="65"/>
      <c r="N34" s="65"/>
      <c r="O34" s="65"/>
      <c r="P34" s="65"/>
      <c r="Q34" s="65"/>
      <c r="R34" s="65"/>
    </row>
    <row r="35" spans="2:18" ht="33" customHeight="1" x14ac:dyDescent="0.25">
      <c r="B35" s="623"/>
      <c r="C35" s="624"/>
      <c r="D35" s="624"/>
      <c r="E35" s="625"/>
      <c r="F35" s="550" t="s">
        <v>324</v>
      </c>
      <c r="G35" s="551"/>
      <c r="H35" s="552"/>
      <c r="I35" s="453">
        <f>I27+I28-I34</f>
        <v>43750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234" t="s">
        <v>30</v>
      </c>
      <c r="C37" s="234" t="s">
        <v>29</v>
      </c>
      <c r="D37" s="234" t="s">
        <v>28</v>
      </c>
      <c r="E37" s="234" t="s">
        <v>27</v>
      </c>
      <c r="F37" s="34" t="s">
        <v>26</v>
      </c>
      <c r="G37" s="437" t="s">
        <v>25</v>
      </c>
      <c r="H37" s="434"/>
      <c r="I37" s="422"/>
      <c r="J37" s="423"/>
    </row>
    <row r="38" spans="2:18" ht="23.25" customHeight="1" x14ac:dyDescent="0.25">
      <c r="B38" s="235"/>
      <c r="C38" s="30" t="s">
        <v>411</v>
      </c>
      <c r="D38" s="30" t="s">
        <v>200</v>
      </c>
      <c r="E38" s="30" t="s">
        <v>11</v>
      </c>
      <c r="F38" s="8" t="s">
        <v>412</v>
      </c>
      <c r="G38" s="426">
        <f>+I27-I33</f>
        <v>43750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35433070866141736" bottom="0.15748031496062992" header="0.31496062992125984" footer="0.31496062992125984"/>
  <pageSetup scale="70" fitToHeight="0" orientation="portrait" r:id="rId1"/>
  <drawing r:id="rId2"/>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sheetPr codeName="Hoja311">
    <tabColor theme="0"/>
  </sheetPr>
  <dimension ref="B1:L83"/>
  <sheetViews>
    <sheetView topLeftCell="A3" workbookViewId="0">
      <selection activeCell="D13" sqref="D13:E14"/>
    </sheetView>
  </sheetViews>
  <sheetFormatPr baseColWidth="10" defaultRowHeight="16.5" x14ac:dyDescent="0.25"/>
  <cols>
    <col min="1" max="1" width="3.140625" style="1" customWidth="1"/>
    <col min="2" max="2" width="14.85546875" style="1" customWidth="1"/>
    <col min="3" max="3" width="14.42578125" style="1" customWidth="1"/>
    <col min="4" max="4" width="14.7109375" style="1" customWidth="1"/>
    <col min="5" max="5" width="10.7109375" style="1" customWidth="1"/>
    <col min="6" max="6" width="13.42578125" style="1" customWidth="1"/>
    <col min="7" max="7" width="14.42578125" style="1" customWidth="1"/>
    <col min="8" max="8" width="4.7109375" style="1" customWidth="1"/>
    <col min="9" max="9" width="14.28515625" style="1" customWidth="1"/>
    <col min="10" max="10" width="29.7109375" style="1" customWidth="1"/>
    <col min="11" max="11" width="11.42578125" style="1"/>
    <col min="12" max="12" width="13.42578125" style="1" customWidth="1"/>
    <col min="13"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5" customHeight="1" x14ac:dyDescent="0.25">
      <c r="B6" s="489" t="s">
        <v>60</v>
      </c>
      <c r="C6" s="490"/>
      <c r="D6" s="490"/>
      <c r="E6" s="490"/>
      <c r="F6" s="490"/>
      <c r="G6" s="490"/>
      <c r="H6" s="490"/>
      <c r="I6" s="490"/>
      <c r="J6" s="491"/>
    </row>
    <row r="7" spans="2:10" ht="20.25" x14ac:dyDescent="0.25">
      <c r="B7" s="17"/>
      <c r="C7" s="16"/>
      <c r="D7" s="22"/>
      <c r="E7" s="16"/>
      <c r="F7" s="19"/>
      <c r="G7" s="19"/>
      <c r="H7" s="19"/>
      <c r="I7" s="21" t="s">
        <v>1603</v>
      </c>
      <c r="J7" s="15"/>
    </row>
    <row r="8" spans="2:10" ht="9.75" customHeight="1" x14ac:dyDescent="0.25">
      <c r="B8" s="17"/>
      <c r="C8" s="16"/>
      <c r="D8" s="19"/>
      <c r="E8" s="16"/>
      <c r="F8" s="20"/>
      <c r="G8" s="16"/>
      <c r="H8" s="16"/>
      <c r="I8" s="16"/>
      <c r="J8" s="15"/>
    </row>
    <row r="9" spans="2:10" ht="17.25" customHeight="1" x14ac:dyDescent="0.25">
      <c r="B9" s="17"/>
      <c r="C9" s="16"/>
      <c r="D9" s="16"/>
      <c r="E9" s="16"/>
      <c r="F9" s="20"/>
      <c r="G9" s="19"/>
      <c r="H9" s="19"/>
      <c r="I9" s="18" t="s">
        <v>1604</v>
      </c>
      <c r="J9" s="15"/>
    </row>
    <row r="10" spans="2:10" ht="10.5" customHeight="1" x14ac:dyDescent="0.25">
      <c r="B10" s="17"/>
      <c r="C10" s="16"/>
      <c r="D10" s="16"/>
      <c r="E10" s="16"/>
      <c r="F10" s="16"/>
      <c r="G10" s="16"/>
      <c r="H10" s="16"/>
      <c r="I10" s="16"/>
      <c r="J10" s="15"/>
    </row>
    <row r="11" spans="2:10" ht="18"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9.5" customHeight="1" x14ac:dyDescent="0.25">
      <c r="B13" s="497"/>
      <c r="C13" s="498"/>
      <c r="D13" s="505" t="s">
        <v>53</v>
      </c>
      <c r="E13" s="506"/>
      <c r="F13" s="505" t="s">
        <v>1602</v>
      </c>
      <c r="G13" s="506"/>
      <c r="H13" s="510" t="s">
        <v>1316</v>
      </c>
      <c r="I13" s="510"/>
      <c r="J13" s="504" t="s">
        <v>52</v>
      </c>
    </row>
    <row r="14" spans="2:10" ht="13.5" customHeight="1" x14ac:dyDescent="0.25">
      <c r="B14" s="497"/>
      <c r="C14" s="498"/>
      <c r="D14" s="507"/>
      <c r="E14" s="508"/>
      <c r="F14" s="507"/>
      <c r="G14" s="508"/>
      <c r="H14" s="510"/>
      <c r="I14" s="510"/>
      <c r="J14" s="504"/>
    </row>
    <row r="15" spans="2:10" ht="31.5" customHeight="1" x14ac:dyDescent="0.25">
      <c r="B15" s="497"/>
      <c r="C15" s="498"/>
      <c r="D15" s="390" t="s">
        <v>51</v>
      </c>
      <c r="E15" s="390"/>
      <c r="F15" s="390"/>
      <c r="G15" s="390"/>
      <c r="H15" s="390"/>
      <c r="I15" s="511" t="s">
        <v>50</v>
      </c>
      <c r="J15" s="512"/>
    </row>
    <row r="16" spans="2:10" ht="29.25" customHeight="1" x14ac:dyDescent="0.25">
      <c r="B16" s="499"/>
      <c r="C16" s="500"/>
      <c r="D16" s="504" t="s">
        <v>49</v>
      </c>
      <c r="E16" s="504"/>
      <c r="F16" s="504"/>
      <c r="G16" s="504"/>
      <c r="H16" s="504"/>
      <c r="I16" s="513" t="s">
        <v>71</v>
      </c>
      <c r="J16" s="514"/>
    </row>
    <row r="17" spans="2:10" ht="15.75" customHeight="1" x14ac:dyDescent="0.25">
      <c r="B17" s="387" t="s">
        <v>47</v>
      </c>
      <c r="C17" s="388"/>
      <c r="D17" s="388"/>
      <c r="E17" s="388"/>
      <c r="F17" s="388"/>
      <c r="G17" s="388"/>
      <c r="H17" s="388"/>
      <c r="I17" s="388"/>
      <c r="J17" s="389"/>
    </row>
    <row r="18" spans="2:10" ht="22.5" customHeight="1" x14ac:dyDescent="0.25">
      <c r="B18" s="459" t="s">
        <v>46</v>
      </c>
      <c r="C18" s="460"/>
      <c r="D18" s="595" t="s">
        <v>45</v>
      </c>
      <c r="E18" s="596"/>
      <c r="F18" s="596"/>
      <c r="G18" s="596"/>
      <c r="H18" s="596"/>
      <c r="I18" s="596"/>
      <c r="J18" s="597"/>
    </row>
    <row r="19" spans="2:10" ht="4.5" customHeight="1" x14ac:dyDescent="0.25">
      <c r="B19" s="461"/>
      <c r="C19" s="462"/>
      <c r="D19" s="598"/>
      <c r="E19" s="599"/>
      <c r="F19" s="599"/>
      <c r="G19" s="599"/>
      <c r="H19" s="599"/>
      <c r="I19" s="599"/>
      <c r="J19" s="600"/>
    </row>
    <row r="20" spans="2:10" ht="14.25" customHeight="1" x14ac:dyDescent="0.25">
      <c r="B20" s="521" t="s">
        <v>67</v>
      </c>
      <c r="C20" s="521"/>
      <c r="D20" s="521"/>
      <c r="E20" s="521"/>
      <c r="F20" s="470" t="s">
        <v>44</v>
      </c>
      <c r="G20" s="471"/>
      <c r="H20" s="471"/>
      <c r="I20" s="471"/>
      <c r="J20" s="472"/>
    </row>
    <row r="21" spans="2:10" ht="0.75" customHeight="1" x14ac:dyDescent="0.25">
      <c r="B21" s="521"/>
      <c r="C21" s="521"/>
      <c r="D21" s="521"/>
      <c r="E21" s="521"/>
      <c r="F21" s="473"/>
      <c r="G21" s="474"/>
      <c r="H21" s="474"/>
      <c r="I21" s="474"/>
      <c r="J21" s="475"/>
    </row>
    <row r="22" spans="2:10" ht="9.75" customHeight="1" x14ac:dyDescent="0.25">
      <c r="B22" s="521"/>
      <c r="C22" s="521"/>
      <c r="D22" s="521"/>
      <c r="E22" s="521"/>
      <c r="F22" s="522"/>
      <c r="G22" s="523"/>
      <c r="H22" s="523"/>
      <c r="I22" s="523"/>
      <c r="J22" s="524"/>
    </row>
    <row r="23" spans="2:10" ht="15" customHeight="1" x14ac:dyDescent="0.25">
      <c r="B23" s="387" t="s">
        <v>43</v>
      </c>
      <c r="C23" s="388"/>
      <c r="D23" s="388"/>
      <c r="E23" s="388"/>
      <c r="F23" s="388"/>
      <c r="G23" s="388"/>
      <c r="H23" s="388"/>
      <c r="I23" s="388"/>
      <c r="J23" s="389"/>
    </row>
    <row r="24" spans="2:10" x14ac:dyDescent="0.25">
      <c r="B24" s="528" t="s">
        <v>1605</v>
      </c>
      <c r="C24" s="529"/>
      <c r="D24" s="529"/>
      <c r="E24" s="529"/>
      <c r="F24" s="529"/>
      <c r="G24" s="529"/>
      <c r="H24" s="529"/>
      <c r="I24" s="529"/>
      <c r="J24" s="530"/>
    </row>
    <row r="25" spans="2:10" ht="9.75" customHeight="1"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271369.06</v>
      </c>
      <c r="J27" s="538"/>
    </row>
    <row r="28" spans="2:10" hidden="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6" t="s">
        <v>93</v>
      </c>
      <c r="C31" s="547"/>
      <c r="D31" s="547"/>
      <c r="E31" s="547"/>
      <c r="F31" s="547"/>
      <c r="G31" s="547"/>
      <c r="H31" s="547"/>
      <c r="I31" s="591"/>
      <c r="J31" s="592"/>
    </row>
    <row r="32" spans="2:10" x14ac:dyDescent="0.25">
      <c r="B32" s="662" t="s">
        <v>94</v>
      </c>
      <c r="C32" s="663"/>
      <c r="D32" s="663"/>
      <c r="E32" s="663"/>
      <c r="F32" s="663"/>
      <c r="G32" s="663"/>
      <c r="H32" s="664"/>
      <c r="I32" s="655">
        <v>18226.34</v>
      </c>
      <c r="J32" s="592"/>
    </row>
    <row r="33" spans="2:12" x14ac:dyDescent="0.25">
      <c r="B33" s="546" t="s">
        <v>95</v>
      </c>
      <c r="C33" s="547"/>
      <c r="D33" s="547"/>
      <c r="E33" s="547"/>
      <c r="F33" s="547"/>
      <c r="G33" s="547"/>
      <c r="H33" s="661"/>
      <c r="I33" s="655">
        <v>4977.16</v>
      </c>
      <c r="J33" s="592"/>
    </row>
    <row r="34" spans="2:12" x14ac:dyDescent="0.25">
      <c r="B34" s="546" t="s">
        <v>116</v>
      </c>
      <c r="C34" s="547"/>
      <c r="D34" s="547"/>
      <c r="E34" s="547"/>
      <c r="F34" s="547"/>
      <c r="G34" s="547"/>
      <c r="H34" s="661"/>
      <c r="I34" s="655">
        <v>15102.04</v>
      </c>
      <c r="J34" s="592"/>
    </row>
    <row r="35" spans="2:12" x14ac:dyDescent="0.25">
      <c r="B35" s="546" t="s">
        <v>117</v>
      </c>
      <c r="C35" s="547"/>
      <c r="D35" s="547"/>
      <c r="E35" s="547"/>
      <c r="F35" s="547"/>
      <c r="G35" s="547"/>
      <c r="H35" s="661"/>
      <c r="I35" s="655">
        <v>2297.13</v>
      </c>
      <c r="J35" s="592"/>
    </row>
    <row r="36" spans="2:12" x14ac:dyDescent="0.25">
      <c r="B36" s="542" t="s">
        <v>98</v>
      </c>
      <c r="C36" s="543"/>
      <c r="D36" s="543"/>
      <c r="E36" s="543"/>
      <c r="F36" s="543"/>
      <c r="G36" s="543"/>
      <c r="H36" s="654"/>
      <c r="I36" s="655">
        <v>42798.91</v>
      </c>
      <c r="J36" s="592"/>
    </row>
    <row r="37" spans="2:12" x14ac:dyDescent="0.25">
      <c r="B37" s="542" t="s">
        <v>36</v>
      </c>
      <c r="C37" s="543"/>
      <c r="D37" s="543"/>
      <c r="E37" s="543"/>
      <c r="F37" s="543"/>
      <c r="G37" s="543"/>
      <c r="H37" s="654"/>
      <c r="I37" s="656">
        <v>18399.43</v>
      </c>
      <c r="J37" s="545"/>
    </row>
    <row r="38" spans="2:12" x14ac:dyDescent="0.25">
      <c r="B38" s="657" t="s">
        <v>35</v>
      </c>
      <c r="C38" s="658"/>
      <c r="D38" s="658"/>
      <c r="E38" s="658"/>
      <c r="F38" s="658"/>
      <c r="G38" s="658"/>
      <c r="H38" s="659"/>
      <c r="I38" s="655">
        <v>9220</v>
      </c>
      <c r="J38" s="592"/>
    </row>
    <row r="39" spans="2:12" ht="27" customHeight="1" x14ac:dyDescent="0.25">
      <c r="B39" s="443" t="s">
        <v>1606</v>
      </c>
      <c r="C39" s="444"/>
      <c r="D39" s="444"/>
      <c r="E39" s="445"/>
      <c r="F39" s="550" t="s">
        <v>34</v>
      </c>
      <c r="G39" s="551"/>
      <c r="H39" s="552"/>
      <c r="I39" s="660">
        <f>SUM(I31:J38)</f>
        <v>111021.01000000001</v>
      </c>
      <c r="J39" s="660"/>
    </row>
    <row r="40" spans="2:12" ht="25.5" customHeight="1" x14ac:dyDescent="0.25">
      <c r="B40" s="446"/>
      <c r="C40" s="447"/>
      <c r="D40" s="447"/>
      <c r="E40" s="448"/>
      <c r="F40" s="550" t="s">
        <v>33</v>
      </c>
      <c r="G40" s="551"/>
      <c r="H40" s="552"/>
      <c r="I40" s="452">
        <f>++I27+I28-I39</f>
        <v>160348.04999999999</v>
      </c>
      <c r="J40" s="452"/>
    </row>
    <row r="41" spans="2:12" ht="14.25" customHeight="1" x14ac:dyDescent="0.25">
      <c r="B41" s="417" t="s">
        <v>32</v>
      </c>
      <c r="C41" s="418"/>
      <c r="D41" s="418"/>
      <c r="E41" s="418"/>
      <c r="F41" s="418"/>
      <c r="G41" s="418"/>
      <c r="H41" s="419"/>
      <c r="I41" s="390" t="s">
        <v>31</v>
      </c>
      <c r="J41" s="390"/>
    </row>
    <row r="42" spans="2:12" ht="33.75" customHeight="1" x14ac:dyDescent="0.25">
      <c r="B42" s="237" t="s">
        <v>30</v>
      </c>
      <c r="C42" s="237" t="s">
        <v>29</v>
      </c>
      <c r="D42" s="237" t="s">
        <v>28</v>
      </c>
      <c r="E42" s="237" t="s">
        <v>27</v>
      </c>
      <c r="F42" s="28" t="s">
        <v>26</v>
      </c>
      <c r="G42" s="424" t="s">
        <v>25</v>
      </c>
      <c r="H42" s="425"/>
      <c r="I42" s="390"/>
      <c r="J42" s="390"/>
    </row>
    <row r="43" spans="2:12" ht="24" customHeight="1" x14ac:dyDescent="0.25">
      <c r="B43" s="241" t="s">
        <v>23</v>
      </c>
      <c r="C43" s="30" t="s">
        <v>12</v>
      </c>
      <c r="D43" s="30" t="s">
        <v>11</v>
      </c>
      <c r="E43" s="30" t="s">
        <v>11</v>
      </c>
      <c r="F43" s="30" t="s">
        <v>10</v>
      </c>
      <c r="G43" s="646">
        <v>11830.33</v>
      </c>
      <c r="H43" s="647"/>
      <c r="I43" s="648" t="s">
        <v>118</v>
      </c>
      <c r="J43" s="649"/>
    </row>
    <row r="44" spans="2:12" ht="23.25" customHeight="1" x14ac:dyDescent="0.25">
      <c r="B44" s="9" t="s">
        <v>23</v>
      </c>
      <c r="C44" s="8" t="s">
        <v>12</v>
      </c>
      <c r="D44" s="8" t="s">
        <v>11</v>
      </c>
      <c r="E44" s="8" t="s">
        <v>14</v>
      </c>
      <c r="F44" s="8" t="s">
        <v>10</v>
      </c>
      <c r="G44" s="640">
        <v>2444.5500000000002</v>
      </c>
      <c r="H44" s="641"/>
      <c r="I44" s="650"/>
      <c r="J44" s="651"/>
    </row>
    <row r="45" spans="2:12" ht="18.75" customHeight="1" x14ac:dyDescent="0.25">
      <c r="B45" s="9" t="s">
        <v>23</v>
      </c>
      <c r="C45" s="8" t="s">
        <v>12</v>
      </c>
      <c r="D45" s="8" t="s">
        <v>119</v>
      </c>
      <c r="E45" s="8" t="s">
        <v>120</v>
      </c>
      <c r="F45" s="8" t="s">
        <v>10</v>
      </c>
      <c r="G45" s="640">
        <v>1183.03</v>
      </c>
      <c r="H45" s="641"/>
      <c r="I45" s="650"/>
      <c r="J45" s="651"/>
      <c r="L45" s="40"/>
    </row>
    <row r="46" spans="2:12" ht="19.5" customHeight="1" x14ac:dyDescent="0.25">
      <c r="B46" s="9" t="s">
        <v>23</v>
      </c>
      <c r="C46" s="8" t="s">
        <v>12</v>
      </c>
      <c r="D46" s="8" t="s">
        <v>119</v>
      </c>
      <c r="E46" s="8" t="s">
        <v>121</v>
      </c>
      <c r="F46" s="8" t="s">
        <v>10</v>
      </c>
      <c r="G46" s="640">
        <v>450</v>
      </c>
      <c r="H46" s="641"/>
      <c r="I46" s="650"/>
      <c r="J46" s="651"/>
    </row>
    <row r="47" spans="2:12" ht="21.75" customHeight="1" x14ac:dyDescent="0.25">
      <c r="B47" s="9" t="s">
        <v>23</v>
      </c>
      <c r="C47" s="8" t="s">
        <v>12</v>
      </c>
      <c r="D47" s="8" t="s">
        <v>119</v>
      </c>
      <c r="E47" s="8" t="s">
        <v>122</v>
      </c>
      <c r="F47" s="8" t="s">
        <v>10</v>
      </c>
      <c r="G47" s="640">
        <v>150</v>
      </c>
      <c r="H47" s="641"/>
      <c r="I47" s="650"/>
      <c r="J47" s="651"/>
    </row>
    <row r="48" spans="2:12" ht="21.75" customHeight="1" x14ac:dyDescent="0.25">
      <c r="B48" s="9" t="s">
        <v>22</v>
      </c>
      <c r="C48" s="8" t="s">
        <v>12</v>
      </c>
      <c r="D48" s="8" t="s">
        <v>11</v>
      </c>
      <c r="E48" s="8" t="s">
        <v>11</v>
      </c>
      <c r="F48" s="8" t="s">
        <v>10</v>
      </c>
      <c r="G48" s="640">
        <v>52725.120000000003</v>
      </c>
      <c r="H48" s="641"/>
      <c r="I48" s="650"/>
      <c r="J48" s="651"/>
      <c r="L48" s="41"/>
    </row>
    <row r="49" spans="2:12" ht="21.75" customHeight="1" x14ac:dyDescent="0.25">
      <c r="B49" s="9" t="s">
        <v>22</v>
      </c>
      <c r="C49" s="8" t="s">
        <v>12</v>
      </c>
      <c r="D49" s="8" t="s">
        <v>119</v>
      </c>
      <c r="E49" s="8" t="s">
        <v>120</v>
      </c>
      <c r="F49" s="8" t="s">
        <v>10</v>
      </c>
      <c r="G49" s="640">
        <v>3976.69</v>
      </c>
      <c r="H49" s="641"/>
      <c r="I49" s="650"/>
      <c r="J49" s="651"/>
    </row>
    <row r="50" spans="2:12" ht="21.75" customHeight="1" x14ac:dyDescent="0.25">
      <c r="B50" s="9" t="s">
        <v>22</v>
      </c>
      <c r="C50" s="8" t="s">
        <v>12</v>
      </c>
      <c r="D50" s="8" t="s">
        <v>119</v>
      </c>
      <c r="E50" s="8" t="s">
        <v>121</v>
      </c>
      <c r="F50" s="8" t="s">
        <v>10</v>
      </c>
      <c r="G50" s="640">
        <v>4350</v>
      </c>
      <c r="H50" s="641"/>
      <c r="I50" s="650"/>
      <c r="J50" s="651"/>
    </row>
    <row r="51" spans="2:12" ht="18" customHeight="1" x14ac:dyDescent="0.25">
      <c r="B51" s="9" t="s">
        <v>21</v>
      </c>
      <c r="C51" s="8" t="s">
        <v>12</v>
      </c>
      <c r="D51" s="8" t="s">
        <v>11</v>
      </c>
      <c r="E51" s="8" t="s">
        <v>11</v>
      </c>
      <c r="F51" s="8" t="s">
        <v>10</v>
      </c>
      <c r="G51" s="640">
        <v>20014.87</v>
      </c>
      <c r="H51" s="641"/>
      <c r="I51" s="652"/>
      <c r="J51" s="653"/>
    </row>
    <row r="52" spans="2:12" ht="16.5" customHeight="1" x14ac:dyDescent="0.25">
      <c r="B52" s="9" t="s">
        <v>21</v>
      </c>
      <c r="C52" s="8" t="s">
        <v>12</v>
      </c>
      <c r="D52" s="8" t="s">
        <v>119</v>
      </c>
      <c r="E52" s="8" t="s">
        <v>120</v>
      </c>
      <c r="F52" s="8" t="s">
        <v>10</v>
      </c>
      <c r="G52" s="640">
        <v>1887.47</v>
      </c>
      <c r="H52" s="641"/>
      <c r="I52" s="420" t="s">
        <v>19</v>
      </c>
      <c r="J52" s="421"/>
    </row>
    <row r="53" spans="2:12" ht="17.25" customHeight="1" x14ac:dyDescent="0.25">
      <c r="B53" s="9" t="s">
        <v>21</v>
      </c>
      <c r="C53" s="8" t="s">
        <v>12</v>
      </c>
      <c r="D53" s="8" t="s">
        <v>119</v>
      </c>
      <c r="E53" s="8" t="s">
        <v>121</v>
      </c>
      <c r="F53" s="8" t="s">
        <v>10</v>
      </c>
      <c r="G53" s="640">
        <v>1350</v>
      </c>
      <c r="H53" s="641"/>
      <c r="I53" s="422"/>
      <c r="J53" s="423"/>
      <c r="L53" s="40"/>
    </row>
    <row r="54" spans="2:12" ht="19.5" customHeight="1" x14ac:dyDescent="0.25">
      <c r="B54" s="9" t="s">
        <v>20</v>
      </c>
      <c r="C54" s="8" t="s">
        <v>12</v>
      </c>
      <c r="D54" s="8" t="s">
        <v>11</v>
      </c>
      <c r="E54" s="8" t="s">
        <v>11</v>
      </c>
      <c r="F54" s="8" t="s">
        <v>10</v>
      </c>
      <c r="G54" s="640">
        <v>11228.34</v>
      </c>
      <c r="H54" s="641"/>
      <c r="I54" s="638"/>
      <c r="J54" s="639"/>
      <c r="L54" s="40"/>
    </row>
    <row r="55" spans="2:12" ht="16.5" customHeight="1" x14ac:dyDescent="0.25">
      <c r="B55" s="9" t="s">
        <v>20</v>
      </c>
      <c r="C55" s="8" t="s">
        <v>12</v>
      </c>
      <c r="D55" s="8" t="s">
        <v>119</v>
      </c>
      <c r="E55" s="8" t="s">
        <v>120</v>
      </c>
      <c r="F55" s="8" t="s">
        <v>10</v>
      </c>
      <c r="G55" s="640">
        <v>1122.8399999999999</v>
      </c>
      <c r="H55" s="641"/>
      <c r="I55" s="409" t="s">
        <v>123</v>
      </c>
      <c r="J55" s="410"/>
      <c r="L55" s="40"/>
    </row>
    <row r="56" spans="2:12" ht="16.5" customHeight="1" x14ac:dyDescent="0.25">
      <c r="B56" s="9" t="s">
        <v>20</v>
      </c>
      <c r="C56" s="8" t="s">
        <v>12</v>
      </c>
      <c r="D56" s="8" t="s">
        <v>119</v>
      </c>
      <c r="E56" s="8" t="s">
        <v>121</v>
      </c>
      <c r="F56" s="8" t="s">
        <v>10</v>
      </c>
      <c r="G56" s="640">
        <v>600</v>
      </c>
      <c r="H56" s="641"/>
      <c r="I56" s="411"/>
      <c r="J56" s="412"/>
      <c r="L56" s="40"/>
    </row>
    <row r="57" spans="2:12" ht="16.5" customHeight="1" x14ac:dyDescent="0.25">
      <c r="B57" s="9" t="s">
        <v>18</v>
      </c>
      <c r="C57" s="8" t="s">
        <v>12</v>
      </c>
      <c r="D57" s="8" t="s">
        <v>11</v>
      </c>
      <c r="E57" s="8" t="s">
        <v>11</v>
      </c>
      <c r="F57" s="8" t="s">
        <v>10</v>
      </c>
      <c r="G57" s="640">
        <v>24314.01</v>
      </c>
      <c r="H57" s="641"/>
      <c r="I57" s="411"/>
      <c r="J57" s="412"/>
      <c r="L57" s="40"/>
    </row>
    <row r="58" spans="2:12" ht="16.5" customHeight="1" x14ac:dyDescent="0.25">
      <c r="B58" s="9" t="s">
        <v>18</v>
      </c>
      <c r="C58" s="8" t="s">
        <v>12</v>
      </c>
      <c r="D58" s="8" t="s">
        <v>119</v>
      </c>
      <c r="E58" s="8" t="s">
        <v>120</v>
      </c>
      <c r="F58" s="8" t="s">
        <v>10</v>
      </c>
      <c r="G58" s="640">
        <v>1713.47</v>
      </c>
      <c r="H58" s="641"/>
      <c r="I58" s="411"/>
      <c r="J58" s="412"/>
      <c r="L58" s="40"/>
    </row>
    <row r="59" spans="2:12" ht="16.5" customHeight="1" x14ac:dyDescent="0.25">
      <c r="B59" s="9" t="s">
        <v>18</v>
      </c>
      <c r="C59" s="8" t="s">
        <v>12</v>
      </c>
      <c r="D59" s="8" t="s">
        <v>119</v>
      </c>
      <c r="E59" s="8" t="s">
        <v>121</v>
      </c>
      <c r="F59" s="8" t="s">
        <v>10</v>
      </c>
      <c r="G59" s="640">
        <v>1600</v>
      </c>
      <c r="H59" s="641"/>
      <c r="I59" s="411"/>
      <c r="J59" s="412"/>
      <c r="L59" s="40"/>
    </row>
    <row r="60" spans="2:12" ht="16.5" customHeight="1" x14ac:dyDescent="0.25">
      <c r="B60" s="9" t="s">
        <v>16</v>
      </c>
      <c r="C60" s="8" t="s">
        <v>12</v>
      </c>
      <c r="D60" s="8" t="s">
        <v>11</v>
      </c>
      <c r="E60" s="8" t="s">
        <v>11</v>
      </c>
      <c r="F60" s="8" t="s">
        <v>10</v>
      </c>
      <c r="G60" s="640">
        <v>34131.72</v>
      </c>
      <c r="H60" s="641"/>
      <c r="I60" s="411"/>
      <c r="J60" s="412"/>
      <c r="L60" s="40"/>
    </row>
    <row r="61" spans="2:12" ht="16.5" customHeight="1" x14ac:dyDescent="0.25">
      <c r="B61" s="9" t="s">
        <v>16</v>
      </c>
      <c r="C61" s="8" t="s">
        <v>12</v>
      </c>
      <c r="D61" s="8" t="s">
        <v>119</v>
      </c>
      <c r="E61" s="8" t="s">
        <v>120</v>
      </c>
      <c r="F61" s="8" t="s">
        <v>10</v>
      </c>
      <c r="G61" s="640">
        <v>1424.26</v>
      </c>
      <c r="H61" s="641"/>
      <c r="I61" s="411"/>
      <c r="J61" s="412"/>
      <c r="L61" s="40"/>
    </row>
    <row r="62" spans="2:12" ht="16.5" customHeight="1" x14ac:dyDescent="0.25">
      <c r="B62" s="9" t="s">
        <v>16</v>
      </c>
      <c r="C62" s="8" t="s">
        <v>12</v>
      </c>
      <c r="D62" s="8" t="s">
        <v>119</v>
      </c>
      <c r="E62" s="8" t="s">
        <v>121</v>
      </c>
      <c r="F62" s="8" t="s">
        <v>10</v>
      </c>
      <c r="G62" s="640">
        <v>3450</v>
      </c>
      <c r="H62" s="641"/>
      <c r="I62" s="411"/>
      <c r="J62" s="412"/>
      <c r="L62" s="40"/>
    </row>
    <row r="63" spans="2:12" ht="16.5" customHeight="1" x14ac:dyDescent="0.25">
      <c r="B63" s="9" t="s">
        <v>15</v>
      </c>
      <c r="C63" s="8" t="s">
        <v>12</v>
      </c>
      <c r="D63" s="8" t="s">
        <v>11</v>
      </c>
      <c r="E63" s="8" t="s">
        <v>11</v>
      </c>
      <c r="F63" s="8" t="s">
        <v>10</v>
      </c>
      <c r="G63" s="640">
        <v>40362.050000000003</v>
      </c>
      <c r="H63" s="641"/>
      <c r="I63" s="411"/>
      <c r="J63" s="412"/>
      <c r="L63" s="40"/>
    </row>
    <row r="64" spans="2:12" ht="16.5" customHeight="1" x14ac:dyDescent="0.25">
      <c r="B64" s="240" t="s">
        <v>15</v>
      </c>
      <c r="C64" s="32" t="s">
        <v>12</v>
      </c>
      <c r="D64" s="32" t="s">
        <v>11</v>
      </c>
      <c r="E64" s="8" t="s">
        <v>14</v>
      </c>
      <c r="F64" s="8" t="s">
        <v>10</v>
      </c>
      <c r="G64" s="640">
        <v>31779.15</v>
      </c>
      <c r="H64" s="641"/>
      <c r="I64" s="413"/>
      <c r="J64" s="414"/>
      <c r="L64" s="40"/>
    </row>
    <row r="65" spans="2:12" ht="16.5" customHeight="1" x14ac:dyDescent="0.25">
      <c r="B65" s="9" t="s">
        <v>15</v>
      </c>
      <c r="C65" s="8" t="s">
        <v>12</v>
      </c>
      <c r="D65" s="8" t="s">
        <v>119</v>
      </c>
      <c r="E65" s="8" t="s">
        <v>120</v>
      </c>
      <c r="F65" s="8" t="s">
        <v>10</v>
      </c>
      <c r="G65" s="640">
        <v>3574.72</v>
      </c>
      <c r="H65" s="641"/>
      <c r="I65" s="642" t="s">
        <v>7</v>
      </c>
      <c r="J65" s="562"/>
      <c r="L65" s="40"/>
    </row>
    <row r="66" spans="2:12" ht="16.5" customHeight="1" x14ac:dyDescent="0.25">
      <c r="B66" s="9" t="s">
        <v>15</v>
      </c>
      <c r="C66" s="8" t="s">
        <v>12</v>
      </c>
      <c r="D66" s="8" t="s">
        <v>119</v>
      </c>
      <c r="E66" s="8" t="s">
        <v>121</v>
      </c>
      <c r="F66" s="8" t="s">
        <v>10</v>
      </c>
      <c r="G66" s="640">
        <v>3350</v>
      </c>
      <c r="H66" s="641"/>
      <c r="I66" s="632" t="s">
        <v>86</v>
      </c>
      <c r="J66" s="633"/>
      <c r="L66" s="40"/>
    </row>
    <row r="67" spans="2:12" ht="16.5" customHeight="1" x14ac:dyDescent="0.25">
      <c r="B67" s="9" t="s">
        <v>15</v>
      </c>
      <c r="C67" s="8" t="s">
        <v>12</v>
      </c>
      <c r="D67" s="8" t="s">
        <v>119</v>
      </c>
      <c r="E67" s="8" t="s">
        <v>122</v>
      </c>
      <c r="F67" s="8" t="s">
        <v>10</v>
      </c>
      <c r="G67" s="640">
        <v>4600</v>
      </c>
      <c r="H67" s="641"/>
      <c r="I67" s="634"/>
      <c r="J67" s="635"/>
      <c r="L67" s="40"/>
    </row>
    <row r="68" spans="2:12" ht="16.5" customHeight="1" x14ac:dyDescent="0.25">
      <c r="B68" s="9" t="s">
        <v>15</v>
      </c>
      <c r="C68" s="8" t="s">
        <v>12</v>
      </c>
      <c r="D68" s="8" t="s">
        <v>81</v>
      </c>
      <c r="E68" s="8" t="s">
        <v>82</v>
      </c>
      <c r="F68" s="8" t="s">
        <v>10</v>
      </c>
      <c r="G68" s="640">
        <v>4083.53</v>
      </c>
      <c r="H68" s="641"/>
      <c r="I68" s="634"/>
      <c r="J68" s="635"/>
      <c r="L68" s="40"/>
    </row>
    <row r="69" spans="2:12" ht="16.5" customHeight="1" x14ac:dyDescent="0.25">
      <c r="B69" s="9" t="s">
        <v>13</v>
      </c>
      <c r="C69" s="8" t="s">
        <v>12</v>
      </c>
      <c r="D69" s="8" t="s">
        <v>11</v>
      </c>
      <c r="E69" s="8" t="s">
        <v>11</v>
      </c>
      <c r="F69" s="8" t="s">
        <v>10</v>
      </c>
      <c r="G69" s="640">
        <v>3202.65</v>
      </c>
      <c r="H69" s="641"/>
      <c r="I69" s="634"/>
      <c r="J69" s="635"/>
      <c r="L69" s="40"/>
    </row>
    <row r="70" spans="2:12" ht="16.5" customHeight="1" x14ac:dyDescent="0.25">
      <c r="B70" s="9" t="s">
        <v>13</v>
      </c>
      <c r="C70" s="8" t="s">
        <v>12</v>
      </c>
      <c r="D70" s="8" t="s">
        <v>119</v>
      </c>
      <c r="E70" s="8" t="s">
        <v>120</v>
      </c>
      <c r="F70" s="8" t="s">
        <v>10</v>
      </c>
      <c r="G70" s="640">
        <v>320.26</v>
      </c>
      <c r="H70" s="641"/>
      <c r="I70" s="636"/>
      <c r="J70" s="637"/>
      <c r="L70" s="40"/>
    </row>
    <row r="71" spans="2:12" ht="16.5" customHeight="1" x14ac:dyDescent="0.25">
      <c r="B71" s="9" t="s">
        <v>13</v>
      </c>
      <c r="C71" s="8" t="s">
        <v>12</v>
      </c>
      <c r="D71" s="8" t="s">
        <v>119</v>
      </c>
      <c r="E71" s="8" t="s">
        <v>121</v>
      </c>
      <c r="F71" s="8" t="s">
        <v>10</v>
      </c>
      <c r="G71" s="640">
        <v>150</v>
      </c>
      <c r="H71" s="641"/>
      <c r="I71" s="238"/>
      <c r="J71" s="239"/>
      <c r="L71" s="40"/>
    </row>
    <row r="72" spans="2:12" ht="18.75" customHeight="1" x14ac:dyDescent="0.25">
      <c r="B72" s="643" t="s">
        <v>9</v>
      </c>
      <c r="C72" s="644"/>
      <c r="D72" s="644"/>
      <c r="E72" s="644"/>
      <c r="F72" s="644"/>
      <c r="G72" s="645">
        <f>SUM(G43:H71)</f>
        <v>271369.06000000006</v>
      </c>
      <c r="H72" s="645"/>
      <c r="I72" s="632" t="s">
        <v>1</v>
      </c>
      <c r="J72" s="633"/>
    </row>
    <row r="73" spans="2:12" ht="17.25" customHeight="1" x14ac:dyDescent="0.25">
      <c r="B73" s="387" t="s">
        <v>8</v>
      </c>
      <c r="C73" s="388"/>
      <c r="D73" s="388"/>
      <c r="E73" s="388"/>
      <c r="F73" s="388"/>
      <c r="G73" s="388"/>
      <c r="H73" s="388"/>
      <c r="I73" s="634"/>
      <c r="J73" s="635"/>
    </row>
    <row r="74" spans="2:12" ht="22.5" customHeight="1" x14ac:dyDescent="0.25">
      <c r="B74" s="390" t="s">
        <v>6</v>
      </c>
      <c r="C74" s="390"/>
      <c r="D74" s="390"/>
      <c r="E74" s="390" t="s">
        <v>5</v>
      </c>
      <c r="F74" s="390"/>
      <c r="G74" s="390"/>
      <c r="H74" s="642"/>
      <c r="I74" s="634"/>
      <c r="J74" s="635"/>
    </row>
    <row r="75" spans="2:12" ht="9" customHeight="1" x14ac:dyDescent="0.25">
      <c r="B75" s="573" t="s">
        <v>877</v>
      </c>
      <c r="C75" s="392"/>
      <c r="D75" s="392"/>
      <c r="E75" s="394" t="s">
        <v>871</v>
      </c>
      <c r="F75" s="394"/>
      <c r="G75" s="394"/>
      <c r="H75" s="395"/>
      <c r="I75" s="634"/>
      <c r="J75" s="635"/>
    </row>
    <row r="76" spans="2:12" ht="9" customHeight="1" x14ac:dyDescent="0.25">
      <c r="B76" s="392"/>
      <c r="C76" s="392"/>
      <c r="D76" s="392"/>
      <c r="E76" s="396"/>
      <c r="F76" s="396"/>
      <c r="G76" s="396"/>
      <c r="H76" s="397"/>
      <c r="I76" s="634"/>
      <c r="J76" s="635"/>
    </row>
    <row r="77" spans="2:12" ht="10.5" customHeight="1" x14ac:dyDescent="0.25">
      <c r="B77" s="392"/>
      <c r="C77" s="392"/>
      <c r="D77" s="392"/>
      <c r="E77" s="396"/>
      <c r="F77" s="396"/>
      <c r="G77" s="396"/>
      <c r="H77" s="397"/>
      <c r="I77" s="634"/>
      <c r="J77" s="635"/>
    </row>
    <row r="78" spans="2:12" ht="16.5" customHeight="1" x14ac:dyDescent="0.25">
      <c r="B78" s="392"/>
      <c r="C78" s="392"/>
      <c r="D78" s="392"/>
      <c r="E78" s="396"/>
      <c r="F78" s="396"/>
      <c r="G78" s="396"/>
      <c r="H78" s="396"/>
      <c r="I78" s="634"/>
      <c r="J78" s="635"/>
    </row>
    <row r="79" spans="2:12" ht="29.25" customHeight="1" x14ac:dyDescent="0.25">
      <c r="B79" s="392"/>
      <c r="C79" s="392"/>
      <c r="D79" s="392"/>
      <c r="E79" s="396"/>
      <c r="F79" s="396"/>
      <c r="G79" s="396"/>
      <c r="H79" s="396"/>
      <c r="I79" s="634"/>
      <c r="J79" s="635"/>
    </row>
    <row r="80" spans="2:12" ht="10.5" customHeight="1" x14ac:dyDescent="0.25">
      <c r="B80" s="392"/>
      <c r="C80" s="392"/>
      <c r="D80" s="392"/>
      <c r="E80" s="398"/>
      <c r="F80" s="398"/>
      <c r="G80" s="398"/>
      <c r="H80" s="399"/>
      <c r="I80" s="636"/>
      <c r="J80" s="637"/>
    </row>
    <row r="81" spans="2:10" ht="20.25" customHeight="1" x14ac:dyDescent="0.25">
      <c r="B81" s="574" t="s">
        <v>0</v>
      </c>
      <c r="C81" s="575"/>
      <c r="D81" s="575"/>
      <c r="E81" s="575"/>
      <c r="F81" s="575"/>
      <c r="G81" s="575"/>
      <c r="H81" s="575"/>
      <c r="I81" s="575"/>
      <c r="J81" s="576"/>
    </row>
    <row r="83" spans="2:10" x14ac:dyDescent="0.25">
      <c r="G83" s="40"/>
    </row>
  </sheetData>
  <mergeCells count="97">
    <mergeCell ref="B81:J81"/>
    <mergeCell ref="G71:H71"/>
    <mergeCell ref="B72:F72"/>
    <mergeCell ref="G72:H72"/>
    <mergeCell ref="I72:J80"/>
    <mergeCell ref="B73:H73"/>
    <mergeCell ref="B74:D74"/>
    <mergeCell ref="E74:H74"/>
    <mergeCell ref="B75:D80"/>
    <mergeCell ref="E75:H80"/>
    <mergeCell ref="I65:J65"/>
    <mergeCell ref="G66:H66"/>
    <mergeCell ref="I66:J70"/>
    <mergeCell ref="G67:H67"/>
    <mergeCell ref="G68:H68"/>
    <mergeCell ref="G69:H69"/>
    <mergeCell ref="G70:H70"/>
    <mergeCell ref="G65:H65"/>
    <mergeCell ref="G52:H52"/>
    <mergeCell ref="I52:J54"/>
    <mergeCell ref="G53:H53"/>
    <mergeCell ref="G54:H54"/>
    <mergeCell ref="G55:H55"/>
    <mergeCell ref="I55:J64"/>
    <mergeCell ref="G56:H56"/>
    <mergeCell ref="G57:H57"/>
    <mergeCell ref="G58:H58"/>
    <mergeCell ref="G59:H59"/>
    <mergeCell ref="G60:H60"/>
    <mergeCell ref="G61:H61"/>
    <mergeCell ref="G62:H62"/>
    <mergeCell ref="G63:H63"/>
    <mergeCell ref="G64:H64"/>
    <mergeCell ref="G43:H43"/>
    <mergeCell ref="I43:J51"/>
    <mergeCell ref="G44:H44"/>
    <mergeCell ref="G45:H45"/>
    <mergeCell ref="G46:H46"/>
    <mergeCell ref="G47:H47"/>
    <mergeCell ref="G48:H48"/>
    <mergeCell ref="G49:H49"/>
    <mergeCell ref="G50:H50"/>
    <mergeCell ref="G51:H51"/>
    <mergeCell ref="B41:H41"/>
    <mergeCell ref="I41:J42"/>
    <mergeCell ref="G42:H42"/>
    <mergeCell ref="B36:H36"/>
    <mergeCell ref="I36:J36"/>
    <mergeCell ref="B37:H37"/>
    <mergeCell ref="I37:J37"/>
    <mergeCell ref="B38:H38"/>
    <mergeCell ref="I38:J38"/>
    <mergeCell ref="B39:E40"/>
    <mergeCell ref="F39:H39"/>
    <mergeCell ref="I39:J39"/>
    <mergeCell ref="F40:H40"/>
    <mergeCell ref="I40:J40"/>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57" fitToHeight="0" orientation="portrait" horizontalDpi="300" verticalDpi="300" r:id="rId1"/>
  <drawing r:id="rId2"/>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sheetPr codeName="Hoja312">
    <tabColor theme="0"/>
  </sheetPr>
  <dimension ref="B1:K62"/>
  <sheetViews>
    <sheetView topLeftCell="A5" workbookViewId="0">
      <selection activeCell="D13" sqref="D13:E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1607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1604</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1602</v>
      </c>
      <c r="G13" s="518"/>
      <c r="H13" s="510" t="s">
        <v>1316</v>
      </c>
      <c r="I13" s="510"/>
      <c r="J13" s="504" t="s">
        <v>52</v>
      </c>
    </row>
    <row r="14" spans="2:10" ht="18.75" customHeight="1" x14ac:dyDescent="0.25">
      <c r="B14" s="497"/>
      <c r="C14" s="498"/>
      <c r="D14" s="507"/>
      <c r="E14" s="508"/>
      <c r="F14" s="519"/>
      <c r="G14" s="520"/>
      <c r="H14" s="510"/>
      <c r="I14" s="51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91</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1608</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236" t="s">
        <v>30</v>
      </c>
      <c r="C43" s="236" t="s">
        <v>29</v>
      </c>
      <c r="D43" s="236" t="s">
        <v>28</v>
      </c>
      <c r="E43" s="236" t="s">
        <v>27</v>
      </c>
      <c r="F43" s="34" t="s">
        <v>26</v>
      </c>
      <c r="G43" s="437" t="s">
        <v>25</v>
      </c>
      <c r="H43" s="434"/>
      <c r="I43" s="390"/>
      <c r="J43" s="390"/>
    </row>
    <row r="44" spans="2:10" ht="24" customHeight="1" x14ac:dyDescent="0.25">
      <c r="B44" s="241"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240"/>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6" fitToHeight="0" orientation="portrait" horizontalDpi="300" verticalDpi="300" r:id="rId1"/>
  <drawing r:id="rId2"/>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sheetPr codeName="Hoja313">
    <tabColor theme="0"/>
  </sheetPr>
  <dimension ref="B1:K62"/>
  <sheetViews>
    <sheetView topLeftCell="A17"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1609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1604</v>
      </c>
      <c r="J9" s="15"/>
    </row>
    <row r="10" spans="2:10" ht="12.75" customHeight="1"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130</v>
      </c>
      <c r="E13" s="506"/>
      <c r="F13" s="505" t="s">
        <v>131</v>
      </c>
      <c r="G13" s="506"/>
      <c r="H13" s="510" t="s">
        <v>1316</v>
      </c>
      <c r="I13" s="510"/>
      <c r="J13" s="504" t="s">
        <v>52</v>
      </c>
    </row>
    <row r="14" spans="2:10" ht="18.75" customHeight="1" x14ac:dyDescent="0.25">
      <c r="B14" s="497"/>
      <c r="C14" s="498"/>
      <c r="D14" s="507"/>
      <c r="E14" s="508"/>
      <c r="F14" s="507"/>
      <c r="G14" s="508"/>
      <c r="H14" s="510"/>
      <c r="I14" s="510"/>
      <c r="J14" s="504"/>
    </row>
    <row r="15" spans="2:10" ht="36" customHeight="1" x14ac:dyDescent="0.25">
      <c r="B15" s="497"/>
      <c r="C15" s="498"/>
      <c r="D15" s="390" t="s">
        <v>51</v>
      </c>
      <c r="E15" s="390"/>
      <c r="F15" s="390"/>
      <c r="G15" s="390"/>
      <c r="H15" s="39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45</v>
      </c>
      <c r="E18" s="596"/>
      <c r="F18" s="596"/>
      <c r="G18" s="596"/>
      <c r="H18" s="596"/>
      <c r="I18" s="596"/>
      <c r="J18" s="597"/>
    </row>
    <row r="19" spans="2:10" x14ac:dyDescent="0.25">
      <c r="B19" s="461"/>
      <c r="C19" s="462"/>
      <c r="D19" s="598"/>
      <c r="E19" s="599"/>
      <c r="F19" s="599"/>
      <c r="G19" s="599"/>
      <c r="H19" s="599"/>
      <c r="I19" s="599"/>
      <c r="J19" s="600"/>
    </row>
    <row r="20" spans="2:10" x14ac:dyDescent="0.25">
      <c r="B20" s="521" t="s">
        <v>67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1610</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9778.2000000000007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x14ac:dyDescent="0.25">
      <c r="B33" s="542" t="s">
        <v>35</v>
      </c>
      <c r="C33" s="543"/>
      <c r="D33" s="543"/>
      <c r="E33" s="543"/>
      <c r="F33" s="543"/>
      <c r="G33" s="543"/>
      <c r="H33" s="543"/>
      <c r="I33" s="615">
        <v>200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x14ac:dyDescent="0.25">
      <c r="B39" s="546" t="s">
        <v>98</v>
      </c>
      <c r="C39" s="547"/>
      <c r="D39" s="547"/>
      <c r="E39" s="547"/>
      <c r="F39" s="547"/>
      <c r="G39" s="547"/>
      <c r="H39" s="547"/>
      <c r="I39" s="615">
        <v>0</v>
      </c>
      <c r="J39" s="616"/>
    </row>
    <row r="40" spans="2:10" ht="28.5" customHeight="1" x14ac:dyDescent="0.25">
      <c r="B40" s="582" t="s">
        <v>617</v>
      </c>
      <c r="C40" s="583"/>
      <c r="D40" s="583"/>
      <c r="E40" s="584"/>
      <c r="F40" s="550" t="s">
        <v>34</v>
      </c>
      <c r="G40" s="551"/>
      <c r="H40" s="552"/>
      <c r="I40" s="553">
        <f>SUM(I31:J39)</f>
        <v>200</v>
      </c>
      <c r="J40" s="553"/>
    </row>
    <row r="41" spans="2:10" ht="21" customHeight="1" x14ac:dyDescent="0.25">
      <c r="B41" s="585"/>
      <c r="C41" s="586"/>
      <c r="D41" s="586"/>
      <c r="E41" s="587"/>
      <c r="F41" s="550" t="s">
        <v>33</v>
      </c>
      <c r="G41" s="551"/>
      <c r="H41" s="552"/>
      <c r="I41" s="452">
        <f>++I27+I28-I40</f>
        <v>9578.2000000000007</v>
      </c>
      <c r="J41" s="452"/>
    </row>
    <row r="42" spans="2:10" ht="20.25" customHeight="1" x14ac:dyDescent="0.25">
      <c r="B42" s="417" t="s">
        <v>32</v>
      </c>
      <c r="C42" s="418"/>
      <c r="D42" s="418"/>
      <c r="E42" s="418"/>
      <c r="F42" s="418"/>
      <c r="G42" s="418"/>
      <c r="H42" s="419"/>
      <c r="I42" s="390" t="s">
        <v>31</v>
      </c>
      <c r="J42" s="390"/>
    </row>
    <row r="43" spans="2:10" ht="33.75" customHeight="1" x14ac:dyDescent="0.25">
      <c r="B43" s="236" t="s">
        <v>30</v>
      </c>
      <c r="C43" s="236" t="s">
        <v>29</v>
      </c>
      <c r="D43" s="236" t="s">
        <v>28</v>
      </c>
      <c r="E43" s="236" t="s">
        <v>27</v>
      </c>
      <c r="F43" s="34" t="s">
        <v>26</v>
      </c>
      <c r="G43" s="437" t="s">
        <v>25</v>
      </c>
      <c r="H43" s="434"/>
      <c r="I43" s="390"/>
      <c r="J43" s="390"/>
    </row>
    <row r="44" spans="2:10" ht="24" customHeight="1" x14ac:dyDescent="0.25">
      <c r="B44" s="241" t="s">
        <v>22</v>
      </c>
      <c r="C44" s="30" t="s">
        <v>132</v>
      </c>
      <c r="D44" s="30" t="s">
        <v>11</v>
      </c>
      <c r="E44" s="30" t="s">
        <v>11</v>
      </c>
      <c r="F44" s="30" t="s">
        <v>133</v>
      </c>
      <c r="G44" s="426">
        <v>4889.1000000000004</v>
      </c>
      <c r="H44" s="427"/>
      <c r="I44" s="609" t="s">
        <v>24</v>
      </c>
      <c r="J44" s="610"/>
    </row>
    <row r="45" spans="2:10" ht="23.25" customHeight="1" x14ac:dyDescent="0.25">
      <c r="B45" s="9" t="s">
        <v>16</v>
      </c>
      <c r="C45" s="8" t="s">
        <v>132</v>
      </c>
      <c r="D45" s="8" t="s">
        <v>11</v>
      </c>
      <c r="E45" s="8" t="s">
        <v>11</v>
      </c>
      <c r="F45" s="8" t="s">
        <v>133</v>
      </c>
      <c r="G45" s="426">
        <v>4889.1000000000004</v>
      </c>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643" t="s">
        <v>9</v>
      </c>
      <c r="C52" s="644"/>
      <c r="D52" s="644"/>
      <c r="E52" s="644"/>
      <c r="F52" s="669"/>
      <c r="G52" s="670">
        <f>SUM(G44:H51)</f>
        <v>9778.2000000000007</v>
      </c>
      <c r="H52" s="671"/>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877</v>
      </c>
      <c r="C55" s="392"/>
      <c r="D55" s="392"/>
      <c r="E55" s="394" t="s">
        <v>871</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9">
    <mergeCell ref="B62:J62"/>
    <mergeCell ref="B52:F52"/>
    <mergeCell ref="G52:H52"/>
    <mergeCell ref="B53:H53"/>
    <mergeCell ref="I53:J54"/>
    <mergeCell ref="B54:D54"/>
    <mergeCell ref="E54:H54"/>
    <mergeCell ref="B55:D60"/>
    <mergeCell ref="E55:H60"/>
    <mergeCell ref="I55:J58"/>
    <mergeCell ref="I59:J60"/>
    <mergeCell ref="B61:J61"/>
    <mergeCell ref="G47:H47"/>
    <mergeCell ref="I47:J47"/>
    <mergeCell ref="G48:H48"/>
    <mergeCell ref="I48:J52"/>
    <mergeCell ref="G49:H49"/>
    <mergeCell ref="G50:H50"/>
    <mergeCell ref="G51:H51"/>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 header="0.31496062992125984" footer="0.31496062992125984"/>
  <pageSetup scale="73" fitToHeight="0" orientation="portrait" horizontalDpi="300" verticalDpi="300" r:id="rId1"/>
  <drawing r:id="rId2"/>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sheetPr codeName="Hoja314">
    <tabColor theme="0"/>
  </sheetPr>
  <dimension ref="B1:N66"/>
  <sheetViews>
    <sheetView topLeftCell="A7" workbookViewId="0">
      <selection activeCell="H14" sqref="H14:I15"/>
    </sheetView>
  </sheetViews>
  <sheetFormatPr baseColWidth="10" defaultRowHeight="15" x14ac:dyDescent="0.25"/>
  <cols>
    <col min="1" max="1" width="2.5703125" customWidth="1"/>
    <col min="4" max="4" width="16.28515625" customWidth="1"/>
    <col min="5" max="5" width="13.85546875" customWidth="1"/>
    <col min="7" max="7" width="12.42578125" customWidth="1"/>
    <col min="8" max="8" width="6.28515625" customWidth="1"/>
    <col min="10" max="10" width="32.7109375" customWidth="1"/>
    <col min="12" max="12" width="14.85546875" customWidth="1"/>
  </cols>
  <sheetData>
    <row r="1" spans="2:10" ht="8.2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1611</v>
      </c>
      <c r="J8" s="15"/>
    </row>
    <row r="9" spans="2:10" ht="10.5" customHeight="1" x14ac:dyDescent="0.25">
      <c r="B9" s="17"/>
      <c r="C9" s="16"/>
      <c r="D9" s="19"/>
      <c r="E9" s="16"/>
      <c r="F9" s="20"/>
      <c r="G9" s="16"/>
      <c r="H9" s="16"/>
      <c r="I9" s="16"/>
      <c r="J9" s="15"/>
    </row>
    <row r="10" spans="2:10" ht="15" customHeight="1" x14ac:dyDescent="0.25">
      <c r="B10" s="17"/>
      <c r="C10" s="16"/>
      <c r="D10" s="16"/>
      <c r="E10" s="16"/>
      <c r="F10" s="20"/>
      <c r="G10" s="19"/>
      <c r="H10" s="19"/>
      <c r="I10" s="18" t="s">
        <v>1604</v>
      </c>
      <c r="J10" s="15"/>
    </row>
    <row r="11" spans="2:10" ht="13.5" customHeight="1" x14ac:dyDescent="0.25">
      <c r="B11" s="17"/>
      <c r="C11" s="16"/>
      <c r="D11" s="16"/>
      <c r="E11" s="16"/>
      <c r="F11" s="16"/>
      <c r="G11" s="16"/>
      <c r="H11" s="16"/>
      <c r="I11" s="16"/>
      <c r="J11" s="15"/>
    </row>
    <row r="12" spans="2:10" ht="18.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10" t="s">
        <v>134</v>
      </c>
      <c r="E14" s="510"/>
      <c r="F14" s="505" t="s">
        <v>135</v>
      </c>
      <c r="G14" s="506"/>
      <c r="H14" s="510" t="s">
        <v>1316</v>
      </c>
      <c r="I14" s="510"/>
      <c r="J14" s="504" t="s">
        <v>52</v>
      </c>
    </row>
    <row r="15" spans="2:10" ht="15" customHeight="1" x14ac:dyDescent="0.25">
      <c r="B15" s="497"/>
      <c r="C15" s="498"/>
      <c r="D15" s="510"/>
      <c r="E15" s="510"/>
      <c r="F15" s="507"/>
      <c r="G15" s="508"/>
      <c r="H15" s="510"/>
      <c r="I15" s="510"/>
      <c r="J15" s="504"/>
    </row>
    <row r="16" spans="2:10" ht="15.75" x14ac:dyDescent="0.25">
      <c r="B16" s="497"/>
      <c r="C16" s="498"/>
      <c r="D16" s="390" t="s">
        <v>51</v>
      </c>
      <c r="E16" s="390"/>
      <c r="F16" s="390"/>
      <c r="G16" s="390"/>
      <c r="H16" s="390"/>
      <c r="I16" s="511" t="s">
        <v>50</v>
      </c>
      <c r="J16" s="512"/>
    </row>
    <row r="17" spans="2:12" ht="31.5" customHeight="1" x14ac:dyDescent="0.25">
      <c r="B17" s="499"/>
      <c r="C17" s="500"/>
      <c r="D17" s="504" t="s">
        <v>49</v>
      </c>
      <c r="E17" s="504"/>
      <c r="F17" s="504"/>
      <c r="G17" s="504"/>
      <c r="H17" s="504"/>
      <c r="I17" s="707" t="s">
        <v>136</v>
      </c>
      <c r="J17" s="708"/>
    </row>
    <row r="18" spans="2:12" ht="18" x14ac:dyDescent="0.25">
      <c r="B18" s="387" t="s">
        <v>47</v>
      </c>
      <c r="C18" s="388"/>
      <c r="D18" s="388"/>
      <c r="E18" s="388"/>
      <c r="F18" s="388"/>
      <c r="G18" s="388"/>
      <c r="H18" s="388"/>
      <c r="I18" s="388"/>
      <c r="J18" s="389"/>
    </row>
    <row r="19" spans="2:12" x14ac:dyDescent="0.25">
      <c r="B19" s="459" t="s">
        <v>46</v>
      </c>
      <c r="C19" s="460"/>
      <c r="D19" s="595" t="s">
        <v>137</v>
      </c>
      <c r="E19" s="596"/>
      <c r="F19" s="596"/>
      <c r="G19" s="596"/>
      <c r="H19" s="596"/>
      <c r="I19" s="596"/>
      <c r="J19" s="597"/>
    </row>
    <row r="20" spans="2:12" ht="9.75" customHeight="1" x14ac:dyDescent="0.25">
      <c r="B20" s="461"/>
      <c r="C20" s="462"/>
      <c r="D20" s="598"/>
      <c r="E20" s="599"/>
      <c r="F20" s="599"/>
      <c r="G20" s="599"/>
      <c r="H20" s="599"/>
      <c r="I20" s="599"/>
      <c r="J20" s="600"/>
    </row>
    <row r="21" spans="2:12" ht="10.5" customHeight="1" x14ac:dyDescent="0.25">
      <c r="B21" s="521" t="s">
        <v>138</v>
      </c>
      <c r="C21" s="521"/>
      <c r="D21" s="521"/>
      <c r="E21" s="521"/>
      <c r="F21" s="470" t="s">
        <v>44</v>
      </c>
      <c r="G21" s="471"/>
      <c r="H21" s="471"/>
      <c r="I21" s="471"/>
      <c r="J21" s="472"/>
    </row>
    <row r="22" spans="2:12" ht="2.25" customHeight="1" x14ac:dyDescent="0.25">
      <c r="B22" s="521"/>
      <c r="C22" s="521"/>
      <c r="D22" s="521"/>
      <c r="E22" s="521"/>
      <c r="F22" s="473"/>
      <c r="G22" s="474"/>
      <c r="H22" s="474"/>
      <c r="I22" s="474"/>
      <c r="J22" s="475"/>
    </row>
    <row r="23" spans="2:12"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x14ac:dyDescent="0.25">
      <c r="B25" s="528" t="s">
        <v>1613</v>
      </c>
      <c r="C25" s="529"/>
      <c r="D25" s="529"/>
      <c r="E25" s="529"/>
      <c r="F25" s="529"/>
      <c r="G25" s="529"/>
      <c r="H25" s="529"/>
      <c r="I25" s="529"/>
      <c r="J25" s="530"/>
    </row>
    <row r="26" spans="2:12" x14ac:dyDescent="0.25">
      <c r="B26" s="531"/>
      <c r="C26" s="532"/>
      <c r="D26" s="532"/>
      <c r="E26" s="532"/>
      <c r="F26" s="532"/>
      <c r="G26" s="532"/>
      <c r="H26" s="532"/>
      <c r="I26" s="532"/>
      <c r="J26" s="533"/>
    </row>
    <row r="27" spans="2:12" ht="30" customHeight="1" x14ac:dyDescent="0.25">
      <c r="B27" s="531"/>
      <c r="C27" s="532"/>
      <c r="D27" s="532"/>
      <c r="E27" s="532"/>
      <c r="F27" s="532"/>
      <c r="G27" s="532"/>
      <c r="H27" s="532"/>
      <c r="I27" s="532"/>
      <c r="J27" s="533"/>
    </row>
    <row r="28" spans="2:12" ht="16.5" x14ac:dyDescent="0.25">
      <c r="B28" s="455" t="s">
        <v>139</v>
      </c>
      <c r="C28" s="455"/>
      <c r="D28" s="455"/>
      <c r="E28" s="455"/>
      <c r="F28" s="455"/>
      <c r="G28" s="455"/>
      <c r="H28" s="456"/>
      <c r="I28" s="694">
        <v>178200</v>
      </c>
      <c r="J28" s="695"/>
    </row>
    <row r="29" spans="2:12" ht="16.5" x14ac:dyDescent="0.25">
      <c r="B29" s="455" t="s">
        <v>140</v>
      </c>
      <c r="C29" s="455"/>
      <c r="D29" s="455"/>
      <c r="E29" s="455"/>
      <c r="F29" s="455"/>
      <c r="G29" s="455"/>
      <c r="H29" s="456"/>
      <c r="I29" s="694">
        <v>356.4</v>
      </c>
      <c r="J29" s="695"/>
    </row>
    <row r="30" spans="2:12" ht="16.5" x14ac:dyDescent="0.25">
      <c r="B30" s="696" t="s">
        <v>188</v>
      </c>
      <c r="C30" s="697"/>
      <c r="D30" s="697"/>
      <c r="E30" s="697"/>
      <c r="F30" s="697"/>
      <c r="G30" s="697"/>
      <c r="H30" s="697"/>
      <c r="I30" s="698">
        <v>42.77</v>
      </c>
      <c r="J30" s="699"/>
      <c r="L30" s="44"/>
    </row>
    <row r="31" spans="2:12" ht="18" customHeight="1" x14ac:dyDescent="0.25">
      <c r="B31" s="696" t="s">
        <v>42</v>
      </c>
      <c r="C31" s="697"/>
      <c r="D31" s="697"/>
      <c r="E31" s="697"/>
      <c r="F31" s="697"/>
      <c r="G31" s="697"/>
      <c r="H31" s="700"/>
      <c r="I31" s="701">
        <f>SUM(I28:J30)</f>
        <v>178599.16999999998</v>
      </c>
      <c r="J31" s="702"/>
    </row>
    <row r="32" spans="2:12" ht="18" x14ac:dyDescent="0.25">
      <c r="B32" s="387" t="s">
        <v>40</v>
      </c>
      <c r="C32" s="388"/>
      <c r="D32" s="388"/>
      <c r="E32" s="388"/>
      <c r="F32" s="388"/>
      <c r="G32" s="388"/>
      <c r="H32" s="388"/>
      <c r="I32" s="571"/>
      <c r="J32" s="572"/>
    </row>
    <row r="33" spans="2:14" ht="15.75" x14ac:dyDescent="0.25">
      <c r="B33" s="703" t="s">
        <v>39</v>
      </c>
      <c r="C33" s="704"/>
      <c r="D33" s="704"/>
      <c r="E33" s="704"/>
      <c r="F33" s="704"/>
      <c r="G33" s="704"/>
      <c r="H33" s="705"/>
      <c r="I33" s="705" t="s">
        <v>38</v>
      </c>
      <c r="J33" s="706"/>
    </row>
    <row r="34" spans="2:14" ht="15.75" x14ac:dyDescent="0.25">
      <c r="B34" s="542" t="s">
        <v>622</v>
      </c>
      <c r="C34" s="543"/>
      <c r="D34" s="543"/>
      <c r="E34" s="543"/>
      <c r="F34" s="543"/>
      <c r="G34" s="543"/>
      <c r="H34" s="654"/>
      <c r="I34" s="656">
        <f>I29*5%</f>
        <v>17.82</v>
      </c>
      <c r="J34" s="545"/>
    </row>
    <row r="35" spans="2:14" ht="15.75" x14ac:dyDescent="0.25">
      <c r="B35" s="542" t="s">
        <v>141</v>
      </c>
      <c r="C35" s="543"/>
      <c r="D35" s="543"/>
      <c r="E35" s="543"/>
      <c r="F35" s="543"/>
      <c r="G35" s="543"/>
      <c r="H35" s="654"/>
      <c r="I35" s="656">
        <f>I30*75%</f>
        <v>32.077500000000001</v>
      </c>
      <c r="J35" s="545"/>
    </row>
    <row r="36" spans="2:14" ht="15.75" customHeight="1" x14ac:dyDescent="0.25">
      <c r="B36" s="542" t="s">
        <v>142</v>
      </c>
      <c r="C36" s="543"/>
      <c r="D36" s="543"/>
      <c r="E36" s="543"/>
      <c r="F36" s="543"/>
      <c r="G36" s="543"/>
      <c r="H36" s="654"/>
      <c r="I36" s="690">
        <f>I29*1%</f>
        <v>3.5640000000000001</v>
      </c>
      <c r="J36" s="691"/>
    </row>
    <row r="37" spans="2:14" ht="15.75" hidden="1" x14ac:dyDescent="0.25">
      <c r="B37" s="542"/>
      <c r="C37" s="543"/>
      <c r="D37" s="543"/>
      <c r="E37" s="543"/>
      <c r="F37" s="543"/>
      <c r="G37" s="543"/>
      <c r="H37" s="654"/>
      <c r="I37" s="692">
        <v>0</v>
      </c>
      <c r="J37" s="693"/>
    </row>
    <row r="38" spans="2:14" ht="15.75" hidden="1" x14ac:dyDescent="0.25">
      <c r="B38" s="657"/>
      <c r="C38" s="658"/>
      <c r="D38" s="658"/>
      <c r="E38" s="658"/>
      <c r="F38" s="658"/>
      <c r="G38" s="658"/>
      <c r="H38" s="659"/>
      <c r="I38" s="683">
        <v>0</v>
      </c>
      <c r="J38" s="580"/>
    </row>
    <row r="39" spans="2:14" ht="28.5" customHeight="1" x14ac:dyDescent="0.25">
      <c r="B39" s="443" t="s">
        <v>1612</v>
      </c>
      <c r="C39" s="444"/>
      <c r="D39" s="444"/>
      <c r="E39" s="445"/>
      <c r="F39" s="684" t="s">
        <v>34</v>
      </c>
      <c r="G39" s="685"/>
      <c r="H39" s="686"/>
      <c r="I39" s="687">
        <f>SUM(I34:J38)</f>
        <v>53.461500000000001</v>
      </c>
      <c r="J39" s="687"/>
      <c r="N39" s="44"/>
    </row>
    <row r="40" spans="2:14" ht="32.25" customHeight="1" x14ac:dyDescent="0.25">
      <c r="B40" s="446"/>
      <c r="C40" s="447"/>
      <c r="D40" s="447"/>
      <c r="E40" s="448"/>
      <c r="F40" s="550" t="s">
        <v>33</v>
      </c>
      <c r="G40" s="551"/>
      <c r="H40" s="552"/>
      <c r="I40" s="688">
        <f>+I31-I39</f>
        <v>178545.70849999998</v>
      </c>
      <c r="J40" s="689"/>
      <c r="L40" s="35"/>
    </row>
    <row r="41" spans="2:14" ht="16.5" x14ac:dyDescent="0.25">
      <c r="B41" s="417" t="s">
        <v>32</v>
      </c>
      <c r="C41" s="418"/>
      <c r="D41" s="418"/>
      <c r="E41" s="418"/>
      <c r="F41" s="418"/>
      <c r="G41" s="418"/>
      <c r="H41" s="419"/>
      <c r="I41" s="420" t="s">
        <v>31</v>
      </c>
      <c r="J41" s="421"/>
    </row>
    <row r="42" spans="2:14" ht="31.5" x14ac:dyDescent="0.25">
      <c r="B42" s="237" t="s">
        <v>30</v>
      </c>
      <c r="C42" s="237" t="s">
        <v>29</v>
      </c>
      <c r="D42" s="237" t="s">
        <v>28</v>
      </c>
      <c r="E42" s="237" t="s">
        <v>27</v>
      </c>
      <c r="F42" s="28" t="s">
        <v>26</v>
      </c>
      <c r="G42" s="424" t="s">
        <v>25</v>
      </c>
      <c r="H42" s="425"/>
      <c r="I42" s="422"/>
      <c r="J42" s="423"/>
    </row>
    <row r="43" spans="2:14" ht="15.75" x14ac:dyDescent="0.25">
      <c r="B43" s="241" t="s">
        <v>23</v>
      </c>
      <c r="C43" s="30" t="s">
        <v>12</v>
      </c>
      <c r="D43" s="30" t="s">
        <v>81</v>
      </c>
      <c r="E43" s="30" t="s">
        <v>120</v>
      </c>
      <c r="F43" s="30" t="s">
        <v>10</v>
      </c>
      <c r="G43" s="426">
        <v>7425</v>
      </c>
      <c r="H43" s="427"/>
      <c r="I43" s="400" t="s">
        <v>143</v>
      </c>
      <c r="J43" s="401"/>
    </row>
    <row r="44" spans="2:14" ht="15.75" x14ac:dyDescent="0.25">
      <c r="B44" s="241" t="s">
        <v>23</v>
      </c>
      <c r="C44" s="30" t="s">
        <v>12</v>
      </c>
      <c r="D44" s="30" t="s">
        <v>81</v>
      </c>
      <c r="E44" s="30" t="s">
        <v>144</v>
      </c>
      <c r="F44" s="30" t="s">
        <v>10</v>
      </c>
      <c r="G44" s="426">
        <v>2475</v>
      </c>
      <c r="H44" s="427"/>
      <c r="I44" s="402"/>
      <c r="J44" s="403"/>
    </row>
    <row r="45" spans="2:14" ht="15.75" x14ac:dyDescent="0.25">
      <c r="B45" s="9" t="s">
        <v>22</v>
      </c>
      <c r="C45" s="8" t="s">
        <v>12</v>
      </c>
      <c r="D45" s="8" t="s">
        <v>81</v>
      </c>
      <c r="E45" s="8" t="s">
        <v>120</v>
      </c>
      <c r="F45" s="8" t="s">
        <v>10</v>
      </c>
      <c r="G45" s="406">
        <v>37125</v>
      </c>
      <c r="H45" s="407"/>
      <c r="I45" s="402"/>
      <c r="J45" s="403"/>
    </row>
    <row r="46" spans="2:14" ht="15.75" x14ac:dyDescent="0.25">
      <c r="B46" s="9" t="s">
        <v>21</v>
      </c>
      <c r="C46" s="8" t="s">
        <v>12</v>
      </c>
      <c r="D46" s="8" t="s">
        <v>81</v>
      </c>
      <c r="E46" s="8" t="s">
        <v>120</v>
      </c>
      <c r="F46" s="8" t="s">
        <v>10</v>
      </c>
      <c r="G46" s="406">
        <v>12375</v>
      </c>
      <c r="H46" s="407"/>
      <c r="I46" s="402"/>
      <c r="J46" s="403"/>
    </row>
    <row r="47" spans="2:14" ht="15.75" x14ac:dyDescent="0.25">
      <c r="B47" s="9" t="s">
        <v>20</v>
      </c>
      <c r="C47" s="8" t="s">
        <v>12</v>
      </c>
      <c r="D47" s="8" t="s">
        <v>81</v>
      </c>
      <c r="E47" s="8" t="s">
        <v>120</v>
      </c>
      <c r="F47" s="8" t="s">
        <v>10</v>
      </c>
      <c r="G47" s="406">
        <v>7425</v>
      </c>
      <c r="H47" s="407"/>
      <c r="I47" s="404"/>
      <c r="J47" s="405"/>
    </row>
    <row r="48" spans="2:14" ht="15.75" x14ac:dyDescent="0.25">
      <c r="B48" s="9" t="s">
        <v>18</v>
      </c>
      <c r="C48" s="8" t="s">
        <v>12</v>
      </c>
      <c r="D48" s="8" t="s">
        <v>81</v>
      </c>
      <c r="E48" s="8" t="s">
        <v>120</v>
      </c>
      <c r="F48" s="8" t="s">
        <v>10</v>
      </c>
      <c r="G48" s="406">
        <v>17325</v>
      </c>
      <c r="H48" s="407"/>
      <c r="I48" s="390" t="s">
        <v>19</v>
      </c>
      <c r="J48" s="390"/>
    </row>
    <row r="49" spans="2:10" ht="15.75" customHeight="1" x14ac:dyDescent="0.25">
      <c r="B49" s="9" t="s">
        <v>16</v>
      </c>
      <c r="C49" s="8" t="s">
        <v>12</v>
      </c>
      <c r="D49" s="8" t="s">
        <v>81</v>
      </c>
      <c r="E49" s="8" t="s">
        <v>120</v>
      </c>
      <c r="F49" s="8" t="s">
        <v>10</v>
      </c>
      <c r="G49" s="406">
        <v>29700</v>
      </c>
      <c r="H49" s="407"/>
      <c r="I49" s="409" t="s">
        <v>145</v>
      </c>
      <c r="J49" s="410"/>
    </row>
    <row r="50" spans="2:10" ht="15.75" x14ac:dyDescent="0.25">
      <c r="B50" s="9" t="s">
        <v>15</v>
      </c>
      <c r="C50" s="8" t="s">
        <v>12</v>
      </c>
      <c r="D50" s="8" t="s">
        <v>81</v>
      </c>
      <c r="E50" s="8" t="s">
        <v>120</v>
      </c>
      <c r="F50" s="8" t="s">
        <v>10</v>
      </c>
      <c r="G50" s="406">
        <v>29700</v>
      </c>
      <c r="H50" s="407"/>
      <c r="I50" s="411"/>
      <c r="J50" s="412"/>
    </row>
    <row r="51" spans="2:10" ht="15.75" x14ac:dyDescent="0.25">
      <c r="B51" s="9" t="s">
        <v>13</v>
      </c>
      <c r="C51" s="8" t="s">
        <v>12</v>
      </c>
      <c r="D51" s="8" t="s">
        <v>81</v>
      </c>
      <c r="E51" s="8" t="s">
        <v>120</v>
      </c>
      <c r="F51" s="8" t="s">
        <v>10</v>
      </c>
      <c r="G51" s="406">
        <v>2475</v>
      </c>
      <c r="H51" s="407"/>
      <c r="I51" s="411"/>
      <c r="J51" s="412"/>
    </row>
    <row r="52" spans="2:10" ht="15.75" x14ac:dyDescent="0.25">
      <c r="B52" s="240" t="s">
        <v>15</v>
      </c>
      <c r="C52" s="32" t="s">
        <v>12</v>
      </c>
      <c r="D52" s="32" t="s">
        <v>81</v>
      </c>
      <c r="E52" s="8" t="s">
        <v>144</v>
      </c>
      <c r="F52" s="8" t="s">
        <v>10</v>
      </c>
      <c r="G52" s="406">
        <v>31175</v>
      </c>
      <c r="H52" s="407"/>
      <c r="I52" s="411"/>
      <c r="J52" s="412"/>
    </row>
    <row r="53" spans="2:10" ht="15.75" x14ac:dyDescent="0.25">
      <c r="B53" s="9" t="s">
        <v>15</v>
      </c>
      <c r="C53" s="8" t="s">
        <v>146</v>
      </c>
      <c r="D53" s="8" t="s">
        <v>147</v>
      </c>
      <c r="E53" s="8" t="s">
        <v>11</v>
      </c>
      <c r="F53" s="8" t="s">
        <v>10</v>
      </c>
      <c r="G53" s="406">
        <f>+I29</f>
        <v>356.4</v>
      </c>
      <c r="H53" s="561"/>
      <c r="I53" s="411"/>
      <c r="J53" s="412"/>
    </row>
    <row r="54" spans="2:10" ht="15.75" x14ac:dyDescent="0.25">
      <c r="B54" s="7" t="s">
        <v>15</v>
      </c>
      <c r="C54" s="6" t="s">
        <v>146</v>
      </c>
      <c r="D54" s="6" t="s">
        <v>144</v>
      </c>
      <c r="E54" s="6" t="s">
        <v>11</v>
      </c>
      <c r="F54" s="6" t="s">
        <v>10</v>
      </c>
      <c r="G54" s="415">
        <f>+I30</f>
        <v>42.77</v>
      </c>
      <c r="H54" s="565"/>
      <c r="I54" s="422" t="s">
        <v>7</v>
      </c>
      <c r="J54" s="423"/>
    </row>
    <row r="55" spans="2:10" ht="15.75" x14ac:dyDescent="0.25">
      <c r="B55" s="566" t="s">
        <v>9</v>
      </c>
      <c r="C55" s="567"/>
      <c r="D55" s="567"/>
      <c r="E55" s="567"/>
      <c r="F55" s="567"/>
      <c r="G55" s="681">
        <f>SUM(G43:H54)</f>
        <v>177599.16999999998</v>
      </c>
      <c r="H55" s="682"/>
      <c r="I55" s="422"/>
      <c r="J55" s="423"/>
    </row>
    <row r="56" spans="2:10" ht="18" x14ac:dyDescent="0.25">
      <c r="B56" s="387" t="s">
        <v>8</v>
      </c>
      <c r="C56" s="388"/>
      <c r="D56" s="388"/>
      <c r="E56" s="388"/>
      <c r="F56" s="388"/>
      <c r="G56" s="388"/>
      <c r="H56" s="389"/>
      <c r="I56" s="638"/>
      <c r="J56" s="639"/>
    </row>
    <row r="57" spans="2:10" ht="15" customHeight="1" x14ac:dyDescent="0.25">
      <c r="B57" s="573" t="s">
        <v>877</v>
      </c>
      <c r="C57" s="392"/>
      <c r="D57" s="392"/>
      <c r="E57" s="394" t="s">
        <v>871</v>
      </c>
      <c r="F57" s="394"/>
      <c r="G57" s="394"/>
      <c r="H57" s="395"/>
      <c r="I57" s="400" t="s">
        <v>86</v>
      </c>
      <c r="J57" s="401"/>
    </row>
    <row r="58" spans="2:10" ht="26.25" customHeight="1" x14ac:dyDescent="0.25">
      <c r="B58" s="392"/>
      <c r="C58" s="392"/>
      <c r="D58" s="392"/>
      <c r="E58" s="396"/>
      <c r="F58" s="396"/>
      <c r="G58" s="396"/>
      <c r="H58" s="397"/>
      <c r="I58" s="402"/>
      <c r="J58" s="403"/>
    </row>
    <row r="59" spans="2:10" ht="15" customHeight="1" x14ac:dyDescent="0.25">
      <c r="B59" s="392"/>
      <c r="C59" s="392"/>
      <c r="D59" s="392"/>
      <c r="E59" s="396"/>
      <c r="F59" s="396"/>
      <c r="G59" s="396"/>
      <c r="H59" s="397"/>
      <c r="I59" s="402"/>
      <c r="J59" s="403"/>
    </row>
    <row r="60" spans="2:10" ht="15" customHeight="1" x14ac:dyDescent="0.25">
      <c r="B60" s="392"/>
      <c r="C60" s="392"/>
      <c r="D60" s="392"/>
      <c r="E60" s="396"/>
      <c r="F60" s="396"/>
      <c r="G60" s="396"/>
      <c r="H60" s="396"/>
      <c r="I60" s="404"/>
      <c r="J60" s="405"/>
    </row>
    <row r="61" spans="2:10" ht="15" customHeight="1" x14ac:dyDescent="0.25">
      <c r="B61" s="392"/>
      <c r="C61" s="392"/>
      <c r="D61" s="392"/>
      <c r="E61" s="396"/>
      <c r="F61" s="396"/>
      <c r="G61" s="396"/>
      <c r="H61" s="396"/>
      <c r="I61" s="400" t="s">
        <v>1</v>
      </c>
      <c r="J61" s="401"/>
    </row>
    <row r="62" spans="2:10" ht="15" customHeight="1"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row r="66" spans="7:7" x14ac:dyDescent="0.25">
      <c r="G66" s="140"/>
    </row>
  </sheetData>
  <mergeCells count="76">
    <mergeCell ref="B63:J63"/>
    <mergeCell ref="G54:H54"/>
    <mergeCell ref="I54:J56"/>
    <mergeCell ref="B55:F55"/>
    <mergeCell ref="G55:H55"/>
    <mergeCell ref="B56:H56"/>
    <mergeCell ref="B57:D62"/>
    <mergeCell ref="E57:H62"/>
    <mergeCell ref="I57:J60"/>
    <mergeCell ref="I61:J62"/>
    <mergeCell ref="G48:H48"/>
    <mergeCell ref="I48:J48"/>
    <mergeCell ref="G49:H49"/>
    <mergeCell ref="I49:J53"/>
    <mergeCell ref="G50:H50"/>
    <mergeCell ref="G51:H51"/>
    <mergeCell ref="G52:H52"/>
    <mergeCell ref="G53:H53"/>
    <mergeCell ref="B41:H41"/>
    <mergeCell ref="I41:J42"/>
    <mergeCell ref="G42:H42"/>
    <mergeCell ref="G43:H43"/>
    <mergeCell ref="I43:J47"/>
    <mergeCell ref="G44:H44"/>
    <mergeCell ref="G45:H45"/>
    <mergeCell ref="G46:H46"/>
    <mergeCell ref="G47:H47"/>
    <mergeCell ref="B38:H38"/>
    <mergeCell ref="I38:J38"/>
    <mergeCell ref="B39:E40"/>
    <mergeCell ref="F39:H39"/>
    <mergeCell ref="I39:J39"/>
    <mergeCell ref="F40:H40"/>
    <mergeCell ref="I40:J40"/>
    <mergeCell ref="B35:H35"/>
    <mergeCell ref="I35:J35"/>
    <mergeCell ref="B36:H36"/>
    <mergeCell ref="I36:J36"/>
    <mergeCell ref="B37:H37"/>
    <mergeCell ref="I37:J37"/>
    <mergeCell ref="B34:H34"/>
    <mergeCell ref="I34:J34"/>
    <mergeCell ref="B25:J27"/>
    <mergeCell ref="B28:H28"/>
    <mergeCell ref="I28:J28"/>
    <mergeCell ref="B29:H29"/>
    <mergeCell ref="I29:J29"/>
    <mergeCell ref="B30:H30"/>
    <mergeCell ref="I30:J30"/>
    <mergeCell ref="B31:H31"/>
    <mergeCell ref="I31:J31"/>
    <mergeCell ref="B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rintOptions horizontalCentered="1"/>
  <pageMargins left="0.31496062992125984" right="0.31496062992125984" top="0.15748031496062992" bottom="0.15748031496062992" header="0.31496062992125984" footer="0.31496062992125984"/>
  <pageSetup scale="76" orientation="portrait" r:id="rId1"/>
  <drawing r:id="rId2"/>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sheetPr codeName="Hoja315">
    <tabColor theme="0"/>
  </sheetPr>
  <dimension ref="B1:K59"/>
  <sheetViews>
    <sheetView topLeftCell="A31" workbookViewId="0">
      <selection activeCell="B36" sqref="B36:E37"/>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1617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537</v>
      </c>
      <c r="E13" s="506"/>
      <c r="F13" s="803">
        <v>0.1</v>
      </c>
      <c r="G13" s="506"/>
      <c r="H13" s="505" t="s">
        <v>1066</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5.25" customHeight="1" x14ac:dyDescent="0.25">
      <c r="B16" s="499"/>
      <c r="C16" s="500"/>
      <c r="D16" s="504" t="s">
        <v>49</v>
      </c>
      <c r="E16" s="504"/>
      <c r="F16" s="504"/>
      <c r="G16" s="504"/>
      <c r="H16" s="50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538</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1614</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44438.86</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5"/>
      <c r="I30" s="437" t="s">
        <v>38</v>
      </c>
      <c r="J30" s="437"/>
    </row>
    <row r="31" spans="2:10" x14ac:dyDescent="0.25">
      <c r="B31" s="542" t="s">
        <v>196</v>
      </c>
      <c r="C31" s="543"/>
      <c r="D31" s="543"/>
      <c r="E31" s="543"/>
      <c r="F31" s="543"/>
      <c r="G31" s="543"/>
      <c r="H31" s="856"/>
      <c r="I31" s="857">
        <v>0</v>
      </c>
      <c r="J31" s="545"/>
    </row>
    <row r="32" spans="2:10" x14ac:dyDescent="0.25">
      <c r="B32" s="542" t="s">
        <v>388</v>
      </c>
      <c r="C32" s="543"/>
      <c r="D32" s="543"/>
      <c r="E32" s="543"/>
      <c r="F32" s="543"/>
      <c r="G32" s="543"/>
      <c r="H32" s="856"/>
      <c r="I32" s="857">
        <v>0</v>
      </c>
      <c r="J32" s="545"/>
    </row>
    <row r="33" spans="2:10" ht="16.5" customHeight="1" x14ac:dyDescent="0.25">
      <c r="B33" s="577" t="s">
        <v>298</v>
      </c>
      <c r="C33" s="578"/>
      <c r="D33" s="578"/>
      <c r="E33" s="578"/>
      <c r="F33" s="578"/>
      <c r="G33" s="578"/>
      <c r="H33" s="858"/>
      <c r="I33" s="859">
        <v>0</v>
      </c>
      <c r="J33" s="592"/>
    </row>
    <row r="34" spans="2:10" ht="16.5" customHeight="1" x14ac:dyDescent="0.25">
      <c r="B34" s="577" t="s">
        <v>199</v>
      </c>
      <c r="C34" s="578"/>
      <c r="D34" s="578"/>
      <c r="E34" s="578"/>
      <c r="F34" s="578"/>
      <c r="G34" s="578"/>
      <c r="H34" s="578"/>
      <c r="I34" s="860">
        <v>0</v>
      </c>
      <c r="J34" s="594"/>
    </row>
    <row r="35" spans="2:10" ht="21.75" customHeight="1" x14ac:dyDescent="0.25">
      <c r="B35" s="672"/>
      <c r="C35" s="673"/>
      <c r="D35" s="673"/>
      <c r="E35" s="673"/>
      <c r="F35" s="673"/>
      <c r="G35" s="673"/>
      <c r="H35" s="673"/>
      <c r="I35" s="581">
        <v>0</v>
      </c>
      <c r="J35" s="581"/>
    </row>
    <row r="36" spans="2:10" ht="18.75" customHeight="1" x14ac:dyDescent="0.25">
      <c r="B36" s="850" t="s">
        <v>1615</v>
      </c>
      <c r="C36" s="851"/>
      <c r="D36" s="851"/>
      <c r="E36" s="852"/>
      <c r="F36" s="550" t="s">
        <v>34</v>
      </c>
      <c r="G36" s="551"/>
      <c r="H36" s="551"/>
      <c r="I36" s="452">
        <f>SUM(I31:J35)</f>
        <v>0</v>
      </c>
      <c r="J36" s="452"/>
    </row>
    <row r="37" spans="2:10" ht="30" customHeight="1" x14ac:dyDescent="0.25">
      <c r="B37" s="853"/>
      <c r="C37" s="854"/>
      <c r="D37" s="854"/>
      <c r="E37" s="855"/>
      <c r="F37" s="550" t="s">
        <v>33</v>
      </c>
      <c r="G37" s="551"/>
      <c r="H37" s="552"/>
      <c r="I37" s="453">
        <f>I27-I36</f>
        <v>44438.86</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c r="C40" s="30" t="s">
        <v>259</v>
      </c>
      <c r="D40" s="30"/>
      <c r="E40" s="30"/>
      <c r="F40" s="247" t="s">
        <v>487</v>
      </c>
      <c r="G40" s="426">
        <f>I37</f>
        <v>44438.86</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6" customHeight="1" x14ac:dyDescent="0.25">
      <c r="B45" s="919"/>
      <c r="C45" s="919"/>
      <c r="D45" s="919"/>
      <c r="E45" s="919"/>
      <c r="F45" s="919"/>
      <c r="G45" s="921"/>
      <c r="H45" s="922"/>
      <c r="I45" s="409" t="s">
        <v>389</v>
      </c>
      <c r="J45" s="410"/>
    </row>
    <row r="46" spans="2:10" ht="6" customHeight="1" x14ac:dyDescent="0.25">
      <c r="B46" s="920"/>
      <c r="C46" s="920"/>
      <c r="D46" s="920"/>
      <c r="E46" s="920"/>
      <c r="F46" s="920"/>
      <c r="G46" s="923"/>
      <c r="H46" s="924"/>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246"/>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916" t="s">
        <v>871</v>
      </c>
      <c r="F53" s="394"/>
      <c r="G53" s="394"/>
      <c r="H53" s="395"/>
      <c r="I53" s="400" t="s">
        <v>86</v>
      </c>
      <c r="J53" s="401"/>
    </row>
    <row r="54" spans="2:11" ht="6.75" customHeight="1" x14ac:dyDescent="0.25">
      <c r="B54" s="392"/>
      <c r="C54" s="392"/>
      <c r="D54" s="392"/>
      <c r="E54" s="917"/>
      <c r="F54" s="396"/>
      <c r="G54" s="396"/>
      <c r="H54" s="397"/>
      <c r="I54" s="402"/>
      <c r="J54" s="403"/>
    </row>
    <row r="55" spans="2:11" ht="12.75" customHeight="1" x14ac:dyDescent="0.25">
      <c r="B55" s="392"/>
      <c r="C55" s="392"/>
      <c r="D55" s="392"/>
      <c r="E55" s="917"/>
      <c r="F55" s="396"/>
      <c r="G55" s="396"/>
      <c r="H55" s="397"/>
      <c r="I55" s="402"/>
      <c r="J55" s="403"/>
    </row>
    <row r="56" spans="2:11" ht="16.5" customHeight="1" x14ac:dyDescent="0.25">
      <c r="B56" s="392"/>
      <c r="C56" s="392"/>
      <c r="D56" s="392"/>
      <c r="E56" s="917"/>
      <c r="F56" s="396"/>
      <c r="G56" s="396"/>
      <c r="H56" s="397"/>
      <c r="I56" s="404"/>
      <c r="J56" s="405"/>
    </row>
    <row r="57" spans="2:11" ht="29.25" customHeight="1" x14ac:dyDescent="0.25">
      <c r="B57" s="392"/>
      <c r="C57" s="392"/>
      <c r="D57" s="392"/>
      <c r="E57" s="917"/>
      <c r="F57" s="396"/>
      <c r="G57" s="396"/>
      <c r="H57" s="397"/>
      <c r="I57" s="400" t="s">
        <v>1</v>
      </c>
      <c r="J57" s="401"/>
    </row>
    <row r="58" spans="2:11" ht="10.5" customHeight="1" x14ac:dyDescent="0.25">
      <c r="B58" s="392"/>
      <c r="C58" s="392"/>
      <c r="D58" s="392"/>
      <c r="E58" s="918"/>
      <c r="F58" s="398"/>
      <c r="G58" s="398"/>
      <c r="H58" s="399"/>
      <c r="I58" s="404"/>
      <c r="J58" s="405"/>
    </row>
    <row r="59" spans="2:11" x14ac:dyDescent="0.25">
      <c r="B59" s="384" t="s">
        <v>262</v>
      </c>
      <c r="C59" s="385"/>
      <c r="D59" s="385"/>
      <c r="E59" s="385"/>
      <c r="F59" s="385"/>
      <c r="G59" s="385"/>
      <c r="H59" s="385"/>
      <c r="I59" s="385"/>
      <c r="J59" s="386"/>
      <c r="K59" s="3"/>
    </row>
  </sheetData>
  <mergeCells count="75">
    <mergeCell ref="B53:D58"/>
    <mergeCell ref="E53:H58"/>
    <mergeCell ref="I53:J56"/>
    <mergeCell ref="I57:J58"/>
    <mergeCell ref="B59:J59"/>
    <mergeCell ref="B51:H51"/>
    <mergeCell ref="I51:J52"/>
    <mergeCell ref="B52:D52"/>
    <mergeCell ref="E52:H52"/>
    <mergeCell ref="B45:B46"/>
    <mergeCell ref="C45:C46"/>
    <mergeCell ref="D45:D46"/>
    <mergeCell ref="E45:E46"/>
    <mergeCell ref="F45:F46"/>
    <mergeCell ref="G45:H46"/>
    <mergeCell ref="I45:J50"/>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15748031496062992" bottom="0.15748031496062992" header="0.31496062992125984" footer="0.31496062992125984"/>
  <pageSetup scale="73" fitToHeight="0" orientation="portrait" horizontalDpi="300" verticalDpi="300" r:id="rId1"/>
  <drawing r:id="rId2"/>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sheetPr codeName="Hoja316">
    <tabColor theme="0"/>
  </sheetPr>
  <dimension ref="B1:K56"/>
  <sheetViews>
    <sheetView topLeftCell="A33" workbookViewId="0">
      <selection activeCell="E46" sqref="E4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1618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ht="8.25" customHeight="1"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4" t="s">
        <v>546</v>
      </c>
      <c r="E13" s="504"/>
      <c r="F13" s="505"/>
      <c r="G13" s="506"/>
      <c r="H13" s="505" t="s">
        <v>1066</v>
      </c>
      <c r="I13" s="506"/>
      <c r="J13" s="504" t="s">
        <v>52</v>
      </c>
    </row>
    <row r="14" spans="2:10" ht="13.5" customHeight="1" x14ac:dyDescent="0.25">
      <c r="B14" s="497"/>
      <c r="C14" s="498"/>
      <c r="D14" s="504"/>
      <c r="E14" s="504"/>
      <c r="F14" s="507"/>
      <c r="G14" s="508"/>
      <c r="H14" s="507"/>
      <c r="I14" s="508"/>
      <c r="J14" s="504"/>
    </row>
    <row r="15" spans="2:10" ht="34.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512</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547</v>
      </c>
      <c r="E18" s="464"/>
      <c r="F18" s="464"/>
      <c r="G18" s="464"/>
      <c r="H18" s="464"/>
      <c r="I18" s="464"/>
      <c r="J18" s="465"/>
    </row>
    <row r="19" spans="2:10" ht="12.75" customHeight="1" x14ac:dyDescent="0.25">
      <c r="B19" s="461"/>
      <c r="C19" s="462"/>
      <c r="D19" s="466"/>
      <c r="E19" s="467"/>
      <c r="F19" s="467"/>
      <c r="G19" s="467"/>
      <c r="H19" s="467"/>
      <c r="I19" s="467"/>
      <c r="J19" s="468"/>
    </row>
    <row r="20" spans="2:10" x14ac:dyDescent="0.25">
      <c r="B20" s="469" t="s">
        <v>257</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16.5" customHeight="1" x14ac:dyDescent="0.25">
      <c r="B23" s="528" t="s">
        <v>1619</v>
      </c>
      <c r="C23" s="529"/>
      <c r="D23" s="529"/>
      <c r="E23" s="529"/>
      <c r="F23" s="529"/>
      <c r="G23" s="529"/>
      <c r="H23" s="529"/>
      <c r="I23" s="529"/>
      <c r="J23" s="530"/>
    </row>
    <row r="24" spans="2:10" ht="16.5" customHeight="1" x14ac:dyDescent="0.25">
      <c r="B24" s="531"/>
      <c r="C24" s="532"/>
      <c r="D24" s="532"/>
      <c r="E24" s="532"/>
      <c r="F24" s="532"/>
      <c r="G24" s="532"/>
      <c r="H24" s="532"/>
      <c r="I24" s="532"/>
      <c r="J24" s="533"/>
    </row>
    <row r="25" spans="2:10" ht="16.5" customHeight="1" x14ac:dyDescent="0.25">
      <c r="B25" s="531"/>
      <c r="C25" s="532"/>
      <c r="D25" s="532"/>
      <c r="E25" s="532"/>
      <c r="F25" s="532"/>
      <c r="G25" s="532"/>
      <c r="H25" s="532"/>
      <c r="I25" s="532"/>
      <c r="J25" s="533"/>
    </row>
    <row r="26" spans="2:10" ht="18" customHeight="1" x14ac:dyDescent="0.25">
      <c r="B26" s="455" t="s">
        <v>42</v>
      </c>
      <c r="C26" s="455"/>
      <c r="D26" s="455"/>
      <c r="E26" s="455"/>
      <c r="F26" s="455"/>
      <c r="G26" s="455"/>
      <c r="H26" s="455"/>
      <c r="I26" s="601">
        <v>9820</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543"/>
      <c r="I30" s="739">
        <v>0</v>
      </c>
      <c r="J30" s="740"/>
    </row>
    <row r="31" spans="2:10" x14ac:dyDescent="0.25">
      <c r="B31" s="542" t="s">
        <v>388</v>
      </c>
      <c r="C31" s="543"/>
      <c r="D31" s="543"/>
      <c r="E31" s="543"/>
      <c r="F31" s="543"/>
      <c r="G31" s="543"/>
      <c r="H31" s="543"/>
      <c r="I31" s="739">
        <v>0</v>
      </c>
      <c r="J31" s="740"/>
    </row>
    <row r="32" spans="2:10" x14ac:dyDescent="0.25">
      <c r="B32" s="542" t="s">
        <v>198</v>
      </c>
      <c r="C32" s="543"/>
      <c r="D32" s="543"/>
      <c r="E32" s="543"/>
      <c r="F32" s="543"/>
      <c r="G32" s="543"/>
      <c r="H32" s="543"/>
      <c r="I32" s="615">
        <v>0</v>
      </c>
      <c r="J32" s="616"/>
    </row>
    <row r="33" spans="2:10" ht="33" customHeight="1" x14ac:dyDescent="0.25">
      <c r="B33" s="812" t="s">
        <v>1243</v>
      </c>
      <c r="C33" s="813"/>
      <c r="D33" s="813"/>
      <c r="E33" s="814"/>
      <c r="F33" s="550" t="s">
        <v>34</v>
      </c>
      <c r="G33" s="551"/>
      <c r="H33" s="552"/>
      <c r="I33" s="738">
        <f>SUM(I30:J32)</f>
        <v>0</v>
      </c>
      <c r="J33" s="738"/>
    </row>
    <row r="34" spans="2:10" ht="26.25" customHeight="1" x14ac:dyDescent="0.25">
      <c r="B34" s="815"/>
      <c r="C34" s="816"/>
      <c r="D34" s="816"/>
      <c r="E34" s="817"/>
      <c r="F34" s="550" t="s">
        <v>33</v>
      </c>
      <c r="G34" s="551"/>
      <c r="H34" s="552"/>
      <c r="I34" s="452">
        <f>++I26+I27-I33</f>
        <v>9820</v>
      </c>
      <c r="J34" s="452"/>
    </row>
    <row r="35" spans="2:10" ht="14.25" customHeight="1" x14ac:dyDescent="0.25">
      <c r="B35" s="417" t="s">
        <v>32</v>
      </c>
      <c r="C35" s="418"/>
      <c r="D35" s="418"/>
      <c r="E35" s="418"/>
      <c r="F35" s="418"/>
      <c r="G35" s="418"/>
      <c r="H35" s="419"/>
      <c r="I35" s="390" t="s">
        <v>31</v>
      </c>
      <c r="J35" s="390"/>
    </row>
    <row r="36" spans="2:10" ht="36" customHeight="1" x14ac:dyDescent="0.25">
      <c r="B36" s="244" t="s">
        <v>30</v>
      </c>
      <c r="C36" s="244" t="s">
        <v>29</v>
      </c>
      <c r="D36" s="244" t="s">
        <v>28</v>
      </c>
      <c r="E36" s="244" t="s">
        <v>27</v>
      </c>
      <c r="F36" s="28" t="s">
        <v>26</v>
      </c>
      <c r="G36" s="424" t="s">
        <v>25</v>
      </c>
      <c r="H36" s="425"/>
      <c r="I36" s="390"/>
      <c r="J36" s="390"/>
    </row>
    <row r="37" spans="2:10" ht="24" customHeight="1" x14ac:dyDescent="0.25">
      <c r="B37" s="247" t="s">
        <v>15</v>
      </c>
      <c r="C37" s="30"/>
      <c r="D37" s="30"/>
      <c r="E37" s="30"/>
      <c r="F37" s="30" t="s">
        <v>259</v>
      </c>
      <c r="G37" s="426">
        <f>I26</f>
        <v>9820</v>
      </c>
      <c r="H37" s="427"/>
      <c r="I37" s="428" t="s">
        <v>24</v>
      </c>
      <c r="J37" s="429"/>
    </row>
    <row r="38" spans="2:10" ht="23.25" customHeight="1" x14ac:dyDescent="0.25">
      <c r="B38" s="9"/>
      <c r="C38" s="8"/>
      <c r="D38" s="8"/>
      <c r="E38" s="8"/>
      <c r="F38" s="8"/>
      <c r="G38" s="406"/>
      <c r="H38" s="407"/>
      <c r="I38" s="430"/>
      <c r="J38" s="431"/>
    </row>
    <row r="39" spans="2:10" ht="25.5" customHeight="1" x14ac:dyDescent="0.25">
      <c r="B39" s="9"/>
      <c r="C39" s="8"/>
      <c r="D39" s="8"/>
      <c r="E39" s="8"/>
      <c r="F39" s="8"/>
      <c r="G39" s="406"/>
      <c r="H39" s="407"/>
      <c r="I39" s="430"/>
      <c r="J39" s="431"/>
    </row>
    <row r="40" spans="2:10" ht="19.5" customHeight="1" x14ac:dyDescent="0.25">
      <c r="B40" s="9"/>
      <c r="C40" s="8"/>
      <c r="D40" s="8"/>
      <c r="E40" s="8"/>
      <c r="F40" s="8"/>
      <c r="G40" s="406"/>
      <c r="H40" s="407"/>
      <c r="I40" s="432"/>
      <c r="J40" s="433"/>
    </row>
    <row r="41" spans="2:10" ht="21.75" customHeight="1" x14ac:dyDescent="0.25">
      <c r="B41" s="9"/>
      <c r="C41" s="8"/>
      <c r="D41" s="8"/>
      <c r="E41" s="8"/>
      <c r="F41" s="8"/>
      <c r="G41" s="406"/>
      <c r="H41" s="407"/>
      <c r="I41" s="390" t="s">
        <v>19</v>
      </c>
      <c r="J41" s="390"/>
    </row>
    <row r="42" spans="2:10" ht="21.75" customHeight="1" x14ac:dyDescent="0.25">
      <c r="B42" s="9"/>
      <c r="C42" s="8"/>
      <c r="D42" s="8"/>
      <c r="E42" s="8"/>
      <c r="F42" s="8"/>
      <c r="G42" s="406"/>
      <c r="H42" s="407"/>
      <c r="I42" s="409" t="s">
        <v>897</v>
      </c>
      <c r="J42" s="410"/>
    </row>
    <row r="43" spans="2:10" ht="21.75" customHeight="1" x14ac:dyDescent="0.25">
      <c r="B43" s="9"/>
      <c r="C43" s="8"/>
      <c r="D43" s="8"/>
      <c r="E43" s="8"/>
      <c r="F43" s="8"/>
      <c r="G43" s="406"/>
      <c r="H43" s="407"/>
      <c r="I43" s="411"/>
      <c r="J43" s="412"/>
    </row>
    <row r="44" spans="2:10" ht="21.75" customHeight="1" x14ac:dyDescent="0.25">
      <c r="B44" s="9"/>
      <c r="C44" s="8"/>
      <c r="D44" s="8"/>
      <c r="E44" s="8"/>
      <c r="F44" s="8"/>
      <c r="G44" s="406"/>
      <c r="H44" s="407"/>
      <c r="I44" s="411"/>
      <c r="J44" s="412"/>
    </row>
    <row r="45" spans="2:10" ht="21.75" customHeight="1" x14ac:dyDescent="0.25">
      <c r="B45" s="246"/>
      <c r="C45" s="32"/>
      <c r="D45" s="32"/>
      <c r="E45" s="8"/>
      <c r="F45" s="8"/>
      <c r="G45" s="406"/>
      <c r="H45" s="407"/>
      <c r="I45" s="411"/>
      <c r="J45" s="412"/>
    </row>
    <row r="46" spans="2:10" ht="21.75" customHeight="1" x14ac:dyDescent="0.25">
      <c r="B46" s="9"/>
      <c r="C46" s="8"/>
      <c r="D46" s="8"/>
      <c r="E46" s="8"/>
      <c r="F46" s="8"/>
      <c r="G46" s="406"/>
      <c r="H46" s="561"/>
      <c r="I46" s="411"/>
      <c r="J46" s="412"/>
    </row>
    <row r="47" spans="2:10" ht="21.75" customHeight="1" x14ac:dyDescent="0.25">
      <c r="B47" s="7"/>
      <c r="C47" s="6"/>
      <c r="D47" s="6"/>
      <c r="E47" s="6"/>
      <c r="F47" s="6"/>
      <c r="G47" s="415"/>
      <c r="H47" s="565"/>
      <c r="I47" s="413"/>
      <c r="J47" s="414"/>
    </row>
    <row r="48" spans="2:10" ht="16.5" customHeight="1"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573" t="s">
        <v>877</v>
      </c>
      <c r="C50" s="392"/>
      <c r="D50" s="392"/>
      <c r="E50" s="394" t="s">
        <v>871</v>
      </c>
      <c r="F50" s="394"/>
      <c r="G50" s="394"/>
      <c r="H50" s="395"/>
      <c r="I50" s="400" t="s">
        <v>86</v>
      </c>
      <c r="J50" s="401"/>
    </row>
    <row r="51" spans="2:11" ht="21" customHeight="1" x14ac:dyDescent="0.25">
      <c r="B51" s="392"/>
      <c r="C51" s="392"/>
      <c r="D51" s="392"/>
      <c r="E51" s="396"/>
      <c r="F51" s="396"/>
      <c r="G51" s="396"/>
      <c r="H51" s="397"/>
      <c r="I51" s="402"/>
      <c r="J51" s="403"/>
    </row>
    <row r="52" spans="2:11" x14ac:dyDescent="0.25">
      <c r="B52" s="392"/>
      <c r="C52" s="392"/>
      <c r="D52" s="392"/>
      <c r="E52" s="396"/>
      <c r="F52" s="396"/>
      <c r="G52" s="396"/>
      <c r="H52" s="397"/>
      <c r="I52" s="402"/>
      <c r="J52" s="403"/>
    </row>
    <row r="53" spans="2:11" ht="17.25" customHeight="1" x14ac:dyDescent="0.25">
      <c r="B53" s="392"/>
      <c r="C53" s="392"/>
      <c r="D53" s="392"/>
      <c r="E53" s="396"/>
      <c r="F53" s="396"/>
      <c r="G53" s="396"/>
      <c r="H53" s="396"/>
      <c r="I53" s="404"/>
      <c r="J53" s="405"/>
    </row>
    <row r="54" spans="2:11" ht="16.5" customHeight="1" x14ac:dyDescent="0.25">
      <c r="B54" s="392"/>
      <c r="C54" s="392"/>
      <c r="D54" s="392"/>
      <c r="E54" s="396"/>
      <c r="F54" s="396"/>
      <c r="G54" s="396"/>
      <c r="H54" s="396"/>
      <c r="I54" s="400" t="s">
        <v>1</v>
      </c>
      <c r="J54" s="401"/>
    </row>
    <row r="55" spans="2:11" ht="29.25" customHeight="1" x14ac:dyDescent="0.25">
      <c r="B55" s="392"/>
      <c r="C55" s="392"/>
      <c r="D55" s="392"/>
      <c r="E55" s="398"/>
      <c r="F55" s="398"/>
      <c r="G55" s="398"/>
      <c r="H55" s="399"/>
      <c r="I55" s="404"/>
      <c r="J55" s="405"/>
    </row>
    <row r="56" spans="2:11" x14ac:dyDescent="0.25">
      <c r="B56" s="384" t="s">
        <v>262</v>
      </c>
      <c r="C56" s="385"/>
      <c r="D56" s="385"/>
      <c r="E56" s="385"/>
      <c r="F56" s="385"/>
      <c r="G56" s="385"/>
      <c r="H56" s="385"/>
      <c r="I56" s="385"/>
      <c r="J56" s="386"/>
      <c r="K56" s="3"/>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3" fitToHeight="0" orientation="portrait" horizontalDpi="300" verticalDpi="300" r:id="rId1"/>
  <drawing r:id="rId2"/>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sheetPr codeName="Hoja317">
    <tabColor theme="0"/>
  </sheetPr>
  <dimension ref="B1:K59"/>
  <sheetViews>
    <sheetView topLeftCell="A27" workbookViewId="0">
      <selection activeCell="H13" sqref="H13:I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1620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4" t="s">
        <v>485</v>
      </c>
      <c r="E13" s="504"/>
      <c r="F13" s="803">
        <v>0.02</v>
      </c>
      <c r="G13" s="506"/>
      <c r="H13" s="505" t="s">
        <v>1066</v>
      </c>
      <c r="I13" s="506"/>
      <c r="J13" s="504" t="s">
        <v>52</v>
      </c>
    </row>
    <row r="14" spans="2:10" ht="18" customHeight="1" x14ac:dyDescent="0.25">
      <c r="B14" s="497"/>
      <c r="C14" s="498"/>
      <c r="D14" s="504"/>
      <c r="E14" s="504"/>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3.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1621</v>
      </c>
      <c r="C24" s="529"/>
      <c r="D24" s="529"/>
      <c r="E24" s="529"/>
      <c r="F24" s="529"/>
      <c r="G24" s="529"/>
      <c r="H24" s="529"/>
      <c r="I24" s="529"/>
      <c r="J24" s="530"/>
    </row>
    <row r="25" spans="2:10" ht="24"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18.75" customHeight="1" x14ac:dyDescent="0.25">
      <c r="B27" s="455" t="s">
        <v>42</v>
      </c>
      <c r="C27" s="455"/>
      <c r="D27" s="455"/>
      <c r="E27" s="455"/>
      <c r="F27" s="455"/>
      <c r="G27" s="455"/>
      <c r="H27" s="455"/>
      <c r="I27" s="537">
        <v>9929.41</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75" customHeight="1" x14ac:dyDescent="0.25">
      <c r="B36" s="443" t="s">
        <v>1622</v>
      </c>
      <c r="C36" s="444"/>
      <c r="D36" s="444"/>
      <c r="E36" s="445"/>
      <c r="F36" s="550" t="s">
        <v>34</v>
      </c>
      <c r="G36" s="551"/>
      <c r="H36" s="552"/>
      <c r="I36" s="452">
        <f>SUM(I31:J35)</f>
        <v>0</v>
      </c>
      <c r="J36" s="452"/>
    </row>
    <row r="37" spans="2:10" ht="25.5" customHeight="1" x14ac:dyDescent="0.25">
      <c r="B37" s="446"/>
      <c r="C37" s="447"/>
      <c r="D37" s="447"/>
      <c r="E37" s="448"/>
      <c r="F37" s="550" t="s">
        <v>33</v>
      </c>
      <c r="G37" s="551"/>
      <c r="H37" s="552"/>
      <c r="I37" s="453">
        <f>I27-I36</f>
        <v>9929.41</v>
      </c>
      <c r="J37" s="454"/>
    </row>
    <row r="38" spans="2:10" ht="23.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c r="C40" s="30" t="s">
        <v>259</v>
      </c>
      <c r="D40" s="30"/>
      <c r="E40" s="30"/>
      <c r="F40" s="247" t="s">
        <v>487</v>
      </c>
      <c r="G40" s="426">
        <f>I37</f>
        <v>9929.41</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21.75" customHeight="1" x14ac:dyDescent="0.25">
      <c r="B45" s="9"/>
      <c r="C45" s="8"/>
      <c r="D45" s="8"/>
      <c r="E45" s="8"/>
      <c r="F45" s="8"/>
      <c r="G45" s="406"/>
      <c r="H45" s="407"/>
      <c r="I45" s="411" t="s">
        <v>1206</v>
      </c>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246"/>
      <c r="C48" s="32"/>
      <c r="D48" s="32"/>
      <c r="E48" s="32"/>
      <c r="F48" s="32"/>
      <c r="G48" s="406"/>
      <c r="H48" s="407"/>
      <c r="I48" s="411"/>
      <c r="J48" s="412"/>
    </row>
    <row r="49" spans="2:11" ht="18" customHeight="1" x14ac:dyDescent="0.25">
      <c r="B49" s="246"/>
      <c r="C49" s="32"/>
      <c r="D49" s="32"/>
      <c r="E49" s="32"/>
      <c r="F49" s="32"/>
      <c r="G49" s="406"/>
      <c r="H49" s="407"/>
      <c r="I49" s="411"/>
      <c r="J49" s="412"/>
    </row>
    <row r="50" spans="2:11" ht="16.5" customHeight="1" x14ac:dyDescent="0.25">
      <c r="B50" s="246"/>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ht="26.25" customHeight="1" x14ac:dyDescent="0.25">
      <c r="B54" s="392"/>
      <c r="C54" s="392"/>
      <c r="D54" s="392"/>
      <c r="E54" s="396"/>
      <c r="F54" s="396"/>
      <c r="G54" s="396"/>
      <c r="H54" s="397"/>
      <c r="I54" s="402"/>
      <c r="J54" s="403"/>
    </row>
    <row r="55" spans="2:11" ht="9"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15748031496062992" bottom="0.15748031496062992" header="0.31496062992125984" footer="0.31496062992125984"/>
  <pageSetup scale="75" fitToHeight="0" orientation="portrait" r:id="rId1"/>
  <drawing r:id="rId2"/>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sheetPr codeName="Hoja318">
    <tabColor theme="0"/>
  </sheetPr>
  <dimension ref="B1:K59"/>
  <sheetViews>
    <sheetView workbookViewId="0">
      <selection activeCell="H13" sqref="H13:I14"/>
    </sheetView>
  </sheetViews>
  <sheetFormatPr baseColWidth="10" defaultRowHeight="16.5" x14ac:dyDescent="0.25"/>
  <cols>
    <col min="1" max="1" width="3.28515625" style="1" customWidth="1"/>
    <col min="2" max="2" width="14.85546875" style="1" customWidth="1"/>
    <col min="3" max="3" width="11.42578125" style="1"/>
    <col min="4" max="4" width="15.7109375" style="1" customWidth="1"/>
    <col min="5" max="5" width="12.1406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1623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22.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522</v>
      </c>
      <c r="E13" s="506"/>
      <c r="F13" s="505" t="s">
        <v>523</v>
      </c>
      <c r="G13" s="506"/>
      <c r="H13" s="505" t="s">
        <v>1066</v>
      </c>
      <c r="I13" s="506"/>
      <c r="J13" s="504" t="s">
        <v>52</v>
      </c>
    </row>
    <row r="14" spans="2:10" ht="30"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1" customHeight="1" x14ac:dyDescent="0.25">
      <c r="B24" s="528" t="s">
        <v>1624</v>
      </c>
      <c r="C24" s="529"/>
      <c r="D24" s="529"/>
      <c r="E24" s="529"/>
      <c r="F24" s="529"/>
      <c r="G24" s="529"/>
      <c r="H24" s="529"/>
      <c r="I24" s="529"/>
      <c r="J24" s="530"/>
    </row>
    <row r="25" spans="2:10" ht="23.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2482.35</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75" customHeight="1" x14ac:dyDescent="0.25">
      <c r="B36" s="443" t="s">
        <v>1625</v>
      </c>
      <c r="C36" s="444"/>
      <c r="D36" s="444"/>
      <c r="E36" s="445"/>
      <c r="F36" s="550" t="s">
        <v>34</v>
      </c>
      <c r="G36" s="551"/>
      <c r="H36" s="552"/>
      <c r="I36" s="452">
        <f>SUM(I31:J35)</f>
        <v>0</v>
      </c>
      <c r="J36" s="452"/>
    </row>
    <row r="37" spans="2:10" ht="24" customHeight="1" x14ac:dyDescent="0.25">
      <c r="B37" s="446"/>
      <c r="C37" s="447"/>
      <c r="D37" s="447"/>
      <c r="E37" s="448"/>
      <c r="F37" s="550" t="s">
        <v>33</v>
      </c>
      <c r="G37" s="551"/>
      <c r="H37" s="552"/>
      <c r="I37" s="453">
        <f>I27-I36</f>
        <v>2482.35</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c r="C40" s="30" t="s">
        <v>259</v>
      </c>
      <c r="D40" s="30"/>
      <c r="E40" s="30"/>
      <c r="F40" s="247" t="s">
        <v>487</v>
      </c>
      <c r="G40" s="426">
        <f>I27</f>
        <v>2482.35</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9" customHeight="1" x14ac:dyDescent="0.25">
      <c r="B45" s="9"/>
      <c r="C45" s="8"/>
      <c r="D45" s="8"/>
      <c r="E45" s="8"/>
      <c r="F45" s="8"/>
      <c r="G45" s="406"/>
      <c r="H45" s="407"/>
      <c r="I45" s="409" t="s">
        <v>901</v>
      </c>
      <c r="J45" s="410"/>
    </row>
    <row r="46" spans="2:10" ht="19.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246"/>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9" customHeight="1" x14ac:dyDescent="0.25">
      <c r="B53" s="573" t="s">
        <v>877</v>
      </c>
      <c r="C53" s="392"/>
      <c r="D53" s="392"/>
      <c r="E53" s="394" t="s">
        <v>871</v>
      </c>
      <c r="F53" s="394"/>
      <c r="G53" s="394"/>
      <c r="H53" s="395"/>
      <c r="I53" s="400" t="s">
        <v>86</v>
      </c>
      <c r="J53" s="401"/>
    </row>
    <row r="54" spans="2:11" x14ac:dyDescent="0.25">
      <c r="B54" s="392"/>
      <c r="C54" s="392"/>
      <c r="D54" s="392"/>
      <c r="E54" s="396"/>
      <c r="F54" s="396"/>
      <c r="G54" s="396"/>
      <c r="H54" s="397"/>
      <c r="I54" s="402"/>
      <c r="J54" s="403"/>
    </row>
    <row r="55" spans="2:11" ht="17.25"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9.2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sheetPr codeName="Hoja319">
    <tabColor theme="0"/>
  </sheetPr>
  <dimension ref="B1:K58"/>
  <sheetViews>
    <sheetView topLeftCell="A5" workbookViewId="0">
      <selection activeCell="H13" sqref="H13:I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1.5703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1626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27.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511</v>
      </c>
      <c r="E13" s="506"/>
      <c r="F13" s="803">
        <v>0.03</v>
      </c>
      <c r="G13" s="506"/>
      <c r="H13" s="505" t="s">
        <v>1066</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4.5" customHeight="1" x14ac:dyDescent="0.25">
      <c r="B16" s="499"/>
      <c r="C16" s="500"/>
      <c r="D16" s="844" t="s">
        <v>49</v>
      </c>
      <c r="E16" s="844"/>
      <c r="F16" s="844"/>
      <c r="G16" s="844"/>
      <c r="H16" s="844"/>
      <c r="I16" s="707" t="s">
        <v>512</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x14ac:dyDescent="0.25">
      <c r="B19" s="461"/>
      <c r="C19" s="462"/>
      <c r="D19" s="598"/>
      <c r="E19" s="599"/>
      <c r="F19" s="599"/>
      <c r="G19" s="599"/>
      <c r="H19" s="599"/>
      <c r="I19" s="599"/>
      <c r="J19" s="600"/>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1627</v>
      </c>
      <c r="C24" s="529"/>
      <c r="D24" s="529"/>
      <c r="E24" s="529"/>
      <c r="F24" s="529"/>
      <c r="G24" s="529"/>
      <c r="H24" s="529"/>
      <c r="I24" s="529"/>
      <c r="J24" s="530"/>
    </row>
    <row r="25" spans="2:10" ht="25.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13890.12</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2.25" customHeight="1" x14ac:dyDescent="0.25">
      <c r="B36" s="582" t="s">
        <v>1628</v>
      </c>
      <c r="C36" s="583"/>
      <c r="D36" s="583"/>
      <c r="E36" s="584"/>
      <c r="F36" s="550" t="s">
        <v>34</v>
      </c>
      <c r="G36" s="551"/>
      <c r="H36" s="552"/>
      <c r="I36" s="452">
        <f>SUM(I31:J35)</f>
        <v>0</v>
      </c>
      <c r="J36" s="452"/>
    </row>
    <row r="37" spans="2:10" ht="21.75" customHeight="1" x14ac:dyDescent="0.25">
      <c r="B37" s="585"/>
      <c r="C37" s="586"/>
      <c r="D37" s="586"/>
      <c r="E37" s="587"/>
      <c r="F37" s="550" t="s">
        <v>33</v>
      </c>
      <c r="G37" s="551"/>
      <c r="H37" s="552"/>
      <c r="I37" s="453">
        <f>I27-I36</f>
        <v>13890.12</v>
      </c>
      <c r="J37" s="454"/>
    </row>
    <row r="38" spans="2:10" ht="29.25" customHeight="1" x14ac:dyDescent="0.25">
      <c r="B38" s="417" t="s">
        <v>32</v>
      </c>
      <c r="C38" s="418"/>
      <c r="D38" s="418"/>
      <c r="E38" s="418"/>
      <c r="F38" s="418"/>
      <c r="G38" s="418"/>
      <c r="H38" s="419"/>
      <c r="I38" s="420" t="s">
        <v>31</v>
      </c>
      <c r="J38" s="421"/>
    </row>
    <row r="39" spans="2:10" ht="33" customHeight="1" x14ac:dyDescent="0.25">
      <c r="B39" s="243" t="s">
        <v>30</v>
      </c>
      <c r="C39" s="243" t="s">
        <v>29</v>
      </c>
      <c r="D39" s="243" t="s">
        <v>28</v>
      </c>
      <c r="E39" s="243" t="s">
        <v>27</v>
      </c>
      <c r="F39" s="34" t="s">
        <v>26</v>
      </c>
      <c r="G39" s="437" t="s">
        <v>25</v>
      </c>
      <c r="H39" s="434"/>
      <c r="I39" s="422"/>
      <c r="J39" s="423"/>
    </row>
    <row r="40" spans="2:10" ht="23.25" customHeight="1" x14ac:dyDescent="0.25">
      <c r="B40" s="247"/>
      <c r="C40" s="30" t="s">
        <v>259</v>
      </c>
      <c r="D40" s="30"/>
      <c r="E40" s="30"/>
      <c r="F40" s="247" t="s">
        <v>487</v>
      </c>
      <c r="G40" s="426">
        <f>I37</f>
        <v>13890.12</v>
      </c>
      <c r="H40" s="427"/>
      <c r="I40" s="609" t="s">
        <v>24</v>
      </c>
      <c r="J40" s="610"/>
    </row>
    <row r="41" spans="2:10" ht="21" customHeight="1" x14ac:dyDescent="0.25">
      <c r="B41" s="9"/>
      <c r="C41" s="8"/>
      <c r="D41" s="8"/>
      <c r="E41" s="8"/>
      <c r="F41" s="8"/>
      <c r="G41" s="406"/>
      <c r="H41" s="407"/>
      <c r="I41" s="611"/>
      <c r="J41" s="612"/>
    </row>
    <row r="42" spans="2:10" ht="19.5" customHeight="1" x14ac:dyDescent="0.25">
      <c r="B42" s="9"/>
      <c r="C42" s="8"/>
      <c r="D42" s="8"/>
      <c r="E42" s="8"/>
      <c r="F42" s="8"/>
      <c r="G42" s="406"/>
      <c r="H42" s="407"/>
      <c r="I42" s="613"/>
      <c r="J42" s="614"/>
    </row>
    <row r="43" spans="2:10" ht="18.75" customHeight="1" x14ac:dyDescent="0.25">
      <c r="B43" s="9"/>
      <c r="C43" s="8"/>
      <c r="D43" s="8"/>
      <c r="E43" s="8"/>
      <c r="F43" s="8"/>
      <c r="G43" s="406"/>
      <c r="H43" s="407"/>
      <c r="I43" s="390" t="s">
        <v>19</v>
      </c>
      <c r="J43" s="390"/>
    </row>
    <row r="44" spans="2:10" ht="8.25" customHeight="1" x14ac:dyDescent="0.25">
      <c r="B44" s="9"/>
      <c r="C44" s="8"/>
      <c r="D44" s="8"/>
      <c r="E44" s="8"/>
      <c r="F44" s="8"/>
      <c r="G44" s="407"/>
      <c r="H44" s="408"/>
      <c r="I44" s="409" t="s">
        <v>893</v>
      </c>
      <c r="J44" s="410"/>
    </row>
    <row r="45" spans="2:10" ht="2.25" customHeight="1" x14ac:dyDescent="0.25">
      <c r="B45" s="9"/>
      <c r="C45" s="8"/>
      <c r="D45" s="8"/>
      <c r="E45" s="8"/>
      <c r="F45" s="8"/>
      <c r="G45" s="406"/>
      <c r="H45" s="407"/>
      <c r="I45" s="411"/>
      <c r="J45" s="412"/>
    </row>
    <row r="46" spans="2:10" ht="18" customHeight="1" x14ac:dyDescent="0.25">
      <c r="B46" s="9"/>
      <c r="C46" s="8"/>
      <c r="D46" s="8"/>
      <c r="E46" s="8"/>
      <c r="F46" s="8"/>
      <c r="G46" s="406"/>
      <c r="H46" s="407"/>
      <c r="I46" s="411"/>
      <c r="J46" s="412"/>
    </row>
    <row r="47" spans="2:10" ht="18" customHeight="1" x14ac:dyDescent="0.25">
      <c r="B47" s="9"/>
      <c r="C47" s="8"/>
      <c r="D47" s="8"/>
      <c r="E47" s="8"/>
      <c r="F47" s="8"/>
      <c r="G47" s="407"/>
      <c r="H47" s="408"/>
      <c r="I47" s="411"/>
      <c r="J47" s="412"/>
    </row>
    <row r="48" spans="2:10" ht="18" customHeight="1" x14ac:dyDescent="0.25">
      <c r="B48" s="9"/>
      <c r="C48" s="8"/>
      <c r="D48" s="8"/>
      <c r="E48" s="8"/>
      <c r="F48" s="8"/>
      <c r="G48" s="406"/>
      <c r="H48" s="407"/>
      <c r="I48" s="411"/>
      <c r="J48" s="412"/>
    </row>
    <row r="49" spans="2:11" ht="16.5" customHeight="1" x14ac:dyDescent="0.25">
      <c r="B49" s="246"/>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ht="19.5" customHeight="1" x14ac:dyDescent="0.25">
      <c r="B53" s="392"/>
      <c r="C53" s="392"/>
      <c r="D53" s="392"/>
      <c r="E53" s="396"/>
      <c r="F53" s="396"/>
      <c r="G53" s="396"/>
      <c r="H53" s="397"/>
      <c r="I53" s="402"/>
      <c r="J53" s="403"/>
    </row>
    <row r="54" spans="2:11" ht="25.5"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58:J58"/>
    <mergeCell ref="B50:H50"/>
    <mergeCell ref="I50:J51"/>
    <mergeCell ref="B51:D51"/>
    <mergeCell ref="E51:H51"/>
    <mergeCell ref="B52:D57"/>
    <mergeCell ref="E52:H57"/>
    <mergeCell ref="I52:J55"/>
    <mergeCell ref="I56:J57"/>
    <mergeCell ref="G44:H44"/>
    <mergeCell ref="I44:J49"/>
    <mergeCell ref="G45:H45"/>
    <mergeCell ref="G46:H46"/>
    <mergeCell ref="G47:H47"/>
    <mergeCell ref="G48:H48"/>
    <mergeCell ref="G49:H49"/>
    <mergeCell ref="G40:H40"/>
    <mergeCell ref="I40:J42"/>
    <mergeCell ref="G41:H41"/>
    <mergeCell ref="G42:H42"/>
    <mergeCell ref="G43:H43"/>
    <mergeCell ref="I43:J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5" fitToHeight="0" orientation="portrait" horizontalDpi="300" verticalDpi="300" r:id="rId1"/>
  <drawing r:id="rId2"/>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sheetPr codeName="Hoja320">
    <tabColor theme="0"/>
  </sheetPr>
  <dimension ref="B1:K58"/>
  <sheetViews>
    <sheetView topLeftCell="A10" workbookViewId="0">
      <selection activeCell="F37" sqref="F37:H37"/>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1629</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500</v>
      </c>
      <c r="E13" s="506"/>
      <c r="F13" s="803">
        <v>0.03</v>
      </c>
      <c r="G13" s="506"/>
      <c r="H13" s="505" t="s">
        <v>1066</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501</v>
      </c>
      <c r="J16" s="514"/>
    </row>
    <row r="17" spans="2:10" ht="19.5" customHeight="1" x14ac:dyDescent="0.25">
      <c r="B17" s="387" t="s">
        <v>47</v>
      </c>
      <c r="C17" s="388"/>
      <c r="D17" s="388"/>
      <c r="E17" s="388"/>
      <c r="F17" s="388"/>
      <c r="G17" s="388"/>
      <c r="H17" s="388"/>
      <c r="I17" s="388"/>
      <c r="J17" s="389"/>
    </row>
    <row r="18" spans="2:10" ht="15.75" customHeight="1" x14ac:dyDescent="0.25">
      <c r="B18" s="459" t="s">
        <v>46</v>
      </c>
      <c r="C18" s="460"/>
      <c r="D18" s="463" t="s">
        <v>496</v>
      </c>
      <c r="E18" s="464"/>
      <c r="F18" s="464"/>
      <c r="G18" s="464"/>
      <c r="H18" s="464"/>
      <c r="I18" s="464"/>
      <c r="J18" s="465"/>
    </row>
    <row r="19" spans="2:10" ht="11.25" customHeight="1" x14ac:dyDescent="0.25">
      <c r="B19" s="461"/>
      <c r="C19" s="462"/>
      <c r="D19" s="466"/>
      <c r="E19" s="467"/>
      <c r="F19" s="467"/>
      <c r="G19" s="467"/>
      <c r="H19" s="467"/>
      <c r="I19" s="467"/>
      <c r="J19" s="468"/>
    </row>
    <row r="20" spans="2:10"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2.5" customHeight="1" x14ac:dyDescent="0.25">
      <c r="B24" s="528" t="s">
        <v>1630</v>
      </c>
      <c r="C24" s="529"/>
      <c r="D24" s="529"/>
      <c r="E24" s="529"/>
      <c r="F24" s="529"/>
      <c r="G24" s="529"/>
      <c r="H24" s="529"/>
      <c r="I24" s="529"/>
      <c r="J24" s="530"/>
    </row>
    <row r="25" spans="2:10"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7" customHeight="1" x14ac:dyDescent="0.25">
      <c r="B36" s="582" t="s">
        <v>505</v>
      </c>
      <c r="C36" s="583"/>
      <c r="D36" s="583"/>
      <c r="E36" s="584"/>
      <c r="F36" s="550" t="s">
        <v>34</v>
      </c>
      <c r="G36" s="551"/>
      <c r="H36" s="552"/>
      <c r="I36" s="452">
        <f>SUM(I31:J35)</f>
        <v>0</v>
      </c>
      <c r="J36" s="452"/>
    </row>
    <row r="37" spans="2:10" ht="25.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c r="C40" s="30" t="s">
        <v>259</v>
      </c>
      <c r="D40" s="30"/>
      <c r="E40" s="30"/>
      <c r="F40" s="8" t="s">
        <v>487</v>
      </c>
      <c r="G40" s="426">
        <f>I37</f>
        <v>2195.88</v>
      </c>
      <c r="H40" s="427"/>
      <c r="I40" s="428" t="s">
        <v>24</v>
      </c>
      <c r="J40" s="429"/>
    </row>
    <row r="41" spans="2:10" ht="21" customHeight="1" x14ac:dyDescent="0.25">
      <c r="B41" s="9"/>
      <c r="C41" s="8"/>
      <c r="D41" s="8"/>
      <c r="E41" s="8"/>
      <c r="F41" s="8"/>
      <c r="G41" s="406"/>
      <c r="H41" s="407"/>
      <c r="I41" s="430"/>
      <c r="J41" s="431"/>
    </row>
    <row r="42" spans="2:10" ht="19.5" customHeight="1" x14ac:dyDescent="0.25">
      <c r="B42" s="9"/>
      <c r="C42" s="8"/>
      <c r="D42" s="8"/>
      <c r="E42" s="8"/>
      <c r="F42" s="8"/>
      <c r="G42" s="406"/>
      <c r="H42" s="407"/>
      <c r="I42" s="430"/>
      <c r="J42" s="431"/>
    </row>
    <row r="43" spans="2:10" ht="18.75" customHeight="1" x14ac:dyDescent="0.25">
      <c r="B43" s="9"/>
      <c r="C43" s="8"/>
      <c r="D43" s="8"/>
      <c r="E43" s="8"/>
      <c r="F43" s="8"/>
      <c r="G43" s="406"/>
      <c r="H43" s="407"/>
      <c r="I43" s="432"/>
      <c r="J43" s="433"/>
    </row>
    <row r="44" spans="2:10" ht="19.5" customHeight="1" x14ac:dyDescent="0.25">
      <c r="B44" s="9"/>
      <c r="C44" s="8"/>
      <c r="D44" s="8"/>
      <c r="E44" s="8"/>
      <c r="F44" s="8"/>
      <c r="G44" s="406"/>
      <c r="H44" s="407"/>
      <c r="I44" s="390" t="s">
        <v>19</v>
      </c>
      <c r="J44" s="390"/>
    </row>
    <row r="45" spans="2:10" ht="19.5" customHeight="1" x14ac:dyDescent="0.25">
      <c r="B45" s="9"/>
      <c r="C45" s="8"/>
      <c r="D45" s="8"/>
      <c r="E45" s="8"/>
      <c r="F45" s="8"/>
      <c r="G45" s="406"/>
      <c r="H45" s="407"/>
      <c r="I45" s="94"/>
      <c r="J45" s="95"/>
    </row>
    <row r="46" spans="2:10" ht="18" customHeight="1" x14ac:dyDescent="0.25">
      <c r="B46" s="9"/>
      <c r="C46" s="8"/>
      <c r="D46" s="8"/>
      <c r="E46" s="8"/>
      <c r="F46" s="8"/>
      <c r="G46" s="406"/>
      <c r="H46" s="407"/>
      <c r="I46" s="411" t="s">
        <v>1209</v>
      </c>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6.5" customHeight="1" x14ac:dyDescent="0.25">
      <c r="B49" s="246"/>
      <c r="C49" s="32"/>
      <c r="D49" s="32"/>
      <c r="E49" s="6"/>
      <c r="F49" s="6"/>
      <c r="G49" s="415"/>
      <c r="H49" s="416"/>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x14ac:dyDescent="0.25">
      <c r="B53" s="392"/>
      <c r="C53" s="392"/>
      <c r="D53" s="392"/>
      <c r="E53" s="396"/>
      <c r="F53" s="396"/>
      <c r="G53" s="396"/>
      <c r="H53" s="397"/>
      <c r="I53" s="402"/>
      <c r="J53" s="403"/>
    </row>
    <row r="54" spans="2:11" ht="9"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0">
    <mergeCell ref="B58:J58"/>
    <mergeCell ref="B50:H50"/>
    <mergeCell ref="I50:J51"/>
    <mergeCell ref="B51:D51"/>
    <mergeCell ref="E51:H51"/>
    <mergeCell ref="B52:D57"/>
    <mergeCell ref="E52:H57"/>
    <mergeCell ref="I52:J55"/>
    <mergeCell ref="I56:J57"/>
    <mergeCell ref="G45:H45"/>
    <mergeCell ref="G46:H46"/>
    <mergeCell ref="I46:J49"/>
    <mergeCell ref="G47:H47"/>
    <mergeCell ref="G48:H48"/>
    <mergeCell ref="G49:H49"/>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15748031496062992" bottom="0.15748031496062992" header="0.31496062992125984" footer="0.31496062992125984"/>
  <pageSetup scale="76" fitToHeight="0" orientation="portrait" r:id="rId1"/>
  <drawing r:id="rId2"/>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sheetPr codeName="Hoja321">
    <tabColor theme="0"/>
  </sheetPr>
  <dimension ref="B1:K59"/>
  <sheetViews>
    <sheetView topLeftCell="A4" workbookViewId="0">
      <selection activeCell="F13" sqref="F13:G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1633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1" customHeight="1" x14ac:dyDescent="0.25">
      <c r="B13" s="497"/>
      <c r="C13" s="498"/>
      <c r="D13" s="505" t="s">
        <v>542</v>
      </c>
      <c r="E13" s="506"/>
      <c r="F13" s="505" t="s">
        <v>1240</v>
      </c>
      <c r="G13" s="506"/>
      <c r="H13" s="505" t="s">
        <v>1066</v>
      </c>
      <c r="I13" s="506"/>
      <c r="J13" s="504" t="s">
        <v>52</v>
      </c>
    </row>
    <row r="14" spans="2:10" ht="30"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486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543</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1631</v>
      </c>
      <c r="C24" s="529"/>
      <c r="D24" s="529"/>
      <c r="E24" s="529"/>
      <c r="F24" s="529"/>
      <c r="G24" s="529"/>
      <c r="H24" s="529"/>
      <c r="I24" s="529"/>
      <c r="J24" s="530"/>
    </row>
    <row r="25" spans="2:10" ht="28.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41436.29</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298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18.75" customHeight="1" x14ac:dyDescent="0.25">
      <c r="B36" s="804" t="s">
        <v>1632</v>
      </c>
      <c r="C36" s="805"/>
      <c r="D36" s="805"/>
      <c r="E36" s="806"/>
      <c r="F36" s="550" t="s">
        <v>34</v>
      </c>
      <c r="G36" s="551"/>
      <c r="H36" s="552"/>
      <c r="I36" s="452">
        <f>SUM(I31:J35)</f>
        <v>0</v>
      </c>
      <c r="J36" s="452"/>
    </row>
    <row r="37" spans="2:10" ht="30.75" customHeight="1" x14ac:dyDescent="0.25">
      <c r="B37" s="807"/>
      <c r="C37" s="808"/>
      <c r="D37" s="808"/>
      <c r="E37" s="809"/>
      <c r="F37" s="550" t="s">
        <v>33</v>
      </c>
      <c r="G37" s="551"/>
      <c r="H37" s="552"/>
      <c r="I37" s="453">
        <f>I27-I36</f>
        <v>41436.29</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c r="C40" s="30" t="s">
        <v>259</v>
      </c>
      <c r="D40" s="30"/>
      <c r="E40" s="30"/>
      <c r="F40" s="247" t="s">
        <v>487</v>
      </c>
      <c r="G40" s="426">
        <f>I37</f>
        <v>41436.29</v>
      </c>
      <c r="H40" s="427"/>
      <c r="I40" s="400" t="s">
        <v>143</v>
      </c>
      <c r="J40" s="401"/>
    </row>
    <row r="41" spans="2:10" ht="21" customHeight="1" x14ac:dyDescent="0.25">
      <c r="B41" s="9"/>
      <c r="C41" s="8"/>
      <c r="D41" s="8"/>
      <c r="E41" s="8"/>
      <c r="F41" s="8"/>
      <c r="G41" s="406"/>
      <c r="H41" s="407"/>
      <c r="I41" s="402"/>
      <c r="J41" s="403"/>
    </row>
    <row r="42" spans="2:10" ht="19.5" customHeight="1" x14ac:dyDescent="0.25">
      <c r="B42" s="9"/>
      <c r="C42" s="8"/>
      <c r="D42" s="8"/>
      <c r="E42" s="8"/>
      <c r="F42" s="8"/>
      <c r="G42" s="406"/>
      <c r="H42" s="407"/>
      <c r="I42" s="402"/>
      <c r="J42" s="403"/>
    </row>
    <row r="43" spans="2:10" ht="18.75" customHeight="1" x14ac:dyDescent="0.25">
      <c r="B43" s="9"/>
      <c r="C43" s="8"/>
      <c r="D43" s="8"/>
      <c r="E43" s="8"/>
      <c r="F43" s="8"/>
      <c r="G43" s="406"/>
      <c r="H43" s="407"/>
      <c r="I43" s="404"/>
      <c r="J43" s="405"/>
    </row>
    <row r="44" spans="2:10" ht="19.5" customHeight="1" x14ac:dyDescent="0.25">
      <c r="B44" s="9"/>
      <c r="C44" s="8"/>
      <c r="D44" s="8"/>
      <c r="E44" s="8"/>
      <c r="F44" s="8"/>
      <c r="G44" s="406"/>
      <c r="H44" s="407"/>
      <c r="I44" s="390" t="s">
        <v>19</v>
      </c>
      <c r="J44" s="390"/>
    </row>
    <row r="45" spans="2:10" ht="18" customHeight="1" x14ac:dyDescent="0.25">
      <c r="B45" s="9"/>
      <c r="C45" s="8"/>
      <c r="D45" s="8"/>
      <c r="E45" s="8"/>
      <c r="F45" s="8"/>
      <c r="G45" s="406"/>
      <c r="H45" s="407"/>
      <c r="I45" s="409" t="s">
        <v>389</v>
      </c>
      <c r="J45" s="410"/>
    </row>
    <row r="46" spans="2:10" ht="6.75" customHeight="1" x14ac:dyDescent="0.25">
      <c r="B46" s="9"/>
      <c r="C46" s="8"/>
      <c r="D46" s="8"/>
      <c r="E46" s="8"/>
      <c r="F46" s="8"/>
      <c r="G46" s="406"/>
      <c r="H46" s="407"/>
      <c r="I46" s="411"/>
      <c r="J46" s="412"/>
    </row>
    <row r="47" spans="2:10" ht="18" customHeight="1" x14ac:dyDescent="0.25">
      <c r="B47" s="9"/>
      <c r="C47" s="8"/>
      <c r="D47" s="8"/>
      <c r="E47" s="8"/>
      <c r="F47" s="8"/>
      <c r="G47" s="406"/>
      <c r="H47" s="407"/>
      <c r="I47" s="411"/>
      <c r="J47" s="412"/>
    </row>
    <row r="48" spans="2:10" ht="18" customHeight="1" x14ac:dyDescent="0.25">
      <c r="B48" s="9"/>
      <c r="C48" s="8"/>
      <c r="D48" s="8"/>
      <c r="E48" s="8"/>
      <c r="F48" s="8"/>
      <c r="G48" s="406"/>
      <c r="H48" s="407"/>
      <c r="I48" s="411"/>
      <c r="J48" s="412"/>
    </row>
    <row r="49" spans="2:11" ht="18" customHeight="1" x14ac:dyDescent="0.25">
      <c r="B49" s="9"/>
      <c r="C49" s="8"/>
      <c r="D49" s="8"/>
      <c r="E49" s="8"/>
      <c r="F49" s="8"/>
      <c r="G49" s="406"/>
      <c r="H49" s="407"/>
      <c r="I49" s="411"/>
      <c r="J49" s="412"/>
    </row>
    <row r="50" spans="2:11" ht="16.5" customHeight="1" x14ac:dyDescent="0.25">
      <c r="B50" s="246"/>
      <c r="C50" s="32"/>
      <c r="D50" s="32"/>
      <c r="E50" s="6"/>
      <c r="F50" s="6"/>
      <c r="G50" s="415"/>
      <c r="H50" s="416"/>
      <c r="I50" s="413"/>
      <c r="J50" s="414"/>
    </row>
    <row r="51" spans="2:11" ht="17.25" customHeight="1" x14ac:dyDescent="0.25">
      <c r="B51" s="387" t="s">
        <v>8</v>
      </c>
      <c r="C51" s="388"/>
      <c r="D51" s="388"/>
      <c r="E51" s="388"/>
      <c r="F51" s="388"/>
      <c r="G51" s="388"/>
      <c r="H51" s="389"/>
      <c r="I51" s="390" t="s">
        <v>7</v>
      </c>
      <c r="J51" s="390"/>
    </row>
    <row r="52" spans="2:11" ht="22.5" customHeight="1" x14ac:dyDescent="0.25">
      <c r="B52" s="390" t="s">
        <v>6</v>
      </c>
      <c r="C52" s="390"/>
      <c r="D52" s="390"/>
      <c r="E52" s="390" t="s">
        <v>5</v>
      </c>
      <c r="F52" s="390"/>
      <c r="G52" s="390"/>
      <c r="H52" s="390"/>
      <c r="I52" s="390"/>
      <c r="J52" s="390"/>
    </row>
    <row r="53" spans="2:11" ht="16.5" customHeight="1" x14ac:dyDescent="0.25">
      <c r="B53" s="573" t="s">
        <v>877</v>
      </c>
      <c r="C53" s="392"/>
      <c r="D53" s="392"/>
      <c r="E53" s="394" t="s">
        <v>871</v>
      </c>
      <c r="F53" s="394"/>
      <c r="G53" s="394"/>
      <c r="H53" s="395"/>
      <c r="I53" s="400" t="s">
        <v>86</v>
      </c>
      <c r="J53" s="401"/>
    </row>
    <row r="54" spans="2:11" x14ac:dyDescent="0.25">
      <c r="B54" s="392"/>
      <c r="C54" s="392"/>
      <c r="D54" s="392"/>
      <c r="E54" s="396"/>
      <c r="F54" s="396"/>
      <c r="G54" s="396"/>
      <c r="H54" s="397"/>
      <c r="I54" s="402"/>
      <c r="J54" s="403"/>
    </row>
    <row r="55" spans="2:11" ht="20.25" customHeight="1" x14ac:dyDescent="0.25">
      <c r="B55" s="392"/>
      <c r="C55" s="392"/>
      <c r="D55" s="392"/>
      <c r="E55" s="396"/>
      <c r="F55" s="396"/>
      <c r="G55" s="396"/>
      <c r="H55" s="397"/>
      <c r="I55" s="402"/>
      <c r="J55" s="403"/>
    </row>
    <row r="56" spans="2:11" ht="16.5" customHeight="1" x14ac:dyDescent="0.25">
      <c r="B56" s="392"/>
      <c r="C56" s="392"/>
      <c r="D56" s="392"/>
      <c r="E56" s="396"/>
      <c r="F56" s="396"/>
      <c r="G56" s="396"/>
      <c r="H56" s="396"/>
      <c r="I56" s="404"/>
      <c r="J56" s="405"/>
    </row>
    <row r="57" spans="2:11" ht="25.5" customHeight="1" x14ac:dyDescent="0.25">
      <c r="B57" s="392"/>
      <c r="C57" s="392"/>
      <c r="D57" s="392"/>
      <c r="E57" s="396"/>
      <c r="F57" s="396"/>
      <c r="G57" s="396"/>
      <c r="H57" s="396"/>
      <c r="I57" s="400" t="s">
        <v>1</v>
      </c>
      <c r="J57" s="401"/>
    </row>
    <row r="58" spans="2:11" ht="10.5" customHeight="1" x14ac:dyDescent="0.25">
      <c r="B58" s="392"/>
      <c r="C58" s="392"/>
      <c r="D58" s="392"/>
      <c r="E58" s="398"/>
      <c r="F58" s="398"/>
      <c r="G58" s="398"/>
      <c r="H58" s="399"/>
      <c r="I58" s="404"/>
      <c r="J58" s="405"/>
    </row>
    <row r="59" spans="2:11" x14ac:dyDescent="0.25">
      <c r="B59" s="384" t="s">
        <v>262</v>
      </c>
      <c r="C59" s="385"/>
      <c r="D59" s="385"/>
      <c r="E59" s="385"/>
      <c r="F59" s="385"/>
      <c r="G59" s="385"/>
      <c r="H59" s="385"/>
      <c r="I59" s="385"/>
      <c r="J59" s="386"/>
      <c r="K59" s="3"/>
    </row>
  </sheetData>
  <mergeCells count="71">
    <mergeCell ref="B59:J59"/>
    <mergeCell ref="B51:H51"/>
    <mergeCell ref="I51:J52"/>
    <mergeCell ref="B52:D52"/>
    <mergeCell ref="E52:H52"/>
    <mergeCell ref="B53:D58"/>
    <mergeCell ref="E53:H58"/>
    <mergeCell ref="I53:J56"/>
    <mergeCell ref="I57:J58"/>
    <mergeCell ref="G45:H45"/>
    <mergeCell ref="I45:J50"/>
    <mergeCell ref="G46:H46"/>
    <mergeCell ref="G47:H47"/>
    <mergeCell ref="G48:H48"/>
    <mergeCell ref="G49:H49"/>
    <mergeCell ref="G50:H50"/>
    <mergeCell ref="G44:H44"/>
    <mergeCell ref="I44:J44"/>
    <mergeCell ref="B36:E37"/>
    <mergeCell ref="F36:H36"/>
    <mergeCell ref="I36:J36"/>
    <mergeCell ref="F37:H37"/>
    <mergeCell ref="I37:J37"/>
    <mergeCell ref="B38:H38"/>
    <mergeCell ref="I38:J39"/>
    <mergeCell ref="G39:H39"/>
    <mergeCell ref="G40:H40"/>
    <mergeCell ref="I40:J43"/>
    <mergeCell ref="G41:H41"/>
    <mergeCell ref="G42:H42"/>
    <mergeCell ref="G43:H43"/>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4" fitToHeight="0" orientation="portrait" horizontalDpi="300" verticalDpi="300" r:id="rId1"/>
  <drawing r:id="rId2"/>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sheetPr codeName="Hoja322">
    <tabColor theme="0"/>
  </sheetPr>
  <dimension ref="B1:K58"/>
  <sheetViews>
    <sheetView topLeftCell="A6" workbookViewId="0">
      <selection activeCell="B24" sqref="B24:J2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1634</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24.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05" t="s">
        <v>530</v>
      </c>
      <c r="E13" s="506"/>
      <c r="F13" s="803">
        <v>0.1</v>
      </c>
      <c r="G13" s="506"/>
      <c r="H13" s="505" t="s">
        <v>1066</v>
      </c>
      <c r="I13" s="506"/>
      <c r="J13" s="504" t="s">
        <v>52</v>
      </c>
    </row>
    <row r="14" spans="2:10" ht="13.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531</v>
      </c>
      <c r="E18" s="596"/>
      <c r="F18" s="596"/>
      <c r="G18" s="596"/>
      <c r="H18" s="596"/>
      <c r="I18" s="596"/>
      <c r="J18" s="597"/>
    </row>
    <row r="19" spans="2:10" x14ac:dyDescent="0.25">
      <c r="B19" s="461"/>
      <c r="C19" s="462"/>
      <c r="D19" s="598"/>
      <c r="E19" s="599"/>
      <c r="F19" s="599"/>
      <c r="G19" s="599"/>
      <c r="H19" s="599"/>
      <c r="I19" s="599"/>
      <c r="J19" s="600"/>
    </row>
    <row r="20" spans="2:10" x14ac:dyDescent="0.25">
      <c r="B20" s="521" t="s">
        <v>539</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1635</v>
      </c>
      <c r="C24" s="529"/>
      <c r="D24" s="529"/>
      <c r="E24" s="529"/>
      <c r="F24" s="529"/>
      <c r="G24" s="529"/>
      <c r="H24" s="529"/>
      <c r="I24" s="529"/>
      <c r="J24" s="530"/>
    </row>
    <row r="25" spans="2:10" ht="26.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44438.86</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x14ac:dyDescent="0.25">
      <c r="B32" s="542" t="s">
        <v>388</v>
      </c>
      <c r="C32" s="543"/>
      <c r="D32" s="543"/>
      <c r="E32" s="543"/>
      <c r="F32" s="543"/>
      <c r="G32" s="543"/>
      <c r="H32" s="543"/>
      <c r="I32" s="544">
        <v>0</v>
      </c>
      <c r="J32" s="545"/>
    </row>
    <row r="33" spans="2:10" x14ac:dyDescent="0.25">
      <c r="B33" s="542" t="s">
        <v>298</v>
      </c>
      <c r="C33" s="543"/>
      <c r="D33" s="543"/>
      <c r="E33" s="543"/>
      <c r="F33" s="543"/>
      <c r="G33" s="543"/>
      <c r="H33" s="543"/>
      <c r="I33" s="591">
        <v>0</v>
      </c>
      <c r="J33" s="592"/>
    </row>
    <row r="34" spans="2:10" ht="16.5" customHeight="1" x14ac:dyDescent="0.25">
      <c r="B34" s="577" t="s">
        <v>199</v>
      </c>
      <c r="C34" s="578"/>
      <c r="D34" s="578"/>
      <c r="E34" s="578"/>
      <c r="F34" s="578"/>
      <c r="G34" s="578"/>
      <c r="H34" s="579"/>
      <c r="I34" s="593">
        <v>0</v>
      </c>
      <c r="J34" s="594"/>
    </row>
    <row r="35" spans="2:10" ht="12" customHeight="1" x14ac:dyDescent="0.25">
      <c r="B35" s="672"/>
      <c r="C35" s="673"/>
      <c r="D35" s="673"/>
      <c r="E35" s="673"/>
      <c r="F35" s="673"/>
      <c r="G35" s="673"/>
      <c r="H35" s="673"/>
      <c r="I35" s="580">
        <v>0</v>
      </c>
      <c r="J35" s="581"/>
    </row>
    <row r="36" spans="2:10" ht="30.75" customHeight="1" x14ac:dyDescent="0.25">
      <c r="B36" s="850" t="s">
        <v>1615</v>
      </c>
      <c r="C36" s="851"/>
      <c r="D36" s="851"/>
      <c r="E36" s="852"/>
      <c r="F36" s="550" t="s">
        <v>34</v>
      </c>
      <c r="G36" s="551"/>
      <c r="H36" s="552"/>
      <c r="I36" s="452">
        <f>SUM(I31:J35)</f>
        <v>0</v>
      </c>
      <c r="J36" s="452"/>
    </row>
    <row r="37" spans="2:10" ht="18" customHeight="1" x14ac:dyDescent="0.25">
      <c r="B37" s="853"/>
      <c r="C37" s="854"/>
      <c r="D37" s="854"/>
      <c r="E37" s="855"/>
      <c r="F37" s="550" t="s">
        <v>33</v>
      </c>
      <c r="G37" s="551"/>
      <c r="H37" s="552"/>
      <c r="I37" s="453">
        <f>I27-I36</f>
        <v>44438.86</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t="s">
        <v>23</v>
      </c>
      <c r="C40" s="30" t="s">
        <v>12</v>
      </c>
      <c r="D40" s="30" t="s">
        <v>396</v>
      </c>
      <c r="E40" s="30" t="s">
        <v>396</v>
      </c>
      <c r="F40" s="247" t="s">
        <v>10</v>
      </c>
      <c r="G40" s="426">
        <v>1116.33</v>
      </c>
      <c r="H40" s="427"/>
      <c r="I40" s="609" t="s">
        <v>24</v>
      </c>
      <c r="J40" s="610"/>
    </row>
    <row r="41" spans="2:10" ht="23.25" customHeight="1" x14ac:dyDescent="0.25">
      <c r="B41" s="9" t="s">
        <v>23</v>
      </c>
      <c r="C41" s="30" t="s">
        <v>12</v>
      </c>
      <c r="D41" s="30" t="s">
        <v>396</v>
      </c>
      <c r="E41" s="30" t="s">
        <v>533</v>
      </c>
      <c r="F41" s="247" t="s">
        <v>10</v>
      </c>
      <c r="G41" s="426">
        <v>503.91</v>
      </c>
      <c r="H41" s="427"/>
      <c r="I41" s="611"/>
      <c r="J41" s="612"/>
    </row>
    <row r="42" spans="2:10" ht="21" customHeight="1" x14ac:dyDescent="0.25">
      <c r="B42" s="9" t="s">
        <v>22</v>
      </c>
      <c r="C42" s="30" t="s">
        <v>12</v>
      </c>
      <c r="D42" s="30" t="s">
        <v>396</v>
      </c>
      <c r="E42" s="30" t="s">
        <v>396</v>
      </c>
      <c r="F42" s="247" t="s">
        <v>10</v>
      </c>
      <c r="G42" s="406">
        <v>9543.9699999999993</v>
      </c>
      <c r="H42" s="407"/>
      <c r="I42" s="613"/>
      <c r="J42" s="614"/>
    </row>
    <row r="43" spans="2:10" ht="19.5" customHeight="1" x14ac:dyDescent="0.25">
      <c r="B43" s="9" t="s">
        <v>21</v>
      </c>
      <c r="C43" s="30" t="s">
        <v>12</v>
      </c>
      <c r="D43" s="30" t="s">
        <v>396</v>
      </c>
      <c r="E43" s="30" t="s">
        <v>396</v>
      </c>
      <c r="F43" s="247" t="s">
        <v>10</v>
      </c>
      <c r="G43" s="406">
        <v>2054.61</v>
      </c>
      <c r="H43" s="407"/>
      <c r="I43" s="390" t="s">
        <v>19</v>
      </c>
      <c r="J43" s="390"/>
    </row>
    <row r="44" spans="2:10" ht="18.75" customHeight="1" x14ac:dyDescent="0.25">
      <c r="B44" s="9" t="s">
        <v>20</v>
      </c>
      <c r="C44" s="30" t="s">
        <v>12</v>
      </c>
      <c r="D44" s="30" t="s">
        <v>396</v>
      </c>
      <c r="E44" s="30" t="s">
        <v>396</v>
      </c>
      <c r="F44" s="247" t="s">
        <v>10</v>
      </c>
      <c r="G44" s="406">
        <v>1601.96</v>
      </c>
      <c r="H44" s="407"/>
      <c r="I44" s="409" t="s">
        <v>1222</v>
      </c>
      <c r="J44" s="410"/>
    </row>
    <row r="45" spans="2:10" ht="19.5" customHeight="1" x14ac:dyDescent="0.25">
      <c r="B45" s="9" t="s">
        <v>18</v>
      </c>
      <c r="C45" s="30" t="s">
        <v>12</v>
      </c>
      <c r="D45" s="30" t="s">
        <v>396</v>
      </c>
      <c r="E45" s="30" t="s">
        <v>396</v>
      </c>
      <c r="F45" s="247" t="s">
        <v>10</v>
      </c>
      <c r="G45" s="406">
        <v>6834.11</v>
      </c>
      <c r="H45" s="407"/>
      <c r="I45" s="411"/>
      <c r="J45" s="412"/>
    </row>
    <row r="46" spans="2:10" ht="18" customHeight="1" x14ac:dyDescent="0.25">
      <c r="B46" s="9" t="s">
        <v>16</v>
      </c>
      <c r="C46" s="30" t="s">
        <v>12</v>
      </c>
      <c r="D46" s="30" t="s">
        <v>396</v>
      </c>
      <c r="E46" s="30" t="s">
        <v>396</v>
      </c>
      <c r="F46" s="247" t="s">
        <v>10</v>
      </c>
      <c r="G46" s="406">
        <v>7313.78</v>
      </c>
      <c r="H46" s="407"/>
      <c r="I46" s="411"/>
      <c r="J46" s="412"/>
    </row>
    <row r="47" spans="2:10" ht="18" customHeight="1" x14ac:dyDescent="0.25">
      <c r="B47" s="9" t="s">
        <v>15</v>
      </c>
      <c r="C47" s="30" t="s">
        <v>12</v>
      </c>
      <c r="D47" s="30" t="s">
        <v>396</v>
      </c>
      <c r="E47" s="30" t="s">
        <v>396</v>
      </c>
      <c r="F47" s="247" t="s">
        <v>10</v>
      </c>
      <c r="G47" s="406">
        <v>9173.27</v>
      </c>
      <c r="H47" s="407"/>
      <c r="I47" s="411"/>
      <c r="J47" s="412"/>
    </row>
    <row r="48" spans="2:10" ht="18" customHeight="1" x14ac:dyDescent="0.25">
      <c r="B48" s="9" t="s">
        <v>15</v>
      </c>
      <c r="C48" s="30" t="s">
        <v>12</v>
      </c>
      <c r="D48" s="30" t="s">
        <v>396</v>
      </c>
      <c r="E48" s="30" t="s">
        <v>533</v>
      </c>
      <c r="F48" s="247" t="s">
        <v>10</v>
      </c>
      <c r="G48" s="406">
        <v>6296.92</v>
      </c>
      <c r="H48" s="407"/>
      <c r="I48" s="411"/>
      <c r="J48" s="412"/>
    </row>
    <row r="49" spans="2:11" ht="16.5" customHeight="1" x14ac:dyDescent="0.25">
      <c r="B49" s="643" t="s">
        <v>9</v>
      </c>
      <c r="C49" s="644"/>
      <c r="D49" s="644"/>
      <c r="E49" s="644"/>
      <c r="F49" s="669"/>
      <c r="G49" s="670">
        <f>SUM(G40:H48)</f>
        <v>44438.86</v>
      </c>
      <c r="H49" s="671"/>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916" t="s">
        <v>871</v>
      </c>
      <c r="F52" s="394"/>
      <c r="G52" s="394"/>
      <c r="H52" s="395"/>
      <c r="I52" s="400" t="s">
        <v>86</v>
      </c>
      <c r="J52" s="401"/>
    </row>
    <row r="53" spans="2:11" ht="10.5" customHeight="1" x14ac:dyDescent="0.25">
      <c r="B53" s="392"/>
      <c r="C53" s="392"/>
      <c r="D53" s="392"/>
      <c r="E53" s="917"/>
      <c r="F53" s="396"/>
      <c r="G53" s="396"/>
      <c r="H53" s="397"/>
      <c r="I53" s="402"/>
      <c r="J53" s="403"/>
    </row>
    <row r="54" spans="2:11" ht="8.25" customHeight="1" x14ac:dyDescent="0.25">
      <c r="B54" s="392"/>
      <c r="C54" s="392"/>
      <c r="D54" s="392"/>
      <c r="E54" s="917"/>
      <c r="F54" s="396"/>
      <c r="G54" s="396"/>
      <c r="H54" s="397"/>
      <c r="I54" s="402"/>
      <c r="J54" s="403"/>
    </row>
    <row r="55" spans="2:11" ht="16.5" customHeight="1" x14ac:dyDescent="0.25">
      <c r="B55" s="392"/>
      <c r="C55" s="392"/>
      <c r="D55" s="392"/>
      <c r="E55" s="917"/>
      <c r="F55" s="396"/>
      <c r="G55" s="396"/>
      <c r="H55" s="397"/>
      <c r="I55" s="404"/>
      <c r="J55" s="405"/>
    </row>
    <row r="56" spans="2:11" ht="29.25" customHeight="1" x14ac:dyDescent="0.25">
      <c r="B56" s="392"/>
      <c r="C56" s="392"/>
      <c r="D56" s="392"/>
      <c r="E56" s="917"/>
      <c r="F56" s="396"/>
      <c r="G56" s="396"/>
      <c r="H56" s="397"/>
      <c r="I56" s="400" t="s">
        <v>1</v>
      </c>
      <c r="J56" s="401"/>
    </row>
    <row r="57" spans="2:11" ht="10.5" customHeight="1" x14ac:dyDescent="0.25">
      <c r="B57" s="392"/>
      <c r="C57" s="392"/>
      <c r="D57" s="392"/>
      <c r="E57" s="918"/>
      <c r="F57" s="398"/>
      <c r="G57" s="398"/>
      <c r="H57" s="399"/>
      <c r="I57" s="404"/>
      <c r="J57" s="405"/>
    </row>
    <row r="58" spans="2:11" x14ac:dyDescent="0.25">
      <c r="B58" s="384" t="s">
        <v>262</v>
      </c>
      <c r="C58" s="385"/>
      <c r="D58" s="385"/>
      <c r="E58" s="385"/>
      <c r="F58" s="385"/>
      <c r="G58" s="385"/>
      <c r="H58" s="385"/>
      <c r="I58" s="385"/>
      <c r="J58" s="386"/>
      <c r="K58" s="3"/>
    </row>
  </sheetData>
  <mergeCells count="71">
    <mergeCell ref="B52:D57"/>
    <mergeCell ref="E52:H57"/>
    <mergeCell ref="I52:J55"/>
    <mergeCell ref="I56:J57"/>
    <mergeCell ref="B58:J58"/>
    <mergeCell ref="B49:F49"/>
    <mergeCell ref="G49:H49"/>
    <mergeCell ref="B50:H50"/>
    <mergeCell ref="I50:J51"/>
    <mergeCell ref="B51:D51"/>
    <mergeCell ref="E51:H51"/>
    <mergeCell ref="G44:H44"/>
    <mergeCell ref="I44:J49"/>
    <mergeCell ref="G45:H45"/>
    <mergeCell ref="G46:H46"/>
    <mergeCell ref="G47:H47"/>
    <mergeCell ref="G48:H48"/>
    <mergeCell ref="G40:H40"/>
    <mergeCell ref="I40:J42"/>
    <mergeCell ref="G41:H41"/>
    <mergeCell ref="G42:H42"/>
    <mergeCell ref="G43:H43"/>
    <mergeCell ref="I43:J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3" fitToHeight="0" orientation="portrait" r:id="rId1"/>
  <drawing r:id="rId2"/>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sheetPr codeName="Hoja323">
    <tabColor theme="0"/>
  </sheetPr>
  <dimension ref="B1:M60"/>
  <sheetViews>
    <sheetView workbookViewId="0">
      <selection activeCell="H13" sqref="H13:I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2" width="11.42578125" style="1"/>
    <col min="13" max="13" width="14.28515625" style="1" customWidth="1"/>
    <col min="14"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1636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ht="6.75" customHeight="1"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22.5" customHeight="1" x14ac:dyDescent="0.25">
      <c r="B13" s="497"/>
      <c r="C13" s="498"/>
      <c r="D13" s="517" t="s">
        <v>519</v>
      </c>
      <c r="E13" s="518"/>
      <c r="F13" s="803">
        <v>0.02</v>
      </c>
      <c r="G13" s="506"/>
      <c r="H13" s="505" t="s">
        <v>1066</v>
      </c>
      <c r="I13" s="506"/>
      <c r="J13" s="504" t="s">
        <v>52</v>
      </c>
    </row>
    <row r="14" spans="2:10" ht="39.75" customHeight="1" x14ac:dyDescent="0.25">
      <c r="B14" s="497"/>
      <c r="C14" s="498"/>
      <c r="D14" s="519"/>
      <c r="E14" s="520"/>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481</v>
      </c>
      <c r="E18" s="596"/>
      <c r="F18" s="596"/>
      <c r="G18" s="596"/>
      <c r="H18" s="596"/>
      <c r="I18" s="596"/>
      <c r="J18" s="597"/>
    </row>
    <row r="19" spans="2:10" x14ac:dyDescent="0.25">
      <c r="B19" s="461"/>
      <c r="C19" s="462"/>
      <c r="D19" s="598"/>
      <c r="E19" s="599"/>
      <c r="F19" s="599"/>
      <c r="G19" s="599"/>
      <c r="H19" s="599"/>
      <c r="I19" s="599"/>
      <c r="J19" s="600"/>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1637</v>
      </c>
      <c r="C24" s="529"/>
      <c r="D24" s="529"/>
      <c r="E24" s="529"/>
      <c r="F24" s="529"/>
      <c r="G24" s="529"/>
      <c r="H24" s="529"/>
      <c r="I24" s="529"/>
      <c r="J24" s="530"/>
    </row>
    <row r="25" spans="2:10" ht="18.7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9929.41</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3" hidden="1" x14ac:dyDescent="0.25">
      <c r="B33" s="542" t="s">
        <v>198</v>
      </c>
      <c r="C33" s="543"/>
      <c r="D33" s="543"/>
      <c r="E33" s="543"/>
      <c r="F33" s="543"/>
      <c r="G33" s="543"/>
      <c r="H33" s="543"/>
      <c r="I33" s="591">
        <v>0</v>
      </c>
      <c r="J33" s="592"/>
    </row>
    <row r="34" spans="2:13" ht="16.5" hidden="1" customHeight="1" x14ac:dyDescent="0.25">
      <c r="B34" s="577" t="s">
        <v>199</v>
      </c>
      <c r="C34" s="578"/>
      <c r="D34" s="578"/>
      <c r="E34" s="578"/>
      <c r="F34" s="578"/>
      <c r="G34" s="578"/>
      <c r="H34" s="579"/>
      <c r="I34" s="593">
        <v>0</v>
      </c>
      <c r="J34" s="594"/>
    </row>
    <row r="35" spans="2:13" ht="1.5" customHeight="1" x14ac:dyDescent="0.25">
      <c r="B35" s="672"/>
      <c r="C35" s="673"/>
      <c r="D35" s="673"/>
      <c r="E35" s="673"/>
      <c r="F35" s="673"/>
      <c r="G35" s="673"/>
      <c r="H35" s="673"/>
      <c r="I35" s="580">
        <v>0</v>
      </c>
      <c r="J35" s="581"/>
    </row>
    <row r="36" spans="2:13" ht="30" customHeight="1" x14ac:dyDescent="0.25">
      <c r="B36" s="443" t="s">
        <v>1622</v>
      </c>
      <c r="C36" s="444"/>
      <c r="D36" s="444"/>
      <c r="E36" s="445"/>
      <c r="F36" s="550" t="s">
        <v>34</v>
      </c>
      <c r="G36" s="551"/>
      <c r="H36" s="552"/>
      <c r="I36" s="452">
        <f>SUM(I31:J35)</f>
        <v>0</v>
      </c>
      <c r="J36" s="452"/>
    </row>
    <row r="37" spans="2:13" ht="22.5" customHeight="1" x14ac:dyDescent="0.25">
      <c r="B37" s="446"/>
      <c r="C37" s="447"/>
      <c r="D37" s="447"/>
      <c r="E37" s="448"/>
      <c r="F37" s="550" t="s">
        <v>33</v>
      </c>
      <c r="G37" s="551"/>
      <c r="H37" s="552"/>
      <c r="I37" s="453">
        <f>I27-I36</f>
        <v>9929.41</v>
      </c>
      <c r="J37" s="454"/>
    </row>
    <row r="38" spans="2:13" ht="24" customHeight="1" x14ac:dyDescent="0.25">
      <c r="B38" s="417" t="s">
        <v>32</v>
      </c>
      <c r="C38" s="418"/>
      <c r="D38" s="418"/>
      <c r="E38" s="418"/>
      <c r="F38" s="418"/>
      <c r="G38" s="418"/>
      <c r="H38" s="419"/>
      <c r="I38" s="420" t="s">
        <v>31</v>
      </c>
      <c r="J38" s="421"/>
    </row>
    <row r="39" spans="2:13" ht="30.75" customHeight="1" x14ac:dyDescent="0.25">
      <c r="B39" s="244" t="s">
        <v>30</v>
      </c>
      <c r="C39" s="244" t="s">
        <v>29</v>
      </c>
      <c r="D39" s="244" t="s">
        <v>28</v>
      </c>
      <c r="E39" s="244" t="s">
        <v>27</v>
      </c>
      <c r="F39" s="28" t="s">
        <v>26</v>
      </c>
      <c r="G39" s="424" t="s">
        <v>25</v>
      </c>
      <c r="H39" s="425"/>
      <c r="I39" s="422"/>
      <c r="J39" s="423"/>
    </row>
    <row r="40" spans="2:13" ht="23.25" customHeight="1" x14ac:dyDescent="0.25">
      <c r="B40" s="247" t="s">
        <v>23</v>
      </c>
      <c r="C40" s="30" t="s">
        <v>12</v>
      </c>
      <c r="D40" s="30" t="s">
        <v>82</v>
      </c>
      <c r="E40" s="30" t="s">
        <v>81</v>
      </c>
      <c r="F40" s="247" t="s">
        <v>10</v>
      </c>
      <c r="G40" s="426">
        <v>466.96</v>
      </c>
      <c r="H40" s="427"/>
      <c r="I40" s="609" t="s">
        <v>24</v>
      </c>
      <c r="J40" s="610"/>
      <c r="M40" s="96"/>
    </row>
    <row r="41" spans="2:13" ht="23.25" customHeight="1" x14ac:dyDescent="0.25">
      <c r="B41" s="247" t="s">
        <v>23</v>
      </c>
      <c r="C41" s="30" t="s">
        <v>12</v>
      </c>
      <c r="D41" s="30" t="s">
        <v>82</v>
      </c>
      <c r="E41" s="30" t="s">
        <v>520</v>
      </c>
      <c r="F41" s="247" t="s">
        <v>10</v>
      </c>
      <c r="G41" s="426">
        <v>93.03</v>
      </c>
      <c r="H41" s="427"/>
      <c r="I41" s="611"/>
      <c r="J41" s="612"/>
      <c r="M41" s="96"/>
    </row>
    <row r="42" spans="2:13" ht="21" customHeight="1" x14ac:dyDescent="0.25">
      <c r="B42" s="9" t="s">
        <v>22</v>
      </c>
      <c r="C42" s="30" t="s">
        <v>12</v>
      </c>
      <c r="D42" s="30" t="s">
        <v>82</v>
      </c>
      <c r="E42" s="30" t="s">
        <v>81</v>
      </c>
      <c r="F42" s="247" t="s">
        <v>10</v>
      </c>
      <c r="G42" s="406">
        <v>2100.48</v>
      </c>
      <c r="H42" s="407"/>
      <c r="I42" s="611"/>
      <c r="J42" s="612"/>
    </row>
    <row r="43" spans="2:13" ht="19.5" customHeight="1" x14ac:dyDescent="0.25">
      <c r="B43" s="9" t="s">
        <v>21</v>
      </c>
      <c r="C43" s="30" t="s">
        <v>12</v>
      </c>
      <c r="D43" s="30" t="s">
        <v>82</v>
      </c>
      <c r="E43" s="30" t="s">
        <v>81</v>
      </c>
      <c r="F43" s="247" t="s">
        <v>10</v>
      </c>
      <c r="G43" s="406">
        <v>798.78</v>
      </c>
      <c r="H43" s="407"/>
      <c r="I43" s="613"/>
      <c r="J43" s="614"/>
    </row>
    <row r="44" spans="2:13" ht="18.75" customHeight="1" x14ac:dyDescent="0.25">
      <c r="B44" s="9" t="s">
        <v>20</v>
      </c>
      <c r="C44" s="30" t="s">
        <v>12</v>
      </c>
      <c r="D44" s="30" t="s">
        <v>82</v>
      </c>
      <c r="E44" s="30" t="s">
        <v>81</v>
      </c>
      <c r="F44" s="247" t="s">
        <v>10</v>
      </c>
      <c r="G44" s="406">
        <v>749.14</v>
      </c>
      <c r="H44" s="407"/>
      <c r="I44" s="390" t="s">
        <v>19</v>
      </c>
      <c r="J44" s="390"/>
    </row>
    <row r="45" spans="2:13" ht="19.5" customHeight="1" x14ac:dyDescent="0.25">
      <c r="B45" s="9" t="s">
        <v>18</v>
      </c>
      <c r="C45" s="30" t="s">
        <v>12</v>
      </c>
      <c r="D45" s="30" t="s">
        <v>82</v>
      </c>
      <c r="E45" s="30" t="s">
        <v>81</v>
      </c>
      <c r="F45" s="247" t="s">
        <v>10</v>
      </c>
      <c r="G45" s="406">
        <v>1261.67</v>
      </c>
      <c r="H45" s="407"/>
      <c r="I45" s="409" t="s">
        <v>897</v>
      </c>
      <c r="J45" s="410"/>
    </row>
    <row r="46" spans="2:13" ht="18" customHeight="1" x14ac:dyDescent="0.25">
      <c r="B46" s="9" t="s">
        <v>16</v>
      </c>
      <c r="C46" s="30" t="s">
        <v>12</v>
      </c>
      <c r="D46" s="30" t="s">
        <v>82</v>
      </c>
      <c r="E46" s="30" t="s">
        <v>81</v>
      </c>
      <c r="F46" s="247" t="s">
        <v>10</v>
      </c>
      <c r="G46" s="406">
        <v>1350.23</v>
      </c>
      <c r="H46" s="407"/>
      <c r="I46" s="411"/>
      <c r="J46" s="412"/>
    </row>
    <row r="47" spans="2:13" ht="18" customHeight="1" x14ac:dyDescent="0.25">
      <c r="B47" s="9" t="s">
        <v>15</v>
      </c>
      <c r="C47" s="30" t="s">
        <v>12</v>
      </c>
      <c r="D47" s="30" t="s">
        <v>82</v>
      </c>
      <c r="E47" s="30" t="s">
        <v>81</v>
      </c>
      <c r="F47" s="247" t="s">
        <v>10</v>
      </c>
      <c r="G47" s="406">
        <v>1693.53</v>
      </c>
      <c r="H47" s="407"/>
      <c r="I47" s="411"/>
      <c r="J47" s="412"/>
    </row>
    <row r="48" spans="2:13" ht="18" customHeight="1" x14ac:dyDescent="0.25">
      <c r="B48" s="9" t="s">
        <v>15</v>
      </c>
      <c r="C48" s="30" t="s">
        <v>12</v>
      </c>
      <c r="D48" s="30" t="s">
        <v>82</v>
      </c>
      <c r="E48" s="30" t="s">
        <v>520</v>
      </c>
      <c r="F48" s="247" t="s">
        <v>10</v>
      </c>
      <c r="G48" s="406">
        <v>1153.27</v>
      </c>
      <c r="H48" s="407"/>
      <c r="I48" s="411"/>
      <c r="J48" s="412"/>
    </row>
    <row r="49" spans="2:11" ht="18" customHeight="1" x14ac:dyDescent="0.25">
      <c r="B49" s="9" t="s">
        <v>15</v>
      </c>
      <c r="C49" s="30" t="s">
        <v>12</v>
      </c>
      <c r="D49" s="30" t="s">
        <v>82</v>
      </c>
      <c r="E49" s="30" t="s">
        <v>896</v>
      </c>
      <c r="F49" s="247" t="s">
        <v>521</v>
      </c>
      <c r="G49" s="406">
        <v>135.38999999999999</v>
      </c>
      <c r="H49" s="407"/>
      <c r="I49" s="411"/>
      <c r="J49" s="412"/>
    </row>
    <row r="50" spans="2:11" ht="16.5" customHeight="1" x14ac:dyDescent="0.25">
      <c r="B50" s="246" t="s">
        <v>13</v>
      </c>
      <c r="C50" s="83" t="s">
        <v>12</v>
      </c>
      <c r="D50" s="83" t="s">
        <v>82</v>
      </c>
      <c r="E50" s="83" t="s">
        <v>81</v>
      </c>
      <c r="F50" s="97" t="s">
        <v>10</v>
      </c>
      <c r="G50" s="415">
        <v>126.93</v>
      </c>
      <c r="H50" s="416"/>
      <c r="I50" s="413"/>
      <c r="J50" s="414"/>
    </row>
    <row r="51" spans="2:11" ht="16.5" customHeight="1" x14ac:dyDescent="0.25">
      <c r="B51" s="845" t="s">
        <v>9</v>
      </c>
      <c r="C51" s="846"/>
      <c r="D51" s="846"/>
      <c r="E51" s="846"/>
      <c r="F51" s="847"/>
      <c r="G51" s="848">
        <f>SUM(G40:H50)</f>
        <v>9929.4100000000017</v>
      </c>
      <c r="H51" s="849"/>
      <c r="I51" s="245"/>
      <c r="J51" s="242"/>
    </row>
    <row r="52" spans="2:11" ht="17.25" customHeight="1" x14ac:dyDescent="0.25">
      <c r="B52" s="570" t="s">
        <v>8</v>
      </c>
      <c r="C52" s="571"/>
      <c r="D52" s="571"/>
      <c r="E52" s="571"/>
      <c r="F52" s="571"/>
      <c r="G52" s="388"/>
      <c r="H52" s="389"/>
      <c r="I52" s="390" t="s">
        <v>7</v>
      </c>
      <c r="J52" s="390"/>
    </row>
    <row r="53" spans="2:11" ht="18" customHeight="1" x14ac:dyDescent="0.25">
      <c r="B53" s="390" t="s">
        <v>6</v>
      </c>
      <c r="C53" s="390"/>
      <c r="D53" s="390"/>
      <c r="E53" s="390" t="s">
        <v>5</v>
      </c>
      <c r="F53" s="390"/>
      <c r="G53" s="390"/>
      <c r="H53" s="390"/>
      <c r="I53" s="390"/>
      <c r="J53" s="390"/>
    </row>
    <row r="54" spans="2:11" ht="9" customHeight="1" x14ac:dyDescent="0.25">
      <c r="B54" s="573" t="s">
        <v>877</v>
      </c>
      <c r="C54" s="392"/>
      <c r="D54" s="392"/>
      <c r="E54" s="394" t="s">
        <v>871</v>
      </c>
      <c r="F54" s="394"/>
      <c r="G54" s="394"/>
      <c r="H54" s="395"/>
      <c r="I54" s="400" t="s">
        <v>86</v>
      </c>
      <c r="J54" s="401"/>
    </row>
    <row r="55" spans="2:11" x14ac:dyDescent="0.25">
      <c r="B55" s="392"/>
      <c r="C55" s="392"/>
      <c r="D55" s="392"/>
      <c r="E55" s="396"/>
      <c r="F55" s="396"/>
      <c r="G55" s="396"/>
      <c r="H55" s="397"/>
      <c r="I55" s="402"/>
      <c r="J55" s="403"/>
    </row>
    <row r="56" spans="2:11" ht="9" customHeight="1" x14ac:dyDescent="0.25">
      <c r="B56" s="392"/>
      <c r="C56" s="392"/>
      <c r="D56" s="392"/>
      <c r="E56" s="396"/>
      <c r="F56" s="396"/>
      <c r="G56" s="396"/>
      <c r="H56" s="397"/>
      <c r="I56" s="402"/>
      <c r="J56" s="403"/>
    </row>
    <row r="57" spans="2:11" ht="16.5" customHeight="1" x14ac:dyDescent="0.25">
      <c r="B57" s="392"/>
      <c r="C57" s="392"/>
      <c r="D57" s="392"/>
      <c r="E57" s="396"/>
      <c r="F57" s="396"/>
      <c r="G57" s="396"/>
      <c r="H57" s="396"/>
      <c r="I57" s="404"/>
      <c r="J57" s="405"/>
    </row>
    <row r="58" spans="2:11" ht="29.25" customHeight="1" x14ac:dyDescent="0.25">
      <c r="B58" s="392"/>
      <c r="C58" s="392"/>
      <c r="D58" s="392"/>
      <c r="E58" s="396"/>
      <c r="F58" s="396"/>
      <c r="G58" s="396"/>
      <c r="H58" s="396"/>
      <c r="I58" s="400" t="s">
        <v>1</v>
      </c>
      <c r="J58" s="401"/>
    </row>
    <row r="59" spans="2:11" ht="10.5" customHeight="1" x14ac:dyDescent="0.25">
      <c r="B59" s="392"/>
      <c r="C59" s="392"/>
      <c r="D59" s="392"/>
      <c r="E59" s="398"/>
      <c r="F59" s="398"/>
      <c r="G59" s="398"/>
      <c r="H59" s="399"/>
      <c r="I59" s="404"/>
      <c r="J59" s="405"/>
    </row>
    <row r="60" spans="2:11" x14ac:dyDescent="0.25">
      <c r="B60" s="384" t="s">
        <v>262</v>
      </c>
      <c r="C60" s="385"/>
      <c r="D60" s="385"/>
      <c r="E60" s="385"/>
      <c r="F60" s="385"/>
      <c r="G60" s="385"/>
      <c r="H60" s="385"/>
      <c r="I60" s="385"/>
      <c r="J60" s="386"/>
      <c r="K60" s="3"/>
    </row>
  </sheetData>
  <mergeCells count="73">
    <mergeCell ref="B54:D59"/>
    <mergeCell ref="E54:H59"/>
    <mergeCell ref="I54:J57"/>
    <mergeCell ref="I58:J59"/>
    <mergeCell ref="B60:J60"/>
    <mergeCell ref="B51:F51"/>
    <mergeCell ref="G51:H51"/>
    <mergeCell ref="B52:H52"/>
    <mergeCell ref="I52:J53"/>
    <mergeCell ref="B53:D53"/>
    <mergeCell ref="E53:H53"/>
    <mergeCell ref="G44:H44"/>
    <mergeCell ref="I44:J44"/>
    <mergeCell ref="G45:H45"/>
    <mergeCell ref="I45:J50"/>
    <mergeCell ref="G46:H46"/>
    <mergeCell ref="G47:H47"/>
    <mergeCell ref="G48:H48"/>
    <mergeCell ref="G49:H49"/>
    <mergeCell ref="G50:H50"/>
    <mergeCell ref="G40:H40"/>
    <mergeCell ref="I40:J43"/>
    <mergeCell ref="G41:H41"/>
    <mergeCell ref="G42:H42"/>
    <mergeCell ref="G43:H43"/>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35433070866141736" header="0.31496062992125984" footer="0.31496062992125984"/>
  <pageSetup scale="75" fitToHeight="0" orientation="portrait" horizontalDpi="300" verticalDpi="300" r:id="rId1"/>
  <drawing r:id="rId2"/>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sheetPr codeName="Hoja324">
    <tabColor theme="0"/>
  </sheetPr>
  <dimension ref="B1:K58"/>
  <sheetViews>
    <sheetView workbookViewId="0">
      <selection activeCell="H13" sqref="H13:I14"/>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1638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ht="12" customHeight="1"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495</v>
      </c>
      <c r="E13" s="506"/>
      <c r="F13" s="803">
        <v>0.03</v>
      </c>
      <c r="G13" s="506"/>
      <c r="H13" s="505" t="s">
        <v>1066</v>
      </c>
      <c r="I13" s="506"/>
      <c r="J13" s="504" t="s">
        <v>52</v>
      </c>
    </row>
    <row r="14" spans="2:10" ht="19.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136</v>
      </c>
      <c r="J16" s="514"/>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496</v>
      </c>
      <c r="E18" s="596"/>
      <c r="F18" s="596"/>
      <c r="G18" s="596"/>
      <c r="H18" s="596"/>
      <c r="I18" s="596"/>
      <c r="J18" s="597"/>
    </row>
    <row r="19" spans="2:10" ht="8.25" customHeight="1" x14ac:dyDescent="0.25">
      <c r="B19" s="461"/>
      <c r="C19" s="462"/>
      <c r="D19" s="598"/>
      <c r="E19" s="599"/>
      <c r="F19" s="599"/>
      <c r="G19" s="599"/>
      <c r="H19" s="599"/>
      <c r="I19" s="599"/>
      <c r="J19" s="600"/>
    </row>
    <row r="20" spans="2:10" x14ac:dyDescent="0.25">
      <c r="B20" s="521" t="s">
        <v>497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8.2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ht="24" customHeight="1" x14ac:dyDescent="0.25">
      <c r="B24" s="528" t="s">
        <v>1639</v>
      </c>
      <c r="C24" s="529"/>
      <c r="D24" s="529"/>
      <c r="E24" s="529"/>
      <c r="F24" s="529"/>
      <c r="G24" s="529"/>
      <c r="H24" s="529"/>
      <c r="I24" s="529"/>
      <c r="J24" s="530"/>
    </row>
    <row r="25" spans="2:10" ht="10.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2195.88</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26.25" customHeight="1" x14ac:dyDescent="0.25">
      <c r="B36" s="582" t="s">
        <v>505</v>
      </c>
      <c r="C36" s="583"/>
      <c r="D36" s="583"/>
      <c r="E36" s="584"/>
      <c r="F36" s="550" t="s">
        <v>34</v>
      </c>
      <c r="G36" s="551"/>
      <c r="H36" s="552"/>
      <c r="I36" s="452">
        <f>SUM(I31:J35)</f>
        <v>0</v>
      </c>
      <c r="J36" s="452"/>
    </row>
    <row r="37" spans="2:10" ht="26.25" customHeight="1" x14ac:dyDescent="0.25">
      <c r="B37" s="585"/>
      <c r="C37" s="586"/>
      <c r="D37" s="586"/>
      <c r="E37" s="587"/>
      <c r="F37" s="550" t="s">
        <v>33</v>
      </c>
      <c r="G37" s="551"/>
      <c r="H37" s="552"/>
      <c r="I37" s="453">
        <f>I27-I36</f>
        <v>2195.88</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247" t="s">
        <v>23</v>
      </c>
      <c r="C40" s="30" t="s">
        <v>12</v>
      </c>
      <c r="D40" s="30" t="s">
        <v>82</v>
      </c>
      <c r="E40" s="30" t="s">
        <v>498</v>
      </c>
      <c r="F40" s="247" t="s">
        <v>10</v>
      </c>
      <c r="G40" s="426">
        <v>151.16999999999999</v>
      </c>
      <c r="H40" s="427"/>
      <c r="I40" s="428" t="s">
        <v>24</v>
      </c>
      <c r="J40" s="429"/>
    </row>
    <row r="41" spans="2:10" ht="21" customHeight="1" x14ac:dyDescent="0.25">
      <c r="B41" s="247" t="s">
        <v>15</v>
      </c>
      <c r="C41" s="30" t="s">
        <v>12</v>
      </c>
      <c r="D41" s="30" t="s">
        <v>82</v>
      </c>
      <c r="E41" s="30" t="s">
        <v>498</v>
      </c>
      <c r="F41" s="247" t="s">
        <v>10</v>
      </c>
      <c r="G41" s="426">
        <v>2044.71</v>
      </c>
      <c r="H41" s="427"/>
      <c r="I41" s="430"/>
      <c r="J41" s="431"/>
    </row>
    <row r="42" spans="2:10" ht="19.5" customHeight="1" x14ac:dyDescent="0.25">
      <c r="B42" s="9"/>
      <c r="C42" s="30"/>
      <c r="D42" s="30"/>
      <c r="E42" s="30"/>
      <c r="F42" s="247"/>
      <c r="G42" s="406"/>
      <c r="H42" s="407"/>
      <c r="I42" s="430"/>
      <c r="J42" s="431"/>
    </row>
    <row r="43" spans="2:10" ht="18.75" customHeight="1" x14ac:dyDescent="0.25">
      <c r="B43" s="9"/>
      <c r="C43" s="30"/>
      <c r="D43" s="30"/>
      <c r="E43" s="30"/>
      <c r="F43" s="247"/>
      <c r="G43" s="406"/>
      <c r="H43" s="407"/>
      <c r="I43" s="432"/>
      <c r="J43" s="433"/>
    </row>
    <row r="44" spans="2:10" ht="19.5" customHeight="1" x14ac:dyDescent="0.25">
      <c r="B44" s="9"/>
      <c r="C44" s="30"/>
      <c r="D44" s="30"/>
      <c r="E44" s="30"/>
      <c r="F44" s="247"/>
      <c r="G44" s="406"/>
      <c r="H44" s="407"/>
      <c r="I44" s="390" t="s">
        <v>19</v>
      </c>
      <c r="J44" s="390"/>
    </row>
    <row r="45" spans="2:10" ht="19.5" customHeight="1" x14ac:dyDescent="0.25">
      <c r="B45" s="9"/>
      <c r="C45" s="30"/>
      <c r="D45" s="30"/>
      <c r="E45" s="30"/>
      <c r="F45" s="247"/>
      <c r="G45" s="406"/>
      <c r="H45" s="407"/>
      <c r="I45" s="409" t="s">
        <v>1209</v>
      </c>
      <c r="J45" s="410"/>
    </row>
    <row r="46" spans="2:10" ht="18" customHeight="1" x14ac:dyDescent="0.25">
      <c r="B46" s="9"/>
      <c r="C46" s="30"/>
      <c r="D46" s="30"/>
      <c r="E46" s="30"/>
      <c r="F46" s="247"/>
      <c r="G46" s="406"/>
      <c r="H46" s="407"/>
      <c r="I46" s="411"/>
      <c r="J46" s="412"/>
    </row>
    <row r="47" spans="2:10" ht="18" customHeight="1" x14ac:dyDescent="0.25">
      <c r="B47" s="9"/>
      <c r="C47" s="30"/>
      <c r="D47" s="30"/>
      <c r="E47" s="30"/>
      <c r="F47" s="247"/>
      <c r="G47" s="406"/>
      <c r="H47" s="407"/>
      <c r="I47" s="411"/>
      <c r="J47" s="412"/>
    </row>
    <row r="48" spans="2:10" ht="18" customHeight="1" x14ac:dyDescent="0.25">
      <c r="B48" s="9"/>
      <c r="C48" s="30"/>
      <c r="D48" s="30"/>
      <c r="E48" s="30"/>
      <c r="F48" s="247"/>
      <c r="G48" s="406"/>
      <c r="H48" s="407"/>
      <c r="I48" s="411"/>
      <c r="J48" s="412"/>
    </row>
    <row r="49" spans="2:11" ht="16.5" customHeight="1" x14ac:dyDescent="0.25">
      <c r="B49" s="835" t="s">
        <v>9</v>
      </c>
      <c r="C49" s="836"/>
      <c r="D49" s="836"/>
      <c r="E49" s="836"/>
      <c r="F49" s="837"/>
      <c r="G49" s="838">
        <f>SUM(G40:H48)</f>
        <v>2195.88</v>
      </c>
      <c r="H49" s="839"/>
      <c r="I49" s="413"/>
      <c r="J49" s="414"/>
    </row>
    <row r="50" spans="2:11" ht="17.25" customHeight="1" x14ac:dyDescent="0.25">
      <c r="B50" s="387" t="s">
        <v>8</v>
      </c>
      <c r="C50" s="388"/>
      <c r="D50" s="388"/>
      <c r="E50" s="388"/>
      <c r="F50" s="388"/>
      <c r="G50" s="388"/>
      <c r="H50" s="389"/>
      <c r="I50" s="390" t="s">
        <v>7</v>
      </c>
      <c r="J50" s="390"/>
    </row>
    <row r="51" spans="2:11" ht="22.5" customHeight="1" x14ac:dyDescent="0.25">
      <c r="B51" s="390" t="s">
        <v>6</v>
      </c>
      <c r="C51" s="390"/>
      <c r="D51" s="390"/>
      <c r="E51" s="390" t="s">
        <v>5</v>
      </c>
      <c r="F51" s="390"/>
      <c r="G51" s="390"/>
      <c r="H51" s="390"/>
      <c r="I51" s="390"/>
      <c r="J51" s="390"/>
    </row>
    <row r="52" spans="2:11" ht="9" customHeight="1" x14ac:dyDescent="0.25">
      <c r="B52" s="573" t="s">
        <v>877</v>
      </c>
      <c r="C52" s="392"/>
      <c r="D52" s="392"/>
      <c r="E52" s="394" t="s">
        <v>871</v>
      </c>
      <c r="F52" s="394"/>
      <c r="G52" s="394"/>
      <c r="H52" s="395"/>
      <c r="I52" s="400" t="s">
        <v>86</v>
      </c>
      <c r="J52" s="401"/>
    </row>
    <row r="53" spans="2:11" ht="28.5" customHeight="1" x14ac:dyDescent="0.25">
      <c r="B53" s="392"/>
      <c r="C53" s="392"/>
      <c r="D53" s="392"/>
      <c r="E53" s="396"/>
      <c r="F53" s="396"/>
      <c r="G53" s="396"/>
      <c r="H53" s="397"/>
      <c r="I53" s="402"/>
      <c r="J53" s="403"/>
    </row>
    <row r="54" spans="2:11" ht="9" customHeight="1" x14ac:dyDescent="0.25">
      <c r="B54" s="392"/>
      <c r="C54" s="392"/>
      <c r="D54" s="392"/>
      <c r="E54" s="396"/>
      <c r="F54" s="396"/>
      <c r="G54" s="396"/>
      <c r="H54" s="397"/>
      <c r="I54" s="402"/>
      <c r="J54" s="403"/>
    </row>
    <row r="55" spans="2:11" ht="16.5" customHeight="1" x14ac:dyDescent="0.25">
      <c r="B55" s="392"/>
      <c r="C55" s="392"/>
      <c r="D55" s="392"/>
      <c r="E55" s="396"/>
      <c r="F55" s="396"/>
      <c r="G55" s="396"/>
      <c r="H55" s="396"/>
      <c r="I55" s="404"/>
      <c r="J55" s="405"/>
    </row>
    <row r="56" spans="2:11" ht="29.25" customHeight="1" x14ac:dyDescent="0.25">
      <c r="B56" s="392"/>
      <c r="C56" s="392"/>
      <c r="D56" s="392"/>
      <c r="E56" s="396"/>
      <c r="F56" s="396"/>
      <c r="G56" s="396"/>
      <c r="H56" s="396"/>
      <c r="I56" s="400" t="s">
        <v>1</v>
      </c>
      <c r="J56" s="401"/>
    </row>
    <row r="57" spans="2:11" ht="10.5" customHeight="1" x14ac:dyDescent="0.25">
      <c r="B57" s="392"/>
      <c r="C57" s="392"/>
      <c r="D57" s="392"/>
      <c r="E57" s="398"/>
      <c r="F57" s="398"/>
      <c r="G57" s="398"/>
      <c r="H57" s="399"/>
      <c r="I57" s="404"/>
      <c r="J57" s="405"/>
    </row>
    <row r="58" spans="2:11" x14ac:dyDescent="0.25">
      <c r="B58" s="384" t="s">
        <v>262</v>
      </c>
      <c r="C58" s="385"/>
      <c r="D58" s="385"/>
      <c r="E58" s="385"/>
      <c r="F58" s="385"/>
      <c r="G58" s="385"/>
      <c r="H58" s="385"/>
      <c r="I58" s="385"/>
      <c r="J58" s="386"/>
      <c r="K58" s="3"/>
    </row>
  </sheetData>
  <mergeCells count="71">
    <mergeCell ref="B58:J58"/>
    <mergeCell ref="B50:H50"/>
    <mergeCell ref="I50:J51"/>
    <mergeCell ref="B51:D51"/>
    <mergeCell ref="E51:H51"/>
    <mergeCell ref="B52:D57"/>
    <mergeCell ref="E52:H57"/>
    <mergeCell ref="I52:J55"/>
    <mergeCell ref="I56:J57"/>
    <mergeCell ref="B49:F49"/>
    <mergeCell ref="G49:H49"/>
    <mergeCell ref="G40:H40"/>
    <mergeCell ref="I40:J43"/>
    <mergeCell ref="G41:H41"/>
    <mergeCell ref="G42:H42"/>
    <mergeCell ref="G43:H43"/>
    <mergeCell ref="G44:H44"/>
    <mergeCell ref="I44:J44"/>
    <mergeCell ref="G45:H45"/>
    <mergeCell ref="I45:J49"/>
    <mergeCell ref="G46:H46"/>
    <mergeCell ref="G47:H47"/>
    <mergeCell ref="G48:H48"/>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5" fitToHeight="0" orientation="portrait" r:id="rId1"/>
  <drawing r:id="rId2"/>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sheetPr codeName="Hoja325">
    <tabColor theme="0"/>
  </sheetPr>
  <dimension ref="B1:K57"/>
  <sheetViews>
    <sheetView workbookViewId="0">
      <selection activeCell="D16" sqref="D16:H16"/>
    </sheetView>
  </sheetViews>
  <sheetFormatPr baseColWidth="10" defaultRowHeight="16.5" x14ac:dyDescent="0.25"/>
  <cols>
    <col min="1" max="1" width="3.2851562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29.285156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1640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ht="9.75" customHeight="1" x14ac:dyDescent="0.25">
      <c r="B10" s="17"/>
      <c r="C10" s="16"/>
      <c r="D10" s="16"/>
      <c r="E10" s="16"/>
      <c r="F10" s="16"/>
      <c r="G10" s="16"/>
      <c r="H10" s="16"/>
      <c r="I10" s="16"/>
      <c r="J10" s="15"/>
    </row>
    <row r="11" spans="2:10" ht="21.7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509</v>
      </c>
      <c r="E13" s="506"/>
      <c r="F13" s="803">
        <v>0.03</v>
      </c>
      <c r="G13" s="506"/>
      <c r="H13" s="505" t="s">
        <v>1066</v>
      </c>
      <c r="I13" s="506"/>
      <c r="J13" s="504" t="s">
        <v>52</v>
      </c>
    </row>
    <row r="14" spans="2:10" ht="20.2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707" t="s">
        <v>107</v>
      </c>
      <c r="J16" s="708"/>
    </row>
    <row r="17" spans="2:10" ht="19.5" customHeight="1" x14ac:dyDescent="0.25">
      <c r="B17" s="387" t="s">
        <v>47</v>
      </c>
      <c r="C17" s="388"/>
      <c r="D17" s="388"/>
      <c r="E17" s="388"/>
      <c r="F17" s="388"/>
      <c r="G17" s="388"/>
      <c r="H17" s="388"/>
      <c r="I17" s="388"/>
      <c r="J17" s="389"/>
    </row>
    <row r="18" spans="2:10" ht="12" customHeight="1" x14ac:dyDescent="0.25">
      <c r="B18" s="459" t="s">
        <v>46</v>
      </c>
      <c r="C18" s="460"/>
      <c r="D18" s="595" t="s">
        <v>496</v>
      </c>
      <c r="E18" s="596"/>
      <c r="F18" s="596"/>
      <c r="G18" s="596"/>
      <c r="H18" s="596"/>
      <c r="I18" s="596"/>
      <c r="J18" s="597"/>
    </row>
    <row r="19" spans="2:10" ht="12" customHeight="1" x14ac:dyDescent="0.25">
      <c r="B19" s="461"/>
      <c r="C19" s="462"/>
      <c r="D19" s="598"/>
      <c r="E19" s="599"/>
      <c r="F19" s="599"/>
      <c r="G19" s="599"/>
      <c r="H19" s="599"/>
      <c r="I19" s="599"/>
      <c r="J19" s="600"/>
    </row>
    <row r="20" spans="2:10" ht="8.25" customHeight="1" x14ac:dyDescent="0.25">
      <c r="B20" s="469" t="s">
        <v>502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23.25" customHeight="1" x14ac:dyDescent="0.25">
      <c r="B24" s="528" t="s">
        <v>1641</v>
      </c>
      <c r="C24" s="529"/>
      <c r="D24" s="529"/>
      <c r="E24" s="529"/>
      <c r="F24" s="529"/>
      <c r="G24" s="529"/>
      <c r="H24" s="529"/>
      <c r="I24" s="529"/>
      <c r="J24" s="530"/>
    </row>
    <row r="25" spans="2:10" ht="15" customHeight="1" x14ac:dyDescent="0.25">
      <c r="B25" s="531"/>
      <c r="C25" s="532"/>
      <c r="D25" s="532"/>
      <c r="E25" s="532"/>
      <c r="F25" s="532"/>
      <c r="G25" s="532"/>
      <c r="H25" s="532"/>
      <c r="I25" s="532"/>
      <c r="J25" s="533"/>
    </row>
    <row r="26" spans="2:10" ht="20.25" customHeight="1" x14ac:dyDescent="0.25">
      <c r="B26" s="832"/>
      <c r="C26" s="833"/>
      <c r="D26" s="833"/>
      <c r="E26" s="833"/>
      <c r="F26" s="833"/>
      <c r="G26" s="833"/>
      <c r="H26" s="833"/>
      <c r="I26" s="833"/>
      <c r="J26" s="834"/>
    </row>
    <row r="27" spans="2:10" ht="23.25" customHeight="1" x14ac:dyDescent="0.25">
      <c r="B27" s="455" t="s">
        <v>42</v>
      </c>
      <c r="C27" s="455"/>
      <c r="D27" s="455"/>
      <c r="E27" s="455"/>
      <c r="F27" s="455"/>
      <c r="G27" s="455"/>
      <c r="H27" s="455"/>
      <c r="I27" s="601">
        <v>13890.12</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21.75" hidden="1" customHeight="1" x14ac:dyDescent="0.25">
      <c r="B35" s="672"/>
      <c r="C35" s="673"/>
      <c r="D35" s="673"/>
      <c r="E35" s="673"/>
      <c r="F35" s="673"/>
      <c r="G35" s="673"/>
      <c r="H35" s="673"/>
      <c r="I35" s="580">
        <v>0</v>
      </c>
      <c r="J35" s="581"/>
    </row>
    <row r="36" spans="2:10" ht="30" customHeight="1" x14ac:dyDescent="0.25">
      <c r="B36" s="582" t="s">
        <v>1628</v>
      </c>
      <c r="C36" s="583"/>
      <c r="D36" s="583"/>
      <c r="E36" s="584"/>
      <c r="F36" s="550" t="s">
        <v>34</v>
      </c>
      <c r="G36" s="551"/>
      <c r="H36" s="552"/>
      <c r="I36" s="452">
        <f>SUM(I31:J35)</f>
        <v>0</v>
      </c>
      <c r="J36" s="452"/>
    </row>
    <row r="37" spans="2:10" ht="18" customHeight="1" x14ac:dyDescent="0.25">
      <c r="B37" s="585"/>
      <c r="C37" s="586"/>
      <c r="D37" s="586"/>
      <c r="E37" s="587"/>
      <c r="F37" s="550" t="s">
        <v>33</v>
      </c>
      <c r="G37" s="551"/>
      <c r="H37" s="552"/>
      <c r="I37" s="453">
        <f>I27-I36</f>
        <v>13890.12</v>
      </c>
      <c r="J37" s="454"/>
    </row>
    <row r="38" spans="2:10" ht="29.25" customHeight="1" x14ac:dyDescent="0.25">
      <c r="B38" s="417" t="s">
        <v>32</v>
      </c>
      <c r="C38" s="418"/>
      <c r="D38" s="418"/>
      <c r="E38" s="418"/>
      <c r="F38" s="418"/>
      <c r="G38" s="418"/>
      <c r="H38" s="419"/>
      <c r="I38" s="420" t="s">
        <v>31</v>
      </c>
      <c r="J38" s="421"/>
    </row>
    <row r="39" spans="2:10" ht="33" customHeight="1" x14ac:dyDescent="0.25">
      <c r="B39" s="244" t="s">
        <v>30</v>
      </c>
      <c r="C39" s="244" t="s">
        <v>29</v>
      </c>
      <c r="D39" s="244" t="s">
        <v>28</v>
      </c>
      <c r="E39" s="244" t="s">
        <v>27</v>
      </c>
      <c r="F39" s="28" t="s">
        <v>26</v>
      </c>
      <c r="G39" s="424" t="s">
        <v>25</v>
      </c>
      <c r="H39" s="425"/>
      <c r="I39" s="422"/>
      <c r="J39" s="423"/>
    </row>
    <row r="40" spans="2:10" ht="23.25" customHeight="1" x14ac:dyDescent="0.25">
      <c r="B40" s="11" t="s">
        <v>23</v>
      </c>
      <c r="C40" s="10" t="s">
        <v>12</v>
      </c>
      <c r="D40" s="10" t="s">
        <v>82</v>
      </c>
      <c r="E40" s="10" t="s">
        <v>119</v>
      </c>
      <c r="F40" s="11" t="s">
        <v>10</v>
      </c>
      <c r="G40" s="556">
        <v>758.82</v>
      </c>
      <c r="H40" s="557"/>
      <c r="I40" s="841" t="s">
        <v>24</v>
      </c>
      <c r="J40" s="610"/>
    </row>
    <row r="41" spans="2:10" ht="21" customHeight="1" x14ac:dyDescent="0.25">
      <c r="B41" s="9" t="s">
        <v>22</v>
      </c>
      <c r="C41" s="30" t="s">
        <v>12</v>
      </c>
      <c r="D41" s="30" t="s">
        <v>82</v>
      </c>
      <c r="E41" s="30" t="s">
        <v>119</v>
      </c>
      <c r="F41" s="247" t="s">
        <v>10</v>
      </c>
      <c r="G41" s="406">
        <v>3413.31</v>
      </c>
      <c r="H41" s="561"/>
      <c r="I41" s="842"/>
      <c r="J41" s="612"/>
    </row>
    <row r="42" spans="2:10" ht="19.5" customHeight="1" x14ac:dyDescent="0.25">
      <c r="B42" s="9" t="s">
        <v>21</v>
      </c>
      <c r="C42" s="30" t="s">
        <v>12</v>
      </c>
      <c r="D42" s="30" t="s">
        <v>82</v>
      </c>
      <c r="E42" s="30" t="s">
        <v>119</v>
      </c>
      <c r="F42" s="247" t="s">
        <v>10</v>
      </c>
      <c r="G42" s="406">
        <v>1298.02</v>
      </c>
      <c r="H42" s="561"/>
      <c r="I42" s="843"/>
      <c r="J42" s="614"/>
    </row>
    <row r="43" spans="2:10" ht="18.75" customHeight="1" x14ac:dyDescent="0.25">
      <c r="B43" s="9" t="s">
        <v>20</v>
      </c>
      <c r="C43" s="30" t="s">
        <v>12</v>
      </c>
      <c r="D43" s="30" t="s">
        <v>82</v>
      </c>
      <c r="E43" s="30" t="s">
        <v>119</v>
      </c>
      <c r="F43" s="247" t="s">
        <v>10</v>
      </c>
      <c r="G43" s="406">
        <v>1217.3499999999999</v>
      </c>
      <c r="H43" s="561"/>
      <c r="I43" s="562" t="s">
        <v>19</v>
      </c>
      <c r="J43" s="390"/>
    </row>
    <row r="44" spans="2:10" ht="19.5" customHeight="1" x14ac:dyDescent="0.25">
      <c r="B44" s="9" t="s">
        <v>18</v>
      </c>
      <c r="C44" s="30" t="s">
        <v>12</v>
      </c>
      <c r="D44" s="30" t="s">
        <v>82</v>
      </c>
      <c r="E44" s="30" t="s">
        <v>119</v>
      </c>
      <c r="F44" s="247" t="s">
        <v>10</v>
      </c>
      <c r="G44" s="406">
        <v>2050.2199999999998</v>
      </c>
      <c r="H44" s="561"/>
      <c r="I44" s="409" t="s">
        <v>890</v>
      </c>
      <c r="J44" s="410"/>
    </row>
    <row r="45" spans="2:10" ht="18" customHeight="1" x14ac:dyDescent="0.25">
      <c r="B45" s="9" t="s">
        <v>16</v>
      </c>
      <c r="C45" s="30" t="s">
        <v>12</v>
      </c>
      <c r="D45" s="30" t="s">
        <v>82</v>
      </c>
      <c r="E45" s="30" t="s">
        <v>119</v>
      </c>
      <c r="F45" s="247" t="s">
        <v>10</v>
      </c>
      <c r="G45" s="406">
        <v>2194.13</v>
      </c>
      <c r="H45" s="561"/>
      <c r="I45" s="411"/>
      <c r="J45" s="412"/>
    </row>
    <row r="46" spans="2:10" ht="18" customHeight="1" x14ac:dyDescent="0.25">
      <c r="B46" s="9" t="s">
        <v>15</v>
      </c>
      <c r="C46" s="30" t="s">
        <v>12</v>
      </c>
      <c r="D46" s="30" t="s">
        <v>82</v>
      </c>
      <c r="E46" s="30" t="s">
        <v>119</v>
      </c>
      <c r="F46" s="247" t="s">
        <v>10</v>
      </c>
      <c r="G46" s="406">
        <v>2752</v>
      </c>
      <c r="H46" s="561"/>
      <c r="I46" s="411"/>
      <c r="J46" s="412"/>
    </row>
    <row r="47" spans="2:10" ht="18" customHeight="1" x14ac:dyDescent="0.25">
      <c r="B47" s="246" t="s">
        <v>13</v>
      </c>
      <c r="C47" s="30" t="s">
        <v>12</v>
      </c>
      <c r="D47" s="30" t="s">
        <v>82</v>
      </c>
      <c r="E47" s="30" t="s">
        <v>119</v>
      </c>
      <c r="F47" s="247" t="s">
        <v>10</v>
      </c>
      <c r="G47" s="406">
        <v>206.27</v>
      </c>
      <c r="H47" s="561"/>
      <c r="I47" s="411"/>
      <c r="J47" s="412"/>
    </row>
    <row r="48" spans="2:10" ht="16.5" customHeight="1" x14ac:dyDescent="0.25">
      <c r="B48" s="643" t="s">
        <v>9</v>
      </c>
      <c r="C48" s="644"/>
      <c r="D48" s="644"/>
      <c r="E48" s="644"/>
      <c r="F48" s="669"/>
      <c r="G48" s="670">
        <f>SUM(G40:H47)</f>
        <v>13890.119999999999</v>
      </c>
      <c r="H48" s="840"/>
      <c r="I48" s="413"/>
      <c r="J48" s="414"/>
    </row>
    <row r="49" spans="2:11" ht="17.25" customHeight="1" x14ac:dyDescent="0.25">
      <c r="B49" s="387" t="s">
        <v>8</v>
      </c>
      <c r="C49" s="388"/>
      <c r="D49" s="388"/>
      <c r="E49" s="388"/>
      <c r="F49" s="388"/>
      <c r="G49" s="388"/>
      <c r="H49" s="389"/>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877</v>
      </c>
      <c r="C51" s="392"/>
      <c r="D51" s="392"/>
      <c r="E51" s="394" t="s">
        <v>871</v>
      </c>
      <c r="F51" s="394"/>
      <c r="G51" s="394"/>
      <c r="H51" s="395"/>
      <c r="I51" s="400" t="s">
        <v>86</v>
      </c>
      <c r="J51" s="401"/>
    </row>
    <row r="52" spans="2:11" x14ac:dyDescent="0.25">
      <c r="B52" s="392"/>
      <c r="C52" s="392"/>
      <c r="D52" s="392"/>
      <c r="E52" s="396"/>
      <c r="F52" s="396"/>
      <c r="G52" s="396"/>
      <c r="H52" s="397"/>
      <c r="I52" s="402"/>
      <c r="J52" s="403"/>
    </row>
    <row r="53" spans="2:11" ht="23.25"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384" t="s">
        <v>262</v>
      </c>
      <c r="C57" s="385"/>
      <c r="D57" s="385"/>
      <c r="E57" s="385"/>
      <c r="F57" s="385"/>
      <c r="G57" s="385"/>
      <c r="H57" s="385"/>
      <c r="I57" s="385"/>
      <c r="J57" s="386"/>
      <c r="K57" s="3"/>
    </row>
  </sheetData>
  <mergeCells count="70">
    <mergeCell ref="B57:J57"/>
    <mergeCell ref="B49:H49"/>
    <mergeCell ref="I49:J50"/>
    <mergeCell ref="B50:D50"/>
    <mergeCell ref="E50:H50"/>
    <mergeCell ref="B51:D56"/>
    <mergeCell ref="E51:H56"/>
    <mergeCell ref="I51:J54"/>
    <mergeCell ref="I55:J56"/>
    <mergeCell ref="B48:F48"/>
    <mergeCell ref="G48:H48"/>
    <mergeCell ref="G40:H40"/>
    <mergeCell ref="I40:J42"/>
    <mergeCell ref="G41:H41"/>
    <mergeCell ref="G42:H42"/>
    <mergeCell ref="G43:H43"/>
    <mergeCell ref="I43:J43"/>
    <mergeCell ref="G44:H44"/>
    <mergeCell ref="I44:J48"/>
    <mergeCell ref="G45:H45"/>
    <mergeCell ref="G46:H46"/>
    <mergeCell ref="G47:H47"/>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1811023622047245" right="0.11811023622047245" top="0.35433070866141736" bottom="0.35433070866141736" header="0.31496062992125984" footer="0.31496062992125984"/>
  <pageSetup scale="77" fitToHeight="0" orientation="portrait" horizontalDpi="300" verticalDpi="300" r:id="rId1"/>
  <drawing r:id="rId2"/>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sheetPr codeName="Hoja326">
    <tabColor theme="0"/>
  </sheetPr>
  <dimension ref="B1:K60"/>
  <sheetViews>
    <sheetView topLeftCell="A28" workbookViewId="0">
      <selection activeCell="B54" sqref="B54:H59"/>
    </sheetView>
  </sheetViews>
  <sheetFormatPr baseColWidth="10" defaultRowHeight="16.5" x14ac:dyDescent="0.25"/>
  <cols>
    <col min="1" max="1" width="3.28515625" style="1" customWidth="1"/>
    <col min="2" max="2" width="14.85546875" style="1" customWidth="1"/>
    <col min="3" max="3" width="11.42578125" style="1"/>
    <col min="4" max="4" width="11"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1642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1616</v>
      </c>
      <c r="J9" s="15"/>
    </row>
    <row r="10" spans="2:10" x14ac:dyDescent="0.25">
      <c r="B10" s="17"/>
      <c r="C10" s="16"/>
      <c r="D10" s="16"/>
      <c r="E10" s="16"/>
      <c r="F10" s="16"/>
      <c r="G10" s="16"/>
      <c r="H10" s="16"/>
      <c r="I10" s="16"/>
      <c r="J10" s="15"/>
    </row>
    <row r="11" spans="2:10" ht="19.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480</v>
      </c>
      <c r="E13" s="506"/>
      <c r="F13" s="803">
        <v>0.04</v>
      </c>
      <c r="G13" s="506"/>
      <c r="H13" s="505" t="s">
        <v>1066</v>
      </c>
      <c r="I13" s="506"/>
      <c r="J13" s="504" t="s">
        <v>52</v>
      </c>
    </row>
    <row r="14" spans="2:10" ht="15.75" customHeight="1" x14ac:dyDescent="0.25">
      <c r="B14" s="497"/>
      <c r="C14" s="498"/>
      <c r="D14" s="507"/>
      <c r="E14" s="508"/>
      <c r="F14" s="507"/>
      <c r="G14" s="508"/>
      <c r="H14" s="507"/>
      <c r="I14" s="508"/>
      <c r="J14" s="504"/>
    </row>
    <row r="15" spans="2:10" ht="33.75" customHeight="1" x14ac:dyDescent="0.25">
      <c r="B15" s="497"/>
      <c r="C15" s="498"/>
      <c r="D15" s="390" t="s">
        <v>51</v>
      </c>
      <c r="E15" s="390"/>
      <c r="F15" s="390"/>
      <c r="G15" s="390"/>
      <c r="H15" s="390"/>
      <c r="I15" s="511" t="s">
        <v>50</v>
      </c>
      <c r="J15" s="512"/>
    </row>
    <row r="16" spans="2:10" ht="25.5" customHeight="1" x14ac:dyDescent="0.25">
      <c r="B16" s="499"/>
      <c r="C16" s="500"/>
      <c r="D16" s="504" t="s">
        <v>49</v>
      </c>
      <c r="E16" s="504"/>
      <c r="F16" s="504"/>
      <c r="G16" s="504"/>
      <c r="H16" s="504"/>
      <c r="I16" s="513" t="s">
        <v>107</v>
      </c>
      <c r="J16" s="514"/>
    </row>
    <row r="17" spans="2:10" ht="19.5" customHeight="1" x14ac:dyDescent="0.25">
      <c r="B17" s="387" t="s">
        <v>47</v>
      </c>
      <c r="C17" s="388"/>
      <c r="D17" s="388"/>
      <c r="E17" s="388"/>
      <c r="F17" s="388"/>
      <c r="G17" s="388"/>
      <c r="H17" s="388"/>
      <c r="I17" s="388"/>
      <c r="J17" s="389"/>
    </row>
    <row r="18" spans="2:10" ht="9.75" customHeight="1" x14ac:dyDescent="0.25">
      <c r="B18" s="459" t="s">
        <v>46</v>
      </c>
      <c r="C18" s="460"/>
      <c r="D18" s="463" t="s">
        <v>481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482</v>
      </c>
      <c r="C20" s="469"/>
      <c r="D20" s="469"/>
      <c r="E20" s="469"/>
      <c r="F20" s="470" t="s">
        <v>44</v>
      </c>
      <c r="G20" s="471"/>
      <c r="H20" s="471"/>
      <c r="I20" s="471"/>
      <c r="J20" s="472"/>
    </row>
    <row r="21" spans="2:10" ht="11.25" customHeight="1" x14ac:dyDescent="0.25">
      <c r="B21" s="469"/>
      <c r="C21" s="469"/>
      <c r="D21" s="469"/>
      <c r="E21" s="469"/>
      <c r="F21" s="473"/>
      <c r="G21" s="474"/>
      <c r="H21" s="474"/>
      <c r="I21" s="474"/>
      <c r="J21" s="475"/>
    </row>
    <row r="22" spans="2:10" ht="8.2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ht="16.5" customHeight="1" x14ac:dyDescent="0.25">
      <c r="B24" s="528" t="s">
        <v>1643</v>
      </c>
      <c r="C24" s="529"/>
      <c r="D24" s="529"/>
      <c r="E24" s="529"/>
      <c r="F24" s="529"/>
      <c r="G24" s="529"/>
      <c r="H24" s="529"/>
      <c r="I24" s="529"/>
      <c r="J24" s="530"/>
    </row>
    <row r="25" spans="2:10" ht="22.5" customHeight="1" x14ac:dyDescent="0.25">
      <c r="B25" s="531"/>
      <c r="C25" s="532"/>
      <c r="D25" s="532"/>
      <c r="E25" s="532"/>
      <c r="F25" s="532"/>
      <c r="G25" s="532"/>
      <c r="H25" s="532"/>
      <c r="I25" s="532"/>
      <c r="J25" s="533"/>
    </row>
    <row r="26" spans="2:10" ht="20.25" customHeight="1" x14ac:dyDescent="0.25">
      <c r="B26" s="531"/>
      <c r="C26" s="532"/>
      <c r="D26" s="532"/>
      <c r="E26" s="532"/>
      <c r="F26" s="532"/>
      <c r="G26" s="532"/>
      <c r="H26" s="532"/>
      <c r="I26" s="532"/>
      <c r="J26" s="533"/>
    </row>
    <row r="27" spans="2:10" ht="22.5" customHeight="1" x14ac:dyDescent="0.25">
      <c r="B27" s="455" t="s">
        <v>42</v>
      </c>
      <c r="C27" s="455"/>
      <c r="D27" s="455"/>
      <c r="E27" s="455"/>
      <c r="F27" s="455"/>
      <c r="G27" s="455"/>
      <c r="H27" s="455"/>
      <c r="I27" s="537">
        <v>19858.82</v>
      </c>
      <c r="J27" s="538"/>
    </row>
    <row r="28" spans="2:10" x14ac:dyDescent="0.25">
      <c r="B28" s="487" t="s">
        <v>41</v>
      </c>
      <c r="C28" s="488"/>
      <c r="D28" s="488"/>
      <c r="E28" s="488"/>
      <c r="F28" s="488"/>
      <c r="G28" s="488"/>
      <c r="H28" s="539"/>
      <c r="I28" s="540"/>
      <c r="J28" s="541"/>
    </row>
    <row r="29" spans="2:10" ht="15.75" customHeight="1"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196</v>
      </c>
      <c r="C31" s="543"/>
      <c r="D31" s="543"/>
      <c r="E31" s="543"/>
      <c r="F31" s="543"/>
      <c r="G31" s="543"/>
      <c r="H31" s="543"/>
      <c r="I31" s="544">
        <v>0</v>
      </c>
      <c r="J31" s="545"/>
    </row>
    <row r="32" spans="2:10" hidden="1" x14ac:dyDescent="0.25">
      <c r="B32" s="542" t="s">
        <v>388</v>
      </c>
      <c r="C32" s="543"/>
      <c r="D32" s="543"/>
      <c r="E32" s="543"/>
      <c r="F32" s="543"/>
      <c r="G32" s="543"/>
      <c r="H32" s="543"/>
      <c r="I32" s="544">
        <v>0</v>
      </c>
      <c r="J32" s="545"/>
    </row>
    <row r="33" spans="2:10" hidden="1" x14ac:dyDescent="0.25">
      <c r="B33" s="542" t="s">
        <v>198</v>
      </c>
      <c r="C33" s="543"/>
      <c r="D33" s="543"/>
      <c r="E33" s="543"/>
      <c r="F33" s="543"/>
      <c r="G33" s="543"/>
      <c r="H33" s="543"/>
      <c r="I33" s="591">
        <v>0</v>
      </c>
      <c r="J33" s="592"/>
    </row>
    <row r="34" spans="2:10" ht="16.5" hidden="1" customHeight="1" x14ac:dyDescent="0.25">
      <c r="B34" s="577" t="s">
        <v>199</v>
      </c>
      <c r="C34" s="578"/>
      <c r="D34" s="578"/>
      <c r="E34" s="578"/>
      <c r="F34" s="578"/>
      <c r="G34" s="578"/>
      <c r="H34" s="579"/>
      <c r="I34" s="593">
        <v>0</v>
      </c>
      <c r="J34" s="594"/>
    </row>
    <row r="35" spans="2:10" ht="9.75" hidden="1" customHeight="1" x14ac:dyDescent="0.25">
      <c r="B35" s="672"/>
      <c r="C35" s="673"/>
      <c r="D35" s="673"/>
      <c r="E35" s="673"/>
      <c r="F35" s="673"/>
      <c r="G35" s="673"/>
      <c r="H35" s="673"/>
      <c r="I35" s="580">
        <v>0</v>
      </c>
      <c r="J35" s="581"/>
    </row>
    <row r="36" spans="2:10" ht="26.25" customHeight="1" x14ac:dyDescent="0.25">
      <c r="B36" s="443" t="s">
        <v>1644</v>
      </c>
      <c r="C36" s="444"/>
      <c r="D36" s="444"/>
      <c r="E36" s="445"/>
      <c r="F36" s="550" t="s">
        <v>34</v>
      </c>
      <c r="G36" s="551"/>
      <c r="H36" s="552"/>
      <c r="I36" s="452">
        <f>SUM(I31:J35)</f>
        <v>0</v>
      </c>
      <c r="J36" s="452"/>
    </row>
    <row r="37" spans="2:10" ht="24.75" customHeight="1" x14ac:dyDescent="0.25">
      <c r="B37" s="446"/>
      <c r="C37" s="447"/>
      <c r="D37" s="447"/>
      <c r="E37" s="448"/>
      <c r="F37" s="550" t="s">
        <v>33</v>
      </c>
      <c r="G37" s="551"/>
      <c r="H37" s="552"/>
      <c r="I37" s="453">
        <f>I27-I36</f>
        <v>19858.82</v>
      </c>
      <c r="J37" s="454"/>
    </row>
    <row r="38" spans="2:10" ht="23.25" customHeight="1" x14ac:dyDescent="0.25">
      <c r="B38" s="417" t="s">
        <v>32</v>
      </c>
      <c r="C38" s="418"/>
      <c r="D38" s="418"/>
      <c r="E38" s="418"/>
      <c r="F38" s="418"/>
      <c r="G38" s="418"/>
      <c r="H38" s="419"/>
      <c r="I38" s="420" t="s">
        <v>31</v>
      </c>
      <c r="J38" s="421"/>
    </row>
    <row r="39" spans="2:10" ht="30.75" customHeight="1" x14ac:dyDescent="0.25">
      <c r="B39" s="244" t="s">
        <v>30</v>
      </c>
      <c r="C39" s="244" t="s">
        <v>29</v>
      </c>
      <c r="D39" s="244" t="s">
        <v>28</v>
      </c>
      <c r="E39" s="244" t="s">
        <v>27</v>
      </c>
      <c r="F39" s="28" t="s">
        <v>26</v>
      </c>
      <c r="G39" s="424" t="s">
        <v>25</v>
      </c>
      <c r="H39" s="425"/>
      <c r="I39" s="422"/>
      <c r="J39" s="423"/>
    </row>
    <row r="40" spans="2:10" ht="23.25" customHeight="1" x14ac:dyDescent="0.25">
      <c r="B40" s="247" t="s">
        <v>23</v>
      </c>
      <c r="C40" s="30" t="s">
        <v>12</v>
      </c>
      <c r="D40" s="30" t="s">
        <v>82</v>
      </c>
      <c r="E40" s="30" t="s">
        <v>11</v>
      </c>
      <c r="F40" s="247" t="s">
        <v>10</v>
      </c>
      <c r="G40" s="426">
        <v>933.92</v>
      </c>
      <c r="H40" s="427"/>
      <c r="I40" s="428" t="s">
        <v>24</v>
      </c>
      <c r="J40" s="429"/>
    </row>
    <row r="41" spans="2:10" ht="23.25" customHeight="1" x14ac:dyDescent="0.25">
      <c r="B41" s="9" t="s">
        <v>23</v>
      </c>
      <c r="C41" s="30" t="s">
        <v>12</v>
      </c>
      <c r="D41" s="30" t="s">
        <v>82</v>
      </c>
      <c r="E41" s="30" t="s">
        <v>14</v>
      </c>
      <c r="F41" s="247" t="s">
        <v>10</v>
      </c>
      <c r="G41" s="406">
        <v>186.06</v>
      </c>
      <c r="H41" s="407"/>
      <c r="I41" s="430"/>
      <c r="J41" s="431"/>
    </row>
    <row r="42" spans="2:10" ht="21" customHeight="1" x14ac:dyDescent="0.25">
      <c r="B42" s="9" t="s">
        <v>22</v>
      </c>
      <c r="C42" s="30" t="s">
        <v>12</v>
      </c>
      <c r="D42" s="30" t="s">
        <v>82</v>
      </c>
      <c r="E42" s="30" t="s">
        <v>11</v>
      </c>
      <c r="F42" s="247" t="s">
        <v>10</v>
      </c>
      <c r="G42" s="406">
        <v>4200.96</v>
      </c>
      <c r="H42" s="407"/>
      <c r="I42" s="430"/>
      <c r="J42" s="431"/>
    </row>
    <row r="43" spans="2:10" ht="19.5" customHeight="1" x14ac:dyDescent="0.25">
      <c r="B43" s="9" t="s">
        <v>21</v>
      </c>
      <c r="C43" s="30" t="s">
        <v>12</v>
      </c>
      <c r="D43" s="30" t="s">
        <v>82</v>
      </c>
      <c r="E43" s="30" t="s">
        <v>11</v>
      </c>
      <c r="F43" s="247" t="s">
        <v>10</v>
      </c>
      <c r="G43" s="406">
        <v>1597.56</v>
      </c>
      <c r="H43" s="407"/>
      <c r="I43" s="430"/>
      <c r="J43" s="431"/>
    </row>
    <row r="44" spans="2:10" ht="18.75" customHeight="1" x14ac:dyDescent="0.25">
      <c r="B44" s="9" t="s">
        <v>20</v>
      </c>
      <c r="C44" s="30" t="s">
        <v>12</v>
      </c>
      <c r="D44" s="30" t="s">
        <v>82</v>
      </c>
      <c r="E44" s="30" t="s">
        <v>11</v>
      </c>
      <c r="F44" s="247" t="s">
        <v>10</v>
      </c>
      <c r="G44" s="406">
        <v>1498.28</v>
      </c>
      <c r="H44" s="407"/>
      <c r="I44" s="432"/>
      <c r="J44" s="433"/>
    </row>
    <row r="45" spans="2:10" ht="19.5" customHeight="1" x14ac:dyDescent="0.25">
      <c r="B45" s="9" t="s">
        <v>18</v>
      </c>
      <c r="C45" s="30" t="s">
        <v>12</v>
      </c>
      <c r="D45" s="30" t="s">
        <v>82</v>
      </c>
      <c r="E45" s="30" t="s">
        <v>11</v>
      </c>
      <c r="F45" s="247" t="s">
        <v>10</v>
      </c>
      <c r="G45" s="406">
        <v>2523.34</v>
      </c>
      <c r="H45" s="407"/>
      <c r="I45" s="390" t="s">
        <v>19</v>
      </c>
      <c r="J45" s="390"/>
    </row>
    <row r="46" spans="2:10" ht="18" customHeight="1" x14ac:dyDescent="0.25">
      <c r="B46" s="9" t="s">
        <v>16</v>
      </c>
      <c r="C46" s="30" t="s">
        <v>12</v>
      </c>
      <c r="D46" s="30" t="s">
        <v>82</v>
      </c>
      <c r="E46" s="30" t="s">
        <v>11</v>
      </c>
      <c r="F46" s="247" t="s">
        <v>10</v>
      </c>
      <c r="G46" s="406">
        <v>2700.46</v>
      </c>
      <c r="H46" s="407"/>
      <c r="I46" s="411" t="s">
        <v>1203</v>
      </c>
      <c r="J46" s="412"/>
    </row>
    <row r="47" spans="2:10" ht="18" customHeight="1" x14ac:dyDescent="0.25">
      <c r="B47" s="9" t="s">
        <v>15</v>
      </c>
      <c r="C47" s="30" t="s">
        <v>12</v>
      </c>
      <c r="D47" s="30" t="s">
        <v>82</v>
      </c>
      <c r="E47" s="30" t="s">
        <v>11</v>
      </c>
      <c r="F47" s="247" t="s">
        <v>10</v>
      </c>
      <c r="G47" s="406">
        <v>3387.06</v>
      </c>
      <c r="H47" s="407"/>
      <c r="I47" s="411"/>
      <c r="J47" s="412"/>
    </row>
    <row r="48" spans="2:10" ht="18" customHeight="1" x14ac:dyDescent="0.25">
      <c r="B48" s="9" t="s">
        <v>15</v>
      </c>
      <c r="C48" s="30" t="s">
        <v>12</v>
      </c>
      <c r="D48" s="30" t="s">
        <v>82</v>
      </c>
      <c r="E48" s="30" t="s">
        <v>14</v>
      </c>
      <c r="F48" s="247" t="s">
        <v>10</v>
      </c>
      <c r="G48" s="406">
        <v>2306.54</v>
      </c>
      <c r="H48" s="407"/>
      <c r="I48" s="411"/>
      <c r="J48" s="412"/>
    </row>
    <row r="49" spans="2:11" ht="18" customHeight="1" x14ac:dyDescent="0.25">
      <c r="B49" s="9" t="s">
        <v>15</v>
      </c>
      <c r="C49" s="30" t="s">
        <v>12</v>
      </c>
      <c r="D49" s="30" t="s">
        <v>82</v>
      </c>
      <c r="E49" s="30" t="s">
        <v>876</v>
      </c>
      <c r="F49" s="247" t="s">
        <v>10</v>
      </c>
      <c r="G49" s="406">
        <v>270.77999999999997</v>
      </c>
      <c r="H49" s="407"/>
      <c r="I49" s="411"/>
      <c r="J49" s="412"/>
    </row>
    <row r="50" spans="2:11" ht="18" customHeight="1" x14ac:dyDescent="0.25">
      <c r="B50" s="246" t="s">
        <v>13</v>
      </c>
      <c r="C50" s="30" t="s">
        <v>12</v>
      </c>
      <c r="D50" s="30" t="s">
        <v>82</v>
      </c>
      <c r="E50" s="30" t="s">
        <v>11</v>
      </c>
      <c r="F50" s="247" t="s">
        <v>10</v>
      </c>
      <c r="G50" s="406">
        <v>253.86</v>
      </c>
      <c r="H50" s="407"/>
      <c r="I50" s="411"/>
      <c r="J50" s="412"/>
    </row>
    <row r="51" spans="2:11" ht="16.5" customHeight="1" x14ac:dyDescent="0.25">
      <c r="B51" s="827" t="s">
        <v>9</v>
      </c>
      <c r="C51" s="828"/>
      <c r="D51" s="828"/>
      <c r="E51" s="828"/>
      <c r="F51" s="829"/>
      <c r="G51" s="830">
        <f>SUM(G40:H50)</f>
        <v>19858.820000000003</v>
      </c>
      <c r="H51" s="831"/>
      <c r="I51" s="413"/>
      <c r="J51" s="414"/>
    </row>
    <row r="52" spans="2:11" ht="15" customHeight="1" x14ac:dyDescent="0.25">
      <c r="B52" s="387" t="s">
        <v>8</v>
      </c>
      <c r="C52" s="388"/>
      <c r="D52" s="388"/>
      <c r="E52" s="388"/>
      <c r="F52" s="388"/>
      <c r="G52" s="388"/>
      <c r="H52" s="389"/>
      <c r="I52" s="390" t="s">
        <v>7</v>
      </c>
      <c r="J52" s="390"/>
    </row>
    <row r="53" spans="2:11" ht="18.75" customHeight="1" x14ac:dyDescent="0.25">
      <c r="B53" s="390" t="s">
        <v>6</v>
      </c>
      <c r="C53" s="390"/>
      <c r="D53" s="390"/>
      <c r="E53" s="390" t="s">
        <v>5</v>
      </c>
      <c r="F53" s="390"/>
      <c r="G53" s="390"/>
      <c r="H53" s="390"/>
      <c r="I53" s="390"/>
      <c r="J53" s="390"/>
    </row>
    <row r="54" spans="2:11" ht="9" customHeight="1" x14ac:dyDescent="0.25">
      <c r="B54" s="573" t="s">
        <v>877</v>
      </c>
      <c r="C54" s="392"/>
      <c r="D54" s="392"/>
      <c r="E54" s="394" t="s">
        <v>871</v>
      </c>
      <c r="F54" s="394"/>
      <c r="G54" s="394"/>
      <c r="H54" s="395"/>
      <c r="I54" s="400" t="s">
        <v>86</v>
      </c>
      <c r="J54" s="401"/>
    </row>
    <row r="55" spans="2:11" x14ac:dyDescent="0.25">
      <c r="B55" s="392"/>
      <c r="C55" s="392"/>
      <c r="D55" s="392"/>
      <c r="E55" s="396"/>
      <c r="F55" s="396"/>
      <c r="G55" s="396"/>
      <c r="H55" s="397"/>
      <c r="I55" s="402"/>
      <c r="J55" s="403"/>
    </row>
    <row r="56" spans="2:11" ht="9" customHeight="1" x14ac:dyDescent="0.25">
      <c r="B56" s="392"/>
      <c r="C56" s="392"/>
      <c r="D56" s="392"/>
      <c r="E56" s="396"/>
      <c r="F56" s="396"/>
      <c r="G56" s="396"/>
      <c r="H56" s="397"/>
      <c r="I56" s="402"/>
      <c r="J56" s="403"/>
    </row>
    <row r="57" spans="2:11" ht="16.5" customHeight="1" x14ac:dyDescent="0.25">
      <c r="B57" s="392"/>
      <c r="C57" s="392"/>
      <c r="D57" s="392"/>
      <c r="E57" s="396"/>
      <c r="F57" s="396"/>
      <c r="G57" s="396"/>
      <c r="H57" s="396"/>
      <c r="I57" s="404"/>
      <c r="J57" s="405"/>
    </row>
    <row r="58" spans="2:11" ht="29.25" customHeight="1" x14ac:dyDescent="0.25">
      <c r="B58" s="392"/>
      <c r="C58" s="392"/>
      <c r="D58" s="392"/>
      <c r="E58" s="396"/>
      <c r="F58" s="396"/>
      <c r="G58" s="396"/>
      <c r="H58" s="396"/>
      <c r="I58" s="400" t="s">
        <v>1</v>
      </c>
      <c r="J58" s="401"/>
    </row>
    <row r="59" spans="2:11" ht="10.5" customHeight="1" x14ac:dyDescent="0.25">
      <c r="B59" s="392"/>
      <c r="C59" s="392"/>
      <c r="D59" s="392"/>
      <c r="E59" s="398"/>
      <c r="F59" s="398"/>
      <c r="G59" s="398"/>
      <c r="H59" s="399"/>
      <c r="I59" s="404"/>
      <c r="J59" s="405"/>
    </row>
    <row r="60" spans="2:11" x14ac:dyDescent="0.25">
      <c r="B60" s="384" t="s">
        <v>262</v>
      </c>
      <c r="C60" s="385"/>
      <c r="D60" s="385"/>
      <c r="E60" s="385"/>
      <c r="F60" s="385"/>
      <c r="G60" s="385"/>
      <c r="H60" s="385"/>
      <c r="I60" s="385"/>
      <c r="J60" s="386"/>
      <c r="K60" s="3"/>
    </row>
  </sheetData>
  <mergeCells count="73">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G40:H40"/>
    <mergeCell ref="I40:J44"/>
    <mergeCell ref="G41:H41"/>
    <mergeCell ref="G42:H42"/>
    <mergeCell ref="G43:H43"/>
    <mergeCell ref="G44:H44"/>
    <mergeCell ref="B38:H38"/>
    <mergeCell ref="I38:J39"/>
    <mergeCell ref="G39:H39"/>
    <mergeCell ref="B33:H33"/>
    <mergeCell ref="I33:J33"/>
    <mergeCell ref="B34:H34"/>
    <mergeCell ref="I34:J34"/>
    <mergeCell ref="B35:H35"/>
    <mergeCell ref="I35:J35"/>
    <mergeCell ref="B36:E37"/>
    <mergeCell ref="F36:H36"/>
    <mergeCell ref="I36:J36"/>
    <mergeCell ref="F37:H37"/>
    <mergeCell ref="I37:J37"/>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6" fitToHeight="0" orientation="portrait" r:id="rId1"/>
  <drawing r:id="rId2"/>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sheetPr codeName="Hoja327">
    <tabColor rgb="FFFFFF00"/>
  </sheetPr>
  <dimension ref="A1"/>
  <sheetViews>
    <sheetView workbookViewId="0">
      <selection activeCell="G17" sqref="G17"/>
    </sheetView>
  </sheetViews>
  <sheetFormatPr baseColWidth="10" defaultRowHeight="15" x14ac:dyDescent="0.25"/>
  <sheetData/>
  <pageMargins left="0.7" right="0.7" top="0.75" bottom="0.75" header="0.3" footer="0.3"/>
  <drawing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sheetPr codeName="Hoja328">
    <tabColor theme="0"/>
  </sheetPr>
  <dimension ref="B1:M56"/>
  <sheetViews>
    <sheetView workbookViewId="0">
      <selection activeCell="B23" sqref="B23:J25"/>
    </sheetView>
  </sheetViews>
  <sheetFormatPr baseColWidth="10" defaultRowHeight="15" x14ac:dyDescent="0.25"/>
  <cols>
    <col min="1" max="1" width="2.140625" customWidth="1"/>
    <col min="4" max="4" width="15.140625" customWidth="1"/>
    <col min="5" max="5" width="10" customWidth="1"/>
    <col min="7" max="7" width="14"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1646</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1647</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x14ac:dyDescent="0.25">
      <c r="B13" s="497"/>
      <c r="C13" s="498"/>
      <c r="D13" s="504" t="s">
        <v>441</v>
      </c>
      <c r="E13" s="504"/>
      <c r="F13" s="505" t="s">
        <v>445</v>
      </c>
      <c r="G13" s="506"/>
      <c r="H13" s="737" t="s">
        <v>1645</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1648</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1649</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1650</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7633.65</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1651</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7633.65</v>
      </c>
      <c r="J33" s="454"/>
    </row>
    <row r="34" spans="2:10" ht="16.5" x14ac:dyDescent="0.25">
      <c r="B34" s="417" t="s">
        <v>32</v>
      </c>
      <c r="C34" s="418"/>
      <c r="D34" s="418"/>
      <c r="E34" s="418"/>
      <c r="F34" s="418"/>
      <c r="G34" s="418"/>
      <c r="H34" s="419"/>
      <c r="I34" s="420" t="s">
        <v>31</v>
      </c>
      <c r="J34" s="421"/>
    </row>
    <row r="35" spans="2:10" ht="31.5" x14ac:dyDescent="0.25">
      <c r="B35" s="248" t="s">
        <v>30</v>
      </c>
      <c r="C35" s="248" t="s">
        <v>29</v>
      </c>
      <c r="D35" s="248" t="s">
        <v>28</v>
      </c>
      <c r="E35" s="248" t="s">
        <v>27</v>
      </c>
      <c r="F35" s="28" t="s">
        <v>26</v>
      </c>
      <c r="G35" s="424" t="s">
        <v>25</v>
      </c>
      <c r="H35" s="425"/>
      <c r="I35" s="422"/>
      <c r="J35" s="423"/>
    </row>
    <row r="36" spans="2:10" ht="15.75" x14ac:dyDescent="0.25">
      <c r="B36" s="250" t="s">
        <v>15</v>
      </c>
      <c r="C36" s="30" t="s">
        <v>12</v>
      </c>
      <c r="D36" s="30" t="s">
        <v>394</v>
      </c>
      <c r="E36" s="30" t="s">
        <v>82</v>
      </c>
      <c r="F36" s="30" t="s">
        <v>10</v>
      </c>
      <c r="G36" s="426">
        <f>+I28</f>
        <v>7633.65</v>
      </c>
      <c r="H36" s="427"/>
      <c r="I36" s="400" t="s">
        <v>143</v>
      </c>
      <c r="J36" s="401"/>
    </row>
    <row r="37" spans="2:10" ht="15.75" x14ac:dyDescent="0.25">
      <c r="B37" s="250"/>
      <c r="C37" s="30"/>
      <c r="D37" s="30"/>
      <c r="E37" s="30"/>
      <c r="F37" s="30"/>
      <c r="G37" s="406"/>
      <c r="H37" s="407"/>
      <c r="I37" s="402"/>
      <c r="J37" s="403"/>
    </row>
    <row r="38" spans="2:10" ht="13.5" customHeight="1" x14ac:dyDescent="0.25">
      <c r="B38" s="250"/>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249"/>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sheetPr codeName="Hoja329">
    <tabColor theme="0"/>
  </sheetPr>
  <dimension ref="B1:M56"/>
  <sheetViews>
    <sheetView workbookViewId="0">
      <selection activeCell="D13" sqref="D13:E14"/>
    </sheetView>
  </sheetViews>
  <sheetFormatPr baseColWidth="10" defaultRowHeight="15" x14ac:dyDescent="0.25"/>
  <cols>
    <col min="1" max="1" width="2.140625" customWidth="1"/>
    <col min="4" max="4" width="15.140625" customWidth="1"/>
    <col min="5" max="5" width="10" customWidth="1"/>
    <col min="6" max="6" width="15.5703125"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1652</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1647</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x14ac:dyDescent="0.25">
      <c r="B13" s="497"/>
      <c r="C13" s="498"/>
      <c r="D13" s="504" t="s">
        <v>441</v>
      </c>
      <c r="E13" s="504"/>
      <c r="F13" s="505" t="s">
        <v>445</v>
      </c>
      <c r="G13" s="506"/>
      <c r="H13" s="737" t="s">
        <v>1645</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1653</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1654</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1655</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7783.65</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1656</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7783.65</v>
      </c>
      <c r="J33" s="454"/>
    </row>
    <row r="34" spans="2:10" ht="16.5" x14ac:dyDescent="0.25">
      <c r="B34" s="417" t="s">
        <v>32</v>
      </c>
      <c r="C34" s="418"/>
      <c r="D34" s="418"/>
      <c r="E34" s="418"/>
      <c r="F34" s="418"/>
      <c r="G34" s="418"/>
      <c r="H34" s="419"/>
      <c r="I34" s="420" t="s">
        <v>31</v>
      </c>
      <c r="J34" s="421"/>
    </row>
    <row r="35" spans="2:10" ht="31.5" x14ac:dyDescent="0.25">
      <c r="B35" s="248" t="s">
        <v>30</v>
      </c>
      <c r="C35" s="248" t="s">
        <v>29</v>
      </c>
      <c r="D35" s="248" t="s">
        <v>28</v>
      </c>
      <c r="E35" s="248" t="s">
        <v>27</v>
      </c>
      <c r="F35" s="28" t="s">
        <v>26</v>
      </c>
      <c r="G35" s="424" t="s">
        <v>25</v>
      </c>
      <c r="H35" s="425"/>
      <c r="I35" s="422"/>
      <c r="J35" s="423"/>
    </row>
    <row r="36" spans="2:10" ht="15.75" x14ac:dyDescent="0.25">
      <c r="B36" s="250" t="s">
        <v>15</v>
      </c>
      <c r="C36" s="30" t="s">
        <v>12</v>
      </c>
      <c r="D36" s="30" t="s">
        <v>394</v>
      </c>
      <c r="E36" s="30" t="s">
        <v>82</v>
      </c>
      <c r="F36" s="30" t="s">
        <v>10</v>
      </c>
      <c r="G36" s="426">
        <f>+I28</f>
        <v>7783.65</v>
      </c>
      <c r="H36" s="427"/>
      <c r="I36" s="400" t="s">
        <v>143</v>
      </c>
      <c r="J36" s="401"/>
    </row>
    <row r="37" spans="2:10" ht="15.75" x14ac:dyDescent="0.25">
      <c r="B37" s="250"/>
      <c r="C37" s="30"/>
      <c r="D37" s="30"/>
      <c r="E37" s="30"/>
      <c r="F37" s="30"/>
      <c r="G37" s="406"/>
      <c r="H37" s="407"/>
      <c r="I37" s="402"/>
      <c r="J37" s="403"/>
    </row>
    <row r="38" spans="2:10" ht="13.5" customHeight="1" x14ac:dyDescent="0.25">
      <c r="B38" s="250"/>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249"/>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sheetPr codeName="Hoja330">
    <tabColor theme="0"/>
  </sheetPr>
  <dimension ref="B1:L59"/>
  <sheetViews>
    <sheetView topLeftCell="A2" workbookViewId="0">
      <selection activeCell="H14" sqref="H14:I15"/>
    </sheetView>
  </sheetViews>
  <sheetFormatPr baseColWidth="10" defaultRowHeight="15" x14ac:dyDescent="0.25"/>
  <cols>
    <col min="1" max="1" width="2.140625" customWidth="1"/>
    <col min="4" max="4" width="16.7109375" customWidth="1"/>
    <col min="8" max="8" width="5" customWidth="1"/>
    <col min="10" max="10" width="31"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1661</v>
      </c>
      <c r="J8" s="15"/>
    </row>
    <row r="9" spans="2:10" ht="9" customHeight="1" x14ac:dyDescent="0.25">
      <c r="B9" s="17"/>
      <c r="C9" s="16"/>
      <c r="D9" s="19"/>
      <c r="E9" s="16"/>
      <c r="F9" s="20"/>
      <c r="G9" s="16"/>
      <c r="H9" s="16"/>
      <c r="I9" s="16"/>
      <c r="J9" s="15"/>
    </row>
    <row r="10" spans="2:10" ht="20.25" x14ac:dyDescent="0.25">
      <c r="B10" s="17"/>
      <c r="C10" s="16"/>
      <c r="D10" s="16"/>
      <c r="E10" s="16"/>
      <c r="F10" s="20"/>
      <c r="G10" s="19"/>
      <c r="H10" s="19"/>
      <c r="I10" s="18" t="s">
        <v>1660</v>
      </c>
      <c r="J10" s="15"/>
    </row>
    <row r="11" spans="2:10" ht="16.5"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8.75" customHeight="1" x14ac:dyDescent="0.25">
      <c r="B14" s="497"/>
      <c r="C14" s="498"/>
      <c r="D14" s="505" t="s">
        <v>222</v>
      </c>
      <c r="E14" s="506"/>
      <c r="F14" s="505" t="s">
        <v>234</v>
      </c>
      <c r="G14" s="506"/>
      <c r="H14" s="737" t="s">
        <v>1645</v>
      </c>
      <c r="I14" s="518"/>
      <c r="J14" s="504" t="s">
        <v>52</v>
      </c>
    </row>
    <row r="15" spans="2:10" ht="1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2" ht="30"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9" customHeight="1" x14ac:dyDescent="0.25">
      <c r="B19" s="459" t="s">
        <v>46</v>
      </c>
      <c r="C19" s="460"/>
      <c r="D19" s="595" t="s">
        <v>223</v>
      </c>
      <c r="E19" s="596"/>
      <c r="F19" s="596"/>
      <c r="G19" s="596"/>
      <c r="H19" s="596"/>
      <c r="I19" s="596"/>
      <c r="J19" s="597"/>
    </row>
    <row r="20" spans="2:12" ht="11.25" customHeight="1" x14ac:dyDescent="0.25">
      <c r="B20" s="461"/>
      <c r="C20" s="462"/>
      <c r="D20" s="598"/>
      <c r="E20" s="599"/>
      <c r="F20" s="599"/>
      <c r="G20" s="599"/>
      <c r="H20" s="599"/>
      <c r="I20" s="599"/>
      <c r="J20" s="600"/>
    </row>
    <row r="21" spans="2:12" ht="11.25" customHeight="1" x14ac:dyDescent="0.25">
      <c r="B21" s="521" t="s">
        <v>239</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18" x14ac:dyDescent="0.25">
      <c r="B23" s="387" t="s">
        <v>43</v>
      </c>
      <c r="C23" s="388"/>
      <c r="D23" s="388"/>
      <c r="E23" s="388"/>
      <c r="F23" s="388"/>
      <c r="G23" s="388"/>
      <c r="H23" s="388"/>
      <c r="I23" s="388"/>
      <c r="J23" s="389"/>
    </row>
    <row r="24" spans="2:12" ht="19.5" customHeight="1" x14ac:dyDescent="0.25">
      <c r="B24" s="476" t="s">
        <v>1657</v>
      </c>
      <c r="C24" s="477"/>
      <c r="D24" s="477"/>
      <c r="E24" s="477"/>
      <c r="F24" s="477"/>
      <c r="G24" s="477"/>
      <c r="H24" s="477"/>
      <c r="I24" s="477"/>
      <c r="J24" s="478"/>
    </row>
    <row r="25" spans="2:12" ht="26.25" customHeight="1" x14ac:dyDescent="0.25">
      <c r="B25" s="479"/>
      <c r="C25" s="480"/>
      <c r="D25" s="480"/>
      <c r="E25" s="480"/>
      <c r="F25" s="480"/>
      <c r="G25" s="480"/>
      <c r="H25" s="480"/>
      <c r="I25" s="480"/>
      <c r="J25" s="481"/>
    </row>
    <row r="26" spans="2:12" ht="18.75" customHeight="1" x14ac:dyDescent="0.25">
      <c r="B26" s="479"/>
      <c r="C26" s="480"/>
      <c r="D26" s="480"/>
      <c r="E26" s="480"/>
      <c r="F26" s="480"/>
      <c r="G26" s="480"/>
      <c r="H26" s="480"/>
      <c r="I26" s="480"/>
      <c r="J26" s="481"/>
    </row>
    <row r="27" spans="2:12" ht="16.5" x14ac:dyDescent="0.25">
      <c r="B27" s="455" t="s">
        <v>224</v>
      </c>
      <c r="C27" s="455"/>
      <c r="D27" s="455"/>
      <c r="E27" s="455"/>
      <c r="F27" s="455"/>
      <c r="G27" s="455"/>
      <c r="H27" s="455"/>
      <c r="I27" s="726">
        <v>14935</v>
      </c>
      <c r="J27" s="726"/>
    </row>
    <row r="28" spans="2:12" ht="16.5" x14ac:dyDescent="0.25">
      <c r="B28" s="487" t="s">
        <v>225</v>
      </c>
      <c r="C28" s="488"/>
      <c r="D28" s="488"/>
      <c r="E28" s="488"/>
      <c r="F28" s="488"/>
      <c r="G28" s="488"/>
      <c r="H28" s="539"/>
      <c r="I28" s="727">
        <f>+I27*8%</f>
        <v>1194.8</v>
      </c>
      <c r="J28" s="728"/>
    </row>
    <row r="29" spans="2:12" ht="18" x14ac:dyDescent="0.25">
      <c r="B29" s="455" t="s">
        <v>110</v>
      </c>
      <c r="C29" s="455"/>
      <c r="D29" s="455"/>
      <c r="E29" s="455"/>
      <c r="F29" s="455"/>
      <c r="G29" s="455"/>
      <c r="H29" s="455"/>
      <c r="I29" s="722">
        <f>SUM(I27:J28)</f>
        <v>16129.8</v>
      </c>
      <c r="J29" s="723"/>
    </row>
    <row r="30" spans="2:12" ht="18" x14ac:dyDescent="0.25">
      <c r="B30" s="387" t="s">
        <v>40</v>
      </c>
      <c r="C30" s="388"/>
      <c r="D30" s="388"/>
      <c r="E30" s="388"/>
      <c r="F30" s="388"/>
      <c r="G30" s="388"/>
      <c r="H30" s="388"/>
      <c r="I30" s="388"/>
      <c r="J30" s="389"/>
      <c r="L30" s="54"/>
    </row>
    <row r="31" spans="2:12" ht="15.75" x14ac:dyDescent="0.25">
      <c r="B31" s="434" t="s">
        <v>39</v>
      </c>
      <c r="C31" s="435"/>
      <c r="D31" s="435"/>
      <c r="E31" s="435"/>
      <c r="F31" s="435"/>
      <c r="G31" s="435"/>
      <c r="H31" s="436"/>
      <c r="I31" s="437" t="s">
        <v>38</v>
      </c>
      <c r="J31" s="437"/>
    </row>
    <row r="32" spans="2:12" ht="16.5" x14ac:dyDescent="0.25">
      <c r="B32" s="546" t="s">
        <v>237</v>
      </c>
      <c r="C32" s="547"/>
      <c r="D32" s="547"/>
      <c r="E32" s="547"/>
      <c r="F32" s="547"/>
      <c r="G32" s="547"/>
      <c r="H32" s="547"/>
      <c r="I32" s="729">
        <f>+I27*3%-317.5</f>
        <v>130.55000000000001</v>
      </c>
      <c r="J32" s="730"/>
    </row>
    <row r="33" spans="2:10" ht="16.5" x14ac:dyDescent="0.25">
      <c r="B33" s="577" t="s">
        <v>226</v>
      </c>
      <c r="C33" s="578"/>
      <c r="D33" s="578"/>
      <c r="E33" s="578"/>
      <c r="F33" s="578"/>
      <c r="G33" s="578"/>
      <c r="H33" s="579"/>
      <c r="I33" s="724">
        <f>+I28*100%</f>
        <v>1194.8</v>
      </c>
      <c r="J33" s="725"/>
    </row>
    <row r="34" spans="2:10" ht="16.5" x14ac:dyDescent="0.25">
      <c r="B34" s="542" t="s">
        <v>1658</v>
      </c>
      <c r="C34" s="543"/>
      <c r="D34" s="543"/>
      <c r="E34" s="543"/>
      <c r="F34" s="543"/>
      <c r="G34" s="543"/>
      <c r="H34" s="543"/>
      <c r="I34" s="720">
        <f>+I27*1.7%</f>
        <v>253.89500000000001</v>
      </c>
      <c r="J34" s="721"/>
    </row>
    <row r="35" spans="2:10" ht="28.5" customHeight="1" x14ac:dyDescent="0.25">
      <c r="B35" s="443" t="s">
        <v>1659</v>
      </c>
      <c r="C35" s="621"/>
      <c r="D35" s="621"/>
      <c r="E35" s="622"/>
      <c r="F35" s="449" t="s">
        <v>34</v>
      </c>
      <c r="G35" s="450"/>
      <c r="H35" s="451"/>
      <c r="I35" s="722">
        <f>SUM(I32:J34)</f>
        <v>1579.2449999999999</v>
      </c>
      <c r="J35" s="723"/>
    </row>
    <row r="36" spans="2:10" ht="21" customHeight="1" x14ac:dyDescent="0.25">
      <c r="B36" s="623"/>
      <c r="C36" s="624"/>
      <c r="D36" s="624"/>
      <c r="E36" s="625"/>
      <c r="F36" s="534" t="s">
        <v>228</v>
      </c>
      <c r="G36" s="535"/>
      <c r="H36" s="536"/>
      <c r="I36" s="452">
        <f>+I29-I35-0.01</f>
        <v>14550.545</v>
      </c>
      <c r="J36" s="452"/>
    </row>
    <row r="37" spans="2:10" ht="16.5" x14ac:dyDescent="0.25">
      <c r="B37" s="417" t="s">
        <v>32</v>
      </c>
      <c r="C37" s="418"/>
      <c r="D37" s="418"/>
      <c r="E37" s="418"/>
      <c r="F37" s="418"/>
      <c r="G37" s="418"/>
      <c r="H37" s="419"/>
      <c r="I37" s="390" t="s">
        <v>31</v>
      </c>
      <c r="J37" s="390"/>
    </row>
    <row r="38" spans="2:10" ht="31.5" x14ac:dyDescent="0.25">
      <c r="B38" s="251" t="s">
        <v>30</v>
      </c>
      <c r="C38" s="251" t="s">
        <v>29</v>
      </c>
      <c r="D38" s="251" t="s">
        <v>28</v>
      </c>
      <c r="E38" s="251" t="s">
        <v>27</v>
      </c>
      <c r="F38" s="28" t="s">
        <v>26</v>
      </c>
      <c r="G38" s="424" t="s">
        <v>25</v>
      </c>
      <c r="H38" s="425"/>
      <c r="I38" s="390"/>
      <c r="J38" s="390"/>
    </row>
    <row r="39" spans="2:10" ht="15.75" x14ac:dyDescent="0.25">
      <c r="B39" s="253" t="s">
        <v>15</v>
      </c>
      <c r="C39" s="30" t="s">
        <v>12</v>
      </c>
      <c r="D39" s="30" t="s">
        <v>11</v>
      </c>
      <c r="E39" s="30" t="s">
        <v>144</v>
      </c>
      <c r="F39" s="30" t="s">
        <v>10</v>
      </c>
      <c r="G39" s="426">
        <f>+I27</f>
        <v>14935</v>
      </c>
      <c r="H39" s="427"/>
      <c r="I39" s="400" t="s">
        <v>229</v>
      </c>
      <c r="J39" s="401"/>
    </row>
    <row r="40" spans="2:10" ht="15.75" x14ac:dyDescent="0.25">
      <c r="B40" s="9" t="s">
        <v>15</v>
      </c>
      <c r="C40" s="8" t="s">
        <v>146</v>
      </c>
      <c r="D40" s="8" t="s">
        <v>144</v>
      </c>
      <c r="E40" s="8" t="s">
        <v>11</v>
      </c>
      <c r="F40" s="8" t="s">
        <v>10</v>
      </c>
      <c r="G40" s="406">
        <f>+I28</f>
        <v>1194.8</v>
      </c>
      <c r="H40" s="407"/>
      <c r="I40" s="402"/>
      <c r="J40" s="403"/>
    </row>
    <row r="41" spans="2:10" ht="15.75" x14ac:dyDescent="0.25">
      <c r="B41" s="9"/>
      <c r="C41" s="8"/>
      <c r="D41" s="8"/>
      <c r="E41" s="8"/>
      <c r="F41" s="8"/>
      <c r="G41" s="406"/>
      <c r="H41" s="407"/>
      <c r="I41" s="402"/>
      <c r="J41" s="403"/>
    </row>
    <row r="42" spans="2:10" ht="15.75" x14ac:dyDescent="0.25">
      <c r="B42" s="9"/>
      <c r="C42" s="8"/>
      <c r="D42" s="8"/>
      <c r="E42" s="8"/>
      <c r="F42" s="8"/>
      <c r="G42" s="406"/>
      <c r="H42" s="407"/>
      <c r="I42" s="404"/>
      <c r="J42" s="405"/>
    </row>
    <row r="43" spans="2:10" ht="15.75" x14ac:dyDescent="0.25">
      <c r="B43" s="9"/>
      <c r="C43" s="8"/>
      <c r="D43" s="8"/>
      <c r="E43" s="8"/>
      <c r="F43" s="8"/>
      <c r="G43" s="406"/>
      <c r="H43" s="407"/>
      <c r="I43" s="390" t="s">
        <v>19</v>
      </c>
      <c r="J43" s="390"/>
    </row>
    <row r="44" spans="2:10" ht="15.75" x14ac:dyDescent="0.25">
      <c r="B44" s="9"/>
      <c r="C44" s="8"/>
      <c r="D44" s="8"/>
      <c r="E44" s="8"/>
      <c r="F44" s="8"/>
      <c r="G44" s="406"/>
      <c r="H44" s="407"/>
      <c r="I44" s="409" t="s">
        <v>1032</v>
      </c>
      <c r="J44" s="410"/>
    </row>
    <row r="45" spans="2:10" ht="15.75" x14ac:dyDescent="0.25">
      <c r="B45" s="9"/>
      <c r="C45" s="8"/>
      <c r="D45" s="8"/>
      <c r="E45" s="8"/>
      <c r="F45" s="8"/>
      <c r="G45" s="406"/>
      <c r="H45" s="407"/>
      <c r="I45" s="411"/>
      <c r="J45" s="412"/>
    </row>
    <row r="46" spans="2:10" ht="15.75" customHeight="1" x14ac:dyDescent="0.25">
      <c r="B46" s="9"/>
      <c r="C46" s="8"/>
      <c r="D46" s="8"/>
      <c r="E46" s="8"/>
      <c r="F46" s="8"/>
      <c r="G46" s="406"/>
      <c r="H46" s="407"/>
      <c r="I46" s="411"/>
      <c r="J46" s="412"/>
    </row>
    <row r="47" spans="2:10" ht="15.75" customHeight="1" x14ac:dyDescent="0.25">
      <c r="B47" s="9"/>
      <c r="C47" s="8"/>
      <c r="D47" s="8"/>
      <c r="E47" s="8"/>
      <c r="F47" s="8"/>
      <c r="G47" s="406"/>
      <c r="H47" s="407"/>
      <c r="I47" s="411"/>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252"/>
      <c r="C50" s="32"/>
      <c r="D50" s="32"/>
      <c r="E50" s="6"/>
      <c r="F50" s="6"/>
      <c r="G50" s="415"/>
      <c r="H50" s="416"/>
      <c r="I50" s="413"/>
      <c r="J50" s="414"/>
    </row>
    <row r="51" spans="2:10" ht="18" x14ac:dyDescent="0.25">
      <c r="B51" s="387" t="s">
        <v>8</v>
      </c>
      <c r="C51" s="388"/>
      <c r="D51" s="388"/>
      <c r="E51" s="388"/>
      <c r="F51" s="388"/>
      <c r="G51" s="388"/>
      <c r="H51" s="389"/>
      <c r="I51" s="390" t="s">
        <v>7</v>
      </c>
      <c r="J51" s="390"/>
    </row>
    <row r="52" spans="2:10" ht="15.75" x14ac:dyDescent="0.25">
      <c r="B52" s="390" t="s">
        <v>6</v>
      </c>
      <c r="C52" s="390"/>
      <c r="D52" s="390"/>
      <c r="E52" s="390" t="s">
        <v>5</v>
      </c>
      <c r="F52" s="390"/>
      <c r="G52" s="390"/>
      <c r="H52" s="390"/>
      <c r="I52" s="390"/>
      <c r="J52" s="390"/>
    </row>
    <row r="53" spans="2:10" ht="15" customHeight="1" x14ac:dyDescent="0.25">
      <c r="B53" s="573" t="s">
        <v>877</v>
      </c>
      <c r="C53" s="392"/>
      <c r="D53" s="392"/>
      <c r="E53" s="394" t="s">
        <v>871</v>
      </c>
      <c r="F53" s="394"/>
      <c r="G53" s="394"/>
      <c r="H53" s="395"/>
      <c r="I53" s="400" t="s">
        <v>86</v>
      </c>
      <c r="J53" s="401"/>
    </row>
    <row r="54" spans="2:10" ht="27" customHeight="1" x14ac:dyDescent="0.25">
      <c r="B54" s="392"/>
      <c r="C54" s="392"/>
      <c r="D54" s="392"/>
      <c r="E54" s="396"/>
      <c r="F54" s="396"/>
      <c r="G54" s="396"/>
      <c r="H54" s="397"/>
      <c r="I54" s="402"/>
      <c r="J54" s="403"/>
    </row>
    <row r="55" spans="2:10" x14ac:dyDescent="0.25">
      <c r="B55" s="392"/>
      <c r="C55" s="392"/>
      <c r="D55" s="392"/>
      <c r="E55" s="396"/>
      <c r="F55" s="396"/>
      <c r="G55" s="396"/>
      <c r="H55" s="397"/>
      <c r="I55" s="402"/>
      <c r="J55" s="403"/>
    </row>
    <row r="56" spans="2:10" x14ac:dyDescent="0.25">
      <c r="B56" s="392"/>
      <c r="C56" s="392"/>
      <c r="D56" s="392"/>
      <c r="E56" s="396"/>
      <c r="F56" s="396"/>
      <c r="G56" s="396"/>
      <c r="H56" s="396"/>
      <c r="I56" s="404"/>
      <c r="J56" s="405"/>
    </row>
    <row r="57" spans="2:10" x14ac:dyDescent="0.25">
      <c r="B57" s="392"/>
      <c r="C57" s="392"/>
      <c r="D57" s="392"/>
      <c r="E57" s="396"/>
      <c r="F57" s="396"/>
      <c r="G57" s="396"/>
      <c r="H57" s="396"/>
      <c r="I57" s="400" t="s">
        <v>1</v>
      </c>
      <c r="J57" s="401"/>
    </row>
    <row r="58" spans="2:10" x14ac:dyDescent="0.25">
      <c r="B58" s="392"/>
      <c r="C58" s="392"/>
      <c r="D58" s="392"/>
      <c r="E58" s="398"/>
      <c r="F58" s="398"/>
      <c r="G58" s="398"/>
      <c r="H58" s="399"/>
      <c r="I58" s="404"/>
      <c r="J58" s="405"/>
    </row>
    <row r="59" spans="2:10" x14ac:dyDescent="0.25">
      <c r="B59" s="384" t="s">
        <v>0</v>
      </c>
      <c r="C59" s="385"/>
      <c r="D59" s="385"/>
      <c r="E59" s="385"/>
      <c r="F59" s="385"/>
      <c r="G59" s="385"/>
      <c r="H59" s="385"/>
      <c r="I59" s="385"/>
      <c r="J59" s="386"/>
    </row>
  </sheetData>
  <mergeCells count="70">
    <mergeCell ref="B5:J5"/>
    <mergeCell ref="B6:J6"/>
    <mergeCell ref="B7:J7"/>
    <mergeCell ref="B12:J12"/>
    <mergeCell ref="B13:C17"/>
    <mergeCell ref="D13:E13"/>
    <mergeCell ref="F13:G13"/>
    <mergeCell ref="H13:I13"/>
    <mergeCell ref="D14:E15"/>
    <mergeCell ref="F14:G15"/>
    <mergeCell ref="B23:J23"/>
    <mergeCell ref="H14:I15"/>
    <mergeCell ref="J14:J15"/>
    <mergeCell ref="D16:H16"/>
    <mergeCell ref="I16:J16"/>
    <mergeCell ref="D17:H17"/>
    <mergeCell ref="I17:J17"/>
    <mergeCell ref="B18:J18"/>
    <mergeCell ref="B19:C20"/>
    <mergeCell ref="D19:J20"/>
    <mergeCell ref="B21:E22"/>
    <mergeCell ref="F21:J22"/>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E36"/>
    <mergeCell ref="F35:H35"/>
    <mergeCell ref="I35:J35"/>
    <mergeCell ref="F36:H36"/>
    <mergeCell ref="I36:J36"/>
    <mergeCell ref="B37:H37"/>
    <mergeCell ref="I37:J38"/>
    <mergeCell ref="G38:H38"/>
    <mergeCell ref="G39:H39"/>
    <mergeCell ref="I39:J42"/>
    <mergeCell ref="G40:H40"/>
    <mergeCell ref="G41:H41"/>
    <mergeCell ref="G42:H42"/>
    <mergeCell ref="G43:H43"/>
    <mergeCell ref="I43:J43"/>
    <mergeCell ref="G44:H44"/>
    <mergeCell ref="I44:J50"/>
    <mergeCell ref="G45:H45"/>
    <mergeCell ref="G46:H46"/>
    <mergeCell ref="G47:H47"/>
    <mergeCell ref="G48:H48"/>
    <mergeCell ref="G49:H49"/>
    <mergeCell ref="G50:H50"/>
    <mergeCell ref="B59:J59"/>
    <mergeCell ref="B51:H51"/>
    <mergeCell ref="I51:J52"/>
    <mergeCell ref="B52:D52"/>
    <mergeCell ref="E52:H52"/>
    <mergeCell ref="B53:D58"/>
    <mergeCell ref="E53:H58"/>
    <mergeCell ref="I53:J56"/>
    <mergeCell ref="I57:J58"/>
  </mergeCells>
  <printOptions horizontalCentered="1"/>
  <pageMargins left="0.31496062992125984" right="0.31496062992125984" top="0.15748031496062992" bottom="0.15748031496062992" header="0.31496062992125984" footer="0.31496062992125984"/>
  <pageSetup scale="77" orientation="portrait" r:id="rId1"/>
  <drawing r:id="rId2"/>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sheetPr codeName="Hoja331">
    <tabColor theme="0"/>
  </sheetPr>
  <dimension ref="B1:R57"/>
  <sheetViews>
    <sheetView topLeftCell="A6"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1662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1660</v>
      </c>
      <c r="J9" s="15"/>
    </row>
    <row r="10" spans="2:10" ht="9" customHeight="1" x14ac:dyDescent="0.25">
      <c r="B10" s="17"/>
      <c r="C10" s="16"/>
      <c r="D10" s="16"/>
      <c r="E10" s="16"/>
      <c r="F10" s="16"/>
      <c r="G10" s="16"/>
      <c r="H10" s="16"/>
      <c r="I10" s="16"/>
      <c r="J10" s="15"/>
    </row>
    <row r="11" spans="2:10" ht="28.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1663</v>
      </c>
      <c r="G13" s="792"/>
      <c r="H13" s="737" t="s">
        <v>1645</v>
      </c>
      <c r="I13" s="518"/>
      <c r="J13" s="770" t="s">
        <v>317</v>
      </c>
    </row>
    <row r="14" spans="2:10" ht="27.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1664</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1665</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56.25" customHeight="1" x14ac:dyDescent="0.25">
      <c r="B24" s="476" t="s">
        <v>1666</v>
      </c>
      <c r="C24" s="477"/>
      <c r="D24" s="477"/>
      <c r="E24" s="477"/>
      <c r="F24" s="477"/>
      <c r="G24" s="477"/>
      <c r="H24" s="477"/>
      <c r="I24" s="477"/>
      <c r="J24" s="478"/>
    </row>
    <row r="25" spans="2:18" ht="51.7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269000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80700</v>
      </c>
      <c r="J33" s="935"/>
      <c r="L33" s="65"/>
      <c r="M33" s="65"/>
      <c r="N33" s="65"/>
      <c r="O33" s="65"/>
      <c r="P33" s="65"/>
      <c r="Q33" s="65"/>
      <c r="R33" s="65"/>
    </row>
    <row r="34" spans="2:18" ht="21.75" customHeight="1" x14ac:dyDescent="0.25">
      <c r="B34" s="443" t="s">
        <v>1667</v>
      </c>
      <c r="C34" s="621"/>
      <c r="D34" s="621"/>
      <c r="E34" s="622"/>
      <c r="F34" s="550" t="s">
        <v>34</v>
      </c>
      <c r="G34" s="551"/>
      <c r="H34" s="552"/>
      <c r="I34" s="452">
        <f>SUM(I31:J33)</f>
        <v>80700</v>
      </c>
      <c r="J34" s="452"/>
      <c r="L34" s="65"/>
      <c r="M34" s="65"/>
      <c r="N34" s="65"/>
      <c r="O34" s="65"/>
      <c r="P34" s="65"/>
      <c r="Q34" s="65"/>
      <c r="R34" s="65"/>
    </row>
    <row r="35" spans="2:18" ht="33" customHeight="1" x14ac:dyDescent="0.25">
      <c r="B35" s="623"/>
      <c r="C35" s="624"/>
      <c r="D35" s="624"/>
      <c r="E35" s="625"/>
      <c r="F35" s="550" t="s">
        <v>324</v>
      </c>
      <c r="G35" s="551"/>
      <c r="H35" s="552"/>
      <c r="I35" s="453">
        <f>I27+I28-I34</f>
        <v>188300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254" t="s">
        <v>30</v>
      </c>
      <c r="C37" s="254" t="s">
        <v>29</v>
      </c>
      <c r="D37" s="254" t="s">
        <v>28</v>
      </c>
      <c r="E37" s="254" t="s">
        <v>27</v>
      </c>
      <c r="F37" s="34" t="s">
        <v>26</v>
      </c>
      <c r="G37" s="437" t="s">
        <v>25</v>
      </c>
      <c r="H37" s="434"/>
      <c r="I37" s="422"/>
      <c r="J37" s="423"/>
    </row>
    <row r="38" spans="2:18" ht="23.25" customHeight="1" x14ac:dyDescent="0.25">
      <c r="B38" s="255"/>
      <c r="C38" s="30" t="s">
        <v>411</v>
      </c>
      <c r="D38" s="30" t="s">
        <v>200</v>
      </c>
      <c r="E38" s="30" t="s">
        <v>11</v>
      </c>
      <c r="F38" s="8" t="s">
        <v>412</v>
      </c>
      <c r="G38" s="426">
        <f>+I27-I33</f>
        <v>188300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57:J57"/>
    <mergeCell ref="G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6:H36"/>
    <mergeCell ref="I36:J37"/>
    <mergeCell ref="G37:H37"/>
    <mergeCell ref="G38:H38"/>
    <mergeCell ref="I38:J40"/>
    <mergeCell ref="G39:H39"/>
    <mergeCell ref="G40:H40"/>
    <mergeCell ref="B33:H33"/>
    <mergeCell ref="I33:J33"/>
    <mergeCell ref="B34:E35"/>
    <mergeCell ref="F34:H34"/>
    <mergeCell ref="I34:J34"/>
    <mergeCell ref="F35:H35"/>
    <mergeCell ref="I35:J35"/>
    <mergeCell ref="B30:H30"/>
    <mergeCell ref="I30:J30"/>
    <mergeCell ref="B31:H31"/>
    <mergeCell ref="I31:J31"/>
    <mergeCell ref="B32:H32"/>
    <mergeCell ref="I32:J32"/>
    <mergeCell ref="B29:J29"/>
    <mergeCell ref="B17:J17"/>
    <mergeCell ref="B18:C19"/>
    <mergeCell ref="D18:J19"/>
    <mergeCell ref="B20:F21"/>
    <mergeCell ref="G20:J21"/>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0" fitToHeight="0" orientation="portrait" r:id="rId1"/>
  <drawing r:id="rId2"/>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sheetPr codeName="Hoja332">
    <tabColor rgb="FFFF0000"/>
  </sheetPr>
  <dimension ref="B1:J63"/>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1675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1676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1677</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1678</v>
      </c>
      <c r="C26" s="477"/>
      <c r="D26" s="477"/>
      <c r="E26" s="477"/>
      <c r="F26" s="477"/>
      <c r="G26" s="477"/>
      <c r="H26" s="477"/>
      <c r="I26" s="477"/>
      <c r="J26" s="478"/>
    </row>
    <row r="27" spans="2:10" ht="74.25" customHeight="1" x14ac:dyDescent="0.25">
      <c r="B27" s="479"/>
      <c r="C27" s="480"/>
      <c r="D27" s="480"/>
      <c r="E27" s="480"/>
      <c r="F27" s="480"/>
      <c r="G27" s="480"/>
      <c r="H27" s="480"/>
      <c r="I27" s="480"/>
      <c r="J27" s="481"/>
    </row>
    <row r="28" spans="2:10" ht="69"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120000</v>
      </c>
    </row>
    <row r="30" spans="2:10" ht="21.75" customHeight="1" x14ac:dyDescent="0.25">
      <c r="B30" s="696" t="s">
        <v>244</v>
      </c>
      <c r="C30" s="697"/>
      <c r="D30" s="697"/>
      <c r="E30" s="697"/>
      <c r="F30" s="697"/>
      <c r="G30" s="697"/>
      <c r="H30" s="697"/>
      <c r="I30" s="700"/>
      <c r="J30" s="47">
        <f>J29*12%</f>
        <v>14400</v>
      </c>
    </row>
    <row r="31" spans="2:10" ht="16.5" customHeight="1" x14ac:dyDescent="0.25">
      <c r="B31" s="456" t="s">
        <v>42</v>
      </c>
      <c r="C31" s="709"/>
      <c r="D31" s="709"/>
      <c r="E31" s="709"/>
      <c r="F31" s="709"/>
      <c r="G31" s="709"/>
      <c r="H31" s="709"/>
      <c r="I31" s="710"/>
      <c r="J31" s="48">
        <f>J29+J30</f>
        <v>134400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120</v>
      </c>
      <c r="J35" s="712"/>
    </row>
    <row r="36" spans="2:10" ht="18" x14ac:dyDescent="0.25">
      <c r="B36" s="542" t="s">
        <v>927</v>
      </c>
      <c r="C36" s="543"/>
      <c r="D36" s="543"/>
      <c r="E36" s="543"/>
      <c r="F36" s="543"/>
      <c r="G36" s="543"/>
      <c r="H36" s="543"/>
      <c r="I36" s="711">
        <f>J29*2%</f>
        <v>2400</v>
      </c>
      <c r="J36" s="712"/>
    </row>
    <row r="37" spans="2:10" ht="18" x14ac:dyDescent="0.25">
      <c r="B37" s="542" t="s">
        <v>1292</v>
      </c>
      <c r="C37" s="543"/>
      <c r="D37" s="543"/>
      <c r="E37" s="543"/>
      <c r="F37" s="543"/>
      <c r="G37" s="543"/>
      <c r="H37" s="543"/>
      <c r="I37" s="711">
        <f>+J29*1.4%</f>
        <v>1679.9999999999998</v>
      </c>
      <c r="J37" s="712"/>
    </row>
    <row r="38" spans="2:10" ht="19.5" customHeight="1" x14ac:dyDescent="0.25">
      <c r="B38" s="542" t="s">
        <v>198</v>
      </c>
      <c r="C38" s="543"/>
      <c r="D38" s="543"/>
      <c r="E38" s="543"/>
      <c r="F38" s="543"/>
      <c r="G38" s="543"/>
      <c r="H38" s="543"/>
      <c r="I38" s="713">
        <f>+J30*75%</f>
        <v>10800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1679</v>
      </c>
      <c r="C41" s="621"/>
      <c r="D41" s="621"/>
      <c r="E41" s="622"/>
      <c r="F41" s="550" t="s">
        <v>34</v>
      </c>
      <c r="G41" s="551"/>
      <c r="H41" s="552"/>
      <c r="I41" s="715">
        <f>I38+I37+I35+I36</f>
        <v>15000</v>
      </c>
      <c r="J41" s="715"/>
    </row>
    <row r="42" spans="2:10" ht="32.25" customHeight="1" x14ac:dyDescent="0.25">
      <c r="B42" s="623"/>
      <c r="C42" s="624"/>
      <c r="D42" s="624"/>
      <c r="E42" s="625"/>
      <c r="F42" s="550" t="s">
        <v>33</v>
      </c>
      <c r="G42" s="551"/>
      <c r="H42" s="552"/>
      <c r="I42" s="716">
        <f>J31-I41</f>
        <v>119400</v>
      </c>
      <c r="J42" s="717"/>
    </row>
    <row r="43" spans="2:10" ht="16.5" x14ac:dyDescent="0.25">
      <c r="B43" s="417" t="s">
        <v>32</v>
      </c>
      <c r="C43" s="418"/>
      <c r="D43" s="418"/>
      <c r="E43" s="418"/>
      <c r="F43" s="418"/>
      <c r="G43" s="418"/>
      <c r="H43" s="419"/>
      <c r="I43" s="420" t="s">
        <v>31</v>
      </c>
      <c r="J43" s="421"/>
    </row>
    <row r="44" spans="2:10" ht="31.5" x14ac:dyDescent="0.25">
      <c r="B44" s="259" t="s">
        <v>30</v>
      </c>
      <c r="C44" s="259" t="s">
        <v>29</v>
      </c>
      <c r="D44" s="259" t="s">
        <v>28</v>
      </c>
      <c r="E44" s="259" t="s">
        <v>27</v>
      </c>
      <c r="F44" s="28" t="s">
        <v>26</v>
      </c>
      <c r="G44" s="424" t="s">
        <v>25</v>
      </c>
      <c r="H44" s="425"/>
      <c r="I44" s="422"/>
      <c r="J44" s="423"/>
    </row>
    <row r="45" spans="2:10" ht="24" customHeight="1" x14ac:dyDescent="0.25">
      <c r="B45" s="261"/>
      <c r="C45" s="30" t="s">
        <v>411</v>
      </c>
      <c r="D45" s="30" t="s">
        <v>200</v>
      </c>
      <c r="E45" s="30" t="s">
        <v>11</v>
      </c>
      <c r="F45" s="30" t="s">
        <v>412</v>
      </c>
      <c r="G45" s="758">
        <f>J29</f>
        <v>120000</v>
      </c>
      <c r="H45" s="759"/>
      <c r="I45" s="428" t="s">
        <v>24</v>
      </c>
      <c r="J45" s="429"/>
    </row>
    <row r="46" spans="2:10" ht="20.25" customHeight="1" x14ac:dyDescent="0.25">
      <c r="B46" s="9"/>
      <c r="C46" s="30" t="s">
        <v>146</v>
      </c>
      <c r="D46" s="30" t="s">
        <v>144</v>
      </c>
      <c r="E46" s="30" t="s">
        <v>11</v>
      </c>
      <c r="F46" s="30" t="s">
        <v>413</v>
      </c>
      <c r="G46" s="758">
        <f>J30</f>
        <v>14400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60"/>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35433070866141736" header="0.31496062992125984" footer="0.31496062992125984"/>
  <pageSetup scale="68" orientation="portrait" r:id="rId1"/>
  <drawing r:id="rId2"/>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sheetPr codeName="Hoja333">
    <tabColor theme="0"/>
  </sheetPr>
  <dimension ref="B1:J61"/>
  <sheetViews>
    <sheetView topLeftCell="A3" workbookViewId="0">
      <selection activeCell="I18" sqref="I18:J18"/>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1680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1681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4" t="s">
        <v>294</v>
      </c>
      <c r="E15" s="504"/>
      <c r="F15" s="505" t="s">
        <v>293</v>
      </c>
      <c r="G15" s="506"/>
      <c r="H15" s="737" t="s">
        <v>1645</v>
      </c>
      <c r="I15" s="518"/>
      <c r="J15" s="504" t="s">
        <v>52</v>
      </c>
    </row>
    <row r="16" spans="2:10" ht="18.75" customHeight="1" x14ac:dyDescent="0.25">
      <c r="B16" s="497"/>
      <c r="C16" s="498"/>
      <c r="D16" s="504"/>
      <c r="E16" s="504"/>
      <c r="F16" s="507"/>
      <c r="G16" s="508"/>
      <c r="H16" s="519"/>
      <c r="I16" s="52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295</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1113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1684</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f>604.2+618.45</f>
        <v>1222.6500000000001</v>
      </c>
    </row>
    <row r="30" spans="2:10" ht="21.75" customHeight="1" x14ac:dyDescent="0.25">
      <c r="B30" s="696" t="s">
        <v>244</v>
      </c>
      <c r="C30" s="697"/>
      <c r="D30" s="697"/>
      <c r="E30" s="697"/>
      <c r="F30" s="697"/>
      <c r="G30" s="697"/>
      <c r="H30" s="697"/>
      <c r="I30" s="700"/>
      <c r="J30" s="47">
        <f>72.5+74.21</f>
        <v>146.70999999999998</v>
      </c>
    </row>
    <row r="31" spans="2:10" ht="16.5" customHeight="1" x14ac:dyDescent="0.25">
      <c r="B31" s="456" t="s">
        <v>42</v>
      </c>
      <c r="C31" s="709"/>
      <c r="D31" s="709"/>
      <c r="E31" s="709"/>
      <c r="F31" s="709"/>
      <c r="G31" s="709"/>
      <c r="H31" s="709"/>
      <c r="I31" s="710"/>
      <c r="J31" s="48">
        <f>J29+J30</f>
        <v>1369.3600000000001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1682</v>
      </c>
      <c r="C35" s="543"/>
      <c r="D35" s="543"/>
      <c r="E35" s="543"/>
      <c r="F35" s="543"/>
      <c r="G35" s="543"/>
      <c r="H35" s="543"/>
      <c r="I35" s="711">
        <f>+J29*1.1%</f>
        <v>13.449150000000003</v>
      </c>
      <c r="J35" s="712"/>
    </row>
    <row r="36" spans="2:10" ht="19.5" customHeight="1" x14ac:dyDescent="0.25">
      <c r="B36" s="542" t="s">
        <v>298</v>
      </c>
      <c r="C36" s="543"/>
      <c r="D36" s="543"/>
      <c r="E36" s="543"/>
      <c r="F36" s="543"/>
      <c r="G36" s="543"/>
      <c r="H36" s="543"/>
      <c r="I36" s="713">
        <f>+J30*100%</f>
        <v>146.70999999999998</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1683</v>
      </c>
      <c r="C39" s="621"/>
      <c r="D39" s="621"/>
      <c r="E39" s="622"/>
      <c r="F39" s="550" t="s">
        <v>34</v>
      </c>
      <c r="G39" s="551"/>
      <c r="H39" s="552"/>
      <c r="I39" s="715">
        <f>SUM(I34:J38)</f>
        <v>160.15914999999998</v>
      </c>
      <c r="J39" s="715"/>
    </row>
    <row r="40" spans="2:10" ht="32.25" customHeight="1" x14ac:dyDescent="0.25">
      <c r="B40" s="623"/>
      <c r="C40" s="624"/>
      <c r="D40" s="624"/>
      <c r="E40" s="625"/>
      <c r="F40" s="550" t="s">
        <v>33</v>
      </c>
      <c r="G40" s="551"/>
      <c r="H40" s="552"/>
      <c r="I40" s="716">
        <f>J31-I39</f>
        <v>1209.2008500000002</v>
      </c>
      <c r="J40" s="717"/>
    </row>
    <row r="41" spans="2:10" ht="16.5" x14ac:dyDescent="0.25">
      <c r="B41" s="417" t="s">
        <v>32</v>
      </c>
      <c r="C41" s="418"/>
      <c r="D41" s="418"/>
      <c r="E41" s="418"/>
      <c r="F41" s="418"/>
      <c r="G41" s="418"/>
      <c r="H41" s="419"/>
      <c r="I41" s="420" t="s">
        <v>31</v>
      </c>
      <c r="J41" s="421"/>
    </row>
    <row r="42" spans="2:10" ht="31.5" x14ac:dyDescent="0.25">
      <c r="B42" s="262" t="s">
        <v>30</v>
      </c>
      <c r="C42" s="262" t="s">
        <v>29</v>
      </c>
      <c r="D42" s="262" t="s">
        <v>28</v>
      </c>
      <c r="E42" s="262" t="s">
        <v>27</v>
      </c>
      <c r="F42" s="28" t="s">
        <v>26</v>
      </c>
      <c r="G42" s="424" t="s">
        <v>25</v>
      </c>
      <c r="H42" s="425"/>
      <c r="I42" s="422"/>
      <c r="J42" s="423"/>
    </row>
    <row r="43" spans="2:10" ht="24" customHeight="1" x14ac:dyDescent="0.25">
      <c r="B43" s="264" t="s">
        <v>15</v>
      </c>
      <c r="C43" s="30" t="s">
        <v>146</v>
      </c>
      <c r="D43" s="30" t="s">
        <v>81</v>
      </c>
      <c r="E43" s="30" t="s">
        <v>119</v>
      </c>
      <c r="F43" s="30" t="s">
        <v>10</v>
      </c>
      <c r="G43" s="758">
        <f>J29</f>
        <v>1222.6500000000001</v>
      </c>
      <c r="H43" s="759"/>
      <c r="I43" s="428" t="s">
        <v>24</v>
      </c>
      <c r="J43" s="429"/>
    </row>
    <row r="44" spans="2:10" ht="20.25" customHeight="1" x14ac:dyDescent="0.25">
      <c r="B44" s="9" t="s">
        <v>15</v>
      </c>
      <c r="C44" s="8" t="s">
        <v>146</v>
      </c>
      <c r="D44" s="8" t="s">
        <v>144</v>
      </c>
      <c r="E44" s="8" t="s">
        <v>11</v>
      </c>
      <c r="F44" s="8" t="s">
        <v>10</v>
      </c>
      <c r="G44" s="407">
        <f>J30</f>
        <v>146.70999999999998</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09" t="s">
        <v>931</v>
      </c>
      <c r="J48" s="410"/>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263"/>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I48:J52"/>
    <mergeCell ref="G49:H49"/>
    <mergeCell ref="G50:H50"/>
    <mergeCell ref="G51:H51"/>
    <mergeCell ref="G52:H52"/>
    <mergeCell ref="B61:J61"/>
    <mergeCell ref="B53:H53"/>
    <mergeCell ref="I53:J54"/>
    <mergeCell ref="B54:D54"/>
    <mergeCell ref="E54:H54"/>
    <mergeCell ref="B55:D60"/>
    <mergeCell ref="E55:H60"/>
    <mergeCell ref="I55:J58"/>
    <mergeCell ref="I59:J60"/>
  </mergeCells>
  <pageMargins left="0.11811023622047245" right="0.11811023622047245" top="0.35433070866141736" bottom="0.35433070866141736" header="0.31496062992125984" footer="0.31496062992125984"/>
  <pageSetup scale="76" orientation="portrait" r:id="rId1"/>
  <drawing r:id="rId2"/>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sheetPr codeName="Hoja334">
    <tabColor theme="0"/>
  </sheetPr>
  <dimension ref="B1:J62"/>
  <sheetViews>
    <sheetView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1685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1681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773</v>
      </c>
      <c r="E15" s="772"/>
      <c r="F15" s="505">
        <v>5000</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419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1580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1688</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40000</v>
      </c>
    </row>
    <row r="30" spans="2:10" ht="21.75" customHeight="1" x14ac:dyDescent="0.25">
      <c r="B30" s="696" t="s">
        <v>244</v>
      </c>
      <c r="C30" s="697"/>
      <c r="D30" s="697"/>
      <c r="E30" s="697"/>
      <c r="F30" s="697"/>
      <c r="G30" s="697"/>
      <c r="H30" s="697"/>
      <c r="I30" s="700"/>
      <c r="J30" s="47">
        <f>+J29*12%</f>
        <v>4800</v>
      </c>
    </row>
    <row r="31" spans="2:10" ht="16.5" customHeight="1" x14ac:dyDescent="0.25">
      <c r="B31" s="456" t="s">
        <v>42</v>
      </c>
      <c r="C31" s="709"/>
      <c r="D31" s="709"/>
      <c r="E31" s="709"/>
      <c r="F31" s="709"/>
      <c r="G31" s="709"/>
      <c r="H31" s="709"/>
      <c r="I31" s="710"/>
      <c r="J31" s="48">
        <f>J29+J30</f>
        <v>44800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8" x14ac:dyDescent="0.25">
      <c r="B34" s="542" t="s">
        <v>1565</v>
      </c>
      <c r="C34" s="543"/>
      <c r="D34" s="543"/>
      <c r="E34" s="543"/>
      <c r="F34" s="543"/>
      <c r="G34" s="543"/>
      <c r="H34" s="543"/>
      <c r="I34" s="711">
        <f>+J29*2%</f>
        <v>800</v>
      </c>
      <c r="J34" s="712"/>
    </row>
    <row r="35" spans="2:10" ht="18" x14ac:dyDescent="0.25">
      <c r="B35" s="542" t="s">
        <v>340</v>
      </c>
      <c r="C35" s="543"/>
      <c r="D35" s="543"/>
      <c r="E35" s="543"/>
      <c r="F35" s="543"/>
      <c r="G35" s="543"/>
      <c r="H35" s="543"/>
      <c r="I35" s="711">
        <f>+J29*0.1%</f>
        <v>40</v>
      </c>
      <c r="J35" s="712"/>
    </row>
    <row r="36" spans="2:10" ht="18" x14ac:dyDescent="0.25">
      <c r="B36" s="542" t="s">
        <v>1292</v>
      </c>
      <c r="C36" s="543"/>
      <c r="D36" s="543"/>
      <c r="E36" s="543"/>
      <c r="F36" s="543"/>
      <c r="G36" s="543"/>
      <c r="H36" s="543"/>
      <c r="I36" s="711">
        <f>+J29*1.4%</f>
        <v>559.99999999999989</v>
      </c>
      <c r="J36" s="712"/>
    </row>
    <row r="37" spans="2:10" ht="19.5" customHeight="1" x14ac:dyDescent="0.25">
      <c r="B37" s="542" t="s">
        <v>298</v>
      </c>
      <c r="C37" s="543"/>
      <c r="D37" s="543"/>
      <c r="E37" s="543"/>
      <c r="F37" s="543"/>
      <c r="G37" s="543"/>
      <c r="H37" s="543"/>
      <c r="I37" s="713">
        <f>+J30*100%</f>
        <v>4800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1686</v>
      </c>
      <c r="C40" s="621"/>
      <c r="D40" s="621"/>
      <c r="E40" s="622"/>
      <c r="F40" s="550" t="s">
        <v>34</v>
      </c>
      <c r="G40" s="551"/>
      <c r="H40" s="552"/>
      <c r="I40" s="715">
        <f>SUM(I34:J39)</f>
        <v>6200</v>
      </c>
      <c r="J40" s="715"/>
    </row>
    <row r="41" spans="2:10" ht="32.25" customHeight="1" x14ac:dyDescent="0.25">
      <c r="B41" s="623"/>
      <c r="C41" s="624"/>
      <c r="D41" s="624"/>
      <c r="E41" s="625"/>
      <c r="F41" s="550" t="s">
        <v>33</v>
      </c>
      <c r="G41" s="551"/>
      <c r="H41" s="552"/>
      <c r="I41" s="895">
        <f>J31-I40</f>
        <v>38600</v>
      </c>
      <c r="J41" s="896"/>
    </row>
    <row r="42" spans="2:10" ht="16.5" x14ac:dyDescent="0.25">
      <c r="B42" s="417" t="s">
        <v>32</v>
      </c>
      <c r="C42" s="418"/>
      <c r="D42" s="418"/>
      <c r="E42" s="418"/>
      <c r="F42" s="418"/>
      <c r="G42" s="418"/>
      <c r="H42" s="419"/>
      <c r="I42" s="420" t="s">
        <v>31</v>
      </c>
      <c r="J42" s="421"/>
    </row>
    <row r="43" spans="2:10" ht="31.5" x14ac:dyDescent="0.25">
      <c r="B43" s="262" t="s">
        <v>30</v>
      </c>
      <c r="C43" s="262" t="s">
        <v>29</v>
      </c>
      <c r="D43" s="262" t="s">
        <v>28</v>
      </c>
      <c r="E43" s="262" t="s">
        <v>27</v>
      </c>
      <c r="F43" s="28" t="s">
        <v>26</v>
      </c>
      <c r="G43" s="424" t="s">
        <v>25</v>
      </c>
      <c r="H43" s="425"/>
      <c r="I43" s="422"/>
      <c r="J43" s="423"/>
    </row>
    <row r="44" spans="2:10" ht="24" customHeight="1" x14ac:dyDescent="0.25">
      <c r="B44" s="264"/>
      <c r="C44" s="30" t="s">
        <v>411</v>
      </c>
      <c r="D44" s="30" t="s">
        <v>200</v>
      </c>
      <c r="E44" s="30" t="s">
        <v>11</v>
      </c>
      <c r="F44" s="30" t="s">
        <v>412</v>
      </c>
      <c r="G44" s="758">
        <f>J29</f>
        <v>40000</v>
      </c>
      <c r="H44" s="759"/>
      <c r="I44" s="428" t="s">
        <v>24</v>
      </c>
      <c r="J44" s="429"/>
    </row>
    <row r="45" spans="2:10" ht="20.25" customHeight="1" x14ac:dyDescent="0.25">
      <c r="B45" s="9"/>
      <c r="C45" s="8" t="s">
        <v>146</v>
      </c>
      <c r="D45" s="8" t="s">
        <v>144</v>
      </c>
      <c r="E45" s="8" t="s">
        <v>11</v>
      </c>
      <c r="F45" s="8" t="s">
        <v>413</v>
      </c>
      <c r="G45" s="407">
        <f>+J30</f>
        <v>4800</v>
      </c>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3"/>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35433070866141736" header="0.31496062992125984" footer="0.31496062992125984"/>
  <pageSetup scale="73" orientation="portrait" r:id="rId1"/>
  <drawing r:id="rId2"/>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sheetPr codeName="Hoja335">
    <tabColor theme="0"/>
  </sheetPr>
  <dimension ref="B1:J62"/>
  <sheetViews>
    <sheetView workbookViewId="0">
      <selection activeCell="J29" sqref="J29"/>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1687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1681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505">
        <v>8000</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1568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1569</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1689</v>
      </c>
      <c r="C26" s="761"/>
      <c r="D26" s="761"/>
      <c r="E26" s="761"/>
      <c r="F26" s="761"/>
      <c r="G26" s="761"/>
      <c r="H26" s="761"/>
      <c r="I26" s="761"/>
      <c r="J26" s="762"/>
    </row>
    <row r="27" spans="2:10" ht="15.75" customHeight="1" x14ac:dyDescent="0.25">
      <c r="B27" s="763"/>
      <c r="C27" s="764"/>
      <c r="D27" s="764"/>
      <c r="E27" s="764"/>
      <c r="F27" s="764"/>
      <c r="G27" s="764"/>
      <c r="H27" s="764"/>
      <c r="I27" s="764"/>
      <c r="J27" s="765"/>
    </row>
    <row r="28" spans="2:10" ht="43.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120000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120000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120</v>
      </c>
      <c r="J35" s="712"/>
    </row>
    <row r="36" spans="2:10" ht="18" x14ac:dyDescent="0.25">
      <c r="B36" s="542" t="s">
        <v>1572</v>
      </c>
      <c r="C36" s="543"/>
      <c r="D36" s="543"/>
      <c r="E36" s="543"/>
      <c r="F36" s="543"/>
      <c r="G36" s="543"/>
      <c r="H36" s="543"/>
      <c r="I36" s="711">
        <f>+J29*1.4%</f>
        <v>1679.9999999999998</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1694</v>
      </c>
      <c r="C40" s="621"/>
      <c r="D40" s="621"/>
      <c r="E40" s="622"/>
      <c r="F40" s="550" t="s">
        <v>34</v>
      </c>
      <c r="G40" s="551"/>
      <c r="H40" s="552"/>
      <c r="I40" s="715">
        <f>I37+I36+I35</f>
        <v>1799.9999999999998</v>
      </c>
      <c r="J40" s="715"/>
    </row>
    <row r="41" spans="2:10" ht="32.25" customHeight="1" x14ac:dyDescent="0.25">
      <c r="B41" s="623"/>
      <c r="C41" s="624"/>
      <c r="D41" s="624"/>
      <c r="E41" s="625"/>
      <c r="F41" s="550" t="s">
        <v>33</v>
      </c>
      <c r="G41" s="551"/>
      <c r="H41" s="552"/>
      <c r="I41" s="716">
        <f>J31-I40</f>
        <v>118200</v>
      </c>
      <c r="J41" s="717"/>
    </row>
    <row r="42" spans="2:10" ht="16.5" x14ac:dyDescent="0.25">
      <c r="B42" s="417" t="s">
        <v>32</v>
      </c>
      <c r="C42" s="418"/>
      <c r="D42" s="418"/>
      <c r="E42" s="418"/>
      <c r="F42" s="418"/>
      <c r="G42" s="418"/>
      <c r="H42" s="419"/>
      <c r="I42" s="420" t="s">
        <v>31</v>
      </c>
      <c r="J42" s="421"/>
    </row>
    <row r="43" spans="2:10" ht="31.5" x14ac:dyDescent="0.25">
      <c r="B43" s="262" t="s">
        <v>30</v>
      </c>
      <c r="C43" s="262" t="s">
        <v>29</v>
      </c>
      <c r="D43" s="262" t="s">
        <v>28</v>
      </c>
      <c r="E43" s="262" t="s">
        <v>27</v>
      </c>
      <c r="F43" s="28" t="s">
        <v>26</v>
      </c>
      <c r="G43" s="424" t="s">
        <v>25</v>
      </c>
      <c r="H43" s="425"/>
      <c r="I43" s="422"/>
      <c r="J43" s="423"/>
    </row>
    <row r="44" spans="2:10" ht="24" customHeight="1" x14ac:dyDescent="0.25">
      <c r="B44" s="264"/>
      <c r="C44" s="30" t="s">
        <v>411</v>
      </c>
      <c r="D44" s="30" t="s">
        <v>200</v>
      </c>
      <c r="E44" s="30" t="s">
        <v>11</v>
      </c>
      <c r="F44" s="30" t="s">
        <v>412</v>
      </c>
      <c r="G44" s="758">
        <f>J29</f>
        <v>120000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3"/>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23622047244094491" header="0.31496062992125984" footer="0.31496062992125984"/>
  <pageSetup scale="73" orientation="portrait" r:id="rId1"/>
  <drawing r:id="rId2"/>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sheetPr codeName="Hoja336">
    <tabColor theme="0"/>
  </sheetPr>
  <dimension ref="B1:J62"/>
  <sheetViews>
    <sheetView topLeftCell="A16" workbookViewId="0">
      <selection activeCell="J29" sqref="J29"/>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1690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1681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1693</v>
      </c>
      <c r="E15" s="772"/>
      <c r="F15" s="505">
        <v>10</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1691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1692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1695</v>
      </c>
      <c r="C26" s="761"/>
      <c r="D26" s="761"/>
      <c r="E26" s="761"/>
      <c r="F26" s="761"/>
      <c r="G26" s="761"/>
      <c r="H26" s="761"/>
      <c r="I26" s="761"/>
      <c r="J26" s="762"/>
    </row>
    <row r="27" spans="2:10" ht="15.75" customHeight="1" x14ac:dyDescent="0.25">
      <c r="B27" s="763"/>
      <c r="C27" s="764"/>
      <c r="D27" s="764"/>
      <c r="E27" s="764"/>
      <c r="F27" s="764"/>
      <c r="G27" s="764"/>
      <c r="H27" s="764"/>
      <c r="I27" s="764"/>
      <c r="J27" s="765"/>
    </row>
    <row r="28" spans="2:10" ht="43.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25000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25000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25</v>
      </c>
      <c r="J35" s="712"/>
    </row>
    <row r="36" spans="2:10" ht="18" x14ac:dyDescent="0.25">
      <c r="B36" s="542" t="s">
        <v>1572</v>
      </c>
      <c r="C36" s="543"/>
      <c r="D36" s="543"/>
      <c r="E36" s="543"/>
      <c r="F36" s="543"/>
      <c r="G36" s="543"/>
      <c r="H36" s="543"/>
      <c r="I36" s="711">
        <f>+J29*1.4%</f>
        <v>349.99999999999994</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1696</v>
      </c>
      <c r="C40" s="621"/>
      <c r="D40" s="621"/>
      <c r="E40" s="622"/>
      <c r="F40" s="550" t="s">
        <v>34</v>
      </c>
      <c r="G40" s="551"/>
      <c r="H40" s="552"/>
      <c r="I40" s="715">
        <f>I37+I36+I35</f>
        <v>374.99999999999994</v>
      </c>
      <c r="J40" s="715"/>
    </row>
    <row r="41" spans="2:10" ht="32.25" customHeight="1" x14ac:dyDescent="0.25">
      <c r="B41" s="623"/>
      <c r="C41" s="624"/>
      <c r="D41" s="624"/>
      <c r="E41" s="625"/>
      <c r="F41" s="550" t="s">
        <v>33</v>
      </c>
      <c r="G41" s="551"/>
      <c r="H41" s="552"/>
      <c r="I41" s="716">
        <f>J31-I40</f>
        <v>24625</v>
      </c>
      <c r="J41" s="717"/>
    </row>
    <row r="42" spans="2:10" ht="16.5" x14ac:dyDescent="0.25">
      <c r="B42" s="417" t="s">
        <v>32</v>
      </c>
      <c r="C42" s="418"/>
      <c r="D42" s="418"/>
      <c r="E42" s="418"/>
      <c r="F42" s="418"/>
      <c r="G42" s="418"/>
      <c r="H42" s="419"/>
      <c r="I42" s="420" t="s">
        <v>31</v>
      </c>
      <c r="J42" s="421"/>
    </row>
    <row r="43" spans="2:10" ht="31.5" x14ac:dyDescent="0.25">
      <c r="B43" s="262" t="s">
        <v>30</v>
      </c>
      <c r="C43" s="262" t="s">
        <v>29</v>
      </c>
      <c r="D43" s="262" t="s">
        <v>28</v>
      </c>
      <c r="E43" s="262" t="s">
        <v>27</v>
      </c>
      <c r="F43" s="28" t="s">
        <v>26</v>
      </c>
      <c r="G43" s="424" t="s">
        <v>25</v>
      </c>
      <c r="H43" s="425"/>
      <c r="I43" s="422"/>
      <c r="J43" s="423"/>
    </row>
    <row r="44" spans="2:10" ht="24" customHeight="1" x14ac:dyDescent="0.25">
      <c r="B44" s="264"/>
      <c r="C44" s="30" t="s">
        <v>411</v>
      </c>
      <c r="D44" s="30" t="s">
        <v>200</v>
      </c>
      <c r="E44" s="30" t="s">
        <v>11</v>
      </c>
      <c r="F44" s="30" t="s">
        <v>412</v>
      </c>
      <c r="G44" s="758">
        <f>J29</f>
        <v>25000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3"/>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23622047244094491" header="0.31496062992125984" footer="0.31496062992125984"/>
  <pageSetup scale="73" orientation="portrait" r:id="rId1"/>
  <drawing r:id="rId2"/>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sheetPr codeName="Hoja337">
    <tabColor theme="0"/>
  </sheetPr>
  <dimension ref="B1:J62"/>
  <sheetViews>
    <sheetView topLeftCell="A5"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1697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1681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429</v>
      </c>
      <c r="E15" s="772"/>
      <c r="F15" s="505" t="s">
        <v>1698</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1699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1700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1701</v>
      </c>
      <c r="C26" s="761"/>
      <c r="D26" s="761"/>
      <c r="E26" s="761"/>
      <c r="F26" s="761"/>
      <c r="G26" s="761"/>
      <c r="H26" s="761"/>
      <c r="I26" s="761"/>
      <c r="J26" s="762"/>
    </row>
    <row r="27" spans="2:10" ht="46.5" customHeight="1" x14ac:dyDescent="0.25">
      <c r="B27" s="763"/>
      <c r="C27" s="764"/>
      <c r="D27" s="764"/>
      <c r="E27" s="764"/>
      <c r="F27" s="764"/>
      <c r="G27" s="764"/>
      <c r="H27" s="764"/>
      <c r="I27" s="764"/>
      <c r="J27" s="765"/>
    </row>
    <row r="28" spans="2:10" ht="43.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v>12000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12000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12</v>
      </c>
      <c r="J35" s="712"/>
    </row>
    <row r="36" spans="2:10" ht="18" x14ac:dyDescent="0.25">
      <c r="B36" s="542" t="s">
        <v>1572</v>
      </c>
      <c r="C36" s="543"/>
      <c r="D36" s="543"/>
      <c r="E36" s="543"/>
      <c r="F36" s="543"/>
      <c r="G36" s="543"/>
      <c r="H36" s="543"/>
      <c r="I36" s="711">
        <f>+J29*1.4%</f>
        <v>167.99999999999997</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1702</v>
      </c>
      <c r="C40" s="621"/>
      <c r="D40" s="621"/>
      <c r="E40" s="622"/>
      <c r="F40" s="550" t="s">
        <v>34</v>
      </c>
      <c r="G40" s="551"/>
      <c r="H40" s="552"/>
      <c r="I40" s="715">
        <f>I37+I36+I35</f>
        <v>179.99999999999997</v>
      </c>
      <c r="J40" s="715"/>
    </row>
    <row r="41" spans="2:10" ht="32.25" customHeight="1" x14ac:dyDescent="0.25">
      <c r="B41" s="623"/>
      <c r="C41" s="624"/>
      <c r="D41" s="624"/>
      <c r="E41" s="625"/>
      <c r="F41" s="550" t="s">
        <v>33</v>
      </c>
      <c r="G41" s="551"/>
      <c r="H41" s="552"/>
      <c r="I41" s="716">
        <f>J31-I40</f>
        <v>11820</v>
      </c>
      <c r="J41" s="717"/>
    </row>
    <row r="42" spans="2:10" ht="16.5" x14ac:dyDescent="0.25">
      <c r="B42" s="417" t="s">
        <v>32</v>
      </c>
      <c r="C42" s="418"/>
      <c r="D42" s="418"/>
      <c r="E42" s="418"/>
      <c r="F42" s="418"/>
      <c r="G42" s="418"/>
      <c r="H42" s="419"/>
      <c r="I42" s="420" t="s">
        <v>31</v>
      </c>
      <c r="J42" s="421"/>
    </row>
    <row r="43" spans="2:10" ht="31.5" x14ac:dyDescent="0.25">
      <c r="B43" s="262" t="s">
        <v>30</v>
      </c>
      <c r="C43" s="262" t="s">
        <v>29</v>
      </c>
      <c r="D43" s="262" t="s">
        <v>28</v>
      </c>
      <c r="E43" s="262" t="s">
        <v>27</v>
      </c>
      <c r="F43" s="28" t="s">
        <v>26</v>
      </c>
      <c r="G43" s="424" t="s">
        <v>25</v>
      </c>
      <c r="H43" s="425"/>
      <c r="I43" s="422"/>
      <c r="J43" s="423"/>
    </row>
    <row r="44" spans="2:10" ht="24" customHeight="1" x14ac:dyDescent="0.25">
      <c r="B44" s="264"/>
      <c r="C44" s="30" t="s">
        <v>411</v>
      </c>
      <c r="D44" s="30" t="s">
        <v>200</v>
      </c>
      <c r="E44" s="30" t="s">
        <v>11</v>
      </c>
      <c r="F44" s="30" t="s">
        <v>412</v>
      </c>
      <c r="G44" s="758">
        <f>J29</f>
        <v>12000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3"/>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23622047244094491" header="0.31496062992125984" footer="0.31496062992125984"/>
  <pageSetup scale="73" orientation="portrait" r:id="rId1"/>
  <drawing r:id="rId2"/>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sheetPr codeName="Hoja338">
    <tabColor theme="0"/>
  </sheetPr>
  <dimension ref="B1:J63"/>
  <sheetViews>
    <sheetView topLeftCell="A10"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1703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1704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1677</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1678</v>
      </c>
      <c r="C26" s="477"/>
      <c r="D26" s="477"/>
      <c r="E26" s="477"/>
      <c r="F26" s="477"/>
      <c r="G26" s="477"/>
      <c r="H26" s="477"/>
      <c r="I26" s="477"/>
      <c r="J26" s="478"/>
    </row>
    <row r="27" spans="2:10" ht="74.25" customHeight="1" x14ac:dyDescent="0.25">
      <c r="B27" s="479"/>
      <c r="C27" s="480"/>
      <c r="D27" s="480"/>
      <c r="E27" s="480"/>
      <c r="F27" s="480"/>
      <c r="G27" s="480"/>
      <c r="H27" s="480"/>
      <c r="I27" s="480"/>
      <c r="J27" s="481"/>
    </row>
    <row r="28" spans="2:10" ht="69"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96000</v>
      </c>
    </row>
    <row r="30" spans="2:10" ht="21.75" customHeight="1" x14ac:dyDescent="0.25">
      <c r="B30" s="696" t="s">
        <v>244</v>
      </c>
      <c r="C30" s="697"/>
      <c r="D30" s="697"/>
      <c r="E30" s="697"/>
      <c r="F30" s="697"/>
      <c r="G30" s="697"/>
      <c r="H30" s="697"/>
      <c r="I30" s="700"/>
      <c r="J30" s="47">
        <f>J29*12%</f>
        <v>11520</v>
      </c>
    </row>
    <row r="31" spans="2:10" ht="16.5" customHeight="1" x14ac:dyDescent="0.25">
      <c r="B31" s="456" t="s">
        <v>42</v>
      </c>
      <c r="C31" s="709"/>
      <c r="D31" s="709"/>
      <c r="E31" s="709"/>
      <c r="F31" s="709"/>
      <c r="G31" s="709"/>
      <c r="H31" s="709"/>
      <c r="I31" s="710"/>
      <c r="J31" s="48">
        <f>J29+J30</f>
        <v>107520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96</v>
      </c>
      <c r="J35" s="712"/>
    </row>
    <row r="36" spans="2:10" ht="18" x14ac:dyDescent="0.25">
      <c r="B36" s="542" t="s">
        <v>927</v>
      </c>
      <c r="C36" s="543"/>
      <c r="D36" s="543"/>
      <c r="E36" s="543"/>
      <c r="F36" s="543"/>
      <c r="G36" s="543"/>
      <c r="H36" s="543"/>
      <c r="I36" s="711">
        <f>J29*2%</f>
        <v>1920</v>
      </c>
      <c r="J36" s="712"/>
    </row>
    <row r="37" spans="2:10" ht="18" x14ac:dyDescent="0.25">
      <c r="B37" s="542" t="s">
        <v>1292</v>
      </c>
      <c r="C37" s="543"/>
      <c r="D37" s="543"/>
      <c r="E37" s="543"/>
      <c r="F37" s="543"/>
      <c r="G37" s="543"/>
      <c r="H37" s="543"/>
      <c r="I37" s="711">
        <f>+J29*1.4%</f>
        <v>1343.9999999999998</v>
      </c>
      <c r="J37" s="712"/>
    </row>
    <row r="38" spans="2:10" ht="19.5" customHeight="1" x14ac:dyDescent="0.25">
      <c r="B38" s="542" t="s">
        <v>198</v>
      </c>
      <c r="C38" s="543"/>
      <c r="D38" s="543"/>
      <c r="E38" s="543"/>
      <c r="F38" s="543"/>
      <c r="G38" s="543"/>
      <c r="H38" s="543"/>
      <c r="I38" s="713">
        <f>+J30*75%</f>
        <v>8640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1705</v>
      </c>
      <c r="C41" s="621"/>
      <c r="D41" s="621"/>
      <c r="E41" s="622"/>
      <c r="F41" s="550" t="s">
        <v>34</v>
      </c>
      <c r="G41" s="551"/>
      <c r="H41" s="552"/>
      <c r="I41" s="715">
        <f>I38+I37+I35+I36</f>
        <v>12000</v>
      </c>
      <c r="J41" s="715"/>
    </row>
    <row r="42" spans="2:10" ht="32.25" customHeight="1" x14ac:dyDescent="0.25">
      <c r="B42" s="623"/>
      <c r="C42" s="624"/>
      <c r="D42" s="624"/>
      <c r="E42" s="625"/>
      <c r="F42" s="550" t="s">
        <v>33</v>
      </c>
      <c r="G42" s="551"/>
      <c r="H42" s="552"/>
      <c r="I42" s="716">
        <f>J31-I41</f>
        <v>95520</v>
      </c>
      <c r="J42" s="717"/>
    </row>
    <row r="43" spans="2:10" ht="16.5" x14ac:dyDescent="0.25">
      <c r="B43" s="417" t="s">
        <v>32</v>
      </c>
      <c r="C43" s="418"/>
      <c r="D43" s="418"/>
      <c r="E43" s="418"/>
      <c r="F43" s="418"/>
      <c r="G43" s="418"/>
      <c r="H43" s="419"/>
      <c r="I43" s="420" t="s">
        <v>31</v>
      </c>
      <c r="J43" s="421"/>
    </row>
    <row r="44" spans="2:10" ht="31.5" x14ac:dyDescent="0.25">
      <c r="B44" s="265" t="s">
        <v>30</v>
      </c>
      <c r="C44" s="265" t="s">
        <v>29</v>
      </c>
      <c r="D44" s="265" t="s">
        <v>28</v>
      </c>
      <c r="E44" s="265" t="s">
        <v>27</v>
      </c>
      <c r="F44" s="28" t="s">
        <v>26</v>
      </c>
      <c r="G44" s="424" t="s">
        <v>25</v>
      </c>
      <c r="H44" s="425"/>
      <c r="I44" s="422"/>
      <c r="J44" s="423"/>
    </row>
    <row r="45" spans="2:10" ht="24" customHeight="1" x14ac:dyDescent="0.25">
      <c r="B45" s="267"/>
      <c r="C45" s="30" t="s">
        <v>411</v>
      </c>
      <c r="D45" s="30" t="s">
        <v>200</v>
      </c>
      <c r="E45" s="30" t="s">
        <v>11</v>
      </c>
      <c r="F45" s="30" t="s">
        <v>412</v>
      </c>
      <c r="G45" s="758">
        <f>J29</f>
        <v>96000</v>
      </c>
      <c r="H45" s="759"/>
      <c r="I45" s="428" t="s">
        <v>24</v>
      </c>
      <c r="J45" s="429"/>
    </row>
    <row r="46" spans="2:10" ht="20.25" customHeight="1" x14ac:dyDescent="0.25">
      <c r="B46" s="9"/>
      <c r="C46" s="30" t="s">
        <v>146</v>
      </c>
      <c r="D46" s="30" t="s">
        <v>144</v>
      </c>
      <c r="E46" s="30" t="s">
        <v>11</v>
      </c>
      <c r="F46" s="30" t="s">
        <v>413</v>
      </c>
      <c r="G46" s="758">
        <f>J30</f>
        <v>11520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66"/>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35433070866141736" header="0.31496062992125984" footer="0.31496062992125984"/>
  <pageSetup scale="69" orientation="portrait" r:id="rId1"/>
  <drawing r:id="rId2"/>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sheetPr codeName="Hoja339">
    <tabColor theme="0"/>
  </sheetPr>
  <dimension ref="B2:L58"/>
  <sheetViews>
    <sheetView topLeftCell="A31" workbookViewId="0">
      <selection activeCell="B38" sqref="B38:H38"/>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1706</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1707</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1708</v>
      </c>
      <c r="E14" s="506"/>
      <c r="F14" s="505" t="s">
        <v>1709</v>
      </c>
      <c r="G14" s="506"/>
      <c r="H14" s="737" t="s">
        <v>1645</v>
      </c>
      <c r="I14" s="518"/>
      <c r="J14" s="504" t="s">
        <v>52</v>
      </c>
    </row>
    <row r="15" spans="2:10" ht="18"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1067</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1710</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1711</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15" customHeight="1" x14ac:dyDescent="0.25">
      <c r="B25" s="476" t="s">
        <v>1712</v>
      </c>
      <c r="C25" s="477"/>
      <c r="D25" s="477"/>
      <c r="E25" s="477"/>
      <c r="F25" s="477"/>
      <c r="G25" s="477"/>
      <c r="H25" s="477"/>
      <c r="I25" s="477"/>
      <c r="J25" s="478"/>
    </row>
    <row r="26" spans="2:12" ht="28.5" customHeight="1" x14ac:dyDescent="0.25">
      <c r="B26" s="479"/>
      <c r="C26" s="480"/>
      <c r="D26" s="480"/>
      <c r="E26" s="480"/>
      <c r="F26" s="480"/>
      <c r="G26" s="480"/>
      <c r="H26" s="480"/>
      <c r="I26" s="480"/>
      <c r="J26" s="481"/>
    </row>
    <row r="27" spans="2:12" ht="29.25" customHeight="1" x14ac:dyDescent="0.25">
      <c r="B27" s="479"/>
      <c r="C27" s="480"/>
      <c r="D27" s="480"/>
      <c r="E27" s="480"/>
      <c r="F27" s="480"/>
      <c r="G27" s="480"/>
      <c r="H27" s="480"/>
      <c r="I27" s="480"/>
      <c r="J27" s="481"/>
    </row>
    <row r="28" spans="2:12" ht="18" x14ac:dyDescent="0.25">
      <c r="B28" s="455" t="s">
        <v>224</v>
      </c>
      <c r="C28" s="455"/>
      <c r="D28" s="455"/>
      <c r="E28" s="455"/>
      <c r="F28" s="455"/>
      <c r="G28" s="455"/>
      <c r="H28" s="455"/>
      <c r="I28" s="601">
        <v>10243.27</v>
      </c>
      <c r="J28" s="601"/>
    </row>
    <row r="29" spans="2:12" ht="16.5" x14ac:dyDescent="0.25">
      <c r="B29" s="487" t="s">
        <v>225</v>
      </c>
      <c r="C29" s="488"/>
      <c r="D29" s="488"/>
      <c r="E29" s="488"/>
      <c r="F29" s="488"/>
      <c r="G29" s="488"/>
      <c r="H29" s="539"/>
      <c r="I29" s="727"/>
      <c r="J29" s="728"/>
    </row>
    <row r="30" spans="2:12" ht="16.5" x14ac:dyDescent="0.25">
      <c r="B30" s="455" t="s">
        <v>110</v>
      </c>
      <c r="C30" s="455"/>
      <c r="D30" s="455"/>
      <c r="E30" s="455"/>
      <c r="F30" s="455"/>
      <c r="G30" s="455"/>
      <c r="H30" s="455"/>
      <c r="I30" s="749">
        <f>SUM(I28:J29)</f>
        <v>10243.27</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c r="J33" s="751"/>
    </row>
    <row r="34" spans="2:12" ht="15.75" x14ac:dyDescent="0.25">
      <c r="B34" s="577" t="s">
        <v>226</v>
      </c>
      <c r="C34" s="578"/>
      <c r="D34" s="578"/>
      <c r="E34" s="578"/>
      <c r="F34" s="578"/>
      <c r="G34" s="578"/>
      <c r="H34" s="579"/>
      <c r="I34" s="591"/>
      <c r="J34" s="592"/>
    </row>
    <row r="35" spans="2:12" ht="15.75" x14ac:dyDescent="0.25">
      <c r="B35" s="542" t="s">
        <v>227</v>
      </c>
      <c r="C35" s="543"/>
      <c r="D35" s="543"/>
      <c r="E35" s="543"/>
      <c r="F35" s="543"/>
      <c r="G35" s="543"/>
      <c r="H35" s="543"/>
      <c r="I35" s="615"/>
      <c r="J35" s="616"/>
    </row>
    <row r="36" spans="2:12" ht="26.25" customHeight="1" x14ac:dyDescent="0.25">
      <c r="B36" s="443" t="s">
        <v>1713</v>
      </c>
      <c r="C36" s="444"/>
      <c r="D36" s="444"/>
      <c r="E36" s="445"/>
      <c r="F36" s="534" t="s">
        <v>34</v>
      </c>
      <c r="G36" s="535"/>
      <c r="H36" s="536"/>
      <c r="I36" s="722">
        <f>SUM(I33:J35)</f>
        <v>0</v>
      </c>
      <c r="J36" s="723"/>
    </row>
    <row r="37" spans="2:12" ht="26.25" customHeight="1" x14ac:dyDescent="0.25">
      <c r="B37" s="446"/>
      <c r="C37" s="447"/>
      <c r="D37" s="447"/>
      <c r="E37" s="448"/>
      <c r="F37" s="534" t="s">
        <v>228</v>
      </c>
      <c r="G37" s="535"/>
      <c r="H37" s="536"/>
      <c r="I37" s="452">
        <f>+I30-I36</f>
        <v>10243.27</v>
      </c>
      <c r="J37" s="452"/>
      <c r="L37" s="44"/>
    </row>
    <row r="38" spans="2:12" ht="16.5" x14ac:dyDescent="0.25">
      <c r="B38" s="417" t="s">
        <v>32</v>
      </c>
      <c r="C38" s="418"/>
      <c r="D38" s="418"/>
      <c r="E38" s="418"/>
      <c r="F38" s="418"/>
      <c r="G38" s="418"/>
      <c r="H38" s="419"/>
      <c r="I38" s="390" t="s">
        <v>31</v>
      </c>
      <c r="J38" s="390"/>
    </row>
    <row r="39" spans="2:12" ht="31.5" x14ac:dyDescent="0.25">
      <c r="B39" s="268" t="s">
        <v>30</v>
      </c>
      <c r="C39" s="268" t="s">
        <v>29</v>
      </c>
      <c r="D39" s="268" t="s">
        <v>28</v>
      </c>
      <c r="E39" s="268" t="s">
        <v>27</v>
      </c>
      <c r="F39" s="28" t="s">
        <v>26</v>
      </c>
      <c r="G39" s="424" t="s">
        <v>25</v>
      </c>
      <c r="H39" s="425"/>
      <c r="I39" s="390"/>
      <c r="J39" s="390"/>
    </row>
    <row r="40" spans="2:12" ht="15.75" x14ac:dyDescent="0.25">
      <c r="B40" s="270" t="s">
        <v>1047</v>
      </c>
      <c r="C40" s="30"/>
      <c r="D40" s="30"/>
      <c r="E40" s="30"/>
      <c r="F40" s="30" t="s">
        <v>1047</v>
      </c>
      <c r="G40" s="426">
        <f>I30</f>
        <v>10243.27</v>
      </c>
      <c r="H40" s="427"/>
      <c r="I40" s="428" t="s">
        <v>285</v>
      </c>
      <c r="J40" s="429"/>
    </row>
    <row r="41" spans="2:12" ht="15.75" x14ac:dyDescent="0.25">
      <c r="B41" s="9"/>
      <c r="C41" s="8"/>
      <c r="D41" s="8"/>
      <c r="E41" s="8"/>
      <c r="F41" s="8"/>
      <c r="G41" s="406"/>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1038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269"/>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15" customHeight="1" x14ac:dyDescent="0.25">
      <c r="B52" s="573" t="s">
        <v>860</v>
      </c>
      <c r="C52" s="392"/>
      <c r="D52" s="392"/>
      <c r="E52" s="394" t="s">
        <v>871</v>
      </c>
      <c r="F52" s="394"/>
      <c r="G52" s="394"/>
      <c r="H52" s="395"/>
      <c r="I52" s="400" t="s">
        <v>86</v>
      </c>
      <c r="J52" s="401"/>
    </row>
    <row r="53" spans="2:10" ht="20.25"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35:H35"/>
    <mergeCell ref="I35:J35"/>
    <mergeCell ref="B36:E37"/>
    <mergeCell ref="F36:H36"/>
    <mergeCell ref="I36:J36"/>
    <mergeCell ref="F37:H37"/>
    <mergeCell ref="I37:J37"/>
    <mergeCell ref="B38:H38"/>
    <mergeCell ref="I38:J39"/>
    <mergeCell ref="G39:H39"/>
    <mergeCell ref="G40:H40"/>
    <mergeCell ref="I40:J43"/>
    <mergeCell ref="G41:H41"/>
    <mergeCell ref="G42:H42"/>
    <mergeCell ref="G43:H43"/>
    <mergeCell ref="G44:H44"/>
    <mergeCell ref="I44:J44"/>
    <mergeCell ref="G45:H45"/>
    <mergeCell ref="I45:J49"/>
    <mergeCell ref="G46:H46"/>
    <mergeCell ref="G47:H47"/>
    <mergeCell ref="G48:H48"/>
    <mergeCell ref="G49:H49"/>
    <mergeCell ref="B58:J58"/>
    <mergeCell ref="B50:H50"/>
    <mergeCell ref="I50:J51"/>
    <mergeCell ref="B51:D51"/>
    <mergeCell ref="E51:H51"/>
    <mergeCell ref="B52:D57"/>
    <mergeCell ref="E52:H57"/>
    <mergeCell ref="I52:J55"/>
    <mergeCell ref="I56:J57"/>
  </mergeCells>
  <pageMargins left="0.31496062992125984" right="0.31496062992125984" top="0.15748031496062992" bottom="0.15748031496062992" header="0.31496062992125984" footer="0.31496062992125984"/>
  <pageSetup scale="79" orientation="portrait" r:id="rId1"/>
  <drawing r:id="rId2"/>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sheetPr codeName="Hoja340">
    <tabColor theme="0"/>
  </sheetPr>
  <dimension ref="B1:J62"/>
  <sheetViews>
    <sheetView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1714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1707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505" t="s">
        <v>1715</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1283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1284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1716</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7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168410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168410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168.41</v>
      </c>
      <c r="J35" s="712"/>
    </row>
    <row r="36" spans="2:10" ht="18" x14ac:dyDescent="0.25">
      <c r="B36" s="542" t="s">
        <v>1572</v>
      </c>
      <c r="C36" s="543"/>
      <c r="D36" s="543"/>
      <c r="E36" s="543"/>
      <c r="F36" s="543"/>
      <c r="G36" s="543"/>
      <c r="H36" s="543"/>
      <c r="I36" s="711">
        <f>+J29*1.4%</f>
        <v>2357.7399999999998</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1717</v>
      </c>
      <c r="C40" s="621"/>
      <c r="D40" s="621"/>
      <c r="E40" s="622"/>
      <c r="F40" s="550" t="s">
        <v>34</v>
      </c>
      <c r="G40" s="551"/>
      <c r="H40" s="552"/>
      <c r="I40" s="715">
        <f>I37+I36+I35</f>
        <v>2526.1499999999996</v>
      </c>
      <c r="J40" s="715"/>
    </row>
    <row r="41" spans="2:10" ht="32.25" customHeight="1" x14ac:dyDescent="0.25">
      <c r="B41" s="623"/>
      <c r="C41" s="624"/>
      <c r="D41" s="624"/>
      <c r="E41" s="625"/>
      <c r="F41" s="550" t="s">
        <v>33</v>
      </c>
      <c r="G41" s="551"/>
      <c r="H41" s="552"/>
      <c r="I41" s="716">
        <f>J31-I40</f>
        <v>165883.85</v>
      </c>
      <c r="J41" s="717"/>
    </row>
    <row r="42" spans="2:10" ht="16.5" x14ac:dyDescent="0.25">
      <c r="B42" s="417" t="s">
        <v>32</v>
      </c>
      <c r="C42" s="418"/>
      <c r="D42" s="418"/>
      <c r="E42" s="418"/>
      <c r="F42" s="418"/>
      <c r="G42" s="418"/>
      <c r="H42" s="419"/>
      <c r="I42" s="420" t="s">
        <v>31</v>
      </c>
      <c r="J42" s="421"/>
    </row>
    <row r="43" spans="2:10" ht="31.5" x14ac:dyDescent="0.25">
      <c r="B43" s="268" t="s">
        <v>30</v>
      </c>
      <c r="C43" s="268" t="s">
        <v>29</v>
      </c>
      <c r="D43" s="268" t="s">
        <v>28</v>
      </c>
      <c r="E43" s="268" t="s">
        <v>27</v>
      </c>
      <c r="F43" s="28" t="s">
        <v>26</v>
      </c>
      <c r="G43" s="424" t="s">
        <v>25</v>
      </c>
      <c r="H43" s="425"/>
      <c r="I43" s="422"/>
      <c r="J43" s="423"/>
    </row>
    <row r="44" spans="2:10" ht="24" customHeight="1" x14ac:dyDescent="0.25">
      <c r="B44" s="270"/>
      <c r="C44" s="30" t="s">
        <v>411</v>
      </c>
      <c r="D44" s="30" t="s">
        <v>200</v>
      </c>
      <c r="E44" s="30" t="s">
        <v>11</v>
      </c>
      <c r="F44" s="30" t="s">
        <v>412</v>
      </c>
      <c r="G44" s="758">
        <f>J29</f>
        <v>168410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9"/>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ageMargins left="0.11811023622047245" right="0.11811023622047245" top="0.15748031496062992" bottom="0.15748031496062992" header="0.31496062992125984" footer="0.31496062992125984"/>
  <pageSetup scale="75" orientation="portrait" r:id="rId1"/>
  <drawing r:id="rId2"/>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sheetPr codeName="Hoja341">
    <tabColor theme="0"/>
  </sheetPr>
  <dimension ref="B1:J63"/>
  <sheetViews>
    <sheetView workbookViewId="0">
      <selection activeCell="B12" sqref="B12:J12"/>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1718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1707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1719</v>
      </c>
      <c r="E15" s="772"/>
      <c r="F15" s="505">
        <v>6.7919999999999998</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1059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1720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1722</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44.2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67920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67920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927</v>
      </c>
      <c r="C35" s="543"/>
      <c r="D35" s="543"/>
      <c r="E35" s="543"/>
      <c r="F35" s="543"/>
      <c r="G35" s="543"/>
      <c r="H35" s="543"/>
      <c r="I35" s="711">
        <v>0</v>
      </c>
      <c r="J35" s="712"/>
    </row>
    <row r="36" spans="2:10" ht="18" x14ac:dyDescent="0.25">
      <c r="B36" s="542" t="s">
        <v>1056</v>
      </c>
      <c r="C36" s="543"/>
      <c r="D36" s="543"/>
      <c r="E36" s="543"/>
      <c r="F36" s="543"/>
      <c r="G36" s="543"/>
      <c r="H36" s="543"/>
      <c r="I36" s="711">
        <f>+J29*0.1%</f>
        <v>67.92</v>
      </c>
      <c r="J36" s="712"/>
    </row>
    <row r="37" spans="2:10" ht="18" x14ac:dyDescent="0.25">
      <c r="B37" s="542" t="s">
        <v>1292</v>
      </c>
      <c r="C37" s="543"/>
      <c r="D37" s="543"/>
      <c r="E37" s="543"/>
      <c r="F37" s="543"/>
      <c r="G37" s="543"/>
      <c r="H37" s="543"/>
      <c r="I37" s="711">
        <f>+J29*1.4%</f>
        <v>950.87999999999988</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1721</v>
      </c>
      <c r="C41" s="621"/>
      <c r="D41" s="621"/>
      <c r="E41" s="622"/>
      <c r="F41" s="550" t="s">
        <v>34</v>
      </c>
      <c r="G41" s="551"/>
      <c r="H41" s="552"/>
      <c r="I41" s="715">
        <f>I38+I37+I35+I36</f>
        <v>1018.7999999999998</v>
      </c>
      <c r="J41" s="715"/>
    </row>
    <row r="42" spans="2:10" ht="32.25" customHeight="1" x14ac:dyDescent="0.25">
      <c r="B42" s="623"/>
      <c r="C42" s="624"/>
      <c r="D42" s="624"/>
      <c r="E42" s="625"/>
      <c r="F42" s="550" t="s">
        <v>33</v>
      </c>
      <c r="G42" s="551"/>
      <c r="H42" s="552"/>
      <c r="I42" s="716">
        <f>J31-I41</f>
        <v>66901.2</v>
      </c>
      <c r="J42" s="717"/>
    </row>
    <row r="43" spans="2:10" ht="16.5" x14ac:dyDescent="0.25">
      <c r="B43" s="417" t="s">
        <v>32</v>
      </c>
      <c r="C43" s="418"/>
      <c r="D43" s="418"/>
      <c r="E43" s="418"/>
      <c r="F43" s="418"/>
      <c r="G43" s="418"/>
      <c r="H43" s="419"/>
      <c r="I43" s="420" t="s">
        <v>31</v>
      </c>
      <c r="J43" s="421"/>
    </row>
    <row r="44" spans="2:10" ht="31.5" x14ac:dyDescent="0.25">
      <c r="B44" s="268" t="s">
        <v>30</v>
      </c>
      <c r="C44" s="268" t="s">
        <v>29</v>
      </c>
      <c r="D44" s="268" t="s">
        <v>28</v>
      </c>
      <c r="E44" s="268" t="s">
        <v>27</v>
      </c>
      <c r="F44" s="28" t="s">
        <v>26</v>
      </c>
      <c r="G44" s="424" t="s">
        <v>25</v>
      </c>
      <c r="H44" s="425"/>
      <c r="I44" s="422"/>
      <c r="J44" s="423"/>
    </row>
    <row r="45" spans="2:10" ht="24" customHeight="1" x14ac:dyDescent="0.25">
      <c r="B45" s="270"/>
      <c r="C45" s="30" t="s">
        <v>411</v>
      </c>
      <c r="D45" s="30" t="s">
        <v>200</v>
      </c>
      <c r="E45" s="30" t="s">
        <v>11</v>
      </c>
      <c r="F45" s="30" t="s">
        <v>412</v>
      </c>
      <c r="G45" s="758">
        <f>J29</f>
        <v>67920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69"/>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sheetPr codeName="Hoja342">
    <tabColor theme="0"/>
  </sheetPr>
  <dimension ref="B1:J62"/>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1723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1707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944" t="s">
        <v>1724</v>
      </c>
      <c r="G15" s="945"/>
      <c r="H15" s="737" t="s">
        <v>1645</v>
      </c>
      <c r="I15" s="518"/>
      <c r="J15" s="770" t="s">
        <v>317</v>
      </c>
    </row>
    <row r="16" spans="2:10" ht="18.75" customHeight="1" x14ac:dyDescent="0.25">
      <c r="B16" s="497"/>
      <c r="C16" s="498"/>
      <c r="D16" s="773"/>
      <c r="E16" s="774"/>
      <c r="F16" s="946"/>
      <c r="G16" s="947"/>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1574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1575</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1725</v>
      </c>
      <c r="C26" s="761"/>
      <c r="D26" s="761"/>
      <c r="E26" s="761"/>
      <c r="F26" s="761"/>
      <c r="G26" s="761"/>
      <c r="H26" s="761"/>
      <c r="I26" s="761"/>
      <c r="J26" s="762"/>
    </row>
    <row r="27" spans="2:10" ht="13.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75000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75000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75</v>
      </c>
      <c r="J35" s="712"/>
    </row>
    <row r="36" spans="2:10" ht="18" x14ac:dyDescent="0.25">
      <c r="B36" s="542" t="s">
        <v>1572</v>
      </c>
      <c r="C36" s="543"/>
      <c r="D36" s="543"/>
      <c r="E36" s="543"/>
      <c r="F36" s="543"/>
      <c r="G36" s="543"/>
      <c r="H36" s="543"/>
      <c r="I36" s="711">
        <f>+J29*1.4%</f>
        <v>1050</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1726</v>
      </c>
      <c r="C40" s="621"/>
      <c r="D40" s="621"/>
      <c r="E40" s="622"/>
      <c r="F40" s="550" t="s">
        <v>34</v>
      </c>
      <c r="G40" s="551"/>
      <c r="H40" s="552"/>
      <c r="I40" s="715">
        <f>I37+I36+I35</f>
        <v>1125</v>
      </c>
      <c r="J40" s="715"/>
    </row>
    <row r="41" spans="2:10" ht="32.25" customHeight="1" x14ac:dyDescent="0.25">
      <c r="B41" s="623"/>
      <c r="C41" s="624"/>
      <c r="D41" s="624"/>
      <c r="E41" s="625"/>
      <c r="F41" s="550" t="s">
        <v>33</v>
      </c>
      <c r="G41" s="551"/>
      <c r="H41" s="552"/>
      <c r="I41" s="716">
        <f>J31-I40</f>
        <v>73875</v>
      </c>
      <c r="J41" s="717"/>
    </row>
    <row r="42" spans="2:10" ht="16.5" x14ac:dyDescent="0.25">
      <c r="B42" s="417" t="s">
        <v>32</v>
      </c>
      <c r="C42" s="418"/>
      <c r="D42" s="418"/>
      <c r="E42" s="418"/>
      <c r="F42" s="418"/>
      <c r="G42" s="418"/>
      <c r="H42" s="419"/>
      <c r="I42" s="420" t="s">
        <v>31</v>
      </c>
      <c r="J42" s="421"/>
    </row>
    <row r="43" spans="2:10" ht="31.5" x14ac:dyDescent="0.25">
      <c r="B43" s="268" t="s">
        <v>30</v>
      </c>
      <c r="C43" s="268" t="s">
        <v>29</v>
      </c>
      <c r="D43" s="268" t="s">
        <v>28</v>
      </c>
      <c r="E43" s="268" t="s">
        <v>27</v>
      </c>
      <c r="F43" s="28" t="s">
        <v>26</v>
      </c>
      <c r="G43" s="424" t="s">
        <v>25</v>
      </c>
      <c r="H43" s="425"/>
      <c r="I43" s="422"/>
      <c r="J43" s="423"/>
    </row>
    <row r="44" spans="2:10" ht="24" customHeight="1" x14ac:dyDescent="0.25">
      <c r="B44" s="270"/>
      <c r="C44" s="30" t="s">
        <v>411</v>
      </c>
      <c r="D44" s="30" t="s">
        <v>200</v>
      </c>
      <c r="E44" s="30" t="s">
        <v>11</v>
      </c>
      <c r="F44" s="30" t="s">
        <v>412</v>
      </c>
      <c r="G44" s="758">
        <f>J29</f>
        <v>75000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9"/>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sheetPr codeName="Hoja343">
    <tabColor theme="0"/>
  </sheetPr>
  <dimension ref="B1:J63"/>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1727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1707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1289</v>
      </c>
      <c r="E15" s="518"/>
      <c r="F15" s="505" t="s">
        <v>1728</v>
      </c>
      <c r="G15" s="506"/>
      <c r="H15" s="737" t="s">
        <v>1645</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1729</v>
      </c>
      <c r="C26" s="477"/>
      <c r="D26" s="477"/>
      <c r="E26" s="477"/>
      <c r="F26" s="477"/>
      <c r="G26" s="477"/>
      <c r="H26" s="477"/>
      <c r="I26" s="477"/>
      <c r="J26" s="478"/>
    </row>
    <row r="27" spans="2:10" ht="46.5" customHeight="1" x14ac:dyDescent="0.25">
      <c r="B27" s="479"/>
      <c r="C27" s="480"/>
      <c r="D27" s="480"/>
      <c r="E27" s="480"/>
      <c r="F27" s="480"/>
      <c r="G27" s="480"/>
      <c r="H27" s="480"/>
      <c r="I27" s="480"/>
      <c r="J27" s="481"/>
    </row>
    <row r="28" spans="2:10" ht="45.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20000</v>
      </c>
    </row>
    <row r="30" spans="2:10" ht="21.75" customHeight="1" x14ac:dyDescent="0.25">
      <c r="B30" s="696" t="s">
        <v>244</v>
      </c>
      <c r="C30" s="697"/>
      <c r="D30" s="697"/>
      <c r="E30" s="697"/>
      <c r="F30" s="697"/>
      <c r="G30" s="697"/>
      <c r="H30" s="697"/>
      <c r="I30" s="700"/>
      <c r="J30" s="47">
        <f>J29*12%</f>
        <v>2400</v>
      </c>
    </row>
    <row r="31" spans="2:10" ht="16.5" customHeight="1" x14ac:dyDescent="0.25">
      <c r="B31" s="456" t="s">
        <v>42</v>
      </c>
      <c r="C31" s="709"/>
      <c r="D31" s="709"/>
      <c r="E31" s="709"/>
      <c r="F31" s="709"/>
      <c r="G31" s="709"/>
      <c r="H31" s="709"/>
      <c r="I31" s="710"/>
      <c r="J31" s="48">
        <f>J29+J30</f>
        <v>22400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20</v>
      </c>
      <c r="J35" s="712"/>
    </row>
    <row r="36" spans="2:10" ht="18" x14ac:dyDescent="0.25">
      <c r="B36" s="542" t="s">
        <v>927</v>
      </c>
      <c r="C36" s="543"/>
      <c r="D36" s="543"/>
      <c r="E36" s="543"/>
      <c r="F36" s="543"/>
      <c r="G36" s="543"/>
      <c r="H36" s="543"/>
      <c r="I36" s="711">
        <f>J29*2%</f>
        <v>400</v>
      </c>
      <c r="J36" s="712"/>
    </row>
    <row r="37" spans="2:10" ht="18" x14ac:dyDescent="0.25">
      <c r="B37" s="542" t="s">
        <v>1292</v>
      </c>
      <c r="C37" s="543"/>
      <c r="D37" s="543"/>
      <c r="E37" s="543"/>
      <c r="F37" s="543"/>
      <c r="G37" s="543"/>
      <c r="H37" s="543"/>
      <c r="I37" s="711">
        <f>+J29*1.4%</f>
        <v>279.99999999999994</v>
      </c>
      <c r="J37" s="712"/>
    </row>
    <row r="38" spans="2:10" ht="19.5" customHeight="1" x14ac:dyDescent="0.25">
      <c r="B38" s="542" t="s">
        <v>198</v>
      </c>
      <c r="C38" s="543"/>
      <c r="D38" s="543"/>
      <c r="E38" s="543"/>
      <c r="F38" s="543"/>
      <c r="G38" s="543"/>
      <c r="H38" s="543"/>
      <c r="I38" s="713">
        <f>+J30*75%</f>
        <v>1800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9.5" customHeight="1" x14ac:dyDescent="0.25">
      <c r="B41" s="443" t="s">
        <v>1730</v>
      </c>
      <c r="C41" s="621"/>
      <c r="D41" s="621"/>
      <c r="E41" s="622"/>
      <c r="F41" s="550" t="s">
        <v>34</v>
      </c>
      <c r="G41" s="551"/>
      <c r="H41" s="552"/>
      <c r="I41" s="715">
        <f>I38+I37+I35+I36</f>
        <v>2500</v>
      </c>
      <c r="J41" s="715"/>
    </row>
    <row r="42" spans="2:10" ht="31.5" customHeight="1" x14ac:dyDescent="0.25">
      <c r="B42" s="623"/>
      <c r="C42" s="624"/>
      <c r="D42" s="624"/>
      <c r="E42" s="625"/>
      <c r="F42" s="449" t="s">
        <v>33</v>
      </c>
      <c r="G42" s="450"/>
      <c r="H42" s="451"/>
      <c r="I42" s="716">
        <f>J31-I41</f>
        <v>19900</v>
      </c>
      <c r="J42" s="717"/>
    </row>
    <row r="43" spans="2:10" ht="16.5" x14ac:dyDescent="0.25">
      <c r="B43" s="417" t="s">
        <v>32</v>
      </c>
      <c r="C43" s="418"/>
      <c r="D43" s="418"/>
      <c r="E43" s="418"/>
      <c r="F43" s="418"/>
      <c r="G43" s="418"/>
      <c r="H43" s="419"/>
      <c r="I43" s="420" t="s">
        <v>31</v>
      </c>
      <c r="J43" s="421"/>
    </row>
    <row r="44" spans="2:10" ht="31.5" x14ac:dyDescent="0.25">
      <c r="B44" s="268" t="s">
        <v>30</v>
      </c>
      <c r="C44" s="268" t="s">
        <v>29</v>
      </c>
      <c r="D44" s="268" t="s">
        <v>28</v>
      </c>
      <c r="E44" s="268" t="s">
        <v>27</v>
      </c>
      <c r="F44" s="28" t="s">
        <v>26</v>
      </c>
      <c r="G44" s="424" t="s">
        <v>25</v>
      </c>
      <c r="H44" s="425"/>
      <c r="I44" s="422"/>
      <c r="J44" s="423"/>
    </row>
    <row r="45" spans="2:10" ht="24" customHeight="1" x14ac:dyDescent="0.25">
      <c r="B45" s="270"/>
      <c r="C45" s="30" t="s">
        <v>411</v>
      </c>
      <c r="D45" s="30" t="s">
        <v>200</v>
      </c>
      <c r="E45" s="30" t="s">
        <v>11</v>
      </c>
      <c r="F45" s="30" t="s">
        <v>412</v>
      </c>
      <c r="G45" s="758">
        <f>J29</f>
        <v>20000</v>
      </c>
      <c r="H45" s="759"/>
      <c r="I45" s="428" t="s">
        <v>24</v>
      </c>
      <c r="J45" s="429"/>
    </row>
    <row r="46" spans="2:10" ht="20.25" customHeight="1" x14ac:dyDescent="0.25">
      <c r="B46" s="9"/>
      <c r="C46" s="30" t="s">
        <v>146</v>
      </c>
      <c r="D46" s="30" t="s">
        <v>144</v>
      </c>
      <c r="E46" s="30" t="s">
        <v>11</v>
      </c>
      <c r="F46" s="30" t="s">
        <v>413</v>
      </c>
      <c r="G46" s="758">
        <f>J30</f>
        <v>2400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69"/>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sheetPr codeName="Hoja344">
    <tabColor theme="0"/>
  </sheetPr>
  <dimension ref="B1:J63"/>
  <sheetViews>
    <sheetView topLeftCell="A2"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1731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1707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1289</v>
      </c>
      <c r="E15" s="772"/>
      <c r="F15" s="505" t="s">
        <v>1332</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1333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1334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1732</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80000</v>
      </c>
    </row>
    <row r="30" spans="2:10" ht="21.75" customHeight="1" x14ac:dyDescent="0.25">
      <c r="B30" s="696" t="s">
        <v>244</v>
      </c>
      <c r="C30" s="697"/>
      <c r="D30" s="697"/>
      <c r="E30" s="697"/>
      <c r="F30" s="697"/>
      <c r="G30" s="697"/>
      <c r="H30" s="697"/>
      <c r="I30" s="700"/>
      <c r="J30" s="47">
        <f>J29*12%</f>
        <v>9600</v>
      </c>
    </row>
    <row r="31" spans="2:10" ht="16.5" customHeight="1" x14ac:dyDescent="0.25">
      <c r="B31" s="456" t="s">
        <v>42</v>
      </c>
      <c r="C31" s="709"/>
      <c r="D31" s="709"/>
      <c r="E31" s="709"/>
      <c r="F31" s="709"/>
      <c r="G31" s="709"/>
      <c r="H31" s="709"/>
      <c r="I31" s="710"/>
      <c r="J31" s="48">
        <f>J29+J30</f>
        <v>89600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80</v>
      </c>
      <c r="J35" s="712"/>
    </row>
    <row r="36" spans="2:10" ht="18" x14ac:dyDescent="0.25">
      <c r="B36" s="542" t="s">
        <v>1336</v>
      </c>
      <c r="C36" s="543"/>
      <c r="D36" s="543"/>
      <c r="E36" s="543"/>
      <c r="F36" s="543"/>
      <c r="G36" s="543"/>
      <c r="H36" s="543"/>
      <c r="I36" s="711">
        <f>J29*2%</f>
        <v>1600</v>
      </c>
      <c r="J36" s="712"/>
    </row>
    <row r="37" spans="2:10" ht="18" x14ac:dyDescent="0.25">
      <c r="B37" s="542" t="s">
        <v>1292</v>
      </c>
      <c r="C37" s="543"/>
      <c r="D37" s="543"/>
      <c r="E37" s="543"/>
      <c r="F37" s="543"/>
      <c r="G37" s="543"/>
      <c r="H37" s="543"/>
      <c r="I37" s="711">
        <f>+J29*1.4%</f>
        <v>1119.9999999999998</v>
      </c>
      <c r="J37" s="712"/>
    </row>
    <row r="38" spans="2:10" ht="19.5" customHeight="1" x14ac:dyDescent="0.25">
      <c r="B38" s="542" t="s">
        <v>198</v>
      </c>
      <c r="C38" s="543"/>
      <c r="D38" s="543"/>
      <c r="E38" s="543"/>
      <c r="F38" s="543"/>
      <c r="G38" s="543"/>
      <c r="H38" s="543"/>
      <c r="I38" s="713">
        <f>+J30*75%</f>
        <v>7200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1733</v>
      </c>
      <c r="C41" s="621"/>
      <c r="D41" s="621"/>
      <c r="E41" s="622"/>
      <c r="F41" s="550" t="s">
        <v>34</v>
      </c>
      <c r="G41" s="551"/>
      <c r="H41" s="552"/>
      <c r="I41" s="715">
        <f>I38+I37+I35+I36</f>
        <v>10000</v>
      </c>
      <c r="J41" s="715"/>
    </row>
    <row r="42" spans="2:10" ht="32.25" customHeight="1" x14ac:dyDescent="0.25">
      <c r="B42" s="623"/>
      <c r="C42" s="624"/>
      <c r="D42" s="624"/>
      <c r="E42" s="625"/>
      <c r="F42" s="550" t="s">
        <v>33</v>
      </c>
      <c r="G42" s="551"/>
      <c r="H42" s="552"/>
      <c r="I42" s="716">
        <f>J31-I41</f>
        <v>79600</v>
      </c>
      <c r="J42" s="717"/>
    </row>
    <row r="43" spans="2:10" ht="16.5" x14ac:dyDescent="0.25">
      <c r="B43" s="417" t="s">
        <v>32</v>
      </c>
      <c r="C43" s="418"/>
      <c r="D43" s="418"/>
      <c r="E43" s="418"/>
      <c r="F43" s="418"/>
      <c r="G43" s="418"/>
      <c r="H43" s="419"/>
      <c r="I43" s="420" t="s">
        <v>31</v>
      </c>
      <c r="J43" s="421"/>
    </row>
    <row r="44" spans="2:10" ht="31.5" x14ac:dyDescent="0.25">
      <c r="B44" s="268" t="s">
        <v>30</v>
      </c>
      <c r="C44" s="268" t="s">
        <v>29</v>
      </c>
      <c r="D44" s="268" t="s">
        <v>28</v>
      </c>
      <c r="E44" s="268" t="s">
        <v>27</v>
      </c>
      <c r="F44" s="28" t="s">
        <v>26</v>
      </c>
      <c r="G44" s="424" t="s">
        <v>25</v>
      </c>
      <c r="H44" s="425"/>
      <c r="I44" s="422"/>
      <c r="J44" s="423"/>
    </row>
    <row r="45" spans="2:10" ht="24" customHeight="1" x14ac:dyDescent="0.25">
      <c r="B45" s="270"/>
      <c r="C45" s="30" t="s">
        <v>411</v>
      </c>
      <c r="D45" s="30" t="s">
        <v>200</v>
      </c>
      <c r="E45" s="30" t="s">
        <v>11</v>
      </c>
      <c r="F45" s="30" t="s">
        <v>412</v>
      </c>
      <c r="G45" s="758">
        <f>J29</f>
        <v>80000</v>
      </c>
      <c r="H45" s="759"/>
      <c r="I45" s="428" t="s">
        <v>24</v>
      </c>
      <c r="J45" s="429"/>
    </row>
    <row r="46" spans="2:10" ht="20.25" customHeight="1" x14ac:dyDescent="0.25">
      <c r="B46" s="9"/>
      <c r="C46" s="30" t="s">
        <v>146</v>
      </c>
      <c r="D46" s="30" t="s">
        <v>144</v>
      </c>
      <c r="E46" s="30" t="s">
        <v>11</v>
      </c>
      <c r="F46" s="30" t="s">
        <v>413</v>
      </c>
      <c r="G46" s="758">
        <f>J30</f>
        <v>9600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69"/>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15748031496062992" bottom="0.35433070866141736" header="0.31496062992125984" footer="0.31496062992125984"/>
  <pageSetup scale="73" orientation="portrait" r:id="rId1"/>
  <drawing r:id="rId2"/>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sheetPr codeName="Hoja345">
    <tabColor theme="0"/>
  </sheetPr>
  <dimension ref="B1:J62"/>
  <sheetViews>
    <sheetView topLeftCell="A4" workbookViewId="0">
      <selection activeCell="I37" sqref="I37:J37"/>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1734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1736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429</v>
      </c>
      <c r="E15" s="772"/>
      <c r="F15" s="505" t="s">
        <v>1735</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1699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1700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1879</v>
      </c>
      <c r="C26" s="761"/>
      <c r="D26" s="761"/>
      <c r="E26" s="761"/>
      <c r="F26" s="761"/>
      <c r="G26" s="761"/>
      <c r="H26" s="761"/>
      <c r="I26" s="761"/>
      <c r="J26" s="762"/>
    </row>
    <row r="27" spans="2:10" ht="25.5" customHeight="1" x14ac:dyDescent="0.25">
      <c r="B27" s="763"/>
      <c r="C27" s="764"/>
      <c r="D27" s="764"/>
      <c r="E27" s="764"/>
      <c r="F27" s="764"/>
      <c r="G27" s="764"/>
      <c r="H27" s="764"/>
      <c r="I27" s="764"/>
      <c r="J27" s="765"/>
    </row>
    <row r="28" spans="2:10" ht="43.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16000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16000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16</v>
      </c>
      <c r="J35" s="712"/>
    </row>
    <row r="36" spans="2:10" ht="18" x14ac:dyDescent="0.25">
      <c r="B36" s="542" t="s">
        <v>1572</v>
      </c>
      <c r="C36" s="543"/>
      <c r="D36" s="543"/>
      <c r="E36" s="543"/>
      <c r="F36" s="543"/>
      <c r="G36" s="543"/>
      <c r="H36" s="543"/>
      <c r="I36" s="711">
        <f>+J29*1.4%</f>
        <v>223.99999999999997</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1737</v>
      </c>
      <c r="C40" s="621"/>
      <c r="D40" s="621"/>
      <c r="E40" s="622"/>
      <c r="F40" s="550" t="s">
        <v>34</v>
      </c>
      <c r="G40" s="551"/>
      <c r="H40" s="552"/>
      <c r="I40" s="715">
        <f>I37+I36+I35</f>
        <v>239.99999999999997</v>
      </c>
      <c r="J40" s="715"/>
    </row>
    <row r="41" spans="2:10" ht="32.25" customHeight="1" x14ac:dyDescent="0.25">
      <c r="B41" s="623"/>
      <c r="C41" s="624"/>
      <c r="D41" s="624"/>
      <c r="E41" s="625"/>
      <c r="F41" s="550" t="s">
        <v>33</v>
      </c>
      <c r="G41" s="551"/>
      <c r="H41" s="552"/>
      <c r="I41" s="716">
        <f>J31-I40</f>
        <v>15760</v>
      </c>
      <c r="J41" s="717"/>
    </row>
    <row r="42" spans="2:10" ht="16.5" x14ac:dyDescent="0.25">
      <c r="B42" s="417" t="s">
        <v>32</v>
      </c>
      <c r="C42" s="418"/>
      <c r="D42" s="418"/>
      <c r="E42" s="418"/>
      <c r="F42" s="418"/>
      <c r="G42" s="418"/>
      <c r="H42" s="419"/>
      <c r="I42" s="420" t="s">
        <v>31</v>
      </c>
      <c r="J42" s="421"/>
    </row>
    <row r="43" spans="2:10" ht="31.5" x14ac:dyDescent="0.25">
      <c r="B43" s="268" t="s">
        <v>30</v>
      </c>
      <c r="C43" s="268" t="s">
        <v>29</v>
      </c>
      <c r="D43" s="268" t="s">
        <v>28</v>
      </c>
      <c r="E43" s="268" t="s">
        <v>27</v>
      </c>
      <c r="F43" s="28" t="s">
        <v>26</v>
      </c>
      <c r="G43" s="424" t="s">
        <v>25</v>
      </c>
      <c r="H43" s="425"/>
      <c r="I43" s="422"/>
      <c r="J43" s="423"/>
    </row>
    <row r="44" spans="2:10" ht="24" customHeight="1" x14ac:dyDescent="0.25">
      <c r="B44" s="270"/>
      <c r="C44" s="30" t="s">
        <v>411</v>
      </c>
      <c r="D44" s="30" t="s">
        <v>200</v>
      </c>
      <c r="E44" s="30" t="s">
        <v>11</v>
      </c>
      <c r="F44" s="30" t="s">
        <v>412</v>
      </c>
      <c r="G44" s="758">
        <f>J29</f>
        <v>16000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69"/>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27559055118110237" bottom="0.23622047244094491" header="0.31496062992125984" footer="0.31496062992125984"/>
  <pageSetup scale="73" orientation="portrait" r:id="rId1"/>
  <drawing r:id="rId2"/>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sheetPr codeName="Hoja346">
    <tabColor theme="0"/>
  </sheetPr>
  <dimension ref="B1:K69"/>
  <sheetViews>
    <sheetView topLeftCell="A4"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1738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1736</v>
      </c>
      <c r="J9" s="15"/>
    </row>
    <row r="10" spans="2:10" ht="11.25" customHeight="1" x14ac:dyDescent="0.25">
      <c r="B10" s="17"/>
      <c r="C10" s="16"/>
      <c r="D10" s="16"/>
      <c r="E10" s="16"/>
      <c r="F10" s="16"/>
      <c r="G10" s="16"/>
      <c r="H10" s="16"/>
      <c r="I10" s="16"/>
      <c r="J10" s="15"/>
    </row>
    <row r="11" spans="2:10" ht="23.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1739</v>
      </c>
      <c r="G13" s="518"/>
      <c r="H13" s="510" t="s">
        <v>1645</v>
      </c>
      <c r="I13" s="510"/>
      <c r="J13" s="504" t="s">
        <v>52</v>
      </c>
    </row>
    <row r="14" spans="2:10" ht="28.5" customHeight="1" x14ac:dyDescent="0.25">
      <c r="B14" s="497"/>
      <c r="C14" s="498"/>
      <c r="D14" s="507"/>
      <c r="E14" s="508"/>
      <c r="F14" s="519"/>
      <c r="G14" s="520"/>
      <c r="H14" s="510"/>
      <c r="I14" s="51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1740</v>
      </c>
      <c r="C24" s="529"/>
      <c r="D24" s="529"/>
      <c r="E24" s="529"/>
      <c r="F24" s="529"/>
      <c r="G24" s="529"/>
      <c r="H24" s="529"/>
      <c r="I24" s="529"/>
      <c r="J24" s="530"/>
    </row>
    <row r="25" spans="2:10" x14ac:dyDescent="0.25">
      <c r="B25" s="531"/>
      <c r="C25" s="532"/>
      <c r="D25" s="532"/>
      <c r="E25" s="532"/>
      <c r="F25" s="532"/>
      <c r="G25" s="532"/>
      <c r="H25" s="532"/>
      <c r="I25" s="532"/>
      <c r="J25" s="533"/>
    </row>
    <row r="26" spans="2:10" ht="9.75" customHeight="1"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f>301500.98+162232.21+5573.64+29236.86</f>
        <v>498543.68999999994</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x14ac:dyDescent="0.25">
      <c r="B32" s="542" t="s">
        <v>1741</v>
      </c>
      <c r="C32" s="543"/>
      <c r="D32" s="543"/>
      <c r="E32" s="543"/>
      <c r="F32" s="543"/>
      <c r="G32" s="543"/>
      <c r="H32" s="543"/>
      <c r="I32" s="544">
        <v>15189.95</v>
      </c>
      <c r="J32" s="545"/>
    </row>
    <row r="33" spans="2:10" x14ac:dyDescent="0.25">
      <c r="B33" s="542" t="s">
        <v>1742</v>
      </c>
      <c r="C33" s="543"/>
      <c r="D33" s="543"/>
      <c r="E33" s="543"/>
      <c r="F33" s="543"/>
      <c r="G33" s="543"/>
      <c r="H33" s="543"/>
      <c r="I33" s="544">
        <v>1622.38</v>
      </c>
      <c r="J33" s="545"/>
    </row>
    <row r="34" spans="2:10" hidden="1" x14ac:dyDescent="0.25">
      <c r="B34" s="546"/>
      <c r="C34" s="547"/>
      <c r="D34" s="547"/>
      <c r="E34" s="547"/>
      <c r="F34" s="547"/>
      <c r="G34" s="547"/>
      <c r="H34" s="547"/>
      <c r="I34" s="548"/>
      <c r="J34" s="549"/>
    </row>
    <row r="35" spans="2:10" x14ac:dyDescent="0.25">
      <c r="B35" s="542" t="s">
        <v>1743</v>
      </c>
      <c r="C35" s="543"/>
      <c r="D35" s="543"/>
      <c r="E35" s="543"/>
      <c r="F35" s="543"/>
      <c r="G35" s="543"/>
      <c r="H35" s="543"/>
      <c r="I35" s="544">
        <v>4866.93</v>
      </c>
      <c r="J35" s="545"/>
    </row>
    <row r="36" spans="2:10" x14ac:dyDescent="0.25">
      <c r="B36" s="542" t="s">
        <v>1744</v>
      </c>
      <c r="C36" s="543"/>
      <c r="D36" s="543"/>
      <c r="E36" s="543"/>
      <c r="F36" s="543"/>
      <c r="G36" s="543"/>
      <c r="H36" s="543"/>
      <c r="I36" s="544">
        <v>1860.18</v>
      </c>
      <c r="J36" s="545"/>
    </row>
    <row r="37" spans="2:10" x14ac:dyDescent="0.25">
      <c r="B37" s="542" t="s">
        <v>98</v>
      </c>
      <c r="C37" s="543"/>
      <c r="D37" s="543"/>
      <c r="E37" s="543"/>
      <c r="F37" s="543"/>
      <c r="G37" s="543"/>
      <c r="H37" s="543"/>
      <c r="I37" s="544">
        <v>16223.25</v>
      </c>
      <c r="J37" s="545"/>
    </row>
    <row r="38" spans="2:10" x14ac:dyDescent="0.25">
      <c r="B38" s="542" t="s">
        <v>36</v>
      </c>
      <c r="C38" s="543"/>
      <c r="D38" s="543"/>
      <c r="E38" s="543"/>
      <c r="F38" s="543"/>
      <c r="G38" s="543"/>
      <c r="H38" s="543"/>
      <c r="I38" s="544">
        <v>21015.82</v>
      </c>
      <c r="J38" s="545"/>
    </row>
    <row r="39" spans="2:10" x14ac:dyDescent="0.25">
      <c r="B39" s="542" t="s">
        <v>1745</v>
      </c>
      <c r="C39" s="543"/>
      <c r="D39" s="543"/>
      <c r="E39" s="543"/>
      <c r="F39" s="543"/>
      <c r="G39" s="543"/>
      <c r="H39" s="543"/>
      <c r="I39" s="948">
        <v>200</v>
      </c>
      <c r="J39" s="580"/>
    </row>
    <row r="40" spans="2:10" ht="27.75" customHeight="1" x14ac:dyDescent="0.25">
      <c r="B40" s="443" t="s">
        <v>1746</v>
      </c>
      <c r="C40" s="444"/>
      <c r="D40" s="444"/>
      <c r="E40" s="445"/>
      <c r="F40" s="550" t="s">
        <v>34</v>
      </c>
      <c r="G40" s="551"/>
      <c r="H40" s="552"/>
      <c r="I40" s="553">
        <f>SUM(I31:J39)</f>
        <v>60978.51</v>
      </c>
      <c r="J40" s="553"/>
    </row>
    <row r="41" spans="2:10" ht="33" customHeight="1" x14ac:dyDescent="0.25">
      <c r="B41" s="446"/>
      <c r="C41" s="447"/>
      <c r="D41" s="447"/>
      <c r="E41" s="448"/>
      <c r="F41" s="550" t="s">
        <v>33</v>
      </c>
      <c r="G41" s="551"/>
      <c r="H41" s="552"/>
      <c r="I41" s="452">
        <f>++I27+I28-I40</f>
        <v>437565.17999999993</v>
      </c>
      <c r="J41" s="452"/>
    </row>
    <row r="42" spans="2:10" ht="14.25" customHeight="1" x14ac:dyDescent="0.25">
      <c r="B42" s="417" t="s">
        <v>32</v>
      </c>
      <c r="C42" s="418"/>
      <c r="D42" s="418"/>
      <c r="E42" s="418"/>
      <c r="F42" s="418"/>
      <c r="G42" s="418"/>
      <c r="H42" s="419"/>
      <c r="I42" s="390" t="s">
        <v>31</v>
      </c>
      <c r="J42" s="390"/>
    </row>
    <row r="43" spans="2:10" ht="36.75" customHeight="1" x14ac:dyDescent="0.25">
      <c r="B43" s="273" t="s">
        <v>30</v>
      </c>
      <c r="C43" s="273" t="s">
        <v>29</v>
      </c>
      <c r="D43" s="273" t="s">
        <v>28</v>
      </c>
      <c r="E43" s="273" t="s">
        <v>27</v>
      </c>
      <c r="F43" s="12" t="s">
        <v>26</v>
      </c>
      <c r="G43" s="554" t="s">
        <v>25</v>
      </c>
      <c r="H43" s="555"/>
      <c r="I43" s="390"/>
      <c r="J43" s="390"/>
    </row>
    <row r="44" spans="2:10" ht="24" customHeight="1" x14ac:dyDescent="0.25">
      <c r="B44" s="11" t="s">
        <v>23</v>
      </c>
      <c r="C44" s="10" t="s">
        <v>12</v>
      </c>
      <c r="D44" s="10" t="s">
        <v>11</v>
      </c>
      <c r="E44" s="10" t="s">
        <v>11</v>
      </c>
      <c r="F44" s="10" t="s">
        <v>10</v>
      </c>
      <c r="G44" s="556">
        <v>22859.07</v>
      </c>
      <c r="H44" s="557"/>
      <c r="I44" s="558" t="s">
        <v>24</v>
      </c>
      <c r="J44" s="429"/>
    </row>
    <row r="45" spans="2:10" ht="23.25" customHeight="1" x14ac:dyDescent="0.25">
      <c r="B45" s="9" t="s">
        <v>23</v>
      </c>
      <c r="C45" s="8" t="s">
        <v>12</v>
      </c>
      <c r="D45" s="8" t="s">
        <v>11</v>
      </c>
      <c r="E45" s="8" t="s">
        <v>14</v>
      </c>
      <c r="F45" s="8" t="s">
        <v>10</v>
      </c>
      <c r="G45" s="406">
        <v>6698.11</v>
      </c>
      <c r="H45" s="561"/>
      <c r="I45" s="559"/>
      <c r="J45" s="431"/>
    </row>
    <row r="46" spans="2:10" ht="25.5" customHeight="1" x14ac:dyDescent="0.25">
      <c r="B46" s="9" t="s">
        <v>22</v>
      </c>
      <c r="C46" s="8" t="s">
        <v>12</v>
      </c>
      <c r="D46" s="8" t="s">
        <v>11</v>
      </c>
      <c r="E46" s="8" t="s">
        <v>11</v>
      </c>
      <c r="F46" s="8" t="s">
        <v>10</v>
      </c>
      <c r="G46" s="406">
        <v>98639.79</v>
      </c>
      <c r="H46" s="561"/>
      <c r="I46" s="559"/>
      <c r="J46" s="431"/>
    </row>
    <row r="47" spans="2:10" ht="19.5" customHeight="1" x14ac:dyDescent="0.25">
      <c r="B47" s="9" t="s">
        <v>21</v>
      </c>
      <c r="C47" s="8" t="s">
        <v>12</v>
      </c>
      <c r="D47" s="8" t="s">
        <v>11</v>
      </c>
      <c r="E47" s="8" t="s">
        <v>11</v>
      </c>
      <c r="F47" s="8" t="s">
        <v>10</v>
      </c>
      <c r="G47" s="406">
        <v>42172.52</v>
      </c>
      <c r="H47" s="561"/>
      <c r="I47" s="560"/>
      <c r="J47" s="433"/>
    </row>
    <row r="48" spans="2:10" ht="21.75" customHeight="1" x14ac:dyDescent="0.25">
      <c r="B48" s="9" t="s">
        <v>20</v>
      </c>
      <c r="C48" s="8" t="s">
        <v>12</v>
      </c>
      <c r="D48" s="8" t="s">
        <v>11</v>
      </c>
      <c r="E48" s="8" t="s">
        <v>11</v>
      </c>
      <c r="F48" s="8" t="s">
        <v>10</v>
      </c>
      <c r="G48" s="406">
        <v>13697.64</v>
      </c>
      <c r="H48" s="561"/>
      <c r="I48" s="562" t="s">
        <v>19</v>
      </c>
      <c r="J48" s="390"/>
    </row>
    <row r="49" spans="2:10" ht="21.75" customHeight="1" x14ac:dyDescent="0.25">
      <c r="B49" s="9" t="s">
        <v>18</v>
      </c>
      <c r="C49" s="8" t="s">
        <v>12</v>
      </c>
      <c r="D49" s="8" t="s">
        <v>11</v>
      </c>
      <c r="E49" s="8" t="s">
        <v>11</v>
      </c>
      <c r="F49" s="8" t="s">
        <v>10</v>
      </c>
      <c r="G49" s="406">
        <v>44332.11</v>
      </c>
      <c r="H49" s="561"/>
      <c r="I49" s="563" t="s">
        <v>846</v>
      </c>
      <c r="J49" s="412"/>
    </row>
    <row r="50" spans="2:10" ht="21.75" customHeight="1" x14ac:dyDescent="0.25">
      <c r="B50" s="9" t="s">
        <v>16</v>
      </c>
      <c r="C50" s="8" t="s">
        <v>12</v>
      </c>
      <c r="D50" s="8" t="s">
        <v>11</v>
      </c>
      <c r="E50" s="8" t="s">
        <v>11</v>
      </c>
      <c r="F50" s="8" t="s">
        <v>10</v>
      </c>
      <c r="G50" s="406">
        <v>64851.87</v>
      </c>
      <c r="H50" s="561"/>
      <c r="I50" s="563"/>
      <c r="J50" s="412"/>
    </row>
    <row r="51" spans="2:10" ht="21.75" customHeight="1" x14ac:dyDescent="0.25">
      <c r="B51" s="9" t="s">
        <v>15</v>
      </c>
      <c r="C51" s="8" t="s">
        <v>12</v>
      </c>
      <c r="D51" s="8" t="s">
        <v>11</v>
      </c>
      <c r="E51" s="8" t="s">
        <v>11</v>
      </c>
      <c r="F51" s="8" t="s">
        <v>10</v>
      </c>
      <c r="G51" s="406">
        <v>77907.77</v>
      </c>
      <c r="H51" s="561"/>
      <c r="I51" s="563"/>
      <c r="J51" s="412"/>
    </row>
    <row r="52" spans="2:10" ht="21.75" customHeight="1" x14ac:dyDescent="0.25">
      <c r="B52" s="9" t="s">
        <v>15</v>
      </c>
      <c r="C52" s="8" t="s">
        <v>12</v>
      </c>
      <c r="D52" s="8" t="s">
        <v>11</v>
      </c>
      <c r="E52" s="8" t="s">
        <v>14</v>
      </c>
      <c r="F52" s="8" t="s">
        <v>10</v>
      </c>
      <c r="G52" s="406">
        <v>87075.43</v>
      </c>
      <c r="H52" s="561"/>
      <c r="I52" s="563"/>
      <c r="J52" s="412"/>
    </row>
    <row r="53" spans="2:10" ht="21.75" customHeight="1" x14ac:dyDescent="0.25">
      <c r="B53" s="9" t="s">
        <v>15</v>
      </c>
      <c r="C53" s="8" t="s">
        <v>12</v>
      </c>
      <c r="D53" s="8" t="s">
        <v>81</v>
      </c>
      <c r="E53" s="8" t="s">
        <v>11</v>
      </c>
      <c r="F53" s="8" t="s">
        <v>10</v>
      </c>
      <c r="G53" s="406">
        <v>13542.62</v>
      </c>
      <c r="H53" s="561"/>
      <c r="I53" s="563"/>
      <c r="J53" s="412"/>
    </row>
    <row r="54" spans="2:10" ht="21.75" customHeight="1" x14ac:dyDescent="0.25">
      <c r="B54" s="9" t="s">
        <v>15</v>
      </c>
      <c r="C54" s="8" t="s">
        <v>12</v>
      </c>
      <c r="D54" s="8" t="s">
        <v>81</v>
      </c>
      <c r="E54" s="8" t="s">
        <v>1747</v>
      </c>
      <c r="F54" s="8" t="s">
        <v>10</v>
      </c>
      <c r="G54" s="406">
        <v>15694.24</v>
      </c>
      <c r="H54" s="561"/>
      <c r="I54" s="563"/>
      <c r="J54" s="412"/>
    </row>
    <row r="55" spans="2:10" ht="21.75" customHeight="1" x14ac:dyDescent="0.25">
      <c r="B55" s="9" t="s">
        <v>15</v>
      </c>
      <c r="C55" s="8" t="s">
        <v>12</v>
      </c>
      <c r="D55" s="8" t="s">
        <v>394</v>
      </c>
      <c r="E55" s="8" t="s">
        <v>82</v>
      </c>
      <c r="F55" s="8" t="s">
        <v>10</v>
      </c>
      <c r="G55" s="406">
        <v>5573.64</v>
      </c>
      <c r="H55" s="561"/>
      <c r="I55" s="563"/>
      <c r="J55" s="412"/>
    </row>
    <row r="56" spans="2:10" ht="21.75" customHeight="1" x14ac:dyDescent="0.25">
      <c r="B56" s="7" t="s">
        <v>13</v>
      </c>
      <c r="C56" s="6" t="s">
        <v>12</v>
      </c>
      <c r="D56" s="6" t="s">
        <v>11</v>
      </c>
      <c r="E56" s="6" t="s">
        <v>11</v>
      </c>
      <c r="F56" s="6" t="s">
        <v>10</v>
      </c>
      <c r="G56" s="415">
        <v>5498.88</v>
      </c>
      <c r="H56" s="565"/>
      <c r="I56" s="564"/>
      <c r="J56" s="414"/>
    </row>
    <row r="57" spans="2:10" ht="21.75" customHeight="1" x14ac:dyDescent="0.25">
      <c r="B57" s="566" t="s">
        <v>9</v>
      </c>
      <c r="C57" s="567"/>
      <c r="D57" s="567"/>
      <c r="E57" s="567"/>
      <c r="F57" s="567"/>
      <c r="G57" s="568">
        <f>SUM(G44:H56)</f>
        <v>498543.69</v>
      </c>
      <c r="H57" s="569"/>
      <c r="I57" s="274"/>
      <c r="J57" s="271"/>
    </row>
    <row r="58" spans="2:10" ht="16.5" customHeight="1" x14ac:dyDescent="0.25">
      <c r="B58" s="570" t="s">
        <v>8</v>
      </c>
      <c r="C58" s="571"/>
      <c r="D58" s="571"/>
      <c r="E58" s="571"/>
      <c r="F58" s="571"/>
      <c r="G58" s="571"/>
      <c r="H58" s="572"/>
      <c r="I58" s="390" t="s">
        <v>7</v>
      </c>
      <c r="J58" s="390"/>
    </row>
    <row r="59" spans="2:10" ht="17.25" customHeight="1" x14ac:dyDescent="0.25">
      <c r="B59" s="390" t="s">
        <v>6</v>
      </c>
      <c r="C59" s="390"/>
      <c r="D59" s="390"/>
      <c r="E59" s="390" t="s">
        <v>5</v>
      </c>
      <c r="F59" s="390"/>
      <c r="G59" s="390"/>
      <c r="H59" s="390"/>
      <c r="I59" s="390"/>
      <c r="J59" s="390"/>
    </row>
    <row r="60" spans="2:10" ht="15.75" customHeight="1" x14ac:dyDescent="0.25">
      <c r="B60" s="573" t="s">
        <v>853</v>
      </c>
      <c r="C60" s="392"/>
      <c r="D60" s="392"/>
      <c r="E60" s="394" t="s">
        <v>852</v>
      </c>
      <c r="F60" s="394"/>
      <c r="G60" s="394"/>
      <c r="H60" s="395"/>
      <c r="I60" s="400" t="s">
        <v>2</v>
      </c>
      <c r="J60" s="401"/>
    </row>
    <row r="61" spans="2:10" ht="12" customHeight="1" x14ac:dyDescent="0.25">
      <c r="B61" s="392"/>
      <c r="C61" s="392"/>
      <c r="D61" s="392"/>
      <c r="E61" s="396"/>
      <c r="F61" s="396"/>
      <c r="G61" s="396"/>
      <c r="H61" s="397"/>
      <c r="I61" s="402"/>
      <c r="J61" s="403"/>
    </row>
    <row r="62" spans="2:10" ht="10.5" customHeight="1" x14ac:dyDescent="0.25">
      <c r="B62" s="392"/>
      <c r="C62" s="392"/>
      <c r="D62" s="392"/>
      <c r="E62" s="396"/>
      <c r="F62" s="396"/>
      <c r="G62" s="396"/>
      <c r="H62" s="397"/>
      <c r="I62" s="402"/>
      <c r="J62" s="403"/>
    </row>
    <row r="63" spans="2:10" ht="9" customHeight="1" x14ac:dyDescent="0.25">
      <c r="B63" s="392"/>
      <c r="C63" s="392"/>
      <c r="D63" s="392"/>
      <c r="E63" s="396"/>
      <c r="F63" s="396"/>
      <c r="G63" s="396"/>
      <c r="H63" s="396"/>
      <c r="I63" s="404"/>
      <c r="J63" s="405"/>
    </row>
    <row r="64" spans="2:10" ht="12" customHeight="1" x14ac:dyDescent="0.25">
      <c r="B64" s="392"/>
      <c r="C64" s="392"/>
      <c r="D64" s="392"/>
      <c r="E64" s="396"/>
      <c r="F64" s="396"/>
      <c r="G64" s="396"/>
      <c r="H64" s="396"/>
      <c r="I64" s="400" t="s">
        <v>1</v>
      </c>
      <c r="J64" s="401"/>
    </row>
    <row r="65" spans="2:11" ht="21" customHeight="1" x14ac:dyDescent="0.25">
      <c r="B65" s="392"/>
      <c r="C65" s="392"/>
      <c r="D65" s="392"/>
      <c r="E65" s="398"/>
      <c r="F65" s="398"/>
      <c r="G65" s="398"/>
      <c r="H65" s="399"/>
      <c r="I65" s="404"/>
      <c r="J65" s="405"/>
    </row>
    <row r="66" spans="2:11" x14ac:dyDescent="0.25">
      <c r="B66" s="384" t="s">
        <v>0</v>
      </c>
      <c r="C66" s="385"/>
      <c r="D66" s="385"/>
      <c r="E66" s="385"/>
      <c r="F66" s="385"/>
      <c r="G66" s="385"/>
      <c r="H66" s="385"/>
      <c r="I66" s="385"/>
      <c r="J66" s="386"/>
      <c r="K66" s="3"/>
    </row>
    <row r="69" spans="2:11" x14ac:dyDescent="0.25">
      <c r="G69" s="2"/>
    </row>
  </sheetData>
  <mergeCells count="83">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40:E41"/>
    <mergeCell ref="F40:H40"/>
    <mergeCell ref="I40:J40"/>
    <mergeCell ref="F41:H41"/>
    <mergeCell ref="I41:J41"/>
    <mergeCell ref="I37:J37"/>
    <mergeCell ref="B38:H38"/>
    <mergeCell ref="I38:J38"/>
    <mergeCell ref="B39:H39"/>
    <mergeCell ref="I39:J39"/>
    <mergeCell ref="B66:J66"/>
    <mergeCell ref="B35:H35"/>
    <mergeCell ref="I35:J35"/>
    <mergeCell ref="B36:H36"/>
    <mergeCell ref="I36:J36"/>
    <mergeCell ref="B37:H37"/>
    <mergeCell ref="B57:F57"/>
    <mergeCell ref="G57:H57"/>
    <mergeCell ref="B58:H58"/>
    <mergeCell ref="I58:J59"/>
    <mergeCell ref="B59:D59"/>
    <mergeCell ref="E59:H59"/>
    <mergeCell ref="G48:H48"/>
    <mergeCell ref="I48:J48"/>
    <mergeCell ref="G49:H49"/>
    <mergeCell ref="I49:J56"/>
    <mergeCell ref="G54:H54"/>
    <mergeCell ref="B60:D65"/>
    <mergeCell ref="E60:H65"/>
    <mergeCell ref="I60:J63"/>
    <mergeCell ref="I64:J65"/>
    <mergeCell ref="G56:H56"/>
    <mergeCell ref="G55:H55"/>
    <mergeCell ref="G53:H53"/>
    <mergeCell ref="G50:H50"/>
    <mergeCell ref="G51:H51"/>
    <mergeCell ref="G52:H52"/>
    <mergeCell ref="B42:H42"/>
    <mergeCell ref="I42:J43"/>
    <mergeCell ref="G43:H43"/>
    <mergeCell ref="G44:H44"/>
    <mergeCell ref="I44:J47"/>
    <mergeCell ref="G45:H45"/>
    <mergeCell ref="G46:H46"/>
    <mergeCell ref="G47:H47"/>
  </mergeCells>
  <printOptions horizontalCentered="1"/>
  <pageMargins left="0.19685039370078741" right="0.19685039370078741" top="0.19685039370078741" bottom="0.19685039370078741" header="0.31496062992125984" footer="0.31496062992125984"/>
  <pageSetup scale="65" fitToHeight="0" orientation="portrait" r:id="rId1"/>
  <drawing r:id="rId2"/>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sheetPr codeName="Hoja347">
    <tabColor theme="0"/>
  </sheetPr>
  <dimension ref="B1:K62"/>
  <sheetViews>
    <sheetView topLeftCell="A12" workbookViewId="0">
      <selection activeCell="B24" sqref="B24:J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1748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1736</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1739</v>
      </c>
      <c r="G13" s="518"/>
      <c r="H13" s="737" t="s">
        <v>1645</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1749</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272" t="s">
        <v>30</v>
      </c>
      <c r="C43" s="272" t="s">
        <v>29</v>
      </c>
      <c r="D43" s="272" t="s">
        <v>28</v>
      </c>
      <c r="E43" s="272" t="s">
        <v>27</v>
      </c>
      <c r="F43" s="34" t="s">
        <v>26</v>
      </c>
      <c r="G43" s="437" t="s">
        <v>25</v>
      </c>
      <c r="H43" s="434"/>
      <c r="I43" s="390"/>
      <c r="J43" s="390"/>
    </row>
    <row r="44" spans="2:10" ht="24" customHeight="1" x14ac:dyDescent="0.25">
      <c r="B44" s="276"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275"/>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r:id="rId1"/>
  <drawing r:id="rId2"/>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sheetPr codeName="Hoja348">
    <tabColor theme="0"/>
  </sheetPr>
  <dimension ref="B1:K62"/>
  <sheetViews>
    <sheetView topLeftCell="A34" workbookViewId="0">
      <selection activeCell="E54" sqref="E54:H60"/>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1750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1736</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1751</v>
      </c>
      <c r="E13" s="506"/>
      <c r="F13" s="517" t="s">
        <v>1752</v>
      </c>
      <c r="G13" s="518"/>
      <c r="H13" s="737" t="s">
        <v>1645</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707" t="s">
        <v>241</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1753</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1754</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1755</v>
      </c>
      <c r="C24" s="529"/>
      <c r="D24" s="529"/>
      <c r="E24" s="529"/>
      <c r="F24" s="529"/>
      <c r="G24" s="529"/>
      <c r="H24" s="529"/>
      <c r="I24" s="529"/>
      <c r="J24" s="530"/>
    </row>
    <row r="25" spans="2:10" x14ac:dyDescent="0.25">
      <c r="B25" s="531"/>
      <c r="C25" s="532"/>
      <c r="D25" s="532"/>
      <c r="E25" s="532"/>
      <c r="F25" s="532"/>
      <c r="G25" s="532"/>
      <c r="H25" s="532"/>
      <c r="I25" s="532"/>
      <c r="J25" s="533"/>
    </row>
    <row r="26" spans="2:10" ht="57.7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995</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1756</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995</v>
      </c>
      <c r="J41" s="452"/>
    </row>
    <row r="42" spans="2:10" ht="14.25" customHeight="1" x14ac:dyDescent="0.25">
      <c r="B42" s="417" t="s">
        <v>32</v>
      </c>
      <c r="C42" s="418"/>
      <c r="D42" s="418"/>
      <c r="E42" s="418"/>
      <c r="F42" s="418"/>
      <c r="G42" s="418"/>
      <c r="H42" s="419"/>
      <c r="I42" s="390" t="s">
        <v>31</v>
      </c>
      <c r="J42" s="390"/>
    </row>
    <row r="43" spans="2:10" ht="29.25" customHeight="1" x14ac:dyDescent="0.25">
      <c r="B43" s="272" t="s">
        <v>30</v>
      </c>
      <c r="C43" s="272" t="s">
        <v>29</v>
      </c>
      <c r="D43" s="272" t="s">
        <v>28</v>
      </c>
      <c r="E43" s="272" t="s">
        <v>27</v>
      </c>
      <c r="F43" s="34" t="s">
        <v>26</v>
      </c>
      <c r="G43" s="437" t="s">
        <v>25</v>
      </c>
      <c r="H43" s="434"/>
      <c r="I43" s="390"/>
      <c r="J43" s="390"/>
    </row>
    <row r="44" spans="2:10" ht="24" customHeight="1" x14ac:dyDescent="0.25">
      <c r="B44" s="276" t="s">
        <v>15</v>
      </c>
      <c r="C44" s="30" t="s">
        <v>336</v>
      </c>
      <c r="D44" s="30" t="s">
        <v>11</v>
      </c>
      <c r="E44" s="30" t="s">
        <v>11</v>
      </c>
      <c r="F44" s="30" t="s">
        <v>10</v>
      </c>
      <c r="G44" s="426">
        <f>I27</f>
        <v>995</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275"/>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r:id="rId1"/>
  <drawing r:id="rId2"/>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sheetPr codeName="Hoja349"/>
  <dimension ref="A1:Q58"/>
  <sheetViews>
    <sheetView topLeftCell="A14" workbookViewId="0">
      <selection activeCell="B24" sqref="B24:J26"/>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1757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1758</v>
      </c>
      <c r="J9" s="15"/>
    </row>
    <row r="10" spans="2:10" ht="9" customHeight="1" x14ac:dyDescent="0.25">
      <c r="B10" s="17"/>
      <c r="C10" s="16"/>
      <c r="D10" s="16"/>
      <c r="E10" s="16"/>
      <c r="F10" s="16"/>
      <c r="G10" s="16"/>
      <c r="H10" s="16"/>
      <c r="I10" s="16"/>
      <c r="J10" s="15"/>
    </row>
    <row r="11" spans="2:10" ht="24"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1759</v>
      </c>
      <c r="E13" s="518"/>
      <c r="F13" s="791"/>
      <c r="G13" s="792"/>
      <c r="H13" s="737" t="s">
        <v>1645</v>
      </c>
      <c r="I13" s="518"/>
      <c r="J13" s="770" t="s">
        <v>52</v>
      </c>
    </row>
    <row r="14" spans="2:10" ht="45.75" customHeight="1" x14ac:dyDescent="0.25">
      <c r="B14" s="497"/>
      <c r="C14" s="498"/>
      <c r="D14" s="519"/>
      <c r="E14" s="520"/>
      <c r="F14" s="793"/>
      <c r="G14" s="794"/>
      <c r="H14" s="519"/>
      <c r="I14" s="520"/>
      <c r="J14" s="771"/>
    </row>
    <row r="15" spans="2:10" ht="33.75" customHeight="1"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707" t="s">
        <v>241</v>
      </c>
      <c r="J16" s="708"/>
    </row>
    <row r="17" spans="2:17" ht="19.5" customHeight="1" x14ac:dyDescent="0.25">
      <c r="B17" s="387" t="s">
        <v>47</v>
      </c>
      <c r="C17" s="388"/>
      <c r="D17" s="388"/>
      <c r="E17" s="388"/>
      <c r="F17" s="388"/>
      <c r="G17" s="388"/>
      <c r="H17" s="388"/>
      <c r="I17" s="388"/>
      <c r="J17" s="389"/>
    </row>
    <row r="18" spans="2:17" ht="17.25" customHeight="1" x14ac:dyDescent="0.25">
      <c r="B18" s="459" t="s">
        <v>46</v>
      </c>
      <c r="C18" s="460"/>
      <c r="D18" s="595" t="s">
        <v>1179</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1180</v>
      </c>
      <c r="C20" s="786"/>
      <c r="D20" s="786"/>
      <c r="E20" s="786"/>
      <c r="F20" s="786"/>
      <c r="G20" s="470"/>
      <c r="H20" s="471"/>
      <c r="I20" s="471"/>
      <c r="J20" s="472"/>
    </row>
    <row r="21" spans="2:17" ht="11.2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10.5" customHeight="1" x14ac:dyDescent="0.25">
      <c r="B24" s="528" t="s">
        <v>1760</v>
      </c>
      <c r="C24" s="529"/>
      <c r="D24" s="529"/>
      <c r="E24" s="529"/>
      <c r="F24" s="529"/>
      <c r="G24" s="529"/>
      <c r="H24" s="529"/>
      <c r="I24" s="529"/>
      <c r="J24" s="530"/>
    </row>
    <row r="25" spans="2:17" ht="39" customHeight="1" x14ac:dyDescent="0.25">
      <c r="B25" s="531"/>
      <c r="C25" s="532"/>
      <c r="D25" s="532"/>
      <c r="E25" s="532"/>
      <c r="F25" s="532"/>
      <c r="G25" s="532"/>
      <c r="H25" s="532"/>
      <c r="I25" s="532"/>
      <c r="J25" s="533"/>
    </row>
    <row r="26" spans="2:17" ht="83.25"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28400</v>
      </c>
      <c r="J27" s="675">
        <v>7500</v>
      </c>
    </row>
    <row r="28" spans="2:17" ht="18" x14ac:dyDescent="0.25">
      <c r="B28" s="487" t="s">
        <v>320</v>
      </c>
      <c r="C28" s="488"/>
      <c r="D28" s="488"/>
      <c r="E28" s="488"/>
      <c r="F28" s="488"/>
      <c r="G28" s="488"/>
      <c r="H28" s="539"/>
      <c r="I28" s="674">
        <f>+I27*12%</f>
        <v>3408</v>
      </c>
      <c r="J28" s="675"/>
    </row>
    <row r="29" spans="2:17" ht="18" x14ac:dyDescent="0.25">
      <c r="B29" s="455" t="s">
        <v>110</v>
      </c>
      <c r="C29" s="455"/>
      <c r="D29" s="455"/>
      <c r="E29" s="455"/>
      <c r="F29" s="455"/>
      <c r="G29" s="455"/>
      <c r="H29" s="455"/>
      <c r="I29" s="864">
        <f>+I27+I28</f>
        <v>31808</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2" t="s">
        <v>1056</v>
      </c>
      <c r="C32" s="543"/>
      <c r="D32" s="543"/>
      <c r="E32" s="543"/>
      <c r="F32" s="543"/>
      <c r="G32" s="543"/>
      <c r="H32" s="543"/>
      <c r="I32" s="862">
        <f>I27*0.1%</f>
        <v>28.400000000000002</v>
      </c>
      <c r="J32" s="863"/>
      <c r="K32" s="65"/>
      <c r="L32" s="65"/>
      <c r="M32" s="65"/>
      <c r="N32" s="65"/>
      <c r="O32" s="65"/>
      <c r="P32" s="65"/>
      <c r="Q32" s="65"/>
    </row>
    <row r="33" spans="1:17" ht="16.5" customHeight="1" x14ac:dyDescent="0.25">
      <c r="B33" s="546" t="s">
        <v>557</v>
      </c>
      <c r="C33" s="547"/>
      <c r="D33" s="547"/>
      <c r="E33" s="547"/>
      <c r="F33" s="547"/>
      <c r="G33" s="547"/>
      <c r="H33" s="547"/>
      <c r="I33" s="866">
        <f>+I28*75%</f>
        <v>2556</v>
      </c>
      <c r="J33" s="867"/>
      <c r="K33" s="65"/>
      <c r="L33" s="65"/>
      <c r="M33" s="65"/>
      <c r="N33" s="65"/>
      <c r="O33" s="65"/>
      <c r="P33" s="65"/>
      <c r="Q33" s="65"/>
    </row>
    <row r="34" spans="1:17" ht="16.5" customHeight="1" x14ac:dyDescent="0.25">
      <c r="B34" s="577" t="s">
        <v>1181</v>
      </c>
      <c r="C34" s="578"/>
      <c r="D34" s="578"/>
      <c r="E34" s="578"/>
      <c r="F34" s="578"/>
      <c r="G34" s="578"/>
      <c r="H34" s="578"/>
      <c r="I34" s="866">
        <f>+I27*1.8%</f>
        <v>511.20000000000005</v>
      </c>
      <c r="J34" s="867"/>
      <c r="K34" s="65"/>
      <c r="L34" s="65"/>
      <c r="M34" s="65"/>
      <c r="N34" s="65"/>
      <c r="O34" s="65"/>
      <c r="P34" s="65"/>
      <c r="Q34" s="65"/>
    </row>
    <row r="35" spans="1:17" ht="18.75" customHeight="1" x14ac:dyDescent="0.25">
      <c r="B35" s="672" t="s">
        <v>1182</v>
      </c>
      <c r="C35" s="673"/>
      <c r="D35" s="673"/>
      <c r="E35" s="673"/>
      <c r="F35" s="673"/>
      <c r="G35" s="673"/>
      <c r="H35" s="673"/>
      <c r="I35" s="868">
        <f>I27*2%</f>
        <v>568</v>
      </c>
      <c r="J35" s="869"/>
      <c r="K35" s="65"/>
      <c r="L35" s="65"/>
      <c r="M35" s="65"/>
      <c r="N35" s="65"/>
      <c r="O35" s="65"/>
      <c r="P35" s="65"/>
      <c r="Q35" s="65"/>
    </row>
    <row r="36" spans="1:17" ht="33" customHeight="1" x14ac:dyDescent="0.25">
      <c r="B36" s="443" t="s">
        <v>1761</v>
      </c>
      <c r="C36" s="621"/>
      <c r="D36" s="621"/>
      <c r="E36" s="622"/>
      <c r="F36" s="550" t="s">
        <v>34</v>
      </c>
      <c r="G36" s="551"/>
      <c r="H36" s="552"/>
      <c r="I36" s="452">
        <f>SUM(I32:J35)</f>
        <v>3663.6000000000004</v>
      </c>
      <c r="J36" s="452"/>
      <c r="K36" s="65"/>
      <c r="L36" s="65"/>
      <c r="M36" s="65"/>
      <c r="N36" s="65"/>
      <c r="O36" s="65"/>
      <c r="P36" s="65"/>
      <c r="Q36" s="65"/>
    </row>
    <row r="37" spans="1:17" ht="21" customHeight="1" x14ac:dyDescent="0.25">
      <c r="B37" s="623"/>
      <c r="C37" s="624"/>
      <c r="D37" s="624"/>
      <c r="E37" s="625"/>
      <c r="F37" s="550" t="s">
        <v>324</v>
      </c>
      <c r="G37" s="551"/>
      <c r="H37" s="552"/>
      <c r="I37" s="453">
        <f>+I27+I28-I36</f>
        <v>28144.400000000001</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277" t="s">
        <v>30</v>
      </c>
      <c r="C39" s="277" t="s">
        <v>29</v>
      </c>
      <c r="D39" s="277" t="s">
        <v>28</v>
      </c>
      <c r="E39" s="277" t="s">
        <v>27</v>
      </c>
      <c r="F39" s="28" t="s">
        <v>26</v>
      </c>
      <c r="G39" s="424" t="s">
        <v>25</v>
      </c>
      <c r="H39" s="425"/>
      <c r="I39" s="422"/>
      <c r="J39" s="423"/>
    </row>
    <row r="40" spans="1:17" ht="23.25" customHeight="1" x14ac:dyDescent="0.25">
      <c r="B40" s="278" t="s">
        <v>15</v>
      </c>
      <c r="C40" s="30" t="s">
        <v>336</v>
      </c>
      <c r="D40" s="30" t="s">
        <v>11</v>
      </c>
      <c r="E40" s="30" t="s">
        <v>11</v>
      </c>
      <c r="F40" s="278" t="s">
        <v>10</v>
      </c>
      <c r="G40" s="426">
        <v>27750</v>
      </c>
      <c r="H40" s="427"/>
      <c r="I40" s="400" t="s">
        <v>143</v>
      </c>
      <c r="J40" s="401"/>
    </row>
    <row r="41" spans="1:17" ht="21.75" customHeight="1" x14ac:dyDescent="0.25">
      <c r="B41" s="9" t="s">
        <v>15</v>
      </c>
      <c r="C41" s="30" t="s">
        <v>336</v>
      </c>
      <c r="D41" s="30" t="s">
        <v>394</v>
      </c>
      <c r="E41" s="30" t="s">
        <v>11</v>
      </c>
      <c r="F41" s="30" t="s">
        <v>10</v>
      </c>
      <c r="G41" s="406">
        <v>350</v>
      </c>
      <c r="H41" s="407"/>
      <c r="I41" s="402"/>
      <c r="J41" s="403"/>
    </row>
    <row r="42" spans="1:17" ht="19.5" customHeight="1" x14ac:dyDescent="0.25">
      <c r="B42" s="9" t="s">
        <v>15</v>
      </c>
      <c r="C42" s="30" t="s">
        <v>336</v>
      </c>
      <c r="D42" s="30" t="s">
        <v>82</v>
      </c>
      <c r="E42" s="30" t="s">
        <v>120</v>
      </c>
      <c r="F42" s="30" t="s">
        <v>10</v>
      </c>
      <c r="G42" s="406">
        <v>300</v>
      </c>
      <c r="H42" s="407"/>
      <c r="I42" s="402"/>
      <c r="J42" s="403"/>
    </row>
    <row r="43" spans="1:17" ht="16.5" customHeight="1" x14ac:dyDescent="0.25">
      <c r="B43" s="9" t="s">
        <v>15</v>
      </c>
      <c r="C43" s="30" t="s">
        <v>146</v>
      </c>
      <c r="D43" s="30" t="s">
        <v>144</v>
      </c>
      <c r="E43" s="30" t="s">
        <v>11</v>
      </c>
      <c r="F43" s="30" t="s">
        <v>10</v>
      </c>
      <c r="G43" s="406">
        <v>3408</v>
      </c>
      <c r="H43" s="407"/>
      <c r="I43" s="390" t="s">
        <v>19</v>
      </c>
      <c r="J43" s="390"/>
    </row>
    <row r="44" spans="1:17" ht="26.25" customHeight="1" x14ac:dyDescent="0.25">
      <c r="B44" s="9"/>
      <c r="C44" s="30"/>
      <c r="D44" s="30"/>
      <c r="E44" s="30"/>
      <c r="F44" s="30"/>
      <c r="G44" s="777"/>
      <c r="H44" s="778"/>
      <c r="I44" s="411" t="s">
        <v>1257</v>
      </c>
      <c r="J44" s="412"/>
    </row>
    <row r="45" spans="1:17" ht="14.25" customHeight="1" x14ac:dyDescent="0.25">
      <c r="B45" s="66"/>
      <c r="C45" s="67"/>
      <c r="D45" s="67"/>
      <c r="E45" s="67"/>
      <c r="F45" s="67"/>
      <c r="G45" s="777"/>
      <c r="H45" s="778"/>
      <c r="I45" s="411"/>
      <c r="J45" s="412"/>
    </row>
    <row r="46" spans="1:17" ht="11.25" customHeight="1" x14ac:dyDescent="0.25">
      <c r="B46" s="66"/>
      <c r="C46" s="67"/>
      <c r="D46" s="67"/>
      <c r="E46" s="67"/>
      <c r="F46" s="67"/>
      <c r="G46" s="777"/>
      <c r="H46" s="778"/>
      <c r="I46" s="411"/>
      <c r="J46" s="412"/>
    </row>
    <row r="47" spans="1:17" ht="4.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31808</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4:J4"/>
    <mergeCell ref="B5:J5"/>
    <mergeCell ref="B6:J6"/>
    <mergeCell ref="B11:J11"/>
    <mergeCell ref="B12:C16"/>
    <mergeCell ref="D12:E12"/>
    <mergeCell ref="F12:G12"/>
    <mergeCell ref="H12:I12"/>
    <mergeCell ref="D13:E14"/>
    <mergeCell ref="F13:G14"/>
    <mergeCell ref="B23:J23"/>
    <mergeCell ref="H13:I14"/>
    <mergeCell ref="J13:J14"/>
    <mergeCell ref="D15:H15"/>
    <mergeCell ref="I15:J15"/>
    <mergeCell ref="D16:H16"/>
    <mergeCell ref="I16:J16"/>
    <mergeCell ref="B17:J17"/>
    <mergeCell ref="B18:C19"/>
    <mergeCell ref="D18:J19"/>
    <mergeCell ref="B20:F21"/>
    <mergeCell ref="G20:J21"/>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34:H34"/>
    <mergeCell ref="I34:J34"/>
    <mergeCell ref="B35:H35"/>
    <mergeCell ref="I35:J35"/>
    <mergeCell ref="B36:E37"/>
    <mergeCell ref="F36:H36"/>
    <mergeCell ref="I36:J36"/>
    <mergeCell ref="F37:H37"/>
    <mergeCell ref="I37:J37"/>
    <mergeCell ref="B38:H38"/>
    <mergeCell ref="I38:J39"/>
    <mergeCell ref="G39:H39"/>
    <mergeCell ref="G40:H40"/>
    <mergeCell ref="I40:J42"/>
    <mergeCell ref="G41:H41"/>
    <mergeCell ref="G42:H42"/>
    <mergeCell ref="G43:H43"/>
    <mergeCell ref="I43:J43"/>
    <mergeCell ref="G44:H44"/>
    <mergeCell ref="I44:J49"/>
    <mergeCell ref="G45:H45"/>
    <mergeCell ref="G46:H46"/>
    <mergeCell ref="G47:H47"/>
    <mergeCell ref="G48:H48"/>
    <mergeCell ref="G49:H49"/>
    <mergeCell ref="B58:J58"/>
    <mergeCell ref="B50:F50"/>
    <mergeCell ref="G50:H50"/>
    <mergeCell ref="I50:J51"/>
    <mergeCell ref="B51:D51"/>
    <mergeCell ref="E51:H51"/>
    <mergeCell ref="B52:D57"/>
    <mergeCell ref="E52:H57"/>
    <mergeCell ref="I52:J55"/>
    <mergeCell ref="I56:J57"/>
  </mergeCells>
  <printOptions horizontalCentered="1"/>
  <pageMargins left="0.31496062992125984" right="0.11811023622047245" top="0.15748031496062992" bottom="0.15748031496062992" header="0.31496062992125984" footer="0.31496062992125984"/>
  <pageSetup scale="70" fitToHeight="0" orientation="portrait" r:id="rId1"/>
  <drawing r:id="rId2"/>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sheetPr codeName="Hoja350">
    <tabColor theme="0"/>
  </sheetPr>
  <dimension ref="B1:U56"/>
  <sheetViews>
    <sheetView topLeftCell="A26" workbookViewId="0">
      <selection activeCell="F43" sqref="F43"/>
    </sheetView>
  </sheetViews>
  <sheetFormatPr baseColWidth="10" defaultRowHeight="15" x14ac:dyDescent="0.25"/>
  <cols>
    <col min="1" max="1" width="2.140625" customWidth="1"/>
    <col min="8" max="8" width="6.85546875" customWidth="1"/>
    <col min="10" max="10" width="31.28515625" customWidth="1"/>
    <col min="11" max="11" width="13.71093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1762</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1758</v>
      </c>
      <c r="J9" s="15"/>
    </row>
    <row r="10" spans="2:10" ht="9.75" customHeight="1" x14ac:dyDescent="0.25">
      <c r="B10" s="17"/>
      <c r="C10" s="16"/>
      <c r="D10" s="16"/>
      <c r="E10" s="16"/>
      <c r="F10" s="16"/>
      <c r="G10" s="16"/>
      <c r="H10" s="16"/>
      <c r="I10" s="16"/>
      <c r="J10" s="15"/>
    </row>
    <row r="11" spans="2:10" ht="22.5" customHeight="1" x14ac:dyDescent="0.3">
      <c r="B11" s="602" t="s">
        <v>59</v>
      </c>
      <c r="C11" s="741"/>
      <c r="D11" s="741"/>
      <c r="E11" s="741"/>
      <c r="F11" s="741"/>
      <c r="G11" s="741"/>
      <c r="H11" s="741"/>
      <c r="I11" s="741"/>
      <c r="J11" s="742"/>
    </row>
    <row r="12" spans="2:10" x14ac:dyDescent="0.25">
      <c r="B12" s="495" t="s">
        <v>58</v>
      </c>
      <c r="C12" s="496"/>
      <c r="D12" s="904" t="s">
        <v>57</v>
      </c>
      <c r="E12" s="905"/>
      <c r="F12" s="904" t="s">
        <v>56</v>
      </c>
      <c r="G12" s="905"/>
      <c r="H12" s="904" t="s">
        <v>55</v>
      </c>
      <c r="I12" s="906"/>
      <c r="J12" s="157" t="s">
        <v>54</v>
      </c>
    </row>
    <row r="13" spans="2:10" ht="15" customHeight="1" x14ac:dyDescent="0.25">
      <c r="B13" s="497"/>
      <c r="C13" s="498"/>
      <c r="D13" s="504" t="s">
        <v>253</v>
      </c>
      <c r="E13" s="504"/>
      <c r="F13" s="505" t="s">
        <v>1120</v>
      </c>
      <c r="G13" s="506"/>
      <c r="H13" s="737" t="s">
        <v>1645</v>
      </c>
      <c r="I13" s="518"/>
      <c r="J13" s="504" t="s">
        <v>52</v>
      </c>
    </row>
    <row r="14" spans="2:10" x14ac:dyDescent="0.25">
      <c r="B14" s="497"/>
      <c r="C14" s="498"/>
      <c r="D14" s="504"/>
      <c r="E14" s="504"/>
      <c r="F14" s="507"/>
      <c r="G14" s="508"/>
      <c r="H14" s="519"/>
      <c r="I14" s="520"/>
      <c r="J14" s="504"/>
    </row>
    <row r="15" spans="2:10" ht="15.75" x14ac:dyDescent="0.25">
      <c r="B15" s="497"/>
      <c r="C15" s="498"/>
      <c r="D15" s="900" t="s">
        <v>51</v>
      </c>
      <c r="E15" s="900"/>
      <c r="F15" s="900"/>
      <c r="G15" s="900"/>
      <c r="H15" s="900"/>
      <c r="I15" s="907" t="s">
        <v>50</v>
      </c>
      <c r="J15" s="908"/>
    </row>
    <row r="16" spans="2:10" ht="35.25" customHeight="1" x14ac:dyDescent="0.25">
      <c r="B16" s="499"/>
      <c r="C16" s="500"/>
      <c r="D16" s="504" t="s">
        <v>49</v>
      </c>
      <c r="E16" s="504"/>
      <c r="F16" s="504"/>
      <c r="G16" s="504"/>
      <c r="H16" s="504"/>
      <c r="I16" s="909" t="s">
        <v>255</v>
      </c>
      <c r="J16" s="910"/>
    </row>
    <row r="17" spans="2:21" ht="18" x14ac:dyDescent="0.25">
      <c r="B17" s="897" t="s">
        <v>47</v>
      </c>
      <c r="C17" s="898"/>
      <c r="D17" s="898"/>
      <c r="E17" s="898"/>
      <c r="F17" s="898"/>
      <c r="G17" s="898"/>
      <c r="H17" s="898"/>
      <c r="I17" s="898"/>
      <c r="J17" s="899"/>
    </row>
    <row r="18" spans="2:21" x14ac:dyDescent="0.25">
      <c r="B18" s="459" t="s">
        <v>46</v>
      </c>
      <c r="C18" s="460"/>
      <c r="D18" s="463" t="s">
        <v>256</v>
      </c>
      <c r="E18" s="464"/>
      <c r="F18" s="464"/>
      <c r="G18" s="464"/>
      <c r="H18" s="464"/>
      <c r="I18" s="464"/>
      <c r="J18" s="465"/>
    </row>
    <row r="19" spans="2:21" ht="6" customHeight="1" x14ac:dyDescent="0.25">
      <c r="B19" s="461"/>
      <c r="C19" s="462"/>
      <c r="D19" s="466"/>
      <c r="E19" s="467"/>
      <c r="F19" s="467"/>
      <c r="G19" s="467"/>
      <c r="H19" s="467"/>
      <c r="I19" s="467"/>
      <c r="J19" s="468"/>
    </row>
    <row r="20" spans="2:21" x14ac:dyDescent="0.25">
      <c r="B20" s="469" t="s">
        <v>257</v>
      </c>
      <c r="C20" s="469"/>
      <c r="D20" s="469"/>
      <c r="E20" s="469"/>
      <c r="F20" s="470" t="s">
        <v>44</v>
      </c>
      <c r="G20" s="471"/>
      <c r="H20" s="471"/>
      <c r="I20" s="471"/>
      <c r="J20" s="472"/>
    </row>
    <row r="21" spans="2:21" x14ac:dyDescent="0.25">
      <c r="B21" s="469"/>
      <c r="C21" s="469"/>
      <c r="D21" s="469"/>
      <c r="E21" s="469"/>
      <c r="F21" s="473"/>
      <c r="G21" s="474"/>
      <c r="H21" s="474"/>
      <c r="I21" s="474"/>
      <c r="J21" s="475"/>
    </row>
    <row r="22" spans="2:21" ht="18" x14ac:dyDescent="0.25">
      <c r="B22" s="897" t="s">
        <v>43</v>
      </c>
      <c r="C22" s="898"/>
      <c r="D22" s="898"/>
      <c r="E22" s="898"/>
      <c r="F22" s="898"/>
      <c r="G22" s="898"/>
      <c r="H22" s="898"/>
      <c r="I22" s="898"/>
      <c r="J22" s="899"/>
    </row>
    <row r="23" spans="2:21" ht="15" customHeight="1" x14ac:dyDescent="0.25">
      <c r="B23" s="476" t="s">
        <v>1763</v>
      </c>
      <c r="C23" s="477"/>
      <c r="D23" s="477"/>
      <c r="E23" s="477"/>
      <c r="F23" s="477"/>
      <c r="G23" s="477"/>
      <c r="H23" s="477"/>
      <c r="I23" s="477"/>
      <c r="J23" s="478"/>
      <c r="M23" s="57"/>
      <c r="N23" s="57"/>
      <c r="O23" s="57"/>
      <c r="P23" s="57"/>
      <c r="Q23" s="57"/>
      <c r="R23" s="57"/>
      <c r="S23" s="57"/>
      <c r="T23" s="57"/>
      <c r="U23" s="57"/>
    </row>
    <row r="24" spans="2:21" ht="23.25" customHeight="1" x14ac:dyDescent="0.25">
      <c r="B24" s="479"/>
      <c r="C24" s="480"/>
      <c r="D24" s="480"/>
      <c r="E24" s="480"/>
      <c r="F24" s="480"/>
      <c r="G24" s="480"/>
      <c r="H24" s="480"/>
      <c r="I24" s="480"/>
      <c r="J24" s="481"/>
      <c r="M24" s="57"/>
      <c r="N24" s="57"/>
      <c r="O24" s="57"/>
      <c r="P24" s="57"/>
      <c r="Q24" s="57"/>
      <c r="R24" s="57"/>
      <c r="S24" s="57"/>
      <c r="T24" s="57"/>
      <c r="U24" s="57"/>
    </row>
    <row r="25" spans="2:21" ht="34.5" customHeight="1" x14ac:dyDescent="0.25">
      <c r="B25" s="479"/>
      <c r="C25" s="480"/>
      <c r="D25" s="480"/>
      <c r="E25" s="480"/>
      <c r="F25" s="480"/>
      <c r="G25" s="480"/>
      <c r="H25" s="480"/>
      <c r="I25" s="480"/>
      <c r="J25" s="481"/>
      <c r="M25" s="57"/>
      <c r="N25" s="57"/>
      <c r="O25" s="57"/>
      <c r="P25" s="57"/>
      <c r="Q25" s="57"/>
      <c r="R25" s="57"/>
      <c r="S25" s="57"/>
      <c r="T25" s="57"/>
      <c r="U25" s="57"/>
    </row>
    <row r="26" spans="2:21" ht="18" customHeight="1" x14ac:dyDescent="0.25">
      <c r="B26" s="534" t="s">
        <v>258</v>
      </c>
      <c r="C26" s="535"/>
      <c r="D26" s="535"/>
      <c r="E26" s="535"/>
      <c r="F26" s="535"/>
      <c r="G26" s="535"/>
      <c r="H26" s="536"/>
      <c r="I26" s="601">
        <v>26369.599999999999</v>
      </c>
      <c r="J26" s="601"/>
      <c r="M26" s="58"/>
      <c r="N26" s="58"/>
      <c r="O26" s="58"/>
      <c r="P26" s="58"/>
      <c r="Q26" s="58"/>
      <c r="R26" s="58"/>
      <c r="S26" s="58"/>
      <c r="T26" s="58"/>
      <c r="U26" s="58"/>
    </row>
    <row r="27" spans="2:21" ht="15.75" customHeight="1" x14ac:dyDescent="0.25">
      <c r="B27" s="534" t="s">
        <v>41</v>
      </c>
      <c r="C27" s="535"/>
      <c r="D27" s="535"/>
      <c r="E27" s="535"/>
      <c r="F27" s="535"/>
      <c r="G27" s="535"/>
      <c r="H27" s="536"/>
      <c r="I27" s="540">
        <v>0</v>
      </c>
      <c r="J27" s="541"/>
      <c r="M27" s="58"/>
      <c r="N27" s="58"/>
      <c r="O27" s="58"/>
      <c r="P27" s="58"/>
      <c r="Q27" s="58"/>
      <c r="R27" s="58"/>
      <c r="S27" s="58"/>
      <c r="T27" s="58"/>
      <c r="U27" s="58"/>
    </row>
    <row r="28" spans="2:21" ht="18" x14ac:dyDescent="0.25">
      <c r="B28" s="897" t="s">
        <v>40</v>
      </c>
      <c r="C28" s="898"/>
      <c r="D28" s="898"/>
      <c r="E28" s="898"/>
      <c r="F28" s="898"/>
      <c r="G28" s="898"/>
      <c r="H28" s="898"/>
      <c r="I28" s="898"/>
      <c r="J28" s="899"/>
    </row>
    <row r="29" spans="2:21" ht="15.75" x14ac:dyDescent="0.25">
      <c r="B29" s="434" t="s">
        <v>39</v>
      </c>
      <c r="C29" s="435"/>
      <c r="D29" s="435"/>
      <c r="E29" s="435"/>
      <c r="F29" s="435"/>
      <c r="G29" s="435"/>
      <c r="H29" s="436"/>
      <c r="I29" s="437" t="s">
        <v>38</v>
      </c>
      <c r="J29" s="437"/>
    </row>
    <row r="30" spans="2:21" ht="15.75" x14ac:dyDescent="0.25">
      <c r="B30" s="542"/>
      <c r="C30" s="543"/>
      <c r="D30" s="543"/>
      <c r="E30" s="543"/>
      <c r="F30" s="543"/>
      <c r="G30" s="543"/>
      <c r="H30" s="543"/>
      <c r="I30" s="739"/>
      <c r="J30" s="740"/>
    </row>
    <row r="31" spans="2:21" ht="15.75" hidden="1" x14ac:dyDescent="0.25">
      <c r="B31" s="542"/>
      <c r="C31" s="543"/>
      <c r="D31" s="543"/>
      <c r="E31" s="543"/>
      <c r="F31" s="543"/>
      <c r="G31" s="543"/>
      <c r="H31" s="543"/>
      <c r="I31" s="739"/>
      <c r="J31" s="740"/>
    </row>
    <row r="32" spans="2:21" ht="15.75" hidden="1" x14ac:dyDescent="0.25">
      <c r="B32" s="542"/>
      <c r="C32" s="543"/>
      <c r="D32" s="543"/>
      <c r="E32" s="543"/>
      <c r="F32" s="543"/>
      <c r="G32" s="543"/>
      <c r="H32" s="543"/>
      <c r="I32" s="615"/>
      <c r="J32" s="616"/>
    </row>
    <row r="33" spans="2:10" ht="27.75" customHeight="1" x14ac:dyDescent="0.25">
      <c r="B33" s="443" t="s">
        <v>1764</v>
      </c>
      <c r="C33" s="444"/>
      <c r="D33" s="444"/>
      <c r="E33" s="445"/>
      <c r="F33" s="550" t="s">
        <v>34</v>
      </c>
      <c r="G33" s="551"/>
      <c r="H33" s="552"/>
      <c r="I33" s="738">
        <f>SUM(I30:J32)</f>
        <v>0</v>
      </c>
      <c r="J33" s="738"/>
    </row>
    <row r="34" spans="2:10" ht="32.25" customHeight="1" x14ac:dyDescent="0.25">
      <c r="B34" s="446"/>
      <c r="C34" s="447"/>
      <c r="D34" s="447"/>
      <c r="E34" s="448"/>
      <c r="F34" s="550" t="s">
        <v>33</v>
      </c>
      <c r="G34" s="551"/>
      <c r="H34" s="552"/>
      <c r="I34" s="715">
        <f>I26</f>
        <v>26369.599999999999</v>
      </c>
      <c r="J34" s="715"/>
    </row>
    <row r="35" spans="2:10" ht="16.5" x14ac:dyDescent="0.25">
      <c r="B35" s="901" t="s">
        <v>32</v>
      </c>
      <c r="C35" s="902"/>
      <c r="D35" s="902"/>
      <c r="E35" s="902"/>
      <c r="F35" s="902"/>
      <c r="G35" s="902"/>
      <c r="H35" s="903"/>
      <c r="I35" s="900" t="s">
        <v>31</v>
      </c>
      <c r="J35" s="900"/>
    </row>
    <row r="36" spans="2:10" ht="31.5" x14ac:dyDescent="0.25">
      <c r="B36" s="279" t="s">
        <v>30</v>
      </c>
      <c r="C36" s="279" t="s">
        <v>29</v>
      </c>
      <c r="D36" s="279" t="s">
        <v>28</v>
      </c>
      <c r="E36" s="279" t="s">
        <v>27</v>
      </c>
      <c r="F36" s="28" t="s">
        <v>26</v>
      </c>
      <c r="G36" s="424" t="s">
        <v>25</v>
      </c>
      <c r="H36" s="425"/>
      <c r="I36" s="900"/>
      <c r="J36" s="900"/>
    </row>
    <row r="37" spans="2:10" ht="15.75" x14ac:dyDescent="0.25">
      <c r="B37" s="281" t="s">
        <v>15</v>
      </c>
      <c r="C37" s="30"/>
      <c r="D37" s="30"/>
      <c r="E37" s="30"/>
      <c r="F37" s="30" t="s">
        <v>259</v>
      </c>
      <c r="G37" s="426">
        <f>I34</f>
        <v>26369.599999999999</v>
      </c>
      <c r="H37" s="427"/>
      <c r="I37" s="400" t="s">
        <v>1124</v>
      </c>
      <c r="J37" s="401"/>
    </row>
    <row r="38" spans="2:10" ht="15.75" x14ac:dyDescent="0.25">
      <c r="B38" s="9"/>
      <c r="C38" s="8"/>
      <c r="D38" s="8"/>
      <c r="E38" s="8"/>
      <c r="F38" s="8"/>
      <c r="G38" s="406"/>
      <c r="H38" s="40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900" t="s">
        <v>19</v>
      </c>
      <c r="J41" s="900"/>
    </row>
    <row r="42" spans="2:10" ht="15.75" customHeight="1" x14ac:dyDescent="0.25">
      <c r="B42" s="9"/>
      <c r="C42" s="8"/>
      <c r="D42" s="8"/>
      <c r="E42" s="8"/>
      <c r="F42" s="8"/>
      <c r="G42" s="406"/>
      <c r="H42" s="407"/>
      <c r="I42" s="409" t="s">
        <v>123</v>
      </c>
      <c r="J42" s="410"/>
    </row>
    <row r="43" spans="2:10" ht="15.75" customHeight="1" x14ac:dyDescent="0.25">
      <c r="B43" s="9"/>
      <c r="C43" s="8"/>
      <c r="D43" s="8"/>
      <c r="E43" s="8"/>
      <c r="F43" s="8"/>
      <c r="G43" s="406"/>
      <c r="H43" s="407"/>
      <c r="I43" s="411"/>
      <c r="J43" s="412"/>
    </row>
    <row r="44" spans="2:10" ht="15.75" x14ac:dyDescent="0.25">
      <c r="B44" s="9"/>
      <c r="C44" s="8"/>
      <c r="D44" s="8"/>
      <c r="E44" s="8"/>
      <c r="F44" s="8"/>
      <c r="G44" s="406"/>
      <c r="H44" s="407"/>
      <c r="I44" s="411"/>
      <c r="J44" s="412"/>
    </row>
    <row r="45" spans="2:10" ht="15.75" x14ac:dyDescent="0.25">
      <c r="B45" s="280"/>
      <c r="C45" s="32"/>
      <c r="D45" s="32"/>
      <c r="E45" s="8"/>
      <c r="F45" s="8"/>
      <c r="G45" s="406"/>
      <c r="H45" s="407"/>
      <c r="I45" s="411"/>
      <c r="J45" s="412"/>
    </row>
    <row r="46" spans="2:10" ht="15.75" x14ac:dyDescent="0.25">
      <c r="B46" s="9"/>
      <c r="C46" s="8"/>
      <c r="D46" s="8"/>
      <c r="E46" s="8"/>
      <c r="F46" s="8"/>
      <c r="G46" s="406"/>
      <c r="H46" s="561"/>
      <c r="I46" s="411"/>
      <c r="J46" s="412"/>
    </row>
    <row r="47" spans="2:10" ht="15.75" x14ac:dyDescent="0.25">
      <c r="B47" s="7"/>
      <c r="C47" s="6"/>
      <c r="D47" s="6"/>
      <c r="E47" s="6"/>
      <c r="F47" s="6"/>
      <c r="G47" s="415"/>
      <c r="H47" s="565"/>
      <c r="I47" s="413"/>
      <c r="J47" s="414"/>
    </row>
    <row r="48" spans="2:10" ht="18" x14ac:dyDescent="0.25">
      <c r="B48" s="897" t="s">
        <v>8</v>
      </c>
      <c r="C48" s="898"/>
      <c r="D48" s="898"/>
      <c r="E48" s="898"/>
      <c r="F48" s="898"/>
      <c r="G48" s="898"/>
      <c r="H48" s="899"/>
      <c r="I48" s="900" t="s">
        <v>7</v>
      </c>
      <c r="J48" s="900"/>
    </row>
    <row r="49" spans="2:10" ht="15.75" x14ac:dyDescent="0.25">
      <c r="B49" s="900" t="s">
        <v>6</v>
      </c>
      <c r="C49" s="900"/>
      <c r="D49" s="900"/>
      <c r="E49" s="900" t="s">
        <v>5</v>
      </c>
      <c r="F49" s="900"/>
      <c r="G49" s="900"/>
      <c r="H49" s="900"/>
      <c r="I49" s="900"/>
      <c r="J49" s="900"/>
    </row>
    <row r="50" spans="2:10" ht="30" customHeight="1" x14ac:dyDescent="0.25">
      <c r="B50" s="573" t="s">
        <v>1123</v>
      </c>
      <c r="C50" s="392"/>
      <c r="D50" s="392"/>
      <c r="E50" s="394" t="s">
        <v>1119</v>
      </c>
      <c r="F50" s="394"/>
      <c r="G50" s="394"/>
      <c r="H50" s="395"/>
      <c r="I50" s="400" t="s">
        <v>1125</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x14ac:dyDescent="0.25">
      <c r="B55" s="392"/>
      <c r="C55" s="392"/>
      <c r="D55" s="392"/>
      <c r="E55" s="398"/>
      <c r="F55" s="398"/>
      <c r="G55" s="398"/>
      <c r="H55" s="399"/>
      <c r="I55" s="404"/>
      <c r="J55" s="405"/>
    </row>
    <row r="56" spans="2:10" ht="21" customHeight="1" x14ac:dyDescent="0.25">
      <c r="B56" s="384" t="s">
        <v>262</v>
      </c>
      <c r="C56" s="385"/>
      <c r="D56" s="385"/>
      <c r="E56" s="385"/>
      <c r="F56" s="385"/>
      <c r="G56" s="385"/>
      <c r="H56" s="385"/>
      <c r="I56" s="385"/>
      <c r="J56" s="386"/>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11811023622047245" top="0.15748031496062992" bottom="0.15748031496062992" header="0.31496062992125984" footer="0.31496062992125984"/>
  <pageSetup scale="82" orientation="portrait" r:id="rId1"/>
  <drawing r:id="rId2"/>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sheetPr codeName="Hoja351">
    <tabColor theme="0"/>
  </sheetPr>
  <dimension ref="B1:J63"/>
  <sheetViews>
    <sheetView topLeftCell="A15"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1765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1758</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1389</v>
      </c>
      <c r="E15" s="772"/>
      <c r="F15" s="505" t="s">
        <v>1766</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1391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1392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1767</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264000</v>
      </c>
    </row>
    <row r="30" spans="2:10" ht="21.75" customHeight="1" x14ac:dyDescent="0.25">
      <c r="B30" s="696" t="s">
        <v>244</v>
      </c>
      <c r="C30" s="697"/>
      <c r="D30" s="697"/>
      <c r="E30" s="697"/>
      <c r="F30" s="697"/>
      <c r="G30" s="697"/>
      <c r="H30" s="697"/>
      <c r="I30" s="700"/>
      <c r="J30" s="47"/>
    </row>
    <row r="31" spans="2:10" ht="16.5" customHeight="1" x14ac:dyDescent="0.25">
      <c r="B31" s="456" t="s">
        <v>1360</v>
      </c>
      <c r="C31" s="709"/>
      <c r="D31" s="709"/>
      <c r="E31" s="709"/>
      <c r="F31" s="709"/>
      <c r="G31" s="709"/>
      <c r="H31" s="709"/>
      <c r="I31" s="710"/>
      <c r="J31" s="48">
        <f>J29+J30</f>
        <v>264000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264</v>
      </c>
      <c r="J35" s="712"/>
    </row>
    <row r="36" spans="2:10" ht="18" x14ac:dyDescent="0.25">
      <c r="B36" s="542" t="s">
        <v>1336</v>
      </c>
      <c r="C36" s="543"/>
      <c r="D36" s="543"/>
      <c r="E36" s="543"/>
      <c r="F36" s="543"/>
      <c r="G36" s="543"/>
      <c r="H36" s="543"/>
      <c r="I36" s="711"/>
      <c r="J36" s="712"/>
    </row>
    <row r="37" spans="2:10" ht="18" x14ac:dyDescent="0.25">
      <c r="B37" s="542" t="s">
        <v>1292</v>
      </c>
      <c r="C37" s="543"/>
      <c r="D37" s="543"/>
      <c r="E37" s="543"/>
      <c r="F37" s="543"/>
      <c r="G37" s="543"/>
      <c r="H37" s="543"/>
      <c r="I37" s="711">
        <f>+J29*1.4%</f>
        <v>3695.9999999999995</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1768</v>
      </c>
      <c r="C41" s="621"/>
      <c r="D41" s="621"/>
      <c r="E41" s="622"/>
      <c r="F41" s="550" t="s">
        <v>34</v>
      </c>
      <c r="G41" s="551"/>
      <c r="H41" s="552"/>
      <c r="I41" s="715">
        <f>I38+I37+I35+I36</f>
        <v>3959.9999999999995</v>
      </c>
      <c r="J41" s="715"/>
    </row>
    <row r="42" spans="2:10" ht="32.25" customHeight="1" x14ac:dyDescent="0.25">
      <c r="B42" s="623"/>
      <c r="C42" s="624"/>
      <c r="D42" s="624"/>
      <c r="E42" s="625"/>
      <c r="F42" s="550" t="s">
        <v>1359</v>
      </c>
      <c r="G42" s="551"/>
      <c r="H42" s="552"/>
      <c r="I42" s="716">
        <f>J31-I41</f>
        <v>260040</v>
      </c>
      <c r="J42" s="717"/>
    </row>
    <row r="43" spans="2:10" ht="16.5" x14ac:dyDescent="0.25">
      <c r="B43" s="417" t="s">
        <v>32</v>
      </c>
      <c r="C43" s="418"/>
      <c r="D43" s="418"/>
      <c r="E43" s="418"/>
      <c r="F43" s="418"/>
      <c r="G43" s="418"/>
      <c r="H43" s="419"/>
      <c r="I43" s="420" t="s">
        <v>31</v>
      </c>
      <c r="J43" s="421"/>
    </row>
    <row r="44" spans="2:10" ht="31.5" x14ac:dyDescent="0.25">
      <c r="B44" s="282" t="s">
        <v>30</v>
      </c>
      <c r="C44" s="282" t="s">
        <v>29</v>
      </c>
      <c r="D44" s="282" t="s">
        <v>28</v>
      </c>
      <c r="E44" s="282" t="s">
        <v>27</v>
      </c>
      <c r="F44" s="28" t="s">
        <v>26</v>
      </c>
      <c r="G44" s="424" t="s">
        <v>25</v>
      </c>
      <c r="H44" s="425"/>
      <c r="I44" s="422"/>
      <c r="J44" s="423"/>
    </row>
    <row r="45" spans="2:10" ht="24" customHeight="1" x14ac:dyDescent="0.25">
      <c r="B45" s="284"/>
      <c r="C45" s="30" t="s">
        <v>411</v>
      </c>
      <c r="D45" s="30" t="s">
        <v>200</v>
      </c>
      <c r="E45" s="30" t="s">
        <v>11</v>
      </c>
      <c r="F45" s="30" t="s">
        <v>412</v>
      </c>
      <c r="G45" s="758">
        <f>J29</f>
        <v>264000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283"/>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15748031496062992" bottom="0.35433070866141736" header="0.31496062992125984" footer="0.31496062992125984"/>
  <pageSetup scale="73" orientation="portrait" r:id="rId1"/>
  <drawing r:id="rId2"/>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sheetPr codeName="Hoja352">
    <tabColor theme="0"/>
  </sheetPr>
  <dimension ref="B1:J62"/>
  <sheetViews>
    <sheetView topLeftCell="A14" workbookViewId="0">
      <selection activeCell="J29" sqref="J29"/>
    </sheetView>
  </sheetViews>
  <sheetFormatPr baseColWidth="10" defaultRowHeight="15" x14ac:dyDescent="0.25"/>
  <cols>
    <col min="1" max="1" width="2.5703125" customWidth="1"/>
    <col min="4" max="4" width="16" customWidth="1"/>
    <col min="8" max="8" width="7.85546875"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1769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1773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505" t="s">
        <v>1770</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1283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1284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1771</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7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206685</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206685</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206.685</v>
      </c>
      <c r="J35" s="712"/>
    </row>
    <row r="36" spans="2:10" ht="18" x14ac:dyDescent="0.25">
      <c r="B36" s="542" t="s">
        <v>1572</v>
      </c>
      <c r="C36" s="543"/>
      <c r="D36" s="543"/>
      <c r="E36" s="543"/>
      <c r="F36" s="543"/>
      <c r="G36" s="543"/>
      <c r="H36" s="543"/>
      <c r="I36" s="711">
        <f>+J29*1.4%</f>
        <v>2893.5899999999997</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1772</v>
      </c>
      <c r="C40" s="621"/>
      <c r="D40" s="621"/>
      <c r="E40" s="622"/>
      <c r="F40" s="550" t="s">
        <v>34</v>
      </c>
      <c r="G40" s="551"/>
      <c r="H40" s="552"/>
      <c r="I40" s="715">
        <f>I37+I36+I35</f>
        <v>3100.2749999999996</v>
      </c>
      <c r="J40" s="715"/>
    </row>
    <row r="41" spans="2:10" ht="32.25" customHeight="1" x14ac:dyDescent="0.25">
      <c r="B41" s="623"/>
      <c r="C41" s="624"/>
      <c r="D41" s="624"/>
      <c r="E41" s="625"/>
      <c r="F41" s="550" t="s">
        <v>33</v>
      </c>
      <c r="G41" s="551"/>
      <c r="H41" s="552"/>
      <c r="I41" s="716">
        <f>J31-I40</f>
        <v>203584.72500000001</v>
      </c>
      <c r="J41" s="717"/>
    </row>
    <row r="42" spans="2:10" ht="16.5" x14ac:dyDescent="0.25">
      <c r="B42" s="417" t="s">
        <v>32</v>
      </c>
      <c r="C42" s="418"/>
      <c r="D42" s="418"/>
      <c r="E42" s="418"/>
      <c r="F42" s="418"/>
      <c r="G42" s="418"/>
      <c r="H42" s="419"/>
      <c r="I42" s="420" t="s">
        <v>31</v>
      </c>
      <c r="J42" s="421"/>
    </row>
    <row r="43" spans="2:10" ht="31.5" x14ac:dyDescent="0.25">
      <c r="B43" s="286" t="s">
        <v>30</v>
      </c>
      <c r="C43" s="286" t="s">
        <v>29</v>
      </c>
      <c r="D43" s="286" t="s">
        <v>28</v>
      </c>
      <c r="E43" s="286" t="s">
        <v>27</v>
      </c>
      <c r="F43" s="28" t="s">
        <v>26</v>
      </c>
      <c r="G43" s="424" t="s">
        <v>25</v>
      </c>
      <c r="H43" s="425"/>
      <c r="I43" s="422"/>
      <c r="J43" s="423"/>
    </row>
    <row r="44" spans="2:10" ht="24" customHeight="1" x14ac:dyDescent="0.25">
      <c r="B44" s="288"/>
      <c r="C44" s="30" t="s">
        <v>411</v>
      </c>
      <c r="D44" s="30" t="s">
        <v>200</v>
      </c>
      <c r="E44" s="30" t="s">
        <v>11</v>
      </c>
      <c r="F44" s="30" t="s">
        <v>412</v>
      </c>
      <c r="G44" s="758">
        <f>J29</f>
        <v>206685</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87"/>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5" orientation="portrait" r:id="rId1"/>
  <drawing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sheetPr codeName="Hoja353">
    <tabColor theme="0"/>
  </sheetPr>
  <dimension ref="B1:M61"/>
  <sheetViews>
    <sheetView topLeftCell="A11"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1774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1773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1560</v>
      </c>
      <c r="E15" s="772"/>
      <c r="F15" s="505" t="s">
        <v>1775</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1562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1563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1.25" customHeight="1" x14ac:dyDescent="0.25">
      <c r="B26" s="760" t="s">
        <v>1776</v>
      </c>
      <c r="C26" s="761"/>
      <c r="D26" s="761"/>
      <c r="E26" s="761"/>
      <c r="F26" s="761"/>
      <c r="G26" s="761"/>
      <c r="H26" s="761"/>
      <c r="I26" s="761"/>
      <c r="J26" s="762"/>
    </row>
    <row r="27" spans="2:10" ht="42.75" customHeight="1" x14ac:dyDescent="0.25">
      <c r="B27" s="763"/>
      <c r="C27" s="764"/>
      <c r="D27" s="764"/>
      <c r="E27" s="764"/>
      <c r="F27" s="764"/>
      <c r="G27" s="764"/>
      <c r="H27" s="764"/>
      <c r="I27" s="764"/>
      <c r="J27" s="765"/>
    </row>
    <row r="28" spans="2:10" ht="4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212000</v>
      </c>
    </row>
    <row r="30" spans="2:10" ht="21.75" customHeight="1" x14ac:dyDescent="0.25">
      <c r="B30" s="696" t="s">
        <v>244</v>
      </c>
      <c r="C30" s="697"/>
      <c r="D30" s="697"/>
      <c r="E30" s="697"/>
      <c r="F30" s="697"/>
      <c r="G30" s="697"/>
      <c r="H30" s="697"/>
      <c r="I30" s="700"/>
      <c r="J30" s="47">
        <f>+J29*12%</f>
        <v>25440</v>
      </c>
    </row>
    <row r="31" spans="2:10" ht="16.5" customHeight="1" x14ac:dyDescent="0.25">
      <c r="B31" s="456" t="s">
        <v>42</v>
      </c>
      <c r="C31" s="709"/>
      <c r="D31" s="709"/>
      <c r="E31" s="709"/>
      <c r="F31" s="709"/>
      <c r="G31" s="709"/>
      <c r="H31" s="709"/>
      <c r="I31" s="710"/>
      <c r="J31" s="48">
        <f>J29+J30</f>
        <v>237440</v>
      </c>
    </row>
    <row r="32" spans="2:10" ht="15.75" customHeight="1" x14ac:dyDescent="0.25">
      <c r="B32" s="387" t="s">
        <v>40</v>
      </c>
      <c r="C32" s="388"/>
      <c r="D32" s="388"/>
      <c r="E32" s="388"/>
      <c r="F32" s="388"/>
      <c r="G32" s="388"/>
      <c r="H32" s="388"/>
      <c r="I32" s="388"/>
      <c r="J32" s="389"/>
    </row>
    <row r="33" spans="2:13" ht="15.75" x14ac:dyDescent="0.25">
      <c r="B33" s="434" t="s">
        <v>39</v>
      </c>
      <c r="C33" s="435"/>
      <c r="D33" s="435"/>
      <c r="E33" s="435"/>
      <c r="F33" s="435"/>
      <c r="G33" s="435"/>
      <c r="H33" s="436"/>
      <c r="I33" s="437" t="s">
        <v>38</v>
      </c>
      <c r="J33" s="437"/>
    </row>
    <row r="34" spans="2:13" ht="18" x14ac:dyDescent="0.25">
      <c r="B34" s="542" t="s">
        <v>1777</v>
      </c>
      <c r="C34" s="543"/>
      <c r="D34" s="543"/>
      <c r="E34" s="543"/>
      <c r="F34" s="543"/>
      <c r="G34" s="543"/>
      <c r="H34" s="543"/>
      <c r="I34" s="711">
        <f>+J29*2%</f>
        <v>4240</v>
      </c>
      <c r="J34" s="712"/>
      <c r="M34" s="35"/>
    </row>
    <row r="35" spans="2:13" ht="18" customHeight="1" x14ac:dyDescent="0.25">
      <c r="B35" s="542" t="s">
        <v>298</v>
      </c>
      <c r="C35" s="543"/>
      <c r="D35" s="543"/>
      <c r="E35" s="543"/>
      <c r="F35" s="543"/>
      <c r="G35" s="543"/>
      <c r="H35" s="543"/>
      <c r="I35" s="711">
        <f>+J30*100%</f>
        <v>25440</v>
      </c>
      <c r="J35" s="712"/>
      <c r="M35" s="35"/>
    </row>
    <row r="36" spans="2:13" ht="18" x14ac:dyDescent="0.25">
      <c r="B36" s="542" t="s">
        <v>340</v>
      </c>
      <c r="C36" s="543"/>
      <c r="D36" s="543"/>
      <c r="E36" s="543"/>
      <c r="F36" s="543"/>
      <c r="G36" s="543"/>
      <c r="H36" s="543"/>
      <c r="I36" s="711">
        <f>+J29*0.1%</f>
        <v>212</v>
      </c>
      <c r="J36" s="712"/>
      <c r="M36" s="35"/>
    </row>
    <row r="37" spans="2:13" ht="18" x14ac:dyDescent="0.25">
      <c r="B37" s="542" t="s">
        <v>1292</v>
      </c>
      <c r="C37" s="543"/>
      <c r="D37" s="543"/>
      <c r="E37" s="543"/>
      <c r="F37" s="543"/>
      <c r="G37" s="543"/>
      <c r="H37" s="543"/>
      <c r="I37" s="711">
        <f>+J29*1.4%</f>
        <v>2967.9999999999995</v>
      </c>
      <c r="J37" s="712"/>
    </row>
    <row r="38" spans="2:13" ht="15.75" x14ac:dyDescent="0.25">
      <c r="B38" s="672"/>
      <c r="C38" s="673"/>
      <c r="D38" s="673"/>
      <c r="E38" s="673"/>
      <c r="F38" s="673"/>
      <c r="G38" s="673"/>
      <c r="H38" s="673"/>
      <c r="I38" s="580"/>
      <c r="J38" s="581"/>
    </row>
    <row r="39" spans="2:13" ht="18" customHeight="1" x14ac:dyDescent="0.25">
      <c r="B39" s="443" t="s">
        <v>1778</v>
      </c>
      <c r="C39" s="621"/>
      <c r="D39" s="621"/>
      <c r="E39" s="622"/>
      <c r="F39" s="550" t="s">
        <v>34</v>
      </c>
      <c r="G39" s="551"/>
      <c r="H39" s="552"/>
      <c r="I39" s="715">
        <f>SUM(I34:J38)</f>
        <v>32860</v>
      </c>
      <c r="J39" s="715"/>
    </row>
    <row r="40" spans="2:13" ht="32.25" customHeight="1" x14ac:dyDescent="0.25">
      <c r="B40" s="623"/>
      <c r="C40" s="624"/>
      <c r="D40" s="624"/>
      <c r="E40" s="625"/>
      <c r="F40" s="550" t="s">
        <v>33</v>
      </c>
      <c r="G40" s="551"/>
      <c r="H40" s="552"/>
      <c r="I40" s="716">
        <f>J31-I39</f>
        <v>204580</v>
      </c>
      <c r="J40" s="717"/>
    </row>
    <row r="41" spans="2:13" ht="16.5" x14ac:dyDescent="0.25">
      <c r="B41" s="417" t="s">
        <v>32</v>
      </c>
      <c r="C41" s="418"/>
      <c r="D41" s="418"/>
      <c r="E41" s="418"/>
      <c r="F41" s="418"/>
      <c r="G41" s="418"/>
      <c r="H41" s="419"/>
      <c r="I41" s="420" t="s">
        <v>31</v>
      </c>
      <c r="J41" s="421"/>
    </row>
    <row r="42" spans="2:13" ht="31.5" x14ac:dyDescent="0.25">
      <c r="B42" s="286" t="s">
        <v>30</v>
      </c>
      <c r="C42" s="286" t="s">
        <v>29</v>
      </c>
      <c r="D42" s="286" t="s">
        <v>28</v>
      </c>
      <c r="E42" s="286" t="s">
        <v>27</v>
      </c>
      <c r="F42" s="28" t="s">
        <v>26</v>
      </c>
      <c r="G42" s="424" t="s">
        <v>25</v>
      </c>
      <c r="H42" s="425"/>
      <c r="I42" s="422"/>
      <c r="J42" s="423"/>
    </row>
    <row r="43" spans="2:13" ht="24" customHeight="1" x14ac:dyDescent="0.25">
      <c r="B43" s="288"/>
      <c r="C43" s="30" t="s">
        <v>411</v>
      </c>
      <c r="D43" s="30" t="s">
        <v>200</v>
      </c>
      <c r="E43" s="30" t="s">
        <v>11</v>
      </c>
      <c r="F43" s="30" t="s">
        <v>412</v>
      </c>
      <c r="G43" s="758">
        <f>J29</f>
        <v>212000</v>
      </c>
      <c r="H43" s="759"/>
      <c r="I43" s="428" t="s">
        <v>24</v>
      </c>
      <c r="J43" s="429"/>
    </row>
    <row r="44" spans="2:13" ht="20.25" customHeight="1" x14ac:dyDescent="0.25">
      <c r="B44" s="9"/>
      <c r="C44" s="8" t="s">
        <v>146</v>
      </c>
      <c r="D44" s="8" t="s">
        <v>144</v>
      </c>
      <c r="E44" s="8" t="s">
        <v>11</v>
      </c>
      <c r="F44" s="8" t="s">
        <v>413</v>
      </c>
      <c r="G44" s="407">
        <f>+J30</f>
        <v>25440</v>
      </c>
      <c r="H44" s="408"/>
      <c r="I44" s="430"/>
      <c r="J44" s="431"/>
    </row>
    <row r="45" spans="2:13" ht="15.75" x14ac:dyDescent="0.25">
      <c r="B45" s="9"/>
      <c r="C45" s="8"/>
      <c r="D45" s="8"/>
      <c r="E45" s="8"/>
      <c r="F45" s="8"/>
      <c r="G45" s="406"/>
      <c r="H45" s="407"/>
      <c r="I45" s="430"/>
      <c r="J45" s="431"/>
    </row>
    <row r="46" spans="2:13" ht="15.75" x14ac:dyDescent="0.25">
      <c r="B46" s="9"/>
      <c r="C46" s="8"/>
      <c r="D46" s="8"/>
      <c r="E46" s="8"/>
      <c r="F46" s="8"/>
      <c r="G46" s="406"/>
      <c r="H46" s="407"/>
      <c r="I46" s="432"/>
      <c r="J46" s="433"/>
    </row>
    <row r="47" spans="2:13" ht="15.75" x14ac:dyDescent="0.25">
      <c r="B47" s="9"/>
      <c r="C47" s="8"/>
      <c r="D47" s="108"/>
      <c r="E47" s="8"/>
      <c r="F47" s="8"/>
      <c r="G47" s="406"/>
      <c r="H47" s="407"/>
      <c r="I47" s="390" t="s">
        <v>19</v>
      </c>
      <c r="J47" s="390"/>
    </row>
    <row r="48" spans="2:13"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287"/>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877</v>
      </c>
      <c r="C55" s="392"/>
      <c r="D55" s="392"/>
      <c r="E55" s="394" t="s">
        <v>871</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7:H47"/>
    <mergeCell ref="I47:J47"/>
    <mergeCell ref="G48:H48"/>
    <mergeCell ref="G49:H49"/>
    <mergeCell ref="I49:J52"/>
    <mergeCell ref="G50:H50"/>
    <mergeCell ref="G51:H51"/>
    <mergeCell ref="G52:H52"/>
    <mergeCell ref="B41:H41"/>
    <mergeCell ref="I41:J42"/>
    <mergeCell ref="G42:H42"/>
    <mergeCell ref="G43:H43"/>
    <mergeCell ref="I43:J46"/>
    <mergeCell ref="G44:H44"/>
    <mergeCell ref="G45:H45"/>
    <mergeCell ref="G46:H46"/>
    <mergeCell ref="B37:H37"/>
    <mergeCell ref="I37:J37"/>
    <mergeCell ref="B38:H38"/>
    <mergeCell ref="I38:J38"/>
    <mergeCell ref="B39:E40"/>
    <mergeCell ref="F39:H39"/>
    <mergeCell ref="I39:J39"/>
    <mergeCell ref="F40:H40"/>
    <mergeCell ref="I40:J40"/>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27559055118110237" bottom="0.27559055118110237" header="0.31496062992125984" footer="0.31496062992125984"/>
  <pageSetup scale="71" orientation="portrait" r:id="rId1"/>
  <drawing r:id="rId2"/>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sheetPr codeName="Hoja354">
    <tabColor theme="0"/>
  </sheetPr>
  <dimension ref="B1:K57"/>
  <sheetViews>
    <sheetView workbookViewId="0">
      <selection activeCell="F13" sqref="F13:G1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1782</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1779</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1439</v>
      </c>
      <c r="E18" s="464"/>
      <c r="F18" s="464"/>
      <c r="G18" s="464"/>
      <c r="H18" s="464"/>
      <c r="I18" s="464"/>
      <c r="J18" s="465"/>
    </row>
    <row r="19" spans="2:10" x14ac:dyDescent="0.25">
      <c r="B19" s="461"/>
      <c r="C19" s="462"/>
      <c r="D19" s="466"/>
      <c r="E19" s="467"/>
      <c r="F19" s="467"/>
      <c r="G19" s="467"/>
      <c r="H19" s="467"/>
      <c r="I19" s="467"/>
      <c r="J19" s="468"/>
    </row>
    <row r="20" spans="2:10" x14ac:dyDescent="0.25">
      <c r="B20" s="469" t="s">
        <v>1440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1780</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6.25" customHeight="1" x14ac:dyDescent="0.25">
      <c r="B25" s="531"/>
      <c r="C25" s="532"/>
      <c r="D25" s="532"/>
      <c r="E25" s="532"/>
      <c r="F25" s="532"/>
      <c r="G25" s="532"/>
      <c r="H25" s="532"/>
      <c r="I25" s="532"/>
      <c r="J25" s="533"/>
    </row>
    <row r="26" spans="2:10" ht="18" x14ac:dyDescent="0.25">
      <c r="B26" s="455" t="s">
        <v>42</v>
      </c>
      <c r="C26" s="455"/>
      <c r="D26" s="455"/>
      <c r="E26" s="455"/>
      <c r="F26" s="455"/>
      <c r="G26" s="455"/>
      <c r="H26" s="455"/>
      <c r="I26" s="601">
        <v>5397.58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1781</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5397.58</v>
      </c>
      <c r="J34" s="452"/>
    </row>
    <row r="35" spans="2:10" ht="24" customHeight="1"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22</v>
      </c>
      <c r="C37" s="30" t="s">
        <v>12</v>
      </c>
      <c r="D37" s="30" t="s">
        <v>396</v>
      </c>
      <c r="E37" s="30" t="s">
        <v>498</v>
      </c>
      <c r="F37" s="30" t="s">
        <v>10</v>
      </c>
      <c r="G37" s="426">
        <f>I26</f>
        <v>5397.58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sheetPr codeName="Hoja355">
    <tabColor theme="0"/>
  </sheetPr>
  <dimension ref="B1:K57"/>
  <sheetViews>
    <sheetView topLeftCell="A10"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7"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1783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ht="9.75" customHeight="1"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41.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580</v>
      </c>
      <c r="E18" s="464"/>
      <c r="F18" s="464"/>
      <c r="G18" s="464"/>
      <c r="H18" s="464"/>
      <c r="I18" s="464"/>
      <c r="J18" s="465"/>
    </row>
    <row r="19" spans="2:10" x14ac:dyDescent="0.25">
      <c r="B19" s="461"/>
      <c r="C19" s="462"/>
      <c r="D19" s="466"/>
      <c r="E19" s="467"/>
      <c r="F19" s="467"/>
      <c r="G19" s="467"/>
      <c r="H19" s="467"/>
      <c r="I19" s="467"/>
      <c r="J19" s="468"/>
    </row>
    <row r="20" spans="2:10" x14ac:dyDescent="0.25">
      <c r="B20" s="469" t="s">
        <v>581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2.5" customHeight="1" x14ac:dyDescent="0.25">
      <c r="B23" s="476" t="s">
        <v>1785</v>
      </c>
      <c r="C23" s="477"/>
      <c r="D23" s="477"/>
      <c r="E23" s="477"/>
      <c r="F23" s="477"/>
      <c r="G23" s="477"/>
      <c r="H23" s="477"/>
      <c r="I23" s="477"/>
      <c r="J23" s="478"/>
    </row>
    <row r="24" spans="2:10" ht="13.5" customHeight="1" x14ac:dyDescent="0.25">
      <c r="B24" s="479"/>
      <c r="C24" s="480"/>
      <c r="D24" s="480"/>
      <c r="E24" s="480"/>
      <c r="F24" s="480"/>
      <c r="G24" s="480"/>
      <c r="H24" s="480"/>
      <c r="I24" s="480"/>
      <c r="J24" s="481"/>
    </row>
    <row r="25" spans="2:10" ht="37.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727"/>
      <c r="J27" s="728"/>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1786</v>
      </c>
      <c r="C33" s="444"/>
      <c r="D33" s="444"/>
      <c r="E33" s="445"/>
      <c r="F33" s="550" t="s">
        <v>34</v>
      </c>
      <c r="G33" s="551"/>
      <c r="H33" s="552"/>
      <c r="I33" s="738">
        <f>SUM(I30:J32)</f>
        <v>0</v>
      </c>
      <c r="J33" s="738"/>
    </row>
    <row r="34" spans="2:10" ht="34.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16</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1017</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sheetPr codeName="Hoja356">
    <tabColor theme="0"/>
  </sheetPr>
  <dimension ref="B1:K56"/>
  <sheetViews>
    <sheetView topLeftCell="A10"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1787</v>
      </c>
      <c r="J7" s="15"/>
    </row>
    <row r="8" spans="2:10" ht="9"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ht="11.2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1788</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695</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696</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1790</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1786</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15</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287"/>
      <c r="C45" s="32"/>
      <c r="D45" s="32"/>
      <c r="E45" s="8"/>
      <c r="F45" s="8"/>
      <c r="G45" s="406"/>
      <c r="H45" s="407"/>
      <c r="I45" s="882"/>
      <c r="J45" s="883"/>
    </row>
    <row r="46" spans="2:10" x14ac:dyDescent="0.25">
      <c r="B46" s="9"/>
      <c r="C46" s="8"/>
      <c r="D46" s="8"/>
      <c r="E46" s="8"/>
      <c r="F46" s="8"/>
      <c r="G46" s="406"/>
      <c r="H46" s="561"/>
      <c r="I46" s="882"/>
      <c r="J46" s="883"/>
    </row>
    <row r="47" spans="2:10" x14ac:dyDescent="0.25">
      <c r="B47" s="7"/>
      <c r="C47" s="6"/>
      <c r="D47" s="6"/>
      <c r="E47" s="6"/>
      <c r="F47" s="6"/>
      <c r="G47" s="415"/>
      <c r="H47" s="565"/>
      <c r="I47" s="884"/>
      <c r="J47" s="885"/>
    </row>
    <row r="48" spans="2:10" ht="18"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573" t="s">
        <v>877</v>
      </c>
      <c r="C50" s="392"/>
      <c r="D50" s="392"/>
      <c r="E50" s="394" t="s">
        <v>871</v>
      </c>
      <c r="F50" s="394"/>
      <c r="G50" s="394"/>
      <c r="H50" s="395"/>
      <c r="I50" s="428" t="s">
        <v>86</v>
      </c>
      <c r="J50" s="429"/>
    </row>
    <row r="51" spans="2:11" ht="9" customHeight="1" x14ac:dyDescent="0.25">
      <c r="B51" s="392"/>
      <c r="C51" s="392"/>
      <c r="D51" s="392"/>
      <c r="E51" s="396"/>
      <c r="F51" s="396"/>
      <c r="G51" s="396"/>
      <c r="H51" s="397"/>
      <c r="I51" s="430"/>
      <c r="J51" s="431"/>
    </row>
    <row r="52" spans="2:11" x14ac:dyDescent="0.25">
      <c r="B52" s="392"/>
      <c r="C52" s="392"/>
      <c r="D52" s="392"/>
      <c r="E52" s="396"/>
      <c r="F52" s="396"/>
      <c r="G52" s="396"/>
      <c r="H52" s="397"/>
      <c r="I52" s="430"/>
      <c r="J52" s="431"/>
    </row>
    <row r="53" spans="2:11" ht="9" customHeight="1" x14ac:dyDescent="0.25">
      <c r="B53" s="392"/>
      <c r="C53" s="392"/>
      <c r="D53" s="392"/>
      <c r="E53" s="396"/>
      <c r="F53" s="396"/>
      <c r="G53" s="396"/>
      <c r="H53" s="396"/>
      <c r="I53" s="432"/>
      <c r="J53" s="433"/>
    </row>
    <row r="54" spans="2:11" ht="16.5" customHeight="1" x14ac:dyDescent="0.25">
      <c r="B54" s="392"/>
      <c r="C54" s="392"/>
      <c r="D54" s="392"/>
      <c r="E54" s="396"/>
      <c r="F54" s="396"/>
      <c r="G54" s="396"/>
      <c r="H54" s="396"/>
      <c r="I54" s="400" t="s">
        <v>1</v>
      </c>
      <c r="J54" s="401"/>
    </row>
    <row r="55" spans="2:11" ht="29.25" customHeight="1" x14ac:dyDescent="0.25">
      <c r="B55" s="392"/>
      <c r="C55" s="392"/>
      <c r="D55" s="392"/>
      <c r="E55" s="398"/>
      <c r="F55" s="398"/>
      <c r="G55" s="398"/>
      <c r="H55" s="399"/>
      <c r="I55" s="404"/>
      <c r="J55" s="405"/>
    </row>
    <row r="56" spans="2:11" x14ac:dyDescent="0.25">
      <c r="B56" s="384" t="s">
        <v>0</v>
      </c>
      <c r="C56" s="385"/>
      <c r="D56" s="385"/>
      <c r="E56" s="385"/>
      <c r="F56" s="385"/>
      <c r="G56" s="385"/>
      <c r="H56" s="385"/>
      <c r="I56" s="385"/>
      <c r="J56" s="386"/>
      <c r="K56" s="3"/>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sheetPr codeName="Hoja357">
    <tabColor theme="0"/>
  </sheetPr>
  <dimension ref="B1:K57"/>
  <sheetViews>
    <sheetView topLeftCell="A16"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6.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1789</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ht="36.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652</v>
      </c>
      <c r="E18" s="464"/>
      <c r="F18" s="464"/>
      <c r="G18" s="464"/>
      <c r="H18" s="464"/>
      <c r="I18" s="464"/>
      <c r="J18" s="465"/>
    </row>
    <row r="19" spans="2:10" x14ac:dyDescent="0.25">
      <c r="B19" s="461"/>
      <c r="C19" s="462"/>
      <c r="D19" s="466"/>
      <c r="E19" s="467"/>
      <c r="F19" s="467"/>
      <c r="G19" s="467"/>
      <c r="H19" s="467"/>
      <c r="I19" s="467"/>
      <c r="J19" s="468"/>
    </row>
    <row r="20" spans="2:10" x14ac:dyDescent="0.25">
      <c r="B20" s="469" t="s">
        <v>653</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1791</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1500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582" t="s">
        <v>1792</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1500</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16</v>
      </c>
      <c r="C37" s="30" t="s">
        <v>12</v>
      </c>
      <c r="D37" s="30" t="s">
        <v>396</v>
      </c>
      <c r="E37" s="30" t="s">
        <v>498</v>
      </c>
      <c r="F37" s="30" t="s">
        <v>10</v>
      </c>
      <c r="G37" s="426">
        <f>I26</f>
        <v>1500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1022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35433070866141736" header="0.31496062992125984" footer="0.31496062992125984"/>
  <pageSetup scale="75" orientation="portrait" r:id="rId1"/>
  <drawing r:id="rId2"/>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sheetPr codeName="Hoja358">
    <tabColor theme="0"/>
  </sheetPr>
  <dimension ref="B1:K57"/>
  <sheetViews>
    <sheetView topLeftCell="A18"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1793</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687</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688</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1794</v>
      </c>
      <c r="C23" s="477"/>
      <c r="D23" s="477"/>
      <c r="E23" s="477"/>
      <c r="F23" s="477"/>
      <c r="G23" s="477"/>
      <c r="H23" s="477"/>
      <c r="I23" s="477"/>
      <c r="J23" s="478"/>
    </row>
    <row r="24" spans="2:10" ht="33.7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1786</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15</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ht="3"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6" orientation="portrait" r:id="rId1"/>
  <drawing r:id="rId2"/>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sheetPr codeName="Hoja359">
    <tabColor theme="0"/>
  </sheetPr>
  <dimension ref="B1:K57"/>
  <sheetViews>
    <sheetView topLeftCell="A2" workbookViewId="0">
      <selection activeCell="I7" sqref="I7"/>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1795</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1796</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29.2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1251</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7" customHeight="1" x14ac:dyDescent="0.25">
      <c r="B33" s="443" t="s">
        <v>1797</v>
      </c>
      <c r="C33" s="444"/>
      <c r="D33" s="444"/>
      <c r="E33" s="445"/>
      <c r="F33" s="550" t="s">
        <v>34</v>
      </c>
      <c r="G33" s="551"/>
      <c r="H33" s="552"/>
      <c r="I33" s="738">
        <f>SUM(I30:J32)</f>
        <v>0</v>
      </c>
      <c r="J33" s="738"/>
    </row>
    <row r="34" spans="2:10" ht="27.75" customHeight="1" x14ac:dyDescent="0.25">
      <c r="B34" s="446"/>
      <c r="C34" s="447"/>
      <c r="D34" s="447"/>
      <c r="E34" s="448"/>
      <c r="F34" s="550" t="s">
        <v>33</v>
      </c>
      <c r="G34" s="551"/>
      <c r="H34" s="552"/>
      <c r="I34" s="452">
        <f>++I26+I27-I33</f>
        <v>1251</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15</v>
      </c>
      <c r="C37" s="30" t="s">
        <v>12</v>
      </c>
      <c r="D37" s="30" t="s">
        <v>396</v>
      </c>
      <c r="E37" s="30" t="s">
        <v>498</v>
      </c>
      <c r="F37" s="30" t="s">
        <v>10</v>
      </c>
      <c r="G37" s="426">
        <f>I26</f>
        <v>1251</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35433070866141736" bottom="0.35433070866141736" header="0.31496062992125984" footer="0.31496062992125984"/>
  <pageSetup scale="75" orientation="portrait" r:id="rId1"/>
  <drawing r:id="rId2"/>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sheetPr codeName="Hoja360">
    <tabColor theme="0"/>
  </sheetPr>
  <dimension ref="B1:K57"/>
  <sheetViews>
    <sheetView topLeftCell="A2"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1798</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1799</v>
      </c>
      <c r="C23" s="477"/>
      <c r="D23" s="477"/>
      <c r="E23" s="477"/>
      <c r="F23" s="477"/>
      <c r="G23" s="477"/>
      <c r="H23" s="477"/>
      <c r="I23" s="477"/>
      <c r="J23" s="478"/>
    </row>
    <row r="24" spans="2:10" ht="26.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2085</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16.5" customHeight="1" x14ac:dyDescent="0.25">
      <c r="B33" s="443" t="s">
        <v>1009</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2085</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18</v>
      </c>
      <c r="C37" s="30" t="s">
        <v>12</v>
      </c>
      <c r="D37" s="30" t="s">
        <v>396</v>
      </c>
      <c r="E37" s="30" t="s">
        <v>498</v>
      </c>
      <c r="F37" s="30" t="s">
        <v>10</v>
      </c>
      <c r="G37" s="426">
        <f>I26</f>
        <v>2085</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sheetPr codeName="Hoja361">
    <tabColor theme="0"/>
  </sheetPr>
  <dimension ref="B1:K57"/>
  <sheetViews>
    <sheetView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1800</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760" t="s">
        <v>1801</v>
      </c>
      <c r="C23" s="761"/>
      <c r="D23" s="761"/>
      <c r="E23" s="761"/>
      <c r="F23" s="761"/>
      <c r="G23" s="761"/>
      <c r="H23" s="761"/>
      <c r="I23" s="761"/>
      <c r="J23" s="762"/>
    </row>
    <row r="24" spans="2:10" ht="27" customHeight="1" x14ac:dyDescent="0.25">
      <c r="B24" s="763"/>
      <c r="C24" s="764"/>
      <c r="D24" s="764"/>
      <c r="E24" s="764"/>
      <c r="F24" s="764"/>
      <c r="G24" s="764"/>
      <c r="H24" s="764"/>
      <c r="I24" s="764"/>
      <c r="J24" s="765"/>
    </row>
    <row r="25" spans="2:10" ht="23.25" customHeight="1" x14ac:dyDescent="0.25">
      <c r="B25" s="763"/>
      <c r="C25" s="764"/>
      <c r="D25" s="764"/>
      <c r="E25" s="764"/>
      <c r="F25" s="764"/>
      <c r="G25" s="764"/>
      <c r="H25" s="764"/>
      <c r="I25" s="764"/>
      <c r="J25" s="765"/>
    </row>
    <row r="26" spans="2:10" x14ac:dyDescent="0.25">
      <c r="B26" s="455" t="s">
        <v>42</v>
      </c>
      <c r="C26" s="455"/>
      <c r="D26" s="455"/>
      <c r="E26" s="455"/>
      <c r="F26" s="455"/>
      <c r="G26" s="455"/>
      <c r="H26" s="455"/>
      <c r="I26" s="891">
        <v>4130</v>
      </c>
      <c r="J26" s="89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582" t="s">
        <v>1413</v>
      </c>
      <c r="C33" s="583"/>
      <c r="D33" s="583"/>
      <c r="E33" s="584"/>
      <c r="F33" s="550" t="s">
        <v>34</v>
      </c>
      <c r="G33" s="551"/>
      <c r="H33" s="552"/>
      <c r="I33" s="738">
        <f>SUM(I30:J32)</f>
        <v>0</v>
      </c>
      <c r="J33" s="738"/>
    </row>
    <row r="34" spans="2:10" ht="25.5" customHeight="1" x14ac:dyDescent="0.25">
      <c r="B34" s="585"/>
      <c r="C34" s="586"/>
      <c r="D34" s="586"/>
      <c r="E34" s="587"/>
      <c r="F34" s="550" t="s">
        <v>33</v>
      </c>
      <c r="G34" s="551"/>
      <c r="H34" s="552"/>
      <c r="I34" s="452">
        <f>++I26+I27-I33</f>
        <v>4130</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16</v>
      </c>
      <c r="C37" s="30" t="s">
        <v>12</v>
      </c>
      <c r="D37" s="30" t="s">
        <v>396</v>
      </c>
      <c r="E37" s="30" t="s">
        <v>498</v>
      </c>
      <c r="F37" s="30" t="s">
        <v>10</v>
      </c>
      <c r="G37" s="426">
        <f>I26</f>
        <v>4130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sheetPr codeName="Hoja362">
    <tabColor theme="0"/>
  </sheetPr>
  <dimension ref="B1:K57"/>
  <sheetViews>
    <sheetView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2851562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1802</v>
      </c>
      <c r="J7" s="15"/>
    </row>
    <row r="8" spans="2:10" ht="20.25"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ht="30.75" customHeight="1" x14ac:dyDescent="0.25">
      <c r="B15" s="497"/>
      <c r="C15" s="498"/>
      <c r="D15" s="390" t="s">
        <v>51</v>
      </c>
      <c r="E15" s="390"/>
      <c r="F15" s="390"/>
      <c r="G15" s="390"/>
      <c r="H15" s="390"/>
      <c r="I15" s="511" t="s">
        <v>50</v>
      </c>
      <c r="J15" s="512"/>
    </row>
    <row r="16" spans="2:10" ht="30.75" customHeight="1" x14ac:dyDescent="0.25">
      <c r="B16" s="499"/>
      <c r="C16" s="500"/>
      <c r="D16" s="504" t="s">
        <v>193</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669</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1803</v>
      </c>
      <c r="C23" s="477"/>
      <c r="D23" s="477"/>
      <c r="E23" s="477"/>
      <c r="F23" s="477"/>
      <c r="G23" s="477"/>
      <c r="H23" s="477"/>
      <c r="I23" s="477"/>
      <c r="J23" s="478"/>
    </row>
    <row r="24" spans="2:10" ht="25.5" customHeight="1" x14ac:dyDescent="0.25">
      <c r="B24" s="479"/>
      <c r="C24" s="480"/>
      <c r="D24" s="480"/>
      <c r="E24" s="480"/>
      <c r="F24" s="480"/>
      <c r="G24" s="480"/>
      <c r="H24" s="480"/>
      <c r="I24" s="480"/>
      <c r="J24" s="481"/>
    </row>
    <row r="25" spans="2:10" ht="32.2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5397.58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582" t="s">
        <v>1804</v>
      </c>
      <c r="C33" s="583"/>
      <c r="D33" s="583"/>
      <c r="E33" s="584"/>
      <c r="F33" s="550" t="s">
        <v>34</v>
      </c>
      <c r="G33" s="551"/>
      <c r="H33" s="552"/>
      <c r="I33" s="738">
        <f>SUM(I30:J32)</f>
        <v>0</v>
      </c>
      <c r="J33" s="738"/>
    </row>
    <row r="34" spans="2:10" ht="36" customHeight="1" x14ac:dyDescent="0.25">
      <c r="B34" s="585"/>
      <c r="C34" s="586"/>
      <c r="D34" s="586"/>
      <c r="E34" s="587"/>
      <c r="F34" s="550" t="s">
        <v>33</v>
      </c>
      <c r="G34" s="551"/>
      <c r="H34" s="552"/>
      <c r="I34" s="452">
        <f>++I26+I27-I33</f>
        <v>5397.58</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22</v>
      </c>
      <c r="C37" s="30" t="s">
        <v>12</v>
      </c>
      <c r="D37" s="30" t="s">
        <v>396</v>
      </c>
      <c r="E37" s="30" t="s">
        <v>498</v>
      </c>
      <c r="F37" s="30" t="s">
        <v>10</v>
      </c>
      <c r="G37" s="426">
        <f>I26</f>
        <v>5397.58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ht="10.5" customHeight="1" x14ac:dyDescent="0.25">
      <c r="B43" s="9"/>
      <c r="C43" s="8"/>
      <c r="D43" s="8"/>
      <c r="E43" s="8"/>
      <c r="F43" s="8"/>
      <c r="G43" s="406"/>
      <c r="H43" s="407"/>
      <c r="I43" s="882"/>
      <c r="J43" s="883"/>
    </row>
    <row r="44" spans="2:10" ht="7.5"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sheetPr codeName="Hoja363">
    <tabColor theme="0"/>
  </sheetPr>
  <dimension ref="B1:K57"/>
  <sheetViews>
    <sheetView workbookViewId="0">
      <selection activeCell="D16" sqref="D16:H1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1805</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699</v>
      </c>
      <c r="E18" s="464"/>
      <c r="F18" s="464"/>
      <c r="G18" s="464"/>
      <c r="H18" s="464"/>
      <c r="I18" s="464"/>
      <c r="J18" s="465"/>
    </row>
    <row r="19" spans="2:10" x14ac:dyDescent="0.25">
      <c r="B19" s="461"/>
      <c r="C19" s="462"/>
      <c r="D19" s="466"/>
      <c r="E19" s="467"/>
      <c r="F19" s="467"/>
      <c r="G19" s="467"/>
      <c r="H19" s="467"/>
      <c r="I19" s="467"/>
      <c r="J19" s="468"/>
    </row>
    <row r="20" spans="2:10" x14ac:dyDescent="0.25">
      <c r="B20" s="469" t="s">
        <v>700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1806</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22</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sheetPr codeName="Hoja364">
    <tabColor theme="0"/>
  </sheetPr>
  <dimension ref="B1:K57"/>
  <sheetViews>
    <sheetView topLeftCell="A3" workbookViewId="0">
      <selection activeCell="B33" sqref="B33:E34"/>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1807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678</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679</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1808</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6.25" customHeight="1" x14ac:dyDescent="0.25">
      <c r="B25" s="531"/>
      <c r="C25" s="532"/>
      <c r="D25" s="532"/>
      <c r="E25" s="532"/>
      <c r="F25" s="532"/>
      <c r="G25" s="532"/>
      <c r="H25" s="532"/>
      <c r="I25" s="532"/>
      <c r="J25" s="533"/>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ht="24" customHeight="1"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15</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sheetPr codeName="Hoja365">
    <tabColor theme="0"/>
  </sheetPr>
  <dimension ref="B1:K57"/>
  <sheetViews>
    <sheetView workbookViewId="0">
      <selection activeCell="I8" sqref="I8"/>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1814</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746</v>
      </c>
      <c r="E18" s="464"/>
      <c r="F18" s="464"/>
      <c r="G18" s="464"/>
      <c r="H18" s="464"/>
      <c r="I18" s="464"/>
      <c r="J18" s="465"/>
    </row>
    <row r="19" spans="2:10" x14ac:dyDescent="0.25">
      <c r="B19" s="461"/>
      <c r="C19" s="462"/>
      <c r="D19" s="466"/>
      <c r="E19" s="467"/>
      <c r="F19" s="467"/>
      <c r="G19" s="467"/>
      <c r="H19" s="467"/>
      <c r="I19" s="467"/>
      <c r="J19" s="468"/>
    </row>
    <row r="20" spans="2:10" x14ac:dyDescent="0.25">
      <c r="B20" s="469" t="s">
        <v>747</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1809</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21</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sheetPr codeName="Hoja366">
    <tabColor theme="0"/>
  </sheetPr>
  <dimension ref="B1:K57"/>
  <sheetViews>
    <sheetView workbookViewId="0">
      <selection activeCell="I8" sqref="I8"/>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1813</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595" t="s">
        <v>646</v>
      </c>
      <c r="E18" s="596"/>
      <c r="F18" s="596"/>
      <c r="G18" s="596"/>
      <c r="H18" s="596"/>
      <c r="I18" s="596"/>
      <c r="J18" s="597"/>
    </row>
    <row r="19" spans="2:10" x14ac:dyDescent="0.25">
      <c r="B19" s="461"/>
      <c r="C19" s="462"/>
      <c r="D19" s="598"/>
      <c r="E19" s="599"/>
      <c r="F19" s="599"/>
      <c r="G19" s="599"/>
      <c r="H19" s="599"/>
      <c r="I19" s="599"/>
      <c r="J19" s="600"/>
    </row>
    <row r="20" spans="2:10" ht="16.5" customHeight="1" x14ac:dyDescent="0.25">
      <c r="B20" s="521" t="s">
        <v>647</v>
      </c>
      <c r="C20" s="521"/>
      <c r="D20" s="521"/>
      <c r="E20" s="521"/>
      <c r="F20" s="470" t="s">
        <v>44</v>
      </c>
      <c r="G20" s="471"/>
      <c r="H20" s="471"/>
      <c r="I20" s="471"/>
      <c r="J20" s="472"/>
    </row>
    <row r="21" spans="2:10" ht="16.5" customHeight="1" x14ac:dyDescent="0.25">
      <c r="B21" s="521"/>
      <c r="C21" s="521"/>
      <c r="D21" s="521"/>
      <c r="E21" s="521"/>
      <c r="F21" s="522"/>
      <c r="G21" s="523"/>
      <c r="H21" s="523"/>
      <c r="I21" s="523"/>
      <c r="J21" s="524"/>
    </row>
    <row r="22" spans="2:10" ht="18" x14ac:dyDescent="0.25">
      <c r="B22" s="387" t="s">
        <v>43</v>
      </c>
      <c r="C22" s="388"/>
      <c r="D22" s="388"/>
      <c r="E22" s="388"/>
      <c r="F22" s="388"/>
      <c r="G22" s="388"/>
      <c r="H22" s="388"/>
      <c r="I22" s="388"/>
      <c r="J22" s="389"/>
    </row>
    <row r="23" spans="2:10" x14ac:dyDescent="0.25">
      <c r="B23" s="476" t="s">
        <v>1810</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22</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16.5"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sheetPr codeName="Hoja367">
    <tabColor theme="0"/>
  </sheetPr>
  <dimension ref="B1:K57"/>
  <sheetViews>
    <sheetView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1812</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660</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1811</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22</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35433070866141736" header="0.31496062992125984" footer="0.31496062992125984"/>
  <pageSetup scale="75" orientation="portrait" r:id="rId1"/>
  <drawing r:id="rId2"/>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sheetPr codeName="Hoja368">
    <tabColor theme="0"/>
  </sheetPr>
  <dimension ref="B1:K57"/>
  <sheetViews>
    <sheetView topLeftCell="A15" workbookViewId="0">
      <selection activeCell="I49" sqref="I49:J50"/>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1815</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1773</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1784</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1816</v>
      </c>
      <c r="C23" s="477"/>
      <c r="D23" s="477"/>
      <c r="E23" s="477"/>
      <c r="F23" s="477"/>
      <c r="G23" s="477"/>
      <c r="H23" s="477"/>
      <c r="I23" s="477"/>
      <c r="J23" s="478"/>
    </row>
    <row r="24" spans="2:10" ht="38.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3602.4</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6.25" customHeight="1" x14ac:dyDescent="0.25">
      <c r="B33" s="443" t="s">
        <v>1817</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3602.4</v>
      </c>
      <c r="J34" s="452"/>
    </row>
    <row r="35" spans="2:10" x14ac:dyDescent="0.25">
      <c r="B35" s="417" t="s">
        <v>32</v>
      </c>
      <c r="C35" s="418"/>
      <c r="D35" s="418"/>
      <c r="E35" s="418"/>
      <c r="F35" s="418"/>
      <c r="G35" s="418"/>
      <c r="H35" s="419"/>
      <c r="I35" s="390" t="s">
        <v>31</v>
      </c>
      <c r="J35" s="390"/>
    </row>
    <row r="36" spans="2:10" ht="31.5" x14ac:dyDescent="0.25">
      <c r="B36" s="285" t="s">
        <v>30</v>
      </c>
      <c r="C36" s="285" t="s">
        <v>29</v>
      </c>
      <c r="D36" s="285" t="s">
        <v>28</v>
      </c>
      <c r="E36" s="285" t="s">
        <v>27</v>
      </c>
      <c r="F36" s="34" t="s">
        <v>26</v>
      </c>
      <c r="G36" s="437" t="s">
        <v>25</v>
      </c>
      <c r="H36" s="434"/>
      <c r="I36" s="390"/>
      <c r="J36" s="390"/>
    </row>
    <row r="37" spans="2:10" x14ac:dyDescent="0.25">
      <c r="B37" s="288" t="s">
        <v>18</v>
      </c>
      <c r="C37" s="30" t="s">
        <v>12</v>
      </c>
      <c r="D37" s="30" t="s">
        <v>396</v>
      </c>
      <c r="E37" s="30" t="s">
        <v>498</v>
      </c>
      <c r="F37" s="30" t="s">
        <v>10</v>
      </c>
      <c r="G37" s="426">
        <f>I26</f>
        <v>3602.4</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287"/>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35433070866141736" header="0.31496062992125984" footer="0.31496062992125984"/>
  <pageSetup scale="76" orientation="portrait" r:id="rId1"/>
  <drawing r:id="rId2"/>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sheetPr codeName="Hoja369">
    <tabColor theme="0"/>
  </sheetPr>
  <dimension ref="B1:J62"/>
  <sheetViews>
    <sheetView workbookViewId="0">
      <selection activeCell="B19" sqref="B19:J19"/>
    </sheetView>
  </sheetViews>
  <sheetFormatPr baseColWidth="10" defaultRowHeight="15" x14ac:dyDescent="0.25"/>
  <cols>
    <col min="1" max="1" width="2.5703125" customWidth="1"/>
    <col min="4" max="4" width="16" customWidth="1"/>
    <col min="8" max="8" width="7.85546875"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1822</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1773</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505" t="s">
        <v>1818</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1819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1821</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7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75000</v>
      </c>
    </row>
    <row r="30" spans="2:10" ht="21.75" customHeight="1" x14ac:dyDescent="0.25">
      <c r="B30" s="696" t="s">
        <v>244</v>
      </c>
      <c r="C30" s="697"/>
      <c r="D30" s="697"/>
      <c r="E30" s="697"/>
      <c r="F30" s="697"/>
      <c r="G30" s="697"/>
      <c r="H30" s="697"/>
      <c r="I30" s="700"/>
      <c r="J30" s="47">
        <f>+J29*12%</f>
        <v>9000</v>
      </c>
    </row>
    <row r="31" spans="2:10" ht="16.5" customHeight="1" x14ac:dyDescent="0.25">
      <c r="B31" s="456" t="s">
        <v>42</v>
      </c>
      <c r="C31" s="709"/>
      <c r="D31" s="709"/>
      <c r="E31" s="709"/>
      <c r="F31" s="709"/>
      <c r="G31" s="709"/>
      <c r="H31" s="709"/>
      <c r="I31" s="710"/>
      <c r="J31" s="48">
        <f>J29+J30</f>
        <v>84000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75</v>
      </c>
      <c r="J35" s="712"/>
    </row>
    <row r="36" spans="2:10" ht="18" x14ac:dyDescent="0.25">
      <c r="B36" s="542" t="s">
        <v>1572</v>
      </c>
      <c r="C36" s="543"/>
      <c r="D36" s="543"/>
      <c r="E36" s="543"/>
      <c r="F36" s="543"/>
      <c r="G36" s="543"/>
      <c r="H36" s="543"/>
      <c r="I36" s="711">
        <f>+J29*1.4%</f>
        <v>1050</v>
      </c>
      <c r="J36" s="712"/>
    </row>
    <row r="37" spans="2:10" ht="19.5" customHeight="1" x14ac:dyDescent="0.25">
      <c r="B37" s="542" t="s">
        <v>298</v>
      </c>
      <c r="C37" s="543"/>
      <c r="D37" s="543"/>
      <c r="E37" s="543"/>
      <c r="F37" s="543"/>
      <c r="G37" s="543"/>
      <c r="H37" s="543"/>
      <c r="I37" s="713">
        <f>+J30*100%</f>
        <v>9000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1726</v>
      </c>
      <c r="C40" s="621"/>
      <c r="D40" s="621"/>
      <c r="E40" s="622"/>
      <c r="F40" s="550" t="s">
        <v>34</v>
      </c>
      <c r="G40" s="551"/>
      <c r="H40" s="552"/>
      <c r="I40" s="715">
        <f>SUM(I35:J39)</f>
        <v>10125</v>
      </c>
      <c r="J40" s="715"/>
    </row>
    <row r="41" spans="2:10" ht="32.25" customHeight="1" x14ac:dyDescent="0.25">
      <c r="B41" s="623"/>
      <c r="C41" s="624"/>
      <c r="D41" s="624"/>
      <c r="E41" s="625"/>
      <c r="F41" s="550" t="s">
        <v>33</v>
      </c>
      <c r="G41" s="551"/>
      <c r="H41" s="552"/>
      <c r="I41" s="716">
        <f>J31-I40</f>
        <v>73875</v>
      </c>
      <c r="J41" s="717"/>
    </row>
    <row r="42" spans="2:10" ht="16.5" x14ac:dyDescent="0.25">
      <c r="B42" s="417" t="s">
        <v>32</v>
      </c>
      <c r="C42" s="418"/>
      <c r="D42" s="418"/>
      <c r="E42" s="418"/>
      <c r="F42" s="418"/>
      <c r="G42" s="418"/>
      <c r="H42" s="419"/>
      <c r="I42" s="420" t="s">
        <v>31</v>
      </c>
      <c r="J42" s="421"/>
    </row>
    <row r="43" spans="2:10" ht="31.5" x14ac:dyDescent="0.25">
      <c r="B43" s="286" t="s">
        <v>30</v>
      </c>
      <c r="C43" s="286" t="s">
        <v>29</v>
      </c>
      <c r="D43" s="286" t="s">
        <v>28</v>
      </c>
      <c r="E43" s="286" t="s">
        <v>27</v>
      </c>
      <c r="F43" s="28" t="s">
        <v>26</v>
      </c>
      <c r="G43" s="424" t="s">
        <v>25</v>
      </c>
      <c r="H43" s="425"/>
      <c r="I43" s="422"/>
      <c r="J43" s="423"/>
    </row>
    <row r="44" spans="2:10" ht="24" customHeight="1" x14ac:dyDescent="0.25">
      <c r="B44" s="288"/>
      <c r="C44" s="30" t="s">
        <v>411</v>
      </c>
      <c r="D44" s="30" t="s">
        <v>200</v>
      </c>
      <c r="E44" s="30" t="s">
        <v>11</v>
      </c>
      <c r="F44" s="30" t="s">
        <v>412</v>
      </c>
      <c r="G44" s="758">
        <f>J29</f>
        <v>75000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87"/>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5" orientation="portrait" r:id="rId1"/>
  <drawing r:id="rId2"/>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sheetPr>
    <tabColor theme="0"/>
  </sheetPr>
  <dimension ref="A1:Q58"/>
  <sheetViews>
    <sheetView workbookViewId="0">
      <selection sqref="A1:J58"/>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0.710937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7" width="11.42578125" style="19"/>
    <col min="18"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1823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1824</v>
      </c>
      <c r="J9" s="15"/>
    </row>
    <row r="10" spans="2:10" ht="9" customHeight="1" x14ac:dyDescent="0.25">
      <c r="B10" s="17"/>
      <c r="C10" s="16"/>
      <c r="D10" s="16"/>
      <c r="E10" s="16"/>
      <c r="F10" s="16"/>
      <c r="G10" s="16"/>
      <c r="H10" s="16"/>
      <c r="I10" s="16"/>
      <c r="J10" s="15"/>
    </row>
    <row r="11" spans="2:10" ht="37.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1825</v>
      </c>
      <c r="E13" s="518"/>
      <c r="F13" s="791"/>
      <c r="G13" s="792"/>
      <c r="H13" s="510" t="s">
        <v>1645</v>
      </c>
      <c r="I13" s="510"/>
      <c r="J13" s="770" t="s">
        <v>52</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42" customHeight="1" x14ac:dyDescent="0.25">
      <c r="B16" s="499"/>
      <c r="C16" s="500"/>
      <c r="D16" s="504" t="s">
        <v>49</v>
      </c>
      <c r="E16" s="504"/>
      <c r="F16" s="504"/>
      <c r="G16" s="504"/>
      <c r="H16" s="504"/>
      <c r="I16" s="707" t="s">
        <v>136</v>
      </c>
      <c r="J16" s="708"/>
    </row>
    <row r="17" spans="2:17" ht="19.5" customHeight="1" x14ac:dyDescent="0.25">
      <c r="B17" s="387" t="s">
        <v>47</v>
      </c>
      <c r="C17" s="388"/>
      <c r="D17" s="388"/>
      <c r="E17" s="388"/>
      <c r="F17" s="388"/>
      <c r="G17" s="388"/>
      <c r="H17" s="388"/>
      <c r="I17" s="388"/>
      <c r="J17" s="389"/>
    </row>
    <row r="18" spans="2:17" ht="18.75" customHeight="1" x14ac:dyDescent="0.25">
      <c r="B18" s="459" t="s">
        <v>46</v>
      </c>
      <c r="C18" s="460"/>
      <c r="D18" s="595" t="s">
        <v>1670</v>
      </c>
      <c r="E18" s="596" t="s">
        <v>554</v>
      </c>
      <c r="F18" s="596" t="s">
        <v>554</v>
      </c>
      <c r="G18" s="596" t="s">
        <v>554</v>
      </c>
      <c r="H18" s="596" t="s">
        <v>554</v>
      </c>
      <c r="I18" s="596" t="s">
        <v>554</v>
      </c>
      <c r="J18" s="597" t="s">
        <v>554</v>
      </c>
    </row>
    <row r="19" spans="2:17" ht="12" customHeight="1" x14ac:dyDescent="0.25">
      <c r="B19" s="461"/>
      <c r="C19" s="462"/>
      <c r="D19" s="598" t="s">
        <v>554</v>
      </c>
      <c r="E19" s="599" t="s">
        <v>554</v>
      </c>
      <c r="F19" s="599" t="s">
        <v>554</v>
      </c>
      <c r="G19" s="599" t="s">
        <v>554</v>
      </c>
      <c r="H19" s="599" t="s">
        <v>554</v>
      </c>
      <c r="I19" s="599" t="s">
        <v>554</v>
      </c>
      <c r="J19" s="600" t="s">
        <v>554</v>
      </c>
    </row>
    <row r="20" spans="2:17" ht="16.5" customHeight="1" x14ac:dyDescent="0.25">
      <c r="B20" s="785" t="s">
        <v>1826</v>
      </c>
      <c r="C20" s="786"/>
      <c r="D20" s="786"/>
      <c r="E20" s="786"/>
      <c r="F20" s="786"/>
      <c r="G20" s="470"/>
      <c r="H20" s="471"/>
      <c r="I20" s="471"/>
      <c r="J20" s="472"/>
    </row>
    <row r="21" spans="2:17" ht="18.75" customHeight="1" x14ac:dyDescent="0.25">
      <c r="B21" s="788"/>
      <c r="C21" s="789"/>
      <c r="D21" s="789"/>
      <c r="E21" s="789"/>
      <c r="F21" s="789"/>
      <c r="G21" s="522"/>
      <c r="H21" s="523"/>
      <c r="I21" s="523"/>
      <c r="J21" s="524"/>
    </row>
    <row r="22" spans="2:17" ht="0.75" hidden="1" customHeight="1" x14ac:dyDescent="0.25">
      <c r="B22" s="62"/>
      <c r="C22" s="63"/>
      <c r="D22" s="63"/>
      <c r="E22" s="63"/>
      <c r="F22" s="63"/>
      <c r="G22" s="98"/>
      <c r="H22" s="99"/>
      <c r="I22" s="99"/>
      <c r="J22" s="99"/>
    </row>
    <row r="23" spans="2:17" ht="18" x14ac:dyDescent="0.25">
      <c r="B23" s="387" t="s">
        <v>43</v>
      </c>
      <c r="C23" s="388"/>
      <c r="D23" s="388"/>
      <c r="E23" s="388"/>
      <c r="F23" s="388"/>
      <c r="G23" s="388"/>
      <c r="H23" s="388"/>
      <c r="I23" s="388"/>
      <c r="J23" s="389"/>
    </row>
    <row r="24" spans="2:17" ht="28.5" customHeight="1" x14ac:dyDescent="0.25">
      <c r="B24" s="528" t="s">
        <v>1827</v>
      </c>
      <c r="C24" s="529"/>
      <c r="D24" s="529"/>
      <c r="E24" s="529"/>
      <c r="F24" s="529"/>
      <c r="G24" s="529"/>
      <c r="H24" s="529"/>
      <c r="I24" s="529"/>
      <c r="J24" s="530"/>
    </row>
    <row r="25" spans="2:17" ht="33.75" customHeight="1" x14ac:dyDescent="0.25">
      <c r="B25" s="531"/>
      <c r="C25" s="532"/>
      <c r="D25" s="532"/>
      <c r="E25" s="532"/>
      <c r="F25" s="532"/>
      <c r="G25" s="532"/>
      <c r="H25" s="532"/>
      <c r="I25" s="532"/>
      <c r="J25" s="533"/>
    </row>
    <row r="26" spans="2:17" ht="88.5" customHeight="1" x14ac:dyDescent="0.25">
      <c r="B26" s="832"/>
      <c r="C26" s="833"/>
      <c r="D26" s="833"/>
      <c r="E26" s="833"/>
      <c r="F26" s="833"/>
      <c r="G26" s="833"/>
      <c r="H26" s="833"/>
      <c r="I26" s="833"/>
      <c r="J26" s="834"/>
    </row>
    <row r="27" spans="2:17" ht="20.25" customHeight="1" x14ac:dyDescent="0.25">
      <c r="B27" s="534" t="s">
        <v>42</v>
      </c>
      <c r="C27" s="535"/>
      <c r="D27" s="535"/>
      <c r="E27" s="535"/>
      <c r="F27" s="535"/>
      <c r="G27" s="535"/>
      <c r="H27" s="536"/>
      <c r="I27" s="674">
        <v>5671.86</v>
      </c>
      <c r="J27" s="675">
        <v>16884.28</v>
      </c>
    </row>
    <row r="28" spans="2:17" ht="18" x14ac:dyDescent="0.25">
      <c r="B28" s="487" t="s">
        <v>320</v>
      </c>
      <c r="C28" s="488"/>
      <c r="D28" s="488"/>
      <c r="E28" s="488"/>
      <c r="F28" s="488"/>
      <c r="G28" s="488"/>
      <c r="H28" s="539"/>
      <c r="I28" s="674"/>
      <c r="J28" s="675"/>
    </row>
    <row r="29" spans="2:17" ht="18" x14ac:dyDescent="0.25">
      <c r="B29" s="455" t="s">
        <v>110</v>
      </c>
      <c r="C29" s="455"/>
      <c r="D29" s="455"/>
      <c r="E29" s="455"/>
      <c r="F29" s="455"/>
      <c r="G29" s="455"/>
      <c r="H29" s="455"/>
      <c r="I29" s="864">
        <f>+I27+I28</f>
        <v>5671.86</v>
      </c>
      <c r="J29" s="865"/>
    </row>
    <row r="30" spans="2:17" ht="15.75" customHeight="1" x14ac:dyDescent="0.25">
      <c r="B30" s="387" t="s">
        <v>40</v>
      </c>
      <c r="C30" s="388"/>
      <c r="D30" s="388"/>
      <c r="E30" s="388"/>
      <c r="F30" s="388"/>
      <c r="G30" s="388"/>
      <c r="H30" s="388"/>
      <c r="I30" s="388"/>
      <c r="J30" s="389"/>
    </row>
    <row r="31" spans="2:17" ht="15" customHeight="1" x14ac:dyDescent="0.25">
      <c r="B31" s="434" t="s">
        <v>39</v>
      </c>
      <c r="C31" s="435"/>
      <c r="D31" s="435"/>
      <c r="E31" s="435"/>
      <c r="F31" s="435"/>
      <c r="G31" s="435"/>
      <c r="H31" s="436"/>
      <c r="I31" s="437" t="s">
        <v>38</v>
      </c>
      <c r="J31" s="437"/>
    </row>
    <row r="32" spans="2:17" ht="16.5" customHeight="1" x14ac:dyDescent="0.25">
      <c r="B32" s="546" t="s">
        <v>556</v>
      </c>
      <c r="C32" s="547"/>
      <c r="D32" s="547"/>
      <c r="E32" s="547"/>
      <c r="F32" s="547"/>
      <c r="G32" s="547"/>
      <c r="H32" s="547"/>
      <c r="I32" s="862"/>
      <c r="J32" s="863"/>
      <c r="K32" s="65"/>
      <c r="L32" s="65"/>
      <c r="M32" s="65"/>
      <c r="N32" s="65"/>
      <c r="O32" s="65"/>
      <c r="P32" s="65"/>
      <c r="Q32" s="65"/>
    </row>
    <row r="33" spans="1:17" ht="16.5" customHeight="1" x14ac:dyDescent="0.25">
      <c r="B33" s="546" t="s">
        <v>557</v>
      </c>
      <c r="C33" s="547"/>
      <c r="D33" s="547"/>
      <c r="E33" s="547"/>
      <c r="F33" s="547"/>
      <c r="G33" s="547"/>
      <c r="H33" s="547"/>
      <c r="I33" s="862">
        <f>+I28*75%</f>
        <v>0</v>
      </c>
      <c r="J33" s="863"/>
      <c r="K33" s="65"/>
      <c r="L33" s="65"/>
      <c r="M33" s="65"/>
      <c r="N33" s="65"/>
      <c r="O33" s="65"/>
      <c r="P33" s="65"/>
      <c r="Q33" s="65"/>
    </row>
    <row r="34" spans="1:17" ht="16.5" customHeight="1" x14ac:dyDescent="0.25">
      <c r="B34" s="577" t="s">
        <v>981</v>
      </c>
      <c r="C34" s="578"/>
      <c r="D34" s="578"/>
      <c r="E34" s="578"/>
      <c r="F34" s="578"/>
      <c r="G34" s="578"/>
      <c r="H34" s="578"/>
      <c r="I34" s="866"/>
      <c r="J34" s="867"/>
      <c r="K34" s="65"/>
      <c r="L34" s="65"/>
      <c r="M34" s="65"/>
      <c r="N34" s="65"/>
      <c r="O34" s="65"/>
      <c r="P34" s="65"/>
      <c r="Q34" s="65"/>
    </row>
    <row r="35" spans="1:17" ht="9.75" customHeight="1" x14ac:dyDescent="0.25">
      <c r="B35" s="672"/>
      <c r="C35" s="673"/>
      <c r="D35" s="673"/>
      <c r="E35" s="673"/>
      <c r="F35" s="673"/>
      <c r="G35" s="673"/>
      <c r="H35" s="673"/>
      <c r="I35" s="868"/>
      <c r="J35" s="869"/>
      <c r="K35" s="65"/>
      <c r="L35" s="65"/>
      <c r="M35" s="65"/>
      <c r="N35" s="65"/>
      <c r="O35" s="65"/>
      <c r="P35" s="65"/>
      <c r="Q35" s="65"/>
    </row>
    <row r="36" spans="1:17" ht="33" customHeight="1" x14ac:dyDescent="0.25">
      <c r="B36" s="443" t="s">
        <v>1828</v>
      </c>
      <c r="C36" s="621"/>
      <c r="D36" s="621"/>
      <c r="E36" s="622"/>
      <c r="F36" s="550" t="s">
        <v>34</v>
      </c>
      <c r="G36" s="551"/>
      <c r="H36" s="552"/>
      <c r="I36" s="452">
        <f>SUM(I32:J35)</f>
        <v>0</v>
      </c>
      <c r="J36" s="452"/>
      <c r="K36" s="65"/>
      <c r="L36" s="65"/>
      <c r="M36" s="65"/>
      <c r="N36" s="65"/>
      <c r="O36" s="65"/>
      <c r="P36" s="65"/>
      <c r="Q36" s="65"/>
    </row>
    <row r="37" spans="1:17" ht="27" customHeight="1" x14ac:dyDescent="0.25">
      <c r="B37" s="623"/>
      <c r="C37" s="624"/>
      <c r="D37" s="624"/>
      <c r="E37" s="625"/>
      <c r="F37" s="550" t="s">
        <v>324</v>
      </c>
      <c r="G37" s="551"/>
      <c r="H37" s="552"/>
      <c r="I37" s="453">
        <f>+I27+I28-I36</f>
        <v>5671.86</v>
      </c>
      <c r="J37" s="454"/>
      <c r="K37" s="65"/>
      <c r="L37" s="65"/>
      <c r="M37" s="65"/>
      <c r="N37" s="65"/>
      <c r="O37" s="65"/>
      <c r="P37" s="65"/>
      <c r="Q37" s="65"/>
    </row>
    <row r="38" spans="1:17" ht="24.75" customHeight="1" x14ac:dyDescent="0.25">
      <c r="B38" s="417" t="s">
        <v>32</v>
      </c>
      <c r="C38" s="418"/>
      <c r="D38" s="418"/>
      <c r="E38" s="418"/>
      <c r="F38" s="418"/>
      <c r="G38" s="418"/>
      <c r="H38" s="419"/>
      <c r="I38" s="420" t="s">
        <v>31</v>
      </c>
      <c r="J38" s="421"/>
    </row>
    <row r="39" spans="1:17" ht="33" customHeight="1" x14ac:dyDescent="0.25">
      <c r="B39" s="289" t="s">
        <v>30</v>
      </c>
      <c r="C39" s="289" t="s">
        <v>29</v>
      </c>
      <c r="D39" s="289" t="s">
        <v>28</v>
      </c>
      <c r="E39" s="289" t="s">
        <v>27</v>
      </c>
      <c r="F39" s="28" t="s">
        <v>26</v>
      </c>
      <c r="G39" s="424" t="s">
        <v>25</v>
      </c>
      <c r="H39" s="425"/>
      <c r="I39" s="422"/>
      <c r="J39" s="423"/>
    </row>
    <row r="40" spans="1:17" ht="23.25" customHeight="1" x14ac:dyDescent="0.25">
      <c r="B40" s="290" t="s">
        <v>15</v>
      </c>
      <c r="C40" s="30" t="s">
        <v>146</v>
      </c>
      <c r="D40" s="30" t="s">
        <v>121</v>
      </c>
      <c r="E40" s="30" t="s">
        <v>11</v>
      </c>
      <c r="F40" s="30" t="s">
        <v>10</v>
      </c>
      <c r="G40" s="426">
        <f>I37</f>
        <v>5671.86</v>
      </c>
      <c r="H40" s="427"/>
      <c r="I40" s="400" t="s">
        <v>143</v>
      </c>
      <c r="J40" s="401"/>
    </row>
    <row r="41" spans="1:17" ht="21.75" customHeight="1" x14ac:dyDescent="0.25">
      <c r="B41" s="9"/>
      <c r="C41" s="30"/>
      <c r="D41" s="30"/>
      <c r="E41" s="30"/>
      <c r="F41" s="30"/>
      <c r="G41" s="406"/>
      <c r="H41" s="407"/>
      <c r="I41" s="402"/>
      <c r="J41" s="403"/>
    </row>
    <row r="42" spans="1:17" ht="19.5" customHeight="1" x14ac:dyDescent="0.25">
      <c r="B42" s="9"/>
      <c r="C42" s="30"/>
      <c r="D42" s="30"/>
      <c r="E42" s="30"/>
      <c r="F42" s="30"/>
      <c r="G42" s="870"/>
      <c r="H42" s="871"/>
      <c r="I42" s="402"/>
      <c r="J42" s="403"/>
    </row>
    <row r="43" spans="1:17" ht="16.5" customHeight="1" x14ac:dyDescent="0.25">
      <c r="B43" s="9"/>
      <c r="C43" s="30"/>
      <c r="D43" s="30"/>
      <c r="E43" s="30"/>
      <c r="F43" s="30"/>
      <c r="G43" s="406"/>
      <c r="H43" s="561"/>
      <c r="I43" s="390" t="s">
        <v>19</v>
      </c>
      <c r="J43" s="390"/>
    </row>
    <row r="44" spans="1:17" ht="7.5" customHeight="1" x14ac:dyDescent="0.25">
      <c r="B44" s="9"/>
      <c r="C44" s="30"/>
      <c r="D44" s="30"/>
      <c r="E44" s="30"/>
      <c r="F44" s="30"/>
      <c r="G44" s="777"/>
      <c r="H44" s="778"/>
      <c r="I44" s="411" t="s">
        <v>325</v>
      </c>
      <c r="J44" s="412"/>
    </row>
    <row r="45" spans="1:17" ht="14.25" customHeight="1" x14ac:dyDescent="0.25">
      <c r="B45" s="66"/>
      <c r="C45" s="67"/>
      <c r="D45" s="67"/>
      <c r="E45" s="67"/>
      <c r="F45" s="67"/>
      <c r="G45" s="777"/>
      <c r="H45" s="778"/>
      <c r="I45" s="411"/>
      <c r="J45" s="412"/>
    </row>
    <row r="46" spans="1:17" ht="14.25" customHeight="1" x14ac:dyDescent="0.25">
      <c r="B46" s="66"/>
      <c r="C46" s="67"/>
      <c r="D46" s="67"/>
      <c r="E46" s="67"/>
      <c r="F46" s="67"/>
      <c r="G46" s="777"/>
      <c r="H46" s="778"/>
      <c r="I46" s="411"/>
      <c r="J46" s="412"/>
    </row>
    <row r="47" spans="1:17" ht="14.25" customHeight="1" x14ac:dyDescent="0.25">
      <c r="B47" s="66"/>
      <c r="C47" s="67"/>
      <c r="D47" s="67"/>
      <c r="E47" s="67"/>
      <c r="F47" s="67"/>
      <c r="G47" s="777"/>
      <c r="H47" s="778"/>
      <c r="I47" s="411"/>
      <c r="J47" s="412"/>
    </row>
    <row r="48" spans="1:17" s="19" customFormat="1" ht="16.5" customHeight="1" x14ac:dyDescent="0.25">
      <c r="A48" s="1"/>
      <c r="B48" s="66"/>
      <c r="C48" s="67"/>
      <c r="D48" s="67"/>
      <c r="E48" s="67"/>
      <c r="F48" s="67"/>
      <c r="G48" s="777"/>
      <c r="H48" s="778"/>
      <c r="I48" s="411"/>
      <c r="J48" s="412"/>
    </row>
    <row r="49" spans="1:10" s="19" customFormat="1" ht="13.5" customHeight="1" x14ac:dyDescent="0.25">
      <c r="A49" s="1"/>
      <c r="B49" s="66"/>
      <c r="C49" s="67"/>
      <c r="D49" s="67"/>
      <c r="E49" s="67"/>
      <c r="F49" s="67"/>
      <c r="G49" s="777"/>
      <c r="H49" s="778"/>
      <c r="I49" s="413"/>
      <c r="J49" s="414"/>
    </row>
    <row r="50" spans="1:10" s="19" customFormat="1" ht="17.25" customHeight="1" x14ac:dyDescent="0.25">
      <c r="B50" s="872" t="s">
        <v>559</v>
      </c>
      <c r="C50" s="873"/>
      <c r="D50" s="873"/>
      <c r="E50" s="873"/>
      <c r="F50" s="874"/>
      <c r="G50" s="830">
        <f>SUM(G40:H49)</f>
        <v>5671.86</v>
      </c>
      <c r="H50" s="875"/>
      <c r="I50" s="390" t="s">
        <v>7</v>
      </c>
      <c r="J50" s="390"/>
    </row>
    <row r="51" spans="1:10" s="19" customFormat="1" ht="22.5" customHeight="1" x14ac:dyDescent="0.25">
      <c r="B51" s="390" t="s">
        <v>6</v>
      </c>
      <c r="C51" s="390"/>
      <c r="D51" s="390"/>
      <c r="E51" s="390" t="s">
        <v>5</v>
      </c>
      <c r="F51" s="390"/>
      <c r="G51" s="390"/>
      <c r="H51" s="390"/>
      <c r="I51" s="390"/>
      <c r="J51" s="390"/>
    </row>
    <row r="52" spans="1:10" s="19" customFormat="1" ht="9" customHeight="1" x14ac:dyDescent="0.25">
      <c r="B52" s="573" t="s">
        <v>877</v>
      </c>
      <c r="C52" s="392"/>
      <c r="D52" s="392"/>
      <c r="E52" s="394" t="s">
        <v>871</v>
      </c>
      <c r="F52" s="394"/>
      <c r="G52" s="394"/>
      <c r="H52" s="395"/>
      <c r="I52" s="400" t="s">
        <v>86</v>
      </c>
      <c r="J52" s="401"/>
    </row>
    <row r="53" spans="1:10" s="19" customFormat="1" ht="8.25" customHeight="1" x14ac:dyDescent="0.25">
      <c r="B53" s="392"/>
      <c r="C53" s="392"/>
      <c r="D53" s="392"/>
      <c r="E53" s="396"/>
      <c r="F53" s="396"/>
      <c r="G53" s="396"/>
      <c r="H53" s="397"/>
      <c r="I53" s="402"/>
      <c r="J53" s="403"/>
    </row>
    <row r="54" spans="1:10" s="19" customFormat="1" ht="9" customHeight="1" x14ac:dyDescent="0.25">
      <c r="B54" s="392"/>
      <c r="C54" s="392"/>
      <c r="D54" s="392"/>
      <c r="E54" s="396"/>
      <c r="F54" s="396"/>
      <c r="G54" s="396"/>
      <c r="H54" s="397"/>
      <c r="I54" s="402"/>
      <c r="J54" s="403"/>
    </row>
    <row r="55" spans="1:10" s="19" customFormat="1" ht="16.5" customHeight="1" x14ac:dyDescent="0.25">
      <c r="B55" s="392"/>
      <c r="C55" s="392"/>
      <c r="D55" s="392"/>
      <c r="E55" s="396"/>
      <c r="F55" s="396"/>
      <c r="G55" s="396"/>
      <c r="H55" s="396"/>
      <c r="I55" s="404"/>
      <c r="J55" s="405"/>
    </row>
    <row r="56" spans="1:10" s="19" customFormat="1" ht="29.25" customHeight="1" x14ac:dyDescent="0.25">
      <c r="B56" s="392"/>
      <c r="C56" s="392"/>
      <c r="D56" s="392"/>
      <c r="E56" s="396"/>
      <c r="F56" s="396"/>
      <c r="G56" s="396"/>
      <c r="H56" s="396"/>
      <c r="I56" s="400" t="s">
        <v>1</v>
      </c>
      <c r="J56" s="401"/>
    </row>
    <row r="57" spans="1:10" s="19" customFormat="1" ht="10.5" customHeight="1" x14ac:dyDescent="0.25">
      <c r="B57" s="392"/>
      <c r="C57" s="392"/>
      <c r="D57" s="392"/>
      <c r="E57" s="398"/>
      <c r="F57" s="398"/>
      <c r="G57" s="398"/>
      <c r="H57" s="399"/>
      <c r="I57" s="404"/>
      <c r="J57" s="405"/>
    </row>
    <row r="58" spans="1:10" s="19" customFormat="1" x14ac:dyDescent="0.25">
      <c r="B58" s="574" t="s">
        <v>0</v>
      </c>
      <c r="C58" s="575"/>
      <c r="D58" s="575"/>
      <c r="E58" s="575"/>
      <c r="F58" s="575"/>
      <c r="G58" s="575"/>
      <c r="H58" s="575"/>
      <c r="I58" s="575"/>
      <c r="J58" s="576"/>
    </row>
  </sheetData>
  <mergeCells count="71">
    <mergeCell ref="B58:J58"/>
    <mergeCell ref="B50:F50"/>
    <mergeCell ref="G50:H50"/>
    <mergeCell ref="I50:J51"/>
    <mergeCell ref="B51:D51"/>
    <mergeCell ref="E51:H51"/>
    <mergeCell ref="B52:D57"/>
    <mergeCell ref="E52:H57"/>
    <mergeCell ref="I52:J55"/>
    <mergeCell ref="I56:J57"/>
    <mergeCell ref="G43:H43"/>
    <mergeCell ref="I43:J43"/>
    <mergeCell ref="G44:H44"/>
    <mergeCell ref="I44:J49"/>
    <mergeCell ref="G45:H45"/>
    <mergeCell ref="G46:H46"/>
    <mergeCell ref="G47:H47"/>
    <mergeCell ref="G48:H48"/>
    <mergeCell ref="G49:H49"/>
    <mergeCell ref="B38:H38"/>
    <mergeCell ref="I38:J39"/>
    <mergeCell ref="G39:H39"/>
    <mergeCell ref="G40:H40"/>
    <mergeCell ref="I40:J42"/>
    <mergeCell ref="G41:H41"/>
    <mergeCell ref="G42:H42"/>
    <mergeCell ref="B34:H34"/>
    <mergeCell ref="I34:J34"/>
    <mergeCell ref="B35:H35"/>
    <mergeCell ref="I35:J35"/>
    <mergeCell ref="B36:E37"/>
    <mergeCell ref="F36:H36"/>
    <mergeCell ref="I36:J36"/>
    <mergeCell ref="F37:H37"/>
    <mergeCell ref="I37:J37"/>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3:I14"/>
    <mergeCell ref="J13:J14"/>
    <mergeCell ref="D15:H15"/>
    <mergeCell ref="I15:J15"/>
    <mergeCell ref="D16:H16"/>
    <mergeCell ref="I16:J16"/>
    <mergeCell ref="B17:J17"/>
    <mergeCell ref="B18:C19"/>
    <mergeCell ref="D18:J19"/>
    <mergeCell ref="B20:F21"/>
    <mergeCell ref="G20:J21"/>
    <mergeCell ref="B4:J4"/>
    <mergeCell ref="B5:J5"/>
    <mergeCell ref="B6:J6"/>
    <mergeCell ref="B11:J11"/>
    <mergeCell ref="B12:C16"/>
    <mergeCell ref="D12:E12"/>
    <mergeCell ref="F12:G12"/>
    <mergeCell ref="H12:I12"/>
    <mergeCell ref="D13:E14"/>
    <mergeCell ref="F13:G14"/>
  </mergeCells>
  <printOptions horizontalCentered="1"/>
  <pageMargins left="0.31496062992125984" right="0.31496062992125984" top="0.15748031496062992" bottom="0.15748031496062992" header="0.31496062992125984" footer="0.31496062992125984"/>
  <pageSetup scale="69" fitToHeight="0" orientation="portrait" r:id="rId1"/>
  <drawing r:id="rId2"/>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sheetPr>
    <tabColor theme="0"/>
  </sheetPr>
  <dimension ref="B1:J62"/>
  <sheetViews>
    <sheetView workbookViewId="0">
      <selection activeCell="I8" sqref="I8"/>
    </sheetView>
  </sheetViews>
  <sheetFormatPr baseColWidth="10" defaultRowHeight="15" x14ac:dyDescent="0.25"/>
  <cols>
    <col min="1" max="1" width="2.5703125" customWidth="1"/>
    <col min="4" max="4" width="16" customWidth="1"/>
    <col min="8" max="8" width="7.85546875"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1829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1836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42" customHeight="1" x14ac:dyDescent="0.25">
      <c r="B15" s="497"/>
      <c r="C15" s="498"/>
      <c r="D15" s="824" t="s">
        <v>1830</v>
      </c>
      <c r="E15" s="518"/>
      <c r="F15" s="824" t="s">
        <v>1831</v>
      </c>
      <c r="G15" s="518"/>
      <c r="H15" s="737" t="s">
        <v>1645</v>
      </c>
      <c r="I15" s="518"/>
      <c r="J15" s="822" t="s">
        <v>317</v>
      </c>
    </row>
    <row r="16" spans="2:10" ht="18.75" customHeight="1" x14ac:dyDescent="0.25">
      <c r="B16" s="497"/>
      <c r="C16" s="498"/>
      <c r="D16" s="519"/>
      <c r="E16" s="520"/>
      <c r="F16" s="519"/>
      <c r="G16" s="520"/>
      <c r="H16" s="519"/>
      <c r="I16" s="520"/>
      <c r="J16" s="823"/>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1832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1833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1835</v>
      </c>
      <c r="C26" s="477"/>
      <c r="D26" s="477"/>
      <c r="E26" s="477"/>
      <c r="F26" s="477"/>
      <c r="G26" s="477"/>
      <c r="H26" s="477"/>
      <c r="I26" s="477"/>
      <c r="J26" s="478"/>
    </row>
    <row r="27" spans="2:10" ht="36.75" customHeight="1" x14ac:dyDescent="0.25">
      <c r="B27" s="479"/>
      <c r="C27" s="480"/>
      <c r="D27" s="480"/>
      <c r="E27" s="480"/>
      <c r="F27" s="480"/>
      <c r="G27" s="480"/>
      <c r="H27" s="480"/>
      <c r="I27" s="480"/>
      <c r="J27" s="481"/>
    </row>
    <row r="28" spans="2:10" ht="36.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112498.2</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112498.2</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1572</v>
      </c>
      <c r="C36" s="543"/>
      <c r="D36" s="543"/>
      <c r="E36" s="543"/>
      <c r="F36" s="543"/>
      <c r="G36" s="543"/>
      <c r="H36" s="543"/>
      <c r="I36" s="711"/>
      <c r="J36" s="712"/>
    </row>
    <row r="37" spans="2:10" ht="19.5" customHeight="1" x14ac:dyDescent="0.25">
      <c r="B37" s="542" t="s">
        <v>298</v>
      </c>
      <c r="C37" s="543"/>
      <c r="D37" s="543"/>
      <c r="E37" s="543"/>
      <c r="F37" s="543"/>
      <c r="G37" s="543"/>
      <c r="H37" s="543"/>
      <c r="I37" s="713">
        <f>+J30*100%</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1834</v>
      </c>
      <c r="C40" s="621"/>
      <c r="D40" s="621"/>
      <c r="E40" s="622"/>
      <c r="F40" s="550" t="s">
        <v>34</v>
      </c>
      <c r="G40" s="551"/>
      <c r="H40" s="552"/>
      <c r="I40" s="715">
        <f>SUM(I35:J39)</f>
        <v>0</v>
      </c>
      <c r="J40" s="715"/>
    </row>
    <row r="41" spans="2:10" ht="32.25" customHeight="1" x14ac:dyDescent="0.25">
      <c r="B41" s="623"/>
      <c r="C41" s="624"/>
      <c r="D41" s="624"/>
      <c r="E41" s="625"/>
      <c r="F41" s="550" t="s">
        <v>33</v>
      </c>
      <c r="G41" s="551"/>
      <c r="H41" s="552"/>
      <c r="I41" s="716">
        <f>J31-I40</f>
        <v>112498.2</v>
      </c>
      <c r="J41" s="717"/>
    </row>
    <row r="42" spans="2:10" ht="16.5" x14ac:dyDescent="0.25">
      <c r="B42" s="417" t="s">
        <v>32</v>
      </c>
      <c r="C42" s="418"/>
      <c r="D42" s="418"/>
      <c r="E42" s="418"/>
      <c r="F42" s="418"/>
      <c r="G42" s="418"/>
      <c r="H42" s="419"/>
      <c r="I42" s="420" t="s">
        <v>31</v>
      </c>
      <c r="J42" s="421"/>
    </row>
    <row r="43" spans="2:10" ht="31.5" x14ac:dyDescent="0.25">
      <c r="B43" s="291" t="s">
        <v>30</v>
      </c>
      <c r="C43" s="291" t="s">
        <v>29</v>
      </c>
      <c r="D43" s="291" t="s">
        <v>28</v>
      </c>
      <c r="E43" s="291" t="s">
        <v>27</v>
      </c>
      <c r="F43" s="28" t="s">
        <v>26</v>
      </c>
      <c r="G43" s="424" t="s">
        <v>25</v>
      </c>
      <c r="H43" s="425"/>
      <c r="I43" s="422"/>
      <c r="J43" s="423"/>
    </row>
    <row r="44" spans="2:10" ht="24" customHeight="1" x14ac:dyDescent="0.25">
      <c r="B44" s="293"/>
      <c r="C44" s="30" t="s">
        <v>411</v>
      </c>
      <c r="D44" s="30" t="s">
        <v>200</v>
      </c>
      <c r="E44" s="30" t="s">
        <v>11</v>
      </c>
      <c r="F44" s="30" t="s">
        <v>412</v>
      </c>
      <c r="G44" s="758">
        <f>J29</f>
        <v>112498.2</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92"/>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3" orientation="portrait" r:id="rId1"/>
  <drawing r:id="rId2"/>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sheetPr>
    <tabColor theme="0"/>
  </sheetPr>
  <dimension ref="B1:J62"/>
  <sheetViews>
    <sheetView topLeftCell="A7" workbookViewId="0">
      <selection activeCell="D20" sqref="D20:J21"/>
    </sheetView>
  </sheetViews>
  <sheetFormatPr baseColWidth="10" defaultRowHeight="15" x14ac:dyDescent="0.25"/>
  <cols>
    <col min="1" max="1" width="2.5703125" customWidth="1"/>
    <col min="4" max="4" width="13.85546875" customWidth="1"/>
    <col min="8" max="8" width="11"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1837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1836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42" customHeight="1" x14ac:dyDescent="0.25">
      <c r="B15" s="497"/>
      <c r="C15" s="498"/>
      <c r="D15" s="824" t="s">
        <v>1841</v>
      </c>
      <c r="E15" s="518"/>
      <c r="F15" s="824" t="s">
        <v>1838</v>
      </c>
      <c r="G15" s="518"/>
      <c r="H15" s="737" t="s">
        <v>1645</v>
      </c>
      <c r="I15" s="518"/>
      <c r="J15" s="822" t="s">
        <v>317</v>
      </c>
    </row>
    <row r="16" spans="2:10" ht="18.75" customHeight="1" x14ac:dyDescent="0.25">
      <c r="B16" s="497"/>
      <c r="C16" s="498"/>
      <c r="D16" s="519"/>
      <c r="E16" s="520"/>
      <c r="F16" s="519"/>
      <c r="G16" s="520"/>
      <c r="H16" s="519"/>
      <c r="I16" s="520"/>
      <c r="J16" s="823"/>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1839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1840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1842</v>
      </c>
      <c r="C26" s="477"/>
      <c r="D26" s="477"/>
      <c r="E26" s="477"/>
      <c r="F26" s="477"/>
      <c r="G26" s="477"/>
      <c r="H26" s="477"/>
      <c r="I26" s="477"/>
      <c r="J26" s="478"/>
    </row>
    <row r="27" spans="2:10" ht="36.75" customHeight="1" x14ac:dyDescent="0.25">
      <c r="B27" s="479"/>
      <c r="C27" s="480"/>
      <c r="D27" s="480"/>
      <c r="E27" s="480"/>
      <c r="F27" s="480"/>
      <c r="G27" s="480"/>
      <c r="H27" s="480"/>
      <c r="I27" s="480"/>
      <c r="J27" s="481"/>
    </row>
    <row r="28" spans="2:10" ht="36.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12000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12000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1572</v>
      </c>
      <c r="C36" s="543"/>
      <c r="D36" s="543"/>
      <c r="E36" s="543"/>
      <c r="F36" s="543"/>
      <c r="G36" s="543"/>
      <c r="H36" s="543"/>
      <c r="I36" s="711"/>
      <c r="J36" s="712"/>
    </row>
    <row r="37" spans="2:10" ht="19.5" customHeight="1" x14ac:dyDescent="0.25">
      <c r="B37" s="542" t="s">
        <v>298</v>
      </c>
      <c r="C37" s="543"/>
      <c r="D37" s="543"/>
      <c r="E37" s="543"/>
      <c r="F37" s="543"/>
      <c r="G37" s="543"/>
      <c r="H37" s="543"/>
      <c r="I37" s="713">
        <f>+J30*100%</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1843</v>
      </c>
      <c r="C40" s="621"/>
      <c r="D40" s="621"/>
      <c r="E40" s="622"/>
      <c r="F40" s="550" t="s">
        <v>34</v>
      </c>
      <c r="G40" s="551"/>
      <c r="H40" s="552"/>
      <c r="I40" s="715">
        <f>SUM(I35:J39)</f>
        <v>0</v>
      </c>
      <c r="J40" s="715"/>
    </row>
    <row r="41" spans="2:10" ht="32.25" customHeight="1" x14ac:dyDescent="0.25">
      <c r="B41" s="623"/>
      <c r="C41" s="624"/>
      <c r="D41" s="624"/>
      <c r="E41" s="625"/>
      <c r="F41" s="550" t="s">
        <v>33</v>
      </c>
      <c r="G41" s="551"/>
      <c r="H41" s="552"/>
      <c r="I41" s="716">
        <f>J31-I40</f>
        <v>12000</v>
      </c>
      <c r="J41" s="717"/>
    </row>
    <row r="42" spans="2:10" ht="16.5" x14ac:dyDescent="0.25">
      <c r="B42" s="417" t="s">
        <v>32</v>
      </c>
      <c r="C42" s="418"/>
      <c r="D42" s="418"/>
      <c r="E42" s="418"/>
      <c r="F42" s="418"/>
      <c r="G42" s="418"/>
      <c r="H42" s="419"/>
      <c r="I42" s="420" t="s">
        <v>31</v>
      </c>
      <c r="J42" s="421"/>
    </row>
    <row r="43" spans="2:10" ht="31.5" x14ac:dyDescent="0.25">
      <c r="B43" s="291" t="s">
        <v>30</v>
      </c>
      <c r="C43" s="291" t="s">
        <v>29</v>
      </c>
      <c r="D43" s="291" t="s">
        <v>28</v>
      </c>
      <c r="E43" s="291" t="s">
        <v>27</v>
      </c>
      <c r="F43" s="28" t="s">
        <v>26</v>
      </c>
      <c r="G43" s="424" t="s">
        <v>25</v>
      </c>
      <c r="H43" s="425"/>
      <c r="I43" s="422"/>
      <c r="J43" s="423"/>
    </row>
    <row r="44" spans="2:10" ht="24" customHeight="1" x14ac:dyDescent="0.25">
      <c r="B44" s="293"/>
      <c r="C44" s="30" t="s">
        <v>411</v>
      </c>
      <c r="D44" s="30" t="s">
        <v>200</v>
      </c>
      <c r="E44" s="30" t="s">
        <v>11</v>
      </c>
      <c r="F44" s="30" t="s">
        <v>412</v>
      </c>
      <c r="G44" s="758">
        <f>J29</f>
        <v>12000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92"/>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3" orientation="portrait" r:id="rId1"/>
  <drawing r:id="rId2"/>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sheetPr>
    <tabColor theme="0"/>
  </sheetPr>
  <dimension ref="B1:J62"/>
  <sheetViews>
    <sheetView topLeftCell="A12" workbookViewId="0">
      <selection activeCell="B56" sqref="B56:D61"/>
    </sheetView>
  </sheetViews>
  <sheetFormatPr baseColWidth="10" defaultRowHeight="15" x14ac:dyDescent="0.25"/>
  <cols>
    <col min="1" max="1" width="2.5703125" customWidth="1"/>
    <col min="4" max="4" width="15.85546875" customWidth="1"/>
    <col min="8" max="8" width="11"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1850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1836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42" customHeight="1" x14ac:dyDescent="0.25">
      <c r="B15" s="497"/>
      <c r="C15" s="498"/>
      <c r="D15" s="824" t="s">
        <v>1846</v>
      </c>
      <c r="E15" s="518"/>
      <c r="F15" s="824" t="s">
        <v>1845</v>
      </c>
      <c r="G15" s="518"/>
      <c r="H15" s="737" t="s">
        <v>1645</v>
      </c>
      <c r="I15" s="518"/>
      <c r="J15" s="822" t="s">
        <v>317</v>
      </c>
    </row>
    <row r="16" spans="2:10" ht="18.75" customHeight="1" x14ac:dyDescent="0.25">
      <c r="B16" s="497"/>
      <c r="C16" s="498"/>
      <c r="D16" s="519"/>
      <c r="E16" s="520"/>
      <c r="F16" s="519"/>
      <c r="G16" s="520"/>
      <c r="H16" s="519"/>
      <c r="I16" s="520"/>
      <c r="J16" s="823"/>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1844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1847</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1848</v>
      </c>
      <c r="C26" s="477"/>
      <c r="D26" s="477"/>
      <c r="E26" s="477"/>
      <c r="F26" s="477"/>
      <c r="G26" s="477"/>
      <c r="H26" s="477"/>
      <c r="I26" s="477"/>
      <c r="J26" s="478"/>
    </row>
    <row r="27" spans="2:10" ht="36.75" customHeight="1" x14ac:dyDescent="0.25">
      <c r="B27" s="479"/>
      <c r="C27" s="480"/>
      <c r="D27" s="480"/>
      <c r="E27" s="480"/>
      <c r="F27" s="480"/>
      <c r="G27" s="480"/>
      <c r="H27" s="480"/>
      <c r="I27" s="480"/>
      <c r="J27" s="481"/>
    </row>
    <row r="28" spans="2:10" ht="36.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2399978.38</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2399978.38</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1572</v>
      </c>
      <c r="C36" s="543"/>
      <c r="D36" s="543"/>
      <c r="E36" s="543"/>
      <c r="F36" s="543"/>
      <c r="G36" s="543"/>
      <c r="H36" s="543"/>
      <c r="I36" s="711"/>
      <c r="J36" s="712"/>
    </row>
    <row r="37" spans="2:10" ht="19.5" customHeight="1" x14ac:dyDescent="0.25">
      <c r="B37" s="542" t="s">
        <v>298</v>
      </c>
      <c r="C37" s="543"/>
      <c r="D37" s="543"/>
      <c r="E37" s="543"/>
      <c r="F37" s="543"/>
      <c r="G37" s="543"/>
      <c r="H37" s="543"/>
      <c r="I37" s="713">
        <f>+J30*100%</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37.5" customHeight="1" x14ac:dyDescent="0.25">
      <c r="B40" s="443" t="s">
        <v>1849</v>
      </c>
      <c r="C40" s="621"/>
      <c r="D40" s="621"/>
      <c r="E40" s="622"/>
      <c r="F40" s="550" t="s">
        <v>34</v>
      </c>
      <c r="G40" s="551"/>
      <c r="H40" s="552"/>
      <c r="I40" s="715">
        <f>SUM(I35:J39)</f>
        <v>0</v>
      </c>
      <c r="J40" s="715"/>
    </row>
    <row r="41" spans="2:10" ht="32.25" customHeight="1" x14ac:dyDescent="0.25">
      <c r="B41" s="623"/>
      <c r="C41" s="624"/>
      <c r="D41" s="624"/>
      <c r="E41" s="625"/>
      <c r="F41" s="550" t="s">
        <v>33</v>
      </c>
      <c r="G41" s="551"/>
      <c r="H41" s="552"/>
      <c r="I41" s="716">
        <f>J31-I40</f>
        <v>2399978.38</v>
      </c>
      <c r="J41" s="717"/>
    </row>
    <row r="42" spans="2:10" ht="16.5" x14ac:dyDescent="0.25">
      <c r="B42" s="417" t="s">
        <v>32</v>
      </c>
      <c r="C42" s="418"/>
      <c r="D42" s="418"/>
      <c r="E42" s="418"/>
      <c r="F42" s="418"/>
      <c r="G42" s="418"/>
      <c r="H42" s="419"/>
      <c r="I42" s="420" t="s">
        <v>31</v>
      </c>
      <c r="J42" s="421"/>
    </row>
    <row r="43" spans="2:10" ht="31.5" x14ac:dyDescent="0.25">
      <c r="B43" s="291" t="s">
        <v>30</v>
      </c>
      <c r="C43" s="291" t="s">
        <v>29</v>
      </c>
      <c r="D43" s="291" t="s">
        <v>28</v>
      </c>
      <c r="E43" s="291" t="s">
        <v>27</v>
      </c>
      <c r="F43" s="28" t="s">
        <v>26</v>
      </c>
      <c r="G43" s="424" t="s">
        <v>25</v>
      </c>
      <c r="H43" s="425"/>
      <c r="I43" s="422"/>
      <c r="J43" s="423"/>
    </row>
    <row r="44" spans="2:10" ht="24" customHeight="1" x14ac:dyDescent="0.25">
      <c r="B44" s="293"/>
      <c r="C44" s="30" t="s">
        <v>411</v>
      </c>
      <c r="D44" s="30" t="s">
        <v>200</v>
      </c>
      <c r="E44" s="30" t="s">
        <v>11</v>
      </c>
      <c r="F44" s="30" t="s">
        <v>412</v>
      </c>
      <c r="G44" s="758">
        <f>J29</f>
        <v>2399978.38</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92"/>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2" orientation="portrait" r:id="rId1"/>
  <drawing r:id="rId2"/>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sheetPr>
    <tabColor theme="0"/>
  </sheetPr>
  <dimension ref="B1:J62"/>
  <sheetViews>
    <sheetView topLeftCell="A5" workbookViewId="0">
      <selection activeCell="B26" sqref="B26:J28"/>
    </sheetView>
  </sheetViews>
  <sheetFormatPr baseColWidth="10" defaultRowHeight="15" x14ac:dyDescent="0.25"/>
  <cols>
    <col min="1" max="1" width="2.5703125" customWidth="1"/>
    <col min="4" max="4" width="15.85546875" customWidth="1"/>
    <col min="8" max="8" width="11"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1851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1836</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42" customHeight="1" x14ac:dyDescent="0.25">
      <c r="B15" s="497"/>
      <c r="C15" s="498"/>
      <c r="D15" s="824" t="s">
        <v>1846</v>
      </c>
      <c r="E15" s="518"/>
      <c r="F15" s="824" t="s">
        <v>1852</v>
      </c>
      <c r="G15" s="518"/>
      <c r="H15" s="737" t="s">
        <v>1645</v>
      </c>
      <c r="I15" s="518"/>
      <c r="J15" s="822" t="s">
        <v>317</v>
      </c>
    </row>
    <row r="16" spans="2:10" ht="18.75" customHeight="1" x14ac:dyDescent="0.25">
      <c r="B16" s="497"/>
      <c r="C16" s="498"/>
      <c r="D16" s="519"/>
      <c r="E16" s="520"/>
      <c r="F16" s="519"/>
      <c r="G16" s="520"/>
      <c r="H16" s="519"/>
      <c r="I16" s="520"/>
      <c r="J16" s="823"/>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1844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1847</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1878</v>
      </c>
      <c r="C26" s="477"/>
      <c r="D26" s="477"/>
      <c r="E26" s="477"/>
      <c r="F26" s="477"/>
      <c r="G26" s="477"/>
      <c r="H26" s="477"/>
      <c r="I26" s="477"/>
      <c r="J26" s="478"/>
    </row>
    <row r="27" spans="2:10" ht="36.75" customHeight="1" x14ac:dyDescent="0.25">
      <c r="B27" s="479"/>
      <c r="C27" s="480"/>
      <c r="D27" s="480"/>
      <c r="E27" s="480"/>
      <c r="F27" s="480"/>
      <c r="G27" s="480"/>
      <c r="H27" s="480"/>
      <c r="I27" s="480"/>
      <c r="J27" s="481"/>
    </row>
    <row r="28" spans="2:10" ht="36.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2036315.54</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2036315.54</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c r="J35" s="712"/>
    </row>
    <row r="36" spans="2:10" ht="18" x14ac:dyDescent="0.25">
      <c r="B36" s="542" t="s">
        <v>1572</v>
      </c>
      <c r="C36" s="543"/>
      <c r="D36" s="543"/>
      <c r="E36" s="543"/>
      <c r="F36" s="543"/>
      <c r="G36" s="543"/>
      <c r="H36" s="543"/>
      <c r="I36" s="711"/>
      <c r="J36" s="712"/>
    </row>
    <row r="37" spans="2:10" ht="19.5" customHeight="1" x14ac:dyDescent="0.25">
      <c r="B37" s="542" t="s">
        <v>298</v>
      </c>
      <c r="C37" s="543"/>
      <c r="D37" s="543"/>
      <c r="E37" s="543"/>
      <c r="F37" s="543"/>
      <c r="G37" s="543"/>
      <c r="H37" s="543"/>
      <c r="I37" s="713">
        <f>+J30*100%</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28.5" customHeight="1" x14ac:dyDescent="0.25">
      <c r="B40" s="443" t="s">
        <v>1853</v>
      </c>
      <c r="C40" s="621"/>
      <c r="D40" s="621"/>
      <c r="E40" s="622"/>
      <c r="F40" s="550" t="s">
        <v>34</v>
      </c>
      <c r="G40" s="551"/>
      <c r="H40" s="552"/>
      <c r="I40" s="715">
        <f>SUM(I35:J39)</f>
        <v>0</v>
      </c>
      <c r="J40" s="715"/>
    </row>
    <row r="41" spans="2:10" ht="32.25" customHeight="1" x14ac:dyDescent="0.25">
      <c r="B41" s="623"/>
      <c r="C41" s="624"/>
      <c r="D41" s="624"/>
      <c r="E41" s="625"/>
      <c r="F41" s="550" t="s">
        <v>33</v>
      </c>
      <c r="G41" s="551"/>
      <c r="H41" s="552"/>
      <c r="I41" s="716">
        <f>J31-I40</f>
        <v>2036315.54</v>
      </c>
      <c r="J41" s="717"/>
    </row>
    <row r="42" spans="2:10" ht="16.5" x14ac:dyDescent="0.25">
      <c r="B42" s="417" t="s">
        <v>32</v>
      </c>
      <c r="C42" s="418"/>
      <c r="D42" s="418"/>
      <c r="E42" s="418"/>
      <c r="F42" s="418"/>
      <c r="G42" s="418"/>
      <c r="H42" s="419"/>
      <c r="I42" s="420" t="s">
        <v>31</v>
      </c>
      <c r="J42" s="421"/>
    </row>
    <row r="43" spans="2:10" ht="31.5" x14ac:dyDescent="0.25">
      <c r="B43" s="297" t="s">
        <v>30</v>
      </c>
      <c r="C43" s="297" t="s">
        <v>29</v>
      </c>
      <c r="D43" s="297" t="s">
        <v>28</v>
      </c>
      <c r="E43" s="297" t="s">
        <v>27</v>
      </c>
      <c r="F43" s="28" t="s">
        <v>26</v>
      </c>
      <c r="G43" s="424" t="s">
        <v>25</v>
      </c>
      <c r="H43" s="425"/>
      <c r="I43" s="422"/>
      <c r="J43" s="423"/>
    </row>
    <row r="44" spans="2:10" ht="24" customHeight="1" x14ac:dyDescent="0.25">
      <c r="B44" s="299"/>
      <c r="C44" s="30" t="s">
        <v>411</v>
      </c>
      <c r="D44" s="30" t="s">
        <v>200</v>
      </c>
      <c r="E44" s="30" t="s">
        <v>11</v>
      </c>
      <c r="F44" s="30" t="s">
        <v>412</v>
      </c>
      <c r="G44" s="758">
        <f>J29</f>
        <v>2036315.54</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298"/>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15748031496062992" header="0.31496062992125984" footer="0.31496062992125984"/>
  <pageSetup scale="72" orientation="portrait" r:id="rId1"/>
  <drawing r:id="rId2"/>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sheetPr>
    <tabColor theme="0"/>
  </sheetPr>
  <dimension ref="B1:M56"/>
  <sheetViews>
    <sheetView workbookViewId="0">
      <selection activeCell="D13" sqref="D13:E14"/>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1862</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1855</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x14ac:dyDescent="0.25">
      <c r="B13" s="497"/>
      <c r="C13" s="498"/>
      <c r="D13" s="504" t="s">
        <v>441</v>
      </c>
      <c r="E13" s="504"/>
      <c r="F13" s="505" t="s">
        <v>445</v>
      </c>
      <c r="G13" s="506"/>
      <c r="H13" s="737" t="s">
        <v>1856</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1857</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1858</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1859</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16591.34</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1860</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16591.34</v>
      </c>
      <c r="J33" s="454"/>
    </row>
    <row r="34" spans="2:10" ht="16.5" x14ac:dyDescent="0.25">
      <c r="B34" s="417" t="s">
        <v>32</v>
      </c>
      <c r="C34" s="418"/>
      <c r="D34" s="418"/>
      <c r="E34" s="418"/>
      <c r="F34" s="418"/>
      <c r="G34" s="418"/>
      <c r="H34" s="419"/>
      <c r="I34" s="420" t="s">
        <v>31</v>
      </c>
      <c r="J34" s="421"/>
    </row>
    <row r="35" spans="2:10" ht="31.5" x14ac:dyDescent="0.25">
      <c r="B35" s="294" t="s">
        <v>30</v>
      </c>
      <c r="C35" s="294" t="s">
        <v>29</v>
      </c>
      <c r="D35" s="294" t="s">
        <v>28</v>
      </c>
      <c r="E35" s="294" t="s">
        <v>27</v>
      </c>
      <c r="F35" s="28" t="s">
        <v>26</v>
      </c>
      <c r="G35" s="424" t="s">
        <v>25</v>
      </c>
      <c r="H35" s="425"/>
      <c r="I35" s="422"/>
      <c r="J35" s="423"/>
    </row>
    <row r="36" spans="2:10" ht="15.75" x14ac:dyDescent="0.25">
      <c r="B36" s="296" t="s">
        <v>15</v>
      </c>
      <c r="C36" s="30" t="s">
        <v>12</v>
      </c>
      <c r="D36" s="30" t="s">
        <v>394</v>
      </c>
      <c r="E36" s="30" t="s">
        <v>119</v>
      </c>
      <c r="F36" s="30" t="s">
        <v>10</v>
      </c>
      <c r="G36" s="426">
        <f>+I28</f>
        <v>16591.34</v>
      </c>
      <c r="H36" s="427"/>
      <c r="I36" s="400" t="s">
        <v>143</v>
      </c>
      <c r="J36" s="401"/>
    </row>
    <row r="37" spans="2:10" ht="15.75" x14ac:dyDescent="0.25">
      <c r="B37" s="296"/>
      <c r="C37" s="30"/>
      <c r="D37" s="30"/>
      <c r="E37" s="30"/>
      <c r="F37" s="30"/>
      <c r="G37" s="406"/>
      <c r="H37" s="407"/>
      <c r="I37" s="402"/>
      <c r="J37" s="403"/>
    </row>
    <row r="38" spans="2:10" ht="13.5" customHeight="1" x14ac:dyDescent="0.25">
      <c r="B38" s="296"/>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295"/>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sheetPr>
    <tabColor theme="0"/>
  </sheetPr>
  <dimension ref="A1:M56"/>
  <sheetViews>
    <sheetView workbookViewId="0">
      <selection activeCell="D15" sqref="D15:H15"/>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1:10" ht="20.25" x14ac:dyDescent="0.25">
      <c r="A1" t="s">
        <v>1868</v>
      </c>
      <c r="B1" s="26"/>
      <c r="C1" s="25"/>
      <c r="D1" s="25"/>
      <c r="E1" s="25"/>
      <c r="F1" s="25"/>
      <c r="G1" s="25"/>
      <c r="H1" s="24"/>
      <c r="I1" s="24"/>
      <c r="J1" s="23"/>
    </row>
    <row r="2" spans="1:10" ht="16.5" x14ac:dyDescent="0.25">
      <c r="B2" s="17"/>
      <c r="C2" s="16"/>
      <c r="D2" s="16"/>
      <c r="E2" s="16"/>
      <c r="F2" s="16"/>
      <c r="G2" s="16"/>
      <c r="H2" s="16"/>
      <c r="I2" s="16"/>
      <c r="J2" s="15"/>
    </row>
    <row r="3" spans="1:10" ht="16.5" x14ac:dyDescent="0.25">
      <c r="B3" s="17"/>
      <c r="C3" s="16"/>
      <c r="D3" s="16"/>
      <c r="E3" s="16"/>
      <c r="F3" s="16"/>
      <c r="G3" s="16"/>
      <c r="H3" s="16"/>
      <c r="I3" s="16"/>
      <c r="J3" s="15"/>
    </row>
    <row r="4" spans="1:10" ht="18" x14ac:dyDescent="0.25">
      <c r="B4" s="489" t="s">
        <v>62</v>
      </c>
      <c r="C4" s="490"/>
      <c r="D4" s="490"/>
      <c r="E4" s="490"/>
      <c r="F4" s="490"/>
      <c r="G4" s="490"/>
      <c r="H4" s="490"/>
      <c r="I4" s="490"/>
      <c r="J4" s="491"/>
    </row>
    <row r="5" spans="1:10" ht="18" x14ac:dyDescent="0.25">
      <c r="B5" s="489" t="s">
        <v>61</v>
      </c>
      <c r="C5" s="490"/>
      <c r="D5" s="490"/>
      <c r="E5" s="490"/>
      <c r="F5" s="490"/>
      <c r="G5" s="490"/>
      <c r="H5" s="490"/>
      <c r="I5" s="490"/>
      <c r="J5" s="491"/>
    </row>
    <row r="6" spans="1:10" ht="18" x14ac:dyDescent="0.25">
      <c r="B6" s="489" t="s">
        <v>60</v>
      </c>
      <c r="C6" s="490"/>
      <c r="D6" s="490"/>
      <c r="E6" s="490"/>
      <c r="F6" s="490"/>
      <c r="G6" s="490"/>
      <c r="H6" s="490"/>
      <c r="I6" s="490"/>
      <c r="J6" s="491"/>
    </row>
    <row r="7" spans="1:10" ht="20.25" x14ac:dyDescent="0.25">
      <c r="B7" s="17"/>
      <c r="C7" s="16"/>
      <c r="D7" s="22"/>
      <c r="E7" s="16"/>
      <c r="F7" s="19"/>
      <c r="G7" s="19"/>
      <c r="H7" s="19"/>
      <c r="I7" s="21" t="s">
        <v>1867</v>
      </c>
      <c r="J7" s="15"/>
    </row>
    <row r="8" spans="1:10" ht="9.75" customHeight="1" x14ac:dyDescent="0.25">
      <c r="B8" s="17"/>
      <c r="C8" s="16"/>
      <c r="D8" s="19"/>
      <c r="E8" s="16"/>
      <c r="F8" s="19"/>
      <c r="G8" s="16"/>
      <c r="H8" s="16"/>
      <c r="I8" s="16"/>
      <c r="J8" s="15"/>
    </row>
    <row r="9" spans="1:10" ht="20.25" x14ac:dyDescent="0.25">
      <c r="B9" s="17"/>
      <c r="C9" s="16"/>
      <c r="D9" s="16"/>
      <c r="E9" s="16"/>
      <c r="F9" s="20"/>
      <c r="G9" s="19"/>
      <c r="H9" s="19"/>
      <c r="I9" s="18" t="s">
        <v>1855</v>
      </c>
      <c r="J9" s="15"/>
    </row>
    <row r="10" spans="1:10" ht="12.75" customHeight="1" x14ac:dyDescent="0.25">
      <c r="B10" s="17"/>
      <c r="C10" s="16"/>
      <c r="D10" s="16"/>
      <c r="E10" s="16"/>
      <c r="F10" s="20"/>
      <c r="G10" s="16"/>
      <c r="H10" s="16"/>
      <c r="I10" s="16"/>
      <c r="J10" s="15"/>
    </row>
    <row r="11" spans="1:10" ht="20.25" customHeight="1" x14ac:dyDescent="0.25">
      <c r="B11" s="602" t="s">
        <v>59</v>
      </c>
      <c r="C11" s="603"/>
      <c r="D11" s="603"/>
      <c r="E11" s="603"/>
      <c r="F11" s="603"/>
      <c r="G11" s="603"/>
      <c r="H11" s="603"/>
      <c r="I11" s="603"/>
      <c r="J11" s="604"/>
    </row>
    <row r="12" spans="1:10" x14ac:dyDescent="0.25">
      <c r="B12" s="495" t="s">
        <v>58</v>
      </c>
      <c r="C12" s="496"/>
      <c r="D12" s="501" t="s">
        <v>57</v>
      </c>
      <c r="E12" s="502"/>
      <c r="F12" s="501" t="s">
        <v>56</v>
      </c>
      <c r="G12" s="502"/>
      <c r="H12" s="501" t="s">
        <v>55</v>
      </c>
      <c r="I12" s="503"/>
      <c r="J12" s="14" t="s">
        <v>54</v>
      </c>
    </row>
    <row r="13" spans="1:10" x14ac:dyDescent="0.25">
      <c r="B13" s="497"/>
      <c r="C13" s="498"/>
      <c r="D13" s="504" t="s">
        <v>441</v>
      </c>
      <c r="E13" s="504"/>
      <c r="F13" s="505" t="s">
        <v>445</v>
      </c>
      <c r="G13" s="506"/>
      <c r="H13" s="737" t="s">
        <v>1856</v>
      </c>
      <c r="I13" s="518"/>
      <c r="J13" s="504" t="s">
        <v>52</v>
      </c>
    </row>
    <row r="14" spans="1:10" ht="33" customHeight="1" x14ac:dyDescent="0.25">
      <c r="B14" s="497"/>
      <c r="C14" s="498"/>
      <c r="D14" s="504"/>
      <c r="E14" s="504"/>
      <c r="F14" s="507"/>
      <c r="G14" s="508"/>
      <c r="H14" s="519"/>
      <c r="I14" s="520"/>
      <c r="J14" s="504"/>
    </row>
    <row r="15" spans="1:10" ht="36" customHeight="1" x14ac:dyDescent="0.25">
      <c r="B15" s="497"/>
      <c r="C15" s="498"/>
      <c r="D15" s="390" t="s">
        <v>51</v>
      </c>
      <c r="E15" s="390"/>
      <c r="F15" s="390"/>
      <c r="G15" s="390"/>
      <c r="H15" s="390"/>
      <c r="I15" s="511" t="s">
        <v>50</v>
      </c>
      <c r="J15" s="512"/>
    </row>
    <row r="16" spans="1: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1863</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1864</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1865</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13957.23</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1866</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13957.23</v>
      </c>
      <c r="J33" s="454"/>
    </row>
    <row r="34" spans="2:10" ht="16.5" x14ac:dyDescent="0.25">
      <c r="B34" s="417" t="s">
        <v>32</v>
      </c>
      <c r="C34" s="418"/>
      <c r="D34" s="418"/>
      <c r="E34" s="418"/>
      <c r="F34" s="418"/>
      <c r="G34" s="418"/>
      <c r="H34" s="419"/>
      <c r="I34" s="420" t="s">
        <v>31</v>
      </c>
      <c r="J34" s="421"/>
    </row>
    <row r="35" spans="2:10" ht="31.5" x14ac:dyDescent="0.25">
      <c r="B35" s="294" t="s">
        <v>30</v>
      </c>
      <c r="C35" s="294" t="s">
        <v>29</v>
      </c>
      <c r="D35" s="294" t="s">
        <v>28</v>
      </c>
      <c r="E35" s="294" t="s">
        <v>27</v>
      </c>
      <c r="F35" s="28" t="s">
        <v>26</v>
      </c>
      <c r="G35" s="424" t="s">
        <v>25</v>
      </c>
      <c r="H35" s="425"/>
      <c r="I35" s="422"/>
      <c r="J35" s="423"/>
    </row>
    <row r="36" spans="2:10" ht="15.75" x14ac:dyDescent="0.25">
      <c r="B36" s="296" t="s">
        <v>16</v>
      </c>
      <c r="C36" s="30" t="s">
        <v>12</v>
      </c>
      <c r="D36" s="30" t="s">
        <v>394</v>
      </c>
      <c r="E36" s="30" t="s">
        <v>119</v>
      </c>
      <c r="F36" s="30" t="s">
        <v>10</v>
      </c>
      <c r="G36" s="426">
        <f>+I28</f>
        <v>13957.23</v>
      </c>
      <c r="H36" s="427"/>
      <c r="I36" s="400" t="s">
        <v>143</v>
      </c>
      <c r="J36" s="401"/>
    </row>
    <row r="37" spans="2:10" ht="15.75" x14ac:dyDescent="0.25">
      <c r="B37" s="296"/>
      <c r="C37" s="30"/>
      <c r="D37" s="30"/>
      <c r="E37" s="30"/>
      <c r="F37" s="30"/>
      <c r="G37" s="406"/>
      <c r="H37" s="407"/>
      <c r="I37" s="402"/>
      <c r="J37" s="403"/>
    </row>
    <row r="38" spans="2:10" ht="13.5" customHeight="1" x14ac:dyDescent="0.25">
      <c r="B38" s="296"/>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295"/>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sheetPr>
    <tabColor theme="0"/>
  </sheetPr>
  <dimension ref="B2:J60"/>
  <sheetViews>
    <sheetView topLeftCell="A13" workbookViewId="0">
      <selection activeCell="D19" sqref="D19:J2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1869</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1877</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1870</v>
      </c>
      <c r="G14" s="506"/>
      <c r="H14" s="737" t="s">
        <v>1875</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1871</v>
      </c>
      <c r="E19" s="596"/>
      <c r="F19" s="596"/>
      <c r="G19" s="596"/>
      <c r="H19" s="596"/>
      <c r="I19" s="596"/>
      <c r="J19" s="597"/>
    </row>
    <row r="20" spans="2:10" x14ac:dyDescent="0.25">
      <c r="B20" s="461"/>
      <c r="C20" s="462"/>
      <c r="D20" s="598"/>
      <c r="E20" s="599"/>
      <c r="F20" s="599"/>
      <c r="G20" s="599"/>
      <c r="H20" s="599"/>
      <c r="I20" s="599"/>
      <c r="J20" s="600"/>
    </row>
    <row r="21" spans="2:10" x14ac:dyDescent="0.25">
      <c r="B21" s="521" t="s">
        <v>1872</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1873</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18558.18</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18558.18</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1874</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18558.18</v>
      </c>
      <c r="J38" s="717"/>
    </row>
    <row r="39" spans="2:10" ht="16.5" x14ac:dyDescent="0.25">
      <c r="B39" s="417" t="s">
        <v>32</v>
      </c>
      <c r="C39" s="418"/>
      <c r="D39" s="418"/>
      <c r="E39" s="418"/>
      <c r="F39" s="418"/>
      <c r="G39" s="418"/>
      <c r="H39" s="419"/>
      <c r="I39" s="420" t="s">
        <v>31</v>
      </c>
      <c r="J39" s="421"/>
    </row>
    <row r="40" spans="2:10" ht="31.5" x14ac:dyDescent="0.25">
      <c r="B40" s="300" t="s">
        <v>30</v>
      </c>
      <c r="C40" s="300" t="s">
        <v>29</v>
      </c>
      <c r="D40" s="300" t="s">
        <v>28</v>
      </c>
      <c r="E40" s="300" t="s">
        <v>27</v>
      </c>
      <c r="F40" s="28" t="s">
        <v>26</v>
      </c>
      <c r="G40" s="424" t="s">
        <v>25</v>
      </c>
      <c r="H40" s="425"/>
      <c r="I40" s="422"/>
      <c r="J40" s="423"/>
    </row>
    <row r="41" spans="2:10" ht="18" customHeight="1" x14ac:dyDescent="0.25">
      <c r="B41" s="9" t="s">
        <v>15</v>
      </c>
      <c r="C41" s="30" t="s">
        <v>1876</v>
      </c>
      <c r="D41" s="30" t="s">
        <v>11</v>
      </c>
      <c r="E41" s="30" t="s">
        <v>11</v>
      </c>
      <c r="F41" s="30" t="s">
        <v>10</v>
      </c>
      <c r="G41" s="426">
        <f>+J27</f>
        <v>18558.18</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18558.18</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 ref="B31:H31"/>
    <mergeCell ref="I31:J31"/>
    <mergeCell ref="B18:J18"/>
    <mergeCell ref="B19:C20"/>
    <mergeCell ref="D19:J20"/>
    <mergeCell ref="B21:E22"/>
    <mergeCell ref="F21:J22"/>
    <mergeCell ref="B23:J23"/>
    <mergeCell ref="B24:J26"/>
    <mergeCell ref="B27:I27"/>
    <mergeCell ref="B28:I28"/>
    <mergeCell ref="B29:I29"/>
    <mergeCell ref="B30:J30"/>
    <mergeCell ref="B32:H32"/>
    <mergeCell ref="I32:J32"/>
    <mergeCell ref="B33:H33"/>
    <mergeCell ref="I33:J33"/>
    <mergeCell ref="B34:H34"/>
    <mergeCell ref="I34:J34"/>
    <mergeCell ref="B35:H35"/>
    <mergeCell ref="I35:J35"/>
    <mergeCell ref="B36:H36"/>
    <mergeCell ref="I36:J36"/>
    <mergeCell ref="B37:E38"/>
    <mergeCell ref="F37:H37"/>
    <mergeCell ref="I37:J37"/>
    <mergeCell ref="F38:H38"/>
    <mergeCell ref="I38:J38"/>
    <mergeCell ref="B39:H39"/>
    <mergeCell ref="I39:J40"/>
    <mergeCell ref="G40:H40"/>
    <mergeCell ref="G41:H41"/>
    <mergeCell ref="I41:J44"/>
    <mergeCell ref="G42:H42"/>
    <mergeCell ref="G43:H43"/>
    <mergeCell ref="G44:H44"/>
    <mergeCell ref="G45:H45"/>
    <mergeCell ref="I45:J45"/>
    <mergeCell ref="G46:H46"/>
    <mergeCell ref="I46:J51"/>
    <mergeCell ref="G47:H47"/>
    <mergeCell ref="G48:H48"/>
    <mergeCell ref="G49:H49"/>
    <mergeCell ref="G50:H50"/>
    <mergeCell ref="B51:F51"/>
    <mergeCell ref="G51:H51"/>
    <mergeCell ref="B52:H52"/>
    <mergeCell ref="I52:J53"/>
    <mergeCell ref="B53:D53"/>
    <mergeCell ref="E53:H53"/>
    <mergeCell ref="B54:D59"/>
    <mergeCell ref="E54:H59"/>
    <mergeCell ref="I54:J57"/>
    <mergeCell ref="I58:J59"/>
    <mergeCell ref="B60:J60"/>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sheetPr>
    <tabColor theme="0"/>
  </sheetPr>
  <dimension ref="B1:J63"/>
  <sheetViews>
    <sheetView topLeftCell="A7"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1880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1289</v>
      </c>
      <c r="E15" s="518"/>
      <c r="F15" s="505" t="s">
        <v>1882</v>
      </c>
      <c r="G15" s="506"/>
      <c r="H15" s="737" t="s">
        <v>1645</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1333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1334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1884</v>
      </c>
      <c r="C26" s="477"/>
      <c r="D26" s="477"/>
      <c r="E26" s="477"/>
      <c r="F26" s="477"/>
      <c r="G26" s="477"/>
      <c r="H26" s="477"/>
      <c r="I26" s="477"/>
      <c r="J26" s="478"/>
    </row>
    <row r="27" spans="2:10" ht="31.5" customHeight="1" x14ac:dyDescent="0.25">
      <c r="B27" s="479"/>
      <c r="C27" s="480"/>
      <c r="D27" s="480"/>
      <c r="E27" s="480"/>
      <c r="F27" s="480"/>
      <c r="G27" s="480"/>
      <c r="H27" s="480"/>
      <c r="I27" s="480"/>
      <c r="J27" s="481"/>
    </row>
    <row r="28" spans="2:10" ht="51"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28000</v>
      </c>
    </row>
    <row r="30" spans="2:10" ht="21.75" customHeight="1" x14ac:dyDescent="0.25">
      <c r="B30" s="696" t="s">
        <v>244</v>
      </c>
      <c r="C30" s="697"/>
      <c r="D30" s="697"/>
      <c r="E30" s="697"/>
      <c r="F30" s="697"/>
      <c r="G30" s="697"/>
      <c r="H30" s="697"/>
      <c r="I30" s="700"/>
      <c r="J30" s="47">
        <f>J29*12%</f>
        <v>3360</v>
      </c>
    </row>
    <row r="31" spans="2:10" ht="16.5" customHeight="1" x14ac:dyDescent="0.25">
      <c r="B31" s="456" t="s">
        <v>42</v>
      </c>
      <c r="C31" s="709"/>
      <c r="D31" s="709"/>
      <c r="E31" s="709"/>
      <c r="F31" s="709"/>
      <c r="G31" s="709"/>
      <c r="H31" s="709"/>
      <c r="I31" s="710"/>
      <c r="J31" s="48">
        <f>J29+J30</f>
        <v>31360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28</v>
      </c>
      <c r="J35" s="712"/>
    </row>
    <row r="36" spans="2:10" ht="18" x14ac:dyDescent="0.25">
      <c r="B36" s="542" t="s">
        <v>1336</v>
      </c>
      <c r="C36" s="543"/>
      <c r="D36" s="543"/>
      <c r="E36" s="543"/>
      <c r="F36" s="543"/>
      <c r="G36" s="543"/>
      <c r="H36" s="543"/>
      <c r="I36" s="711">
        <f>J29*2%</f>
        <v>560</v>
      </c>
      <c r="J36" s="712"/>
    </row>
    <row r="37" spans="2:10" ht="18" x14ac:dyDescent="0.25">
      <c r="B37" s="542" t="s">
        <v>1292</v>
      </c>
      <c r="C37" s="543"/>
      <c r="D37" s="543"/>
      <c r="E37" s="543"/>
      <c r="F37" s="543"/>
      <c r="G37" s="543"/>
      <c r="H37" s="543"/>
      <c r="I37" s="711">
        <f>+J29*1.4%</f>
        <v>391.99999999999994</v>
      </c>
      <c r="J37" s="712"/>
    </row>
    <row r="38" spans="2:10" ht="19.5" customHeight="1" x14ac:dyDescent="0.25">
      <c r="B38" s="542" t="s">
        <v>198</v>
      </c>
      <c r="C38" s="543"/>
      <c r="D38" s="543"/>
      <c r="E38" s="543"/>
      <c r="F38" s="543"/>
      <c r="G38" s="543"/>
      <c r="H38" s="543"/>
      <c r="I38" s="713">
        <f>+J30*75%</f>
        <v>2520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1883</v>
      </c>
      <c r="C41" s="621"/>
      <c r="D41" s="621"/>
      <c r="E41" s="622"/>
      <c r="F41" s="550" t="s">
        <v>34</v>
      </c>
      <c r="G41" s="551"/>
      <c r="H41" s="552"/>
      <c r="I41" s="715">
        <f>I38+I37+I35+I36</f>
        <v>3500</v>
      </c>
      <c r="J41" s="715"/>
    </row>
    <row r="42" spans="2:10" ht="32.25" customHeight="1" x14ac:dyDescent="0.25">
      <c r="B42" s="623"/>
      <c r="C42" s="624"/>
      <c r="D42" s="624"/>
      <c r="E42" s="625"/>
      <c r="F42" s="550" t="s">
        <v>33</v>
      </c>
      <c r="G42" s="551"/>
      <c r="H42" s="552"/>
      <c r="I42" s="716">
        <f>J31-I41</f>
        <v>27860</v>
      </c>
      <c r="J42" s="717"/>
    </row>
    <row r="43" spans="2:10" ht="16.5" x14ac:dyDescent="0.25">
      <c r="B43" s="417" t="s">
        <v>32</v>
      </c>
      <c r="C43" s="418"/>
      <c r="D43" s="418"/>
      <c r="E43" s="418"/>
      <c r="F43" s="418"/>
      <c r="G43" s="418"/>
      <c r="H43" s="419"/>
      <c r="I43" s="420" t="s">
        <v>31</v>
      </c>
      <c r="J43" s="421"/>
    </row>
    <row r="44" spans="2:10" ht="31.5" x14ac:dyDescent="0.25">
      <c r="B44" s="301" t="s">
        <v>30</v>
      </c>
      <c r="C44" s="301" t="s">
        <v>29</v>
      </c>
      <c r="D44" s="301" t="s">
        <v>28</v>
      </c>
      <c r="E44" s="301" t="s">
        <v>27</v>
      </c>
      <c r="F44" s="28" t="s">
        <v>26</v>
      </c>
      <c r="G44" s="424" t="s">
        <v>25</v>
      </c>
      <c r="H44" s="425"/>
      <c r="I44" s="422"/>
      <c r="J44" s="423"/>
    </row>
    <row r="45" spans="2:10" ht="24" customHeight="1" x14ac:dyDescent="0.25">
      <c r="B45" s="303"/>
      <c r="C45" s="30" t="s">
        <v>411</v>
      </c>
      <c r="D45" s="30" t="s">
        <v>200</v>
      </c>
      <c r="E45" s="30" t="s">
        <v>11</v>
      </c>
      <c r="F45" s="30" t="s">
        <v>412</v>
      </c>
      <c r="G45" s="758">
        <f>J29</f>
        <v>28000</v>
      </c>
      <c r="H45" s="759"/>
      <c r="I45" s="428" t="s">
        <v>24</v>
      </c>
      <c r="J45" s="429"/>
    </row>
    <row r="46" spans="2:10" ht="20.25" customHeight="1" x14ac:dyDescent="0.25">
      <c r="B46" s="9"/>
      <c r="C46" s="30" t="s">
        <v>146</v>
      </c>
      <c r="D46" s="30" t="s">
        <v>144</v>
      </c>
      <c r="E46" s="30" t="s">
        <v>11</v>
      </c>
      <c r="F46" s="30" t="s">
        <v>413</v>
      </c>
      <c r="G46" s="758">
        <f>J30</f>
        <v>3360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02"/>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15748031496062992" bottom="0.35433070866141736" header="0.31496062992125984" footer="0.31496062992125984"/>
  <pageSetup scale="73" orientation="portrait" r:id="rId1"/>
  <drawing r:id="rId2"/>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sheetPr>
    <tabColor theme="0"/>
  </sheetPr>
  <dimension ref="B1:J62"/>
  <sheetViews>
    <sheetView topLeftCell="A14" workbookViewId="0">
      <selection activeCell="I8" sqref="I8:I10"/>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1885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429</v>
      </c>
      <c r="E15" s="772"/>
      <c r="F15" s="505" t="s">
        <v>1728</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1699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1700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1886</v>
      </c>
      <c r="C26" s="761"/>
      <c r="D26" s="761"/>
      <c r="E26" s="761"/>
      <c r="F26" s="761"/>
      <c r="G26" s="761"/>
      <c r="H26" s="761"/>
      <c r="I26" s="761"/>
      <c r="J26" s="762"/>
    </row>
    <row r="27" spans="2:10" ht="46.5" customHeight="1" x14ac:dyDescent="0.25">
      <c r="B27" s="763"/>
      <c r="C27" s="764"/>
      <c r="D27" s="764"/>
      <c r="E27" s="764"/>
      <c r="F27" s="764"/>
      <c r="G27" s="764"/>
      <c r="H27" s="764"/>
      <c r="I27" s="764"/>
      <c r="J27" s="765"/>
    </row>
    <row r="28" spans="2:10" ht="43.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20000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hidden="1" x14ac:dyDescent="0.25">
      <c r="B35" s="542" t="s">
        <v>340</v>
      </c>
      <c r="C35" s="543"/>
      <c r="D35" s="543"/>
      <c r="E35" s="543"/>
      <c r="F35" s="543"/>
      <c r="G35" s="543"/>
      <c r="H35" s="543"/>
      <c r="I35" s="711"/>
      <c r="J35" s="712"/>
    </row>
    <row r="36" spans="2:10" ht="18" x14ac:dyDescent="0.25">
      <c r="B36" s="542" t="s">
        <v>1572</v>
      </c>
      <c r="C36" s="543"/>
      <c r="D36" s="543"/>
      <c r="E36" s="543"/>
      <c r="F36" s="543"/>
      <c r="G36" s="543"/>
      <c r="H36" s="543"/>
      <c r="I36" s="711">
        <f>+J29*1.4%</f>
        <v>279.99999999999994</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1887</v>
      </c>
      <c r="C40" s="621"/>
      <c r="D40" s="621"/>
      <c r="E40" s="622"/>
      <c r="F40" s="550" t="s">
        <v>34</v>
      </c>
      <c r="G40" s="551"/>
      <c r="H40" s="552"/>
      <c r="I40" s="715">
        <f>I37+I36+I35</f>
        <v>279.99999999999994</v>
      </c>
      <c r="J40" s="715"/>
    </row>
    <row r="41" spans="2:10" ht="32.25" customHeight="1" x14ac:dyDescent="0.25">
      <c r="B41" s="623"/>
      <c r="C41" s="624"/>
      <c r="D41" s="624"/>
      <c r="E41" s="625"/>
      <c r="F41" s="550" t="s">
        <v>33</v>
      </c>
      <c r="G41" s="551"/>
      <c r="H41" s="552"/>
      <c r="I41" s="716">
        <f>J31-I40</f>
        <v>19720</v>
      </c>
      <c r="J41" s="717"/>
    </row>
    <row r="42" spans="2:10" ht="16.5" x14ac:dyDescent="0.25">
      <c r="B42" s="417" t="s">
        <v>32</v>
      </c>
      <c r="C42" s="418"/>
      <c r="D42" s="418"/>
      <c r="E42" s="418"/>
      <c r="F42" s="418"/>
      <c r="G42" s="418"/>
      <c r="H42" s="419"/>
      <c r="I42" s="420" t="s">
        <v>31</v>
      </c>
      <c r="J42" s="421"/>
    </row>
    <row r="43" spans="2:10" ht="31.5" x14ac:dyDescent="0.25">
      <c r="B43" s="301" t="s">
        <v>30</v>
      </c>
      <c r="C43" s="301" t="s">
        <v>29</v>
      </c>
      <c r="D43" s="301" t="s">
        <v>28</v>
      </c>
      <c r="E43" s="301" t="s">
        <v>27</v>
      </c>
      <c r="F43" s="28" t="s">
        <v>26</v>
      </c>
      <c r="G43" s="424" t="s">
        <v>25</v>
      </c>
      <c r="H43" s="425"/>
      <c r="I43" s="422"/>
      <c r="J43" s="423"/>
    </row>
    <row r="44" spans="2:10" ht="24" customHeight="1" x14ac:dyDescent="0.25">
      <c r="B44" s="303"/>
      <c r="C44" s="30" t="s">
        <v>411</v>
      </c>
      <c r="D44" s="30" t="s">
        <v>200</v>
      </c>
      <c r="E44" s="30" t="s">
        <v>11</v>
      </c>
      <c r="F44" s="30" t="s">
        <v>412</v>
      </c>
      <c r="G44" s="758">
        <f>J29</f>
        <v>20000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02"/>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27559055118110237" bottom="0.23622047244094491" header="0.31496062992125984" footer="0.31496062992125984"/>
  <pageSetup scale="73" orientation="portrait" r:id="rId1"/>
  <drawing r:id="rId2"/>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sheetPr>
    <tabColor theme="0"/>
  </sheetPr>
  <dimension ref="B1:J63"/>
  <sheetViews>
    <sheetView topLeftCell="A10" workbookViewId="0">
      <selection activeCell="J31" sqref="J3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1888</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1881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1719</v>
      </c>
      <c r="E15" s="772"/>
      <c r="F15" s="505">
        <v>2.2080000000000002</v>
      </c>
      <c r="G15" s="506"/>
      <c r="H15" s="737" t="s">
        <v>1645</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1059</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1720</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1889</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44.25"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22080</v>
      </c>
    </row>
    <row r="30" spans="2:10" ht="21.75" customHeight="1" x14ac:dyDescent="0.25">
      <c r="B30" s="696" t="s">
        <v>244</v>
      </c>
      <c r="C30" s="697"/>
      <c r="D30" s="697"/>
      <c r="E30" s="697"/>
      <c r="F30" s="697"/>
      <c r="G30" s="697"/>
      <c r="H30" s="697"/>
      <c r="I30" s="700"/>
      <c r="J30" s="47"/>
    </row>
    <row r="31" spans="2:10" ht="16.5" customHeight="1" x14ac:dyDescent="0.25">
      <c r="B31" s="456" t="s">
        <v>42</v>
      </c>
      <c r="C31" s="709"/>
      <c r="D31" s="709"/>
      <c r="E31" s="709"/>
      <c r="F31" s="709"/>
      <c r="G31" s="709"/>
      <c r="H31" s="709"/>
      <c r="I31" s="710"/>
      <c r="J31" s="48">
        <f>J29+J30</f>
        <v>22080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927</v>
      </c>
      <c r="C35" s="543"/>
      <c r="D35" s="543"/>
      <c r="E35" s="543"/>
      <c r="F35" s="543"/>
      <c r="G35" s="543"/>
      <c r="H35" s="543"/>
      <c r="I35" s="711">
        <v>0</v>
      </c>
      <c r="J35" s="712"/>
    </row>
    <row r="36" spans="2:10" ht="18" x14ac:dyDescent="0.25">
      <c r="B36" s="542" t="s">
        <v>1056</v>
      </c>
      <c r="C36" s="543"/>
      <c r="D36" s="543"/>
      <c r="E36" s="543"/>
      <c r="F36" s="543"/>
      <c r="G36" s="543"/>
      <c r="H36" s="543"/>
      <c r="I36" s="711">
        <f>+J29*0.1%</f>
        <v>22.080000000000002</v>
      </c>
      <c r="J36" s="712"/>
    </row>
    <row r="37" spans="2:10" ht="18" x14ac:dyDescent="0.25">
      <c r="B37" s="542" t="s">
        <v>1292</v>
      </c>
      <c r="C37" s="543"/>
      <c r="D37" s="543"/>
      <c r="E37" s="543"/>
      <c r="F37" s="543"/>
      <c r="G37" s="543"/>
      <c r="H37" s="543"/>
      <c r="I37" s="711">
        <f>+J29*1.4%</f>
        <v>309.11999999999995</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1890</v>
      </c>
      <c r="C41" s="621"/>
      <c r="D41" s="621"/>
      <c r="E41" s="622"/>
      <c r="F41" s="550" t="s">
        <v>34</v>
      </c>
      <c r="G41" s="551"/>
      <c r="H41" s="552"/>
      <c r="I41" s="715">
        <f>I38+I37+I35+I36</f>
        <v>331.19999999999993</v>
      </c>
      <c r="J41" s="715"/>
    </row>
    <row r="42" spans="2:10" ht="32.25" customHeight="1" x14ac:dyDescent="0.25">
      <c r="B42" s="623"/>
      <c r="C42" s="624"/>
      <c r="D42" s="624"/>
      <c r="E42" s="625"/>
      <c r="F42" s="550" t="s">
        <v>33</v>
      </c>
      <c r="G42" s="551"/>
      <c r="H42" s="552"/>
      <c r="I42" s="716">
        <f>J31-I41</f>
        <v>21748.799999999999</v>
      </c>
      <c r="J42" s="717"/>
    </row>
    <row r="43" spans="2:10" ht="16.5" x14ac:dyDescent="0.25">
      <c r="B43" s="417" t="s">
        <v>32</v>
      </c>
      <c r="C43" s="418"/>
      <c r="D43" s="418"/>
      <c r="E43" s="418"/>
      <c r="F43" s="418"/>
      <c r="G43" s="418"/>
      <c r="H43" s="419"/>
      <c r="I43" s="420" t="s">
        <v>31</v>
      </c>
      <c r="J43" s="421"/>
    </row>
    <row r="44" spans="2:10" ht="31.5" x14ac:dyDescent="0.25">
      <c r="B44" s="301" t="s">
        <v>30</v>
      </c>
      <c r="C44" s="301" t="s">
        <v>29</v>
      </c>
      <c r="D44" s="301" t="s">
        <v>28</v>
      </c>
      <c r="E44" s="301" t="s">
        <v>27</v>
      </c>
      <c r="F44" s="28" t="s">
        <v>26</v>
      </c>
      <c r="G44" s="424" t="s">
        <v>25</v>
      </c>
      <c r="H44" s="425"/>
      <c r="I44" s="422"/>
      <c r="J44" s="423"/>
    </row>
    <row r="45" spans="2:10" ht="24" customHeight="1" x14ac:dyDescent="0.25">
      <c r="B45" s="303"/>
      <c r="C45" s="30" t="s">
        <v>411</v>
      </c>
      <c r="D45" s="30" t="s">
        <v>200</v>
      </c>
      <c r="E45" s="30" t="s">
        <v>11</v>
      </c>
      <c r="F45" s="30" t="s">
        <v>412</v>
      </c>
      <c r="G45" s="758">
        <f>J29</f>
        <v>22080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02"/>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sheetPr>
    <tabColor theme="0"/>
  </sheetPr>
  <dimension ref="B1:K62"/>
  <sheetViews>
    <sheetView topLeftCell="A3" workbookViewId="0">
      <selection sqref="A1:J62"/>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1891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1892</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1751</v>
      </c>
      <c r="E13" s="506"/>
      <c r="F13" s="517" t="s">
        <v>1752</v>
      </c>
      <c r="G13" s="518"/>
      <c r="H13" s="737" t="s">
        <v>1645</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707" t="s">
        <v>241</v>
      </c>
      <c r="J16" s="708"/>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646</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1440</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1893</v>
      </c>
      <c r="C24" s="529"/>
      <c r="D24" s="529"/>
      <c r="E24" s="529"/>
      <c r="F24" s="529"/>
      <c r="G24" s="529"/>
      <c r="H24" s="529"/>
      <c r="I24" s="529"/>
      <c r="J24" s="530"/>
    </row>
    <row r="25" spans="2:10" x14ac:dyDescent="0.25">
      <c r="B25" s="531"/>
      <c r="C25" s="532"/>
      <c r="D25" s="532"/>
      <c r="E25" s="532"/>
      <c r="F25" s="532"/>
      <c r="G25" s="532"/>
      <c r="H25" s="532"/>
      <c r="I25" s="532"/>
      <c r="J25" s="533"/>
    </row>
    <row r="26" spans="2:10" ht="57.7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590</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1894</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590</v>
      </c>
      <c r="J41" s="452"/>
    </row>
    <row r="42" spans="2:10" ht="14.25" customHeight="1" x14ac:dyDescent="0.25">
      <c r="B42" s="417" t="s">
        <v>32</v>
      </c>
      <c r="C42" s="418"/>
      <c r="D42" s="418"/>
      <c r="E42" s="418"/>
      <c r="F42" s="418"/>
      <c r="G42" s="418"/>
      <c r="H42" s="419"/>
      <c r="I42" s="390" t="s">
        <v>31</v>
      </c>
      <c r="J42" s="390"/>
    </row>
    <row r="43" spans="2:10" ht="29.25" customHeight="1" x14ac:dyDescent="0.25">
      <c r="B43" s="304" t="s">
        <v>30</v>
      </c>
      <c r="C43" s="304" t="s">
        <v>29</v>
      </c>
      <c r="D43" s="304" t="s">
        <v>28</v>
      </c>
      <c r="E43" s="304" t="s">
        <v>27</v>
      </c>
      <c r="F43" s="34" t="s">
        <v>26</v>
      </c>
      <c r="G43" s="437" t="s">
        <v>25</v>
      </c>
      <c r="H43" s="434"/>
      <c r="I43" s="390"/>
      <c r="J43" s="390"/>
    </row>
    <row r="44" spans="2:10" ht="24" customHeight="1" x14ac:dyDescent="0.25">
      <c r="B44" s="306" t="s">
        <v>15</v>
      </c>
      <c r="C44" s="30" t="s">
        <v>336</v>
      </c>
      <c r="D44" s="30" t="s">
        <v>11</v>
      </c>
      <c r="E44" s="30" t="s">
        <v>11</v>
      </c>
      <c r="F44" s="30" t="s">
        <v>10</v>
      </c>
      <c r="G44" s="426">
        <f>I27</f>
        <v>590</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05"/>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E22"/>
    <mergeCell ref="F20:J22"/>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H34"/>
    <mergeCell ref="I34:J34"/>
    <mergeCell ref="B35:H35"/>
    <mergeCell ref="I35:J35"/>
    <mergeCell ref="B36:H36"/>
    <mergeCell ref="I36:J36"/>
    <mergeCell ref="B37:H37"/>
    <mergeCell ref="I37:J37"/>
    <mergeCell ref="B38:H38"/>
    <mergeCell ref="I38:J38"/>
    <mergeCell ref="B39:H39"/>
    <mergeCell ref="I39:J39"/>
    <mergeCell ref="B40:E41"/>
    <mergeCell ref="F40:H40"/>
    <mergeCell ref="I40:J40"/>
    <mergeCell ref="F41:H41"/>
    <mergeCell ref="I41:J41"/>
    <mergeCell ref="B42:H42"/>
    <mergeCell ref="I42:J43"/>
    <mergeCell ref="G43:H43"/>
    <mergeCell ref="G44:H44"/>
    <mergeCell ref="I44:J46"/>
    <mergeCell ref="G45:H45"/>
    <mergeCell ref="G46:H46"/>
    <mergeCell ref="G47:H47"/>
    <mergeCell ref="I47:J47"/>
    <mergeCell ref="G48:H48"/>
    <mergeCell ref="I48:J52"/>
    <mergeCell ref="G49:H49"/>
    <mergeCell ref="G50:H50"/>
    <mergeCell ref="G51:H51"/>
    <mergeCell ref="G52:H52"/>
    <mergeCell ref="B61:J61"/>
    <mergeCell ref="B62:J62"/>
    <mergeCell ref="B53:H53"/>
    <mergeCell ref="I53:J54"/>
    <mergeCell ref="B54:D54"/>
    <mergeCell ref="E54:H54"/>
    <mergeCell ref="B55:D60"/>
    <mergeCell ref="E55:H60"/>
    <mergeCell ref="I55:J58"/>
    <mergeCell ref="I59:J60"/>
  </mergeCells>
  <printOptions horizontalCentered="1"/>
  <pageMargins left="0.31496062992125984" right="0.31496062992125984" top="0.15748031496062992" bottom="0.15748031496062992" header="0.31496062992125984" footer="0.31496062992125984"/>
  <pageSetup scale="75" fitToHeight="0" orientation="portrait" r:id="rId1"/>
  <drawing r:id="rId2"/>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sheetPr>
    <tabColor theme="0"/>
  </sheetPr>
  <dimension ref="B1:L84"/>
  <sheetViews>
    <sheetView topLeftCell="A35" workbookViewId="0">
      <selection sqref="A1:J82"/>
    </sheetView>
  </sheetViews>
  <sheetFormatPr baseColWidth="10" defaultRowHeight="16.5" x14ac:dyDescent="0.25"/>
  <cols>
    <col min="1" max="1" width="3.140625" style="1" customWidth="1"/>
    <col min="2" max="2" width="14.85546875" style="1" customWidth="1"/>
    <col min="3" max="3" width="14.42578125" style="1" customWidth="1"/>
    <col min="4" max="4" width="14.7109375" style="1" customWidth="1"/>
    <col min="5" max="5" width="10.7109375" style="1" customWidth="1"/>
    <col min="6" max="6" width="13.42578125" style="1" customWidth="1"/>
    <col min="7" max="7" width="14.42578125" style="1" customWidth="1"/>
    <col min="8" max="8" width="4.7109375" style="1" customWidth="1"/>
    <col min="9" max="9" width="14.28515625" style="1" customWidth="1"/>
    <col min="10" max="10" width="29.7109375" style="1" customWidth="1"/>
    <col min="11" max="11" width="11.42578125" style="1"/>
    <col min="12" max="12" width="13.42578125" style="1" customWidth="1"/>
    <col min="13"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5" customHeight="1" x14ac:dyDescent="0.25">
      <c r="B6" s="489" t="s">
        <v>60</v>
      </c>
      <c r="C6" s="490"/>
      <c r="D6" s="490"/>
      <c r="E6" s="490"/>
      <c r="F6" s="490"/>
      <c r="G6" s="490"/>
      <c r="H6" s="490"/>
      <c r="I6" s="490"/>
      <c r="J6" s="491"/>
    </row>
    <row r="7" spans="2:10" ht="20.25" x14ac:dyDescent="0.25">
      <c r="B7" s="17"/>
      <c r="C7" s="16"/>
      <c r="D7" s="22"/>
      <c r="E7" s="16"/>
      <c r="F7" s="19"/>
      <c r="G7" s="19"/>
      <c r="H7" s="19"/>
      <c r="I7" s="21" t="s">
        <v>1895</v>
      </c>
      <c r="J7" s="15"/>
    </row>
    <row r="8" spans="2:10" ht="9.75" customHeight="1" x14ac:dyDescent="0.25">
      <c r="B8" s="17"/>
      <c r="C8" s="16"/>
      <c r="D8" s="19"/>
      <c r="E8" s="16"/>
      <c r="F8" s="20"/>
      <c r="G8" s="16"/>
      <c r="H8" s="16"/>
      <c r="I8" s="16"/>
      <c r="J8" s="15"/>
    </row>
    <row r="9" spans="2:10" ht="17.25" customHeight="1" x14ac:dyDescent="0.25">
      <c r="B9" s="17"/>
      <c r="C9" s="16"/>
      <c r="D9" s="16"/>
      <c r="E9" s="16"/>
      <c r="F9" s="20"/>
      <c r="G9" s="19"/>
      <c r="H9" s="19"/>
      <c r="I9" s="18" t="s">
        <v>1896</v>
      </c>
      <c r="J9" s="15"/>
    </row>
    <row r="10" spans="2:10" ht="10.5" customHeight="1" x14ac:dyDescent="0.25">
      <c r="B10" s="17"/>
      <c r="C10" s="16"/>
      <c r="D10" s="16"/>
      <c r="E10" s="16"/>
      <c r="F10" s="16"/>
      <c r="G10" s="16"/>
      <c r="H10" s="16"/>
      <c r="I10" s="16"/>
      <c r="J10" s="15"/>
    </row>
    <row r="11" spans="2:10" ht="18"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9.5" customHeight="1" x14ac:dyDescent="0.25">
      <c r="B13" s="497"/>
      <c r="C13" s="498"/>
      <c r="D13" s="505" t="s">
        <v>53</v>
      </c>
      <c r="E13" s="506"/>
      <c r="F13" s="505" t="s">
        <v>1897</v>
      </c>
      <c r="G13" s="506"/>
      <c r="H13" s="510" t="s">
        <v>1645</v>
      </c>
      <c r="I13" s="510"/>
      <c r="J13" s="504" t="s">
        <v>52</v>
      </c>
    </row>
    <row r="14" spans="2:10" ht="13.5" customHeight="1" x14ac:dyDescent="0.25">
      <c r="B14" s="497"/>
      <c r="C14" s="498"/>
      <c r="D14" s="507"/>
      <c r="E14" s="508"/>
      <c r="F14" s="507"/>
      <c r="G14" s="508"/>
      <c r="H14" s="510"/>
      <c r="I14" s="510"/>
      <c r="J14" s="504"/>
    </row>
    <row r="15" spans="2:10" ht="31.5" customHeight="1" x14ac:dyDescent="0.25">
      <c r="B15" s="497"/>
      <c r="C15" s="498"/>
      <c r="D15" s="390" t="s">
        <v>51</v>
      </c>
      <c r="E15" s="390"/>
      <c r="F15" s="390"/>
      <c r="G15" s="390"/>
      <c r="H15" s="390"/>
      <c r="I15" s="511" t="s">
        <v>50</v>
      </c>
      <c r="J15" s="512"/>
    </row>
    <row r="16" spans="2:10" ht="29.25" customHeight="1" x14ac:dyDescent="0.25">
      <c r="B16" s="499"/>
      <c r="C16" s="500"/>
      <c r="D16" s="504" t="s">
        <v>49</v>
      </c>
      <c r="E16" s="504"/>
      <c r="F16" s="504"/>
      <c r="G16" s="504"/>
      <c r="H16" s="504"/>
      <c r="I16" s="513" t="s">
        <v>71</v>
      </c>
      <c r="J16" s="514"/>
    </row>
    <row r="17" spans="2:10" ht="15.75" customHeight="1" x14ac:dyDescent="0.25">
      <c r="B17" s="387" t="s">
        <v>47</v>
      </c>
      <c r="C17" s="388"/>
      <c r="D17" s="388"/>
      <c r="E17" s="388"/>
      <c r="F17" s="388"/>
      <c r="G17" s="388"/>
      <c r="H17" s="388"/>
      <c r="I17" s="388"/>
      <c r="J17" s="389"/>
    </row>
    <row r="18" spans="2:10" ht="22.5" customHeight="1" x14ac:dyDescent="0.25">
      <c r="B18" s="459" t="s">
        <v>46</v>
      </c>
      <c r="C18" s="460"/>
      <c r="D18" s="595" t="s">
        <v>45</v>
      </c>
      <c r="E18" s="596"/>
      <c r="F18" s="596"/>
      <c r="G18" s="596"/>
      <c r="H18" s="596"/>
      <c r="I18" s="596"/>
      <c r="J18" s="597"/>
    </row>
    <row r="19" spans="2:10" ht="4.5" customHeight="1" x14ac:dyDescent="0.25">
      <c r="B19" s="461"/>
      <c r="C19" s="462"/>
      <c r="D19" s="598"/>
      <c r="E19" s="599"/>
      <c r="F19" s="599"/>
      <c r="G19" s="599"/>
      <c r="H19" s="599"/>
      <c r="I19" s="599"/>
      <c r="J19" s="600"/>
    </row>
    <row r="20" spans="2:10" ht="14.25" customHeight="1" x14ac:dyDescent="0.25">
      <c r="B20" s="521" t="s">
        <v>67</v>
      </c>
      <c r="C20" s="521"/>
      <c r="D20" s="521"/>
      <c r="E20" s="521"/>
      <c r="F20" s="470" t="s">
        <v>44</v>
      </c>
      <c r="G20" s="471"/>
      <c r="H20" s="471"/>
      <c r="I20" s="471"/>
      <c r="J20" s="472"/>
    </row>
    <row r="21" spans="2:10" ht="0.75" customHeight="1" x14ac:dyDescent="0.25">
      <c r="B21" s="521"/>
      <c r="C21" s="521"/>
      <c r="D21" s="521"/>
      <c r="E21" s="521"/>
      <c r="F21" s="473"/>
      <c r="G21" s="474"/>
      <c r="H21" s="474"/>
      <c r="I21" s="474"/>
      <c r="J21" s="475"/>
    </row>
    <row r="22" spans="2:10" ht="9.75" customHeight="1" x14ac:dyDescent="0.25">
      <c r="B22" s="521"/>
      <c r="C22" s="521"/>
      <c r="D22" s="521"/>
      <c r="E22" s="521"/>
      <c r="F22" s="522"/>
      <c r="G22" s="523"/>
      <c r="H22" s="523"/>
      <c r="I22" s="523"/>
      <c r="J22" s="524"/>
    </row>
    <row r="23" spans="2:10" ht="15" customHeight="1" x14ac:dyDescent="0.25">
      <c r="B23" s="387" t="s">
        <v>43</v>
      </c>
      <c r="C23" s="388"/>
      <c r="D23" s="388"/>
      <c r="E23" s="388"/>
      <c r="F23" s="388"/>
      <c r="G23" s="388"/>
      <c r="H23" s="388"/>
      <c r="I23" s="388"/>
      <c r="J23" s="389"/>
    </row>
    <row r="24" spans="2:10" x14ac:dyDescent="0.25">
      <c r="B24" s="528" t="s">
        <v>1898</v>
      </c>
      <c r="C24" s="529"/>
      <c r="D24" s="529"/>
      <c r="E24" s="529"/>
      <c r="F24" s="529"/>
      <c r="G24" s="529"/>
      <c r="H24" s="529"/>
      <c r="I24" s="529"/>
      <c r="J24" s="530"/>
    </row>
    <row r="25" spans="2:10" ht="9.75" customHeight="1"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537">
        <v>575106.39</v>
      </c>
      <c r="J27" s="538"/>
    </row>
    <row r="28" spans="2:10" hidden="1"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6" t="s">
        <v>93</v>
      </c>
      <c r="C31" s="547"/>
      <c r="D31" s="547"/>
      <c r="E31" s="547"/>
      <c r="F31" s="547"/>
      <c r="G31" s="547"/>
      <c r="H31" s="547"/>
      <c r="I31" s="591"/>
      <c r="J31" s="592"/>
    </row>
    <row r="32" spans="2:10" x14ac:dyDescent="0.25">
      <c r="B32" s="662" t="s">
        <v>94</v>
      </c>
      <c r="C32" s="663"/>
      <c r="D32" s="663"/>
      <c r="E32" s="663"/>
      <c r="F32" s="663"/>
      <c r="G32" s="663"/>
      <c r="H32" s="664"/>
      <c r="I32" s="655">
        <v>38513.11</v>
      </c>
      <c r="J32" s="592"/>
    </row>
    <row r="33" spans="2:12" x14ac:dyDescent="0.25">
      <c r="B33" s="546" t="s">
        <v>95</v>
      </c>
      <c r="C33" s="547"/>
      <c r="D33" s="547"/>
      <c r="E33" s="547"/>
      <c r="F33" s="547"/>
      <c r="G33" s="547"/>
      <c r="H33" s="661"/>
      <c r="I33" s="655">
        <v>8561.07</v>
      </c>
      <c r="J33" s="592"/>
    </row>
    <row r="34" spans="2:12" x14ac:dyDescent="0.25">
      <c r="B34" s="546" t="s">
        <v>116</v>
      </c>
      <c r="C34" s="547"/>
      <c r="D34" s="547"/>
      <c r="E34" s="547"/>
      <c r="F34" s="547"/>
      <c r="G34" s="547"/>
      <c r="H34" s="661"/>
      <c r="I34" s="655">
        <v>25909.759999999998</v>
      </c>
      <c r="J34" s="592"/>
    </row>
    <row r="35" spans="2:12" x14ac:dyDescent="0.25">
      <c r="B35" s="546" t="s">
        <v>117</v>
      </c>
      <c r="C35" s="547"/>
      <c r="D35" s="547"/>
      <c r="E35" s="547"/>
      <c r="F35" s="547"/>
      <c r="G35" s="547"/>
      <c r="H35" s="661"/>
      <c r="I35" s="655">
        <v>4814.16</v>
      </c>
      <c r="J35" s="592"/>
    </row>
    <row r="36" spans="2:12" x14ac:dyDescent="0.25">
      <c r="B36" s="542" t="s">
        <v>98</v>
      </c>
      <c r="C36" s="543"/>
      <c r="D36" s="543"/>
      <c r="E36" s="543"/>
      <c r="F36" s="543"/>
      <c r="G36" s="543"/>
      <c r="H36" s="654"/>
      <c r="I36" s="655">
        <v>73415.14</v>
      </c>
      <c r="J36" s="592"/>
    </row>
    <row r="37" spans="2:12" x14ac:dyDescent="0.25">
      <c r="B37" s="542" t="s">
        <v>36</v>
      </c>
      <c r="C37" s="543"/>
      <c r="D37" s="543"/>
      <c r="E37" s="543"/>
      <c r="F37" s="543"/>
      <c r="G37" s="543"/>
      <c r="H37" s="654"/>
      <c r="I37" s="656">
        <v>19653.88</v>
      </c>
      <c r="J37" s="545"/>
    </row>
    <row r="38" spans="2:12" x14ac:dyDescent="0.25">
      <c r="B38" s="657" t="s">
        <v>35</v>
      </c>
      <c r="C38" s="658"/>
      <c r="D38" s="658"/>
      <c r="E38" s="658"/>
      <c r="F38" s="658"/>
      <c r="G38" s="658"/>
      <c r="H38" s="659"/>
      <c r="I38" s="655">
        <v>9220</v>
      </c>
      <c r="J38" s="592"/>
    </row>
    <row r="39" spans="2:12" ht="27" customHeight="1" x14ac:dyDescent="0.25">
      <c r="B39" s="443" t="s">
        <v>1899</v>
      </c>
      <c r="C39" s="444"/>
      <c r="D39" s="444"/>
      <c r="E39" s="445"/>
      <c r="F39" s="550" t="s">
        <v>34</v>
      </c>
      <c r="G39" s="551"/>
      <c r="H39" s="552"/>
      <c r="I39" s="660">
        <f>SUM(I31:J38)</f>
        <v>180087.12</v>
      </c>
      <c r="J39" s="660"/>
    </row>
    <row r="40" spans="2:12" ht="25.5" customHeight="1" x14ac:dyDescent="0.25">
      <c r="B40" s="446"/>
      <c r="C40" s="447"/>
      <c r="D40" s="447"/>
      <c r="E40" s="448"/>
      <c r="F40" s="550" t="s">
        <v>33</v>
      </c>
      <c r="G40" s="551"/>
      <c r="H40" s="552"/>
      <c r="I40" s="452">
        <f>++I27+I28-I39</f>
        <v>395019.27</v>
      </c>
      <c r="J40" s="452"/>
    </row>
    <row r="41" spans="2:12" ht="14.25" customHeight="1" x14ac:dyDescent="0.25">
      <c r="B41" s="417" t="s">
        <v>32</v>
      </c>
      <c r="C41" s="418"/>
      <c r="D41" s="418"/>
      <c r="E41" s="418"/>
      <c r="F41" s="418"/>
      <c r="G41" s="418"/>
      <c r="H41" s="419"/>
      <c r="I41" s="390" t="s">
        <v>31</v>
      </c>
      <c r="J41" s="390"/>
    </row>
    <row r="42" spans="2:12" ht="33.75" customHeight="1" x14ac:dyDescent="0.25">
      <c r="B42" s="307" t="s">
        <v>30</v>
      </c>
      <c r="C42" s="307" t="s">
        <v>29</v>
      </c>
      <c r="D42" s="307" t="s">
        <v>28</v>
      </c>
      <c r="E42" s="307" t="s">
        <v>27</v>
      </c>
      <c r="F42" s="28" t="s">
        <v>26</v>
      </c>
      <c r="G42" s="424" t="s">
        <v>25</v>
      </c>
      <c r="H42" s="425"/>
      <c r="I42" s="390"/>
      <c r="J42" s="390"/>
    </row>
    <row r="43" spans="2:12" ht="24" customHeight="1" x14ac:dyDescent="0.25">
      <c r="B43" s="311" t="s">
        <v>23</v>
      </c>
      <c r="C43" s="30" t="s">
        <v>12</v>
      </c>
      <c r="D43" s="30" t="s">
        <v>11</v>
      </c>
      <c r="E43" s="30" t="s">
        <v>11</v>
      </c>
      <c r="F43" s="30" t="s">
        <v>10</v>
      </c>
      <c r="G43" s="646">
        <f>17929.7+4846.24+2423.12</f>
        <v>25199.06</v>
      </c>
      <c r="H43" s="647"/>
      <c r="I43" s="648" t="s">
        <v>118</v>
      </c>
      <c r="J43" s="649"/>
    </row>
    <row r="44" spans="2:12" ht="23.25" customHeight="1" x14ac:dyDescent="0.25">
      <c r="B44" s="9" t="s">
        <v>23</v>
      </c>
      <c r="C44" s="8" t="s">
        <v>12</v>
      </c>
      <c r="D44" s="8" t="s">
        <v>11</v>
      </c>
      <c r="E44" s="8" t="s">
        <v>14</v>
      </c>
      <c r="F44" s="8" t="s">
        <v>10</v>
      </c>
      <c r="G44" s="640">
        <v>3373.49</v>
      </c>
      <c r="H44" s="641"/>
      <c r="I44" s="650"/>
      <c r="J44" s="651"/>
    </row>
    <row r="45" spans="2:12" ht="18.75" customHeight="1" x14ac:dyDescent="0.25">
      <c r="B45" s="9" t="s">
        <v>23</v>
      </c>
      <c r="C45" s="8" t="s">
        <v>12</v>
      </c>
      <c r="D45" s="8" t="s">
        <v>119</v>
      </c>
      <c r="E45" s="8" t="s">
        <v>120</v>
      </c>
      <c r="F45" s="8" t="s">
        <v>10</v>
      </c>
      <c r="G45" s="640">
        <v>1792.97</v>
      </c>
      <c r="H45" s="641"/>
      <c r="I45" s="650"/>
      <c r="J45" s="651"/>
      <c r="L45" s="40"/>
    </row>
    <row r="46" spans="2:12" ht="19.5" customHeight="1" x14ac:dyDescent="0.25">
      <c r="B46" s="9" t="s">
        <v>23</v>
      </c>
      <c r="C46" s="8" t="s">
        <v>12</v>
      </c>
      <c r="D46" s="8" t="s">
        <v>119</v>
      </c>
      <c r="E46" s="8" t="s">
        <v>121</v>
      </c>
      <c r="F46" s="8" t="s">
        <v>10</v>
      </c>
      <c r="G46" s="640">
        <v>450</v>
      </c>
      <c r="H46" s="641"/>
      <c r="I46" s="650"/>
      <c r="J46" s="651"/>
    </row>
    <row r="47" spans="2:12" ht="21.75" customHeight="1" x14ac:dyDescent="0.25">
      <c r="B47" s="9" t="s">
        <v>23</v>
      </c>
      <c r="C47" s="8" t="s">
        <v>12</v>
      </c>
      <c r="D47" s="8" t="s">
        <v>119</v>
      </c>
      <c r="E47" s="8" t="s">
        <v>122</v>
      </c>
      <c r="F47" s="8" t="s">
        <v>10</v>
      </c>
      <c r="G47" s="640">
        <v>150</v>
      </c>
      <c r="H47" s="641"/>
      <c r="I47" s="650"/>
      <c r="J47" s="651"/>
    </row>
    <row r="48" spans="2:12" ht="21.75" customHeight="1" x14ac:dyDescent="0.25">
      <c r="B48" s="9" t="s">
        <v>22</v>
      </c>
      <c r="C48" s="8" t="s">
        <v>12</v>
      </c>
      <c r="D48" s="8" t="s">
        <v>11</v>
      </c>
      <c r="E48" s="8" t="s">
        <v>11</v>
      </c>
      <c r="F48" s="8" t="s">
        <v>10</v>
      </c>
      <c r="G48" s="640">
        <f>80867.17+26978.16+13489.11</f>
        <v>121334.44</v>
      </c>
      <c r="H48" s="641"/>
      <c r="I48" s="650"/>
      <c r="J48" s="651"/>
      <c r="L48" s="41"/>
    </row>
    <row r="49" spans="2:12" ht="21.75" customHeight="1" x14ac:dyDescent="0.25">
      <c r="B49" s="9" t="s">
        <v>22</v>
      </c>
      <c r="C49" s="8" t="s">
        <v>12</v>
      </c>
      <c r="D49" s="8" t="s">
        <v>119</v>
      </c>
      <c r="E49" s="8" t="s">
        <v>120</v>
      </c>
      <c r="F49" s="8" t="s">
        <v>10</v>
      </c>
      <c r="G49" s="640">
        <v>6072.6</v>
      </c>
      <c r="H49" s="641"/>
      <c r="I49" s="650"/>
      <c r="J49" s="651"/>
    </row>
    <row r="50" spans="2:12" ht="21.75" customHeight="1" x14ac:dyDescent="0.25">
      <c r="B50" s="9" t="s">
        <v>22</v>
      </c>
      <c r="C50" s="8" t="s">
        <v>12</v>
      </c>
      <c r="D50" s="8" t="s">
        <v>119</v>
      </c>
      <c r="E50" s="8" t="s">
        <v>121</v>
      </c>
      <c r="F50" s="8" t="s">
        <v>10</v>
      </c>
      <c r="G50" s="640">
        <v>4350</v>
      </c>
      <c r="H50" s="641"/>
      <c r="I50" s="650"/>
      <c r="J50" s="651"/>
    </row>
    <row r="51" spans="2:12" ht="18" customHeight="1" x14ac:dyDescent="0.25">
      <c r="B51" s="9" t="s">
        <v>21</v>
      </c>
      <c r="C51" s="8" t="s">
        <v>12</v>
      </c>
      <c r="D51" s="8" t="s">
        <v>11</v>
      </c>
      <c r="E51" s="8" t="s">
        <v>11</v>
      </c>
      <c r="F51" s="8" t="s">
        <v>10</v>
      </c>
      <c r="G51" s="640">
        <f>31636.89+8142.06+4071.03</f>
        <v>43849.979999999996</v>
      </c>
      <c r="H51" s="641"/>
      <c r="I51" s="652"/>
      <c r="J51" s="653"/>
    </row>
    <row r="52" spans="2:12" ht="16.5" customHeight="1" x14ac:dyDescent="0.25">
      <c r="B52" s="9" t="s">
        <v>21</v>
      </c>
      <c r="C52" s="8" t="s">
        <v>12</v>
      </c>
      <c r="D52" s="8" t="s">
        <v>119</v>
      </c>
      <c r="E52" s="8" t="s">
        <v>120</v>
      </c>
      <c r="F52" s="8" t="s">
        <v>10</v>
      </c>
      <c r="G52" s="640">
        <v>2981.26</v>
      </c>
      <c r="H52" s="641"/>
      <c r="I52" s="420" t="s">
        <v>19</v>
      </c>
      <c r="J52" s="421"/>
    </row>
    <row r="53" spans="2:12" ht="17.25" customHeight="1" x14ac:dyDescent="0.25">
      <c r="B53" s="9" t="s">
        <v>21</v>
      </c>
      <c r="C53" s="8" t="s">
        <v>12</v>
      </c>
      <c r="D53" s="8" t="s">
        <v>119</v>
      </c>
      <c r="E53" s="8" t="s">
        <v>121</v>
      </c>
      <c r="F53" s="8" t="s">
        <v>10</v>
      </c>
      <c r="G53" s="640">
        <v>1350</v>
      </c>
      <c r="H53" s="641"/>
      <c r="I53" s="422"/>
      <c r="J53" s="423"/>
      <c r="L53" s="40"/>
    </row>
    <row r="54" spans="2:12" ht="19.5" customHeight="1" x14ac:dyDescent="0.25">
      <c r="B54" s="9" t="s">
        <v>20</v>
      </c>
      <c r="C54" s="8" t="s">
        <v>12</v>
      </c>
      <c r="D54" s="8" t="s">
        <v>11</v>
      </c>
      <c r="E54" s="8" t="s">
        <v>11</v>
      </c>
      <c r="F54" s="8" t="s">
        <v>10</v>
      </c>
      <c r="G54" s="640">
        <f>17403.9+10704.95+5352.49</f>
        <v>33461.340000000004</v>
      </c>
      <c r="H54" s="641"/>
      <c r="I54" s="638"/>
      <c r="J54" s="639"/>
      <c r="L54" s="40"/>
    </row>
    <row r="55" spans="2:12" ht="16.5" customHeight="1" x14ac:dyDescent="0.25">
      <c r="B55" s="9" t="s">
        <v>20</v>
      </c>
      <c r="C55" s="8" t="s">
        <v>12</v>
      </c>
      <c r="D55" s="8" t="s">
        <v>119</v>
      </c>
      <c r="E55" s="8" t="s">
        <v>120</v>
      </c>
      <c r="F55" s="8" t="s">
        <v>10</v>
      </c>
      <c r="G55" s="640">
        <v>1740.39</v>
      </c>
      <c r="H55" s="641"/>
      <c r="I55" s="409" t="s">
        <v>123</v>
      </c>
      <c r="J55" s="410"/>
      <c r="L55" s="40"/>
    </row>
    <row r="56" spans="2:12" ht="16.5" customHeight="1" x14ac:dyDescent="0.25">
      <c r="B56" s="9" t="s">
        <v>20</v>
      </c>
      <c r="C56" s="8" t="s">
        <v>12</v>
      </c>
      <c r="D56" s="8" t="s">
        <v>119</v>
      </c>
      <c r="E56" s="8" t="s">
        <v>121</v>
      </c>
      <c r="F56" s="8" t="s">
        <v>10</v>
      </c>
      <c r="G56" s="640">
        <v>600</v>
      </c>
      <c r="H56" s="641"/>
      <c r="I56" s="411"/>
      <c r="J56" s="412"/>
      <c r="L56" s="40"/>
    </row>
    <row r="57" spans="2:12" ht="16.5" customHeight="1" x14ac:dyDescent="0.25">
      <c r="B57" s="9" t="s">
        <v>18</v>
      </c>
      <c r="C57" s="8" t="s">
        <v>12</v>
      </c>
      <c r="D57" s="8" t="s">
        <v>11</v>
      </c>
      <c r="E57" s="8" t="s">
        <v>11</v>
      </c>
      <c r="F57" s="8" t="s">
        <v>10</v>
      </c>
      <c r="G57" s="640">
        <f>35253.22+9184.94+4592.48</f>
        <v>49030.64</v>
      </c>
      <c r="H57" s="641"/>
      <c r="I57" s="411"/>
      <c r="J57" s="412"/>
      <c r="L57" s="40"/>
    </row>
    <row r="58" spans="2:12" ht="16.5" customHeight="1" x14ac:dyDescent="0.25">
      <c r="B58" s="9" t="s">
        <v>18</v>
      </c>
      <c r="C58" s="8" t="s">
        <v>12</v>
      </c>
      <c r="D58" s="8" t="s">
        <v>119</v>
      </c>
      <c r="E58" s="8" t="s">
        <v>120</v>
      </c>
      <c r="F58" s="8" t="s">
        <v>10</v>
      </c>
      <c r="G58" s="640">
        <v>2449.6</v>
      </c>
      <c r="H58" s="641"/>
      <c r="I58" s="411"/>
      <c r="J58" s="412"/>
      <c r="L58" s="40"/>
    </row>
    <row r="59" spans="2:12" ht="16.5" customHeight="1" x14ac:dyDescent="0.25">
      <c r="B59" s="9" t="s">
        <v>18</v>
      </c>
      <c r="C59" s="8" t="s">
        <v>12</v>
      </c>
      <c r="D59" s="8" t="s">
        <v>119</v>
      </c>
      <c r="E59" s="8" t="s">
        <v>121</v>
      </c>
      <c r="F59" s="8" t="s">
        <v>10</v>
      </c>
      <c r="G59" s="640">
        <v>1600</v>
      </c>
      <c r="H59" s="641"/>
      <c r="I59" s="411"/>
      <c r="J59" s="412"/>
      <c r="L59" s="40"/>
    </row>
    <row r="60" spans="2:12" ht="16.5" customHeight="1" x14ac:dyDescent="0.25">
      <c r="B60" s="9" t="s">
        <v>16</v>
      </c>
      <c r="C60" s="8" t="s">
        <v>12</v>
      </c>
      <c r="D60" s="8" t="s">
        <v>11</v>
      </c>
      <c r="E60" s="8" t="s">
        <v>11</v>
      </c>
      <c r="F60" s="8" t="s">
        <v>10</v>
      </c>
      <c r="G60" s="640">
        <f>54450.55+22439.27+11219.66</f>
        <v>88109.48000000001</v>
      </c>
      <c r="H60" s="641"/>
      <c r="I60" s="411"/>
      <c r="J60" s="412"/>
      <c r="L60" s="40"/>
    </row>
    <row r="61" spans="2:12" ht="16.5" customHeight="1" x14ac:dyDescent="0.25">
      <c r="B61" s="9" t="s">
        <v>16</v>
      </c>
      <c r="C61" s="8" t="s">
        <v>12</v>
      </c>
      <c r="D61" s="8" t="s">
        <v>119</v>
      </c>
      <c r="E61" s="8" t="s">
        <v>120</v>
      </c>
      <c r="F61" s="8" t="s">
        <v>10</v>
      </c>
      <c r="G61" s="640">
        <v>2269.21</v>
      </c>
      <c r="H61" s="641"/>
      <c r="I61" s="411"/>
      <c r="J61" s="412"/>
      <c r="L61" s="40"/>
    </row>
    <row r="62" spans="2:12" ht="16.5" customHeight="1" x14ac:dyDescent="0.25">
      <c r="B62" s="9" t="s">
        <v>16</v>
      </c>
      <c r="C62" s="8" t="s">
        <v>12</v>
      </c>
      <c r="D62" s="8" t="s">
        <v>119</v>
      </c>
      <c r="E62" s="8" t="s">
        <v>121</v>
      </c>
      <c r="F62" s="8" t="s">
        <v>10</v>
      </c>
      <c r="G62" s="640">
        <v>3750</v>
      </c>
      <c r="H62" s="641"/>
      <c r="I62" s="411"/>
      <c r="J62" s="412"/>
      <c r="L62" s="40"/>
    </row>
    <row r="63" spans="2:12" ht="16.5" customHeight="1" x14ac:dyDescent="0.25">
      <c r="B63" s="9" t="s">
        <v>15</v>
      </c>
      <c r="C63" s="8" t="s">
        <v>12</v>
      </c>
      <c r="D63" s="8" t="s">
        <v>11</v>
      </c>
      <c r="E63" s="8" t="s">
        <v>11</v>
      </c>
      <c r="F63" s="8" t="s">
        <v>10</v>
      </c>
      <c r="G63" s="640">
        <f>65921.86+23692.72+11846.38</f>
        <v>101460.96</v>
      </c>
      <c r="H63" s="641"/>
      <c r="I63" s="411"/>
      <c r="J63" s="412"/>
      <c r="L63" s="40"/>
    </row>
    <row r="64" spans="2:12" ht="16.5" customHeight="1" x14ac:dyDescent="0.25">
      <c r="B64" s="310" t="s">
        <v>15</v>
      </c>
      <c r="C64" s="32" t="s">
        <v>12</v>
      </c>
      <c r="D64" s="32" t="s">
        <v>11</v>
      </c>
      <c r="E64" s="8" t="s">
        <v>14</v>
      </c>
      <c r="F64" s="8" t="s">
        <v>10</v>
      </c>
      <c r="G64" s="640">
        <f>43855.37</f>
        <v>43855.37</v>
      </c>
      <c r="H64" s="641"/>
      <c r="I64" s="413"/>
      <c r="J64" s="414"/>
      <c r="L64" s="40"/>
    </row>
    <row r="65" spans="2:12" ht="16.5" customHeight="1" x14ac:dyDescent="0.25">
      <c r="B65" s="9" t="s">
        <v>15</v>
      </c>
      <c r="C65" s="8" t="s">
        <v>12</v>
      </c>
      <c r="D65" s="8" t="s">
        <v>119</v>
      </c>
      <c r="E65" s="8" t="s">
        <v>120</v>
      </c>
      <c r="F65" s="8" t="s">
        <v>10</v>
      </c>
      <c r="G65" s="640">
        <v>5555.46</v>
      </c>
      <c r="H65" s="641"/>
      <c r="I65" s="642" t="s">
        <v>7</v>
      </c>
      <c r="J65" s="562"/>
      <c r="L65" s="40"/>
    </row>
    <row r="66" spans="2:12" ht="16.5" customHeight="1" x14ac:dyDescent="0.25">
      <c r="B66" s="9" t="s">
        <v>15</v>
      </c>
      <c r="C66" s="8" t="s">
        <v>12</v>
      </c>
      <c r="D66" s="8" t="s">
        <v>119</v>
      </c>
      <c r="E66" s="8" t="s">
        <v>121</v>
      </c>
      <c r="F66" s="8" t="s">
        <v>10</v>
      </c>
      <c r="G66" s="640">
        <v>3350</v>
      </c>
      <c r="H66" s="641"/>
      <c r="I66" s="632" t="s">
        <v>86</v>
      </c>
      <c r="J66" s="633"/>
      <c r="L66" s="40"/>
    </row>
    <row r="67" spans="2:12" ht="16.5" customHeight="1" x14ac:dyDescent="0.25">
      <c r="B67" s="9" t="s">
        <v>15</v>
      </c>
      <c r="C67" s="8" t="s">
        <v>12</v>
      </c>
      <c r="D67" s="8" t="s">
        <v>119</v>
      </c>
      <c r="E67" s="8" t="s">
        <v>122</v>
      </c>
      <c r="F67" s="8" t="s">
        <v>10</v>
      </c>
      <c r="G67" s="640">
        <v>4600</v>
      </c>
      <c r="H67" s="641"/>
      <c r="I67" s="634"/>
      <c r="J67" s="635"/>
      <c r="L67" s="40"/>
    </row>
    <row r="68" spans="2:12" ht="16.5" customHeight="1" x14ac:dyDescent="0.25">
      <c r="B68" s="9" t="s">
        <v>15</v>
      </c>
      <c r="C68" s="8" t="s">
        <v>12</v>
      </c>
      <c r="D68" s="8" t="s">
        <v>81</v>
      </c>
      <c r="E68" s="8" t="s">
        <v>11</v>
      </c>
      <c r="F68" s="8" t="s">
        <v>10</v>
      </c>
      <c r="G68" s="640">
        <v>4881.26</v>
      </c>
      <c r="H68" s="641"/>
      <c r="I68" s="634"/>
      <c r="J68" s="635"/>
      <c r="L68" s="40"/>
    </row>
    <row r="69" spans="2:12" ht="16.5" customHeight="1" x14ac:dyDescent="0.25">
      <c r="B69" s="9" t="s">
        <v>15</v>
      </c>
      <c r="C69" s="8" t="s">
        <v>12</v>
      </c>
      <c r="D69" s="8" t="s">
        <v>81</v>
      </c>
      <c r="E69" s="8" t="s">
        <v>1747</v>
      </c>
      <c r="F69" s="8" t="s">
        <v>10</v>
      </c>
      <c r="G69" s="640">
        <v>8233.68</v>
      </c>
      <c r="H69" s="641"/>
      <c r="I69" s="634"/>
      <c r="J69" s="635"/>
      <c r="L69" s="40"/>
    </row>
    <row r="70" spans="2:12" ht="16.5" customHeight="1" x14ac:dyDescent="0.25">
      <c r="B70" s="9" t="s">
        <v>13</v>
      </c>
      <c r="C70" s="8" t="s">
        <v>12</v>
      </c>
      <c r="D70" s="8" t="s">
        <v>11</v>
      </c>
      <c r="E70" s="8" t="s">
        <v>11</v>
      </c>
      <c r="F70" s="8" t="s">
        <v>10</v>
      </c>
      <c r="G70" s="640">
        <f>5124.24+2312.36+1156.18</f>
        <v>8592.7800000000007</v>
      </c>
      <c r="H70" s="641"/>
      <c r="I70" s="634"/>
      <c r="J70" s="635"/>
      <c r="L70" s="40"/>
    </row>
    <row r="71" spans="2:12" ht="16.5" customHeight="1" x14ac:dyDescent="0.25">
      <c r="B71" s="9" t="s">
        <v>13</v>
      </c>
      <c r="C71" s="8" t="s">
        <v>12</v>
      </c>
      <c r="D71" s="8" t="s">
        <v>119</v>
      </c>
      <c r="E71" s="8" t="s">
        <v>120</v>
      </c>
      <c r="F71" s="8" t="s">
        <v>10</v>
      </c>
      <c r="G71" s="640">
        <v>512.41999999999996</v>
      </c>
      <c r="H71" s="641"/>
      <c r="I71" s="636"/>
      <c r="J71" s="637"/>
      <c r="L71" s="40"/>
    </row>
    <row r="72" spans="2:12" ht="16.5" customHeight="1" x14ac:dyDescent="0.25">
      <c r="B72" s="9" t="s">
        <v>13</v>
      </c>
      <c r="C72" s="8" t="s">
        <v>12</v>
      </c>
      <c r="D72" s="8" t="s">
        <v>119</v>
      </c>
      <c r="E72" s="8" t="s">
        <v>121</v>
      </c>
      <c r="F72" s="8" t="s">
        <v>10</v>
      </c>
      <c r="G72" s="640">
        <v>150</v>
      </c>
      <c r="H72" s="641"/>
      <c r="I72" s="308"/>
      <c r="J72" s="309"/>
      <c r="L72" s="40"/>
    </row>
    <row r="73" spans="2:12" ht="18.75" customHeight="1" x14ac:dyDescent="0.25">
      <c r="B73" s="643" t="s">
        <v>9</v>
      </c>
      <c r="C73" s="644"/>
      <c r="D73" s="644"/>
      <c r="E73" s="644"/>
      <c r="F73" s="644"/>
      <c r="G73" s="645">
        <f>SUM(G43:H72)</f>
        <v>575106.39000000013</v>
      </c>
      <c r="H73" s="645"/>
      <c r="I73" s="632" t="s">
        <v>1</v>
      </c>
      <c r="J73" s="633"/>
    </row>
    <row r="74" spans="2:12" ht="17.25" customHeight="1" x14ac:dyDescent="0.25">
      <c r="B74" s="387" t="s">
        <v>8</v>
      </c>
      <c r="C74" s="388"/>
      <c r="D74" s="388"/>
      <c r="E74" s="388"/>
      <c r="F74" s="388"/>
      <c r="G74" s="388"/>
      <c r="H74" s="388"/>
      <c r="I74" s="634"/>
      <c r="J74" s="635"/>
    </row>
    <row r="75" spans="2:12" ht="22.5" customHeight="1" x14ac:dyDescent="0.25">
      <c r="B75" s="390" t="s">
        <v>6</v>
      </c>
      <c r="C75" s="390"/>
      <c r="D75" s="390"/>
      <c r="E75" s="390" t="s">
        <v>5</v>
      </c>
      <c r="F75" s="390"/>
      <c r="G75" s="390"/>
      <c r="H75" s="642"/>
      <c r="I75" s="634"/>
      <c r="J75" s="635"/>
    </row>
    <row r="76" spans="2:12" ht="9" customHeight="1" x14ac:dyDescent="0.25">
      <c r="B76" s="573" t="s">
        <v>877</v>
      </c>
      <c r="C76" s="392"/>
      <c r="D76" s="392"/>
      <c r="E76" s="394" t="s">
        <v>871</v>
      </c>
      <c r="F76" s="394"/>
      <c r="G76" s="394"/>
      <c r="H76" s="395"/>
      <c r="I76" s="634"/>
      <c r="J76" s="635"/>
    </row>
    <row r="77" spans="2:12" ht="9" customHeight="1" x14ac:dyDescent="0.25">
      <c r="B77" s="392"/>
      <c r="C77" s="392"/>
      <c r="D77" s="392"/>
      <c r="E77" s="396"/>
      <c r="F77" s="396"/>
      <c r="G77" s="396"/>
      <c r="H77" s="397"/>
      <c r="I77" s="634"/>
      <c r="J77" s="635"/>
    </row>
    <row r="78" spans="2:12" ht="10.5" customHeight="1" x14ac:dyDescent="0.25">
      <c r="B78" s="392"/>
      <c r="C78" s="392"/>
      <c r="D78" s="392"/>
      <c r="E78" s="396"/>
      <c r="F78" s="396"/>
      <c r="G78" s="396"/>
      <c r="H78" s="397"/>
      <c r="I78" s="634"/>
      <c r="J78" s="635"/>
    </row>
    <row r="79" spans="2:12" ht="16.5" customHeight="1" x14ac:dyDescent="0.25">
      <c r="B79" s="392"/>
      <c r="C79" s="392"/>
      <c r="D79" s="392"/>
      <c r="E79" s="396"/>
      <c r="F79" s="396"/>
      <c r="G79" s="396"/>
      <c r="H79" s="396"/>
      <c r="I79" s="634"/>
      <c r="J79" s="635"/>
    </row>
    <row r="80" spans="2:12" ht="29.25" customHeight="1" x14ac:dyDescent="0.25">
      <c r="B80" s="392"/>
      <c r="C80" s="392"/>
      <c r="D80" s="392"/>
      <c r="E80" s="396"/>
      <c r="F80" s="396"/>
      <c r="G80" s="396"/>
      <c r="H80" s="396"/>
      <c r="I80" s="634"/>
      <c r="J80" s="635"/>
    </row>
    <row r="81" spans="2:10" ht="10.5" customHeight="1" x14ac:dyDescent="0.25">
      <c r="B81" s="392"/>
      <c r="C81" s="392"/>
      <c r="D81" s="392"/>
      <c r="E81" s="398"/>
      <c r="F81" s="398"/>
      <c r="G81" s="398"/>
      <c r="H81" s="399"/>
      <c r="I81" s="636"/>
      <c r="J81" s="637"/>
    </row>
    <row r="82" spans="2:10" ht="20.25" customHeight="1" x14ac:dyDescent="0.25">
      <c r="B82" s="574" t="s">
        <v>0</v>
      </c>
      <c r="C82" s="575"/>
      <c r="D82" s="575"/>
      <c r="E82" s="575"/>
      <c r="F82" s="575"/>
      <c r="G82" s="575"/>
      <c r="H82" s="575"/>
      <c r="I82" s="575"/>
      <c r="J82" s="576"/>
    </row>
    <row r="84" spans="2:10" x14ac:dyDescent="0.25">
      <c r="G84" s="40"/>
    </row>
  </sheetData>
  <mergeCells count="98">
    <mergeCell ref="B82:J82"/>
    <mergeCell ref="G69:H69"/>
    <mergeCell ref="G72:H72"/>
    <mergeCell ref="B73:F73"/>
    <mergeCell ref="G73:H73"/>
    <mergeCell ref="I73:J81"/>
    <mergeCell ref="B74:H74"/>
    <mergeCell ref="B75:D75"/>
    <mergeCell ref="E75:H75"/>
    <mergeCell ref="B76:D81"/>
    <mergeCell ref="E76:H81"/>
    <mergeCell ref="I65:J65"/>
    <mergeCell ref="G66:H66"/>
    <mergeCell ref="I66:J71"/>
    <mergeCell ref="G67:H67"/>
    <mergeCell ref="G68:H68"/>
    <mergeCell ref="G70:H70"/>
    <mergeCell ref="G71:H71"/>
    <mergeCell ref="G65:H65"/>
    <mergeCell ref="G52:H52"/>
    <mergeCell ref="I52:J54"/>
    <mergeCell ref="G53:H53"/>
    <mergeCell ref="G54:H54"/>
    <mergeCell ref="G55:H55"/>
    <mergeCell ref="I55:J64"/>
    <mergeCell ref="G56:H56"/>
    <mergeCell ref="G57:H57"/>
    <mergeCell ref="G58:H58"/>
    <mergeCell ref="G59:H59"/>
    <mergeCell ref="G60:H60"/>
    <mergeCell ref="G61:H61"/>
    <mergeCell ref="G62:H62"/>
    <mergeCell ref="G63:H63"/>
    <mergeCell ref="G64:H64"/>
    <mergeCell ref="G43:H43"/>
    <mergeCell ref="I43:J51"/>
    <mergeCell ref="G44:H44"/>
    <mergeCell ref="G45:H45"/>
    <mergeCell ref="G46:H46"/>
    <mergeCell ref="G47:H47"/>
    <mergeCell ref="G48:H48"/>
    <mergeCell ref="G49:H49"/>
    <mergeCell ref="G50:H50"/>
    <mergeCell ref="G51:H51"/>
    <mergeCell ref="B41:H41"/>
    <mergeCell ref="I41:J42"/>
    <mergeCell ref="G42:H42"/>
    <mergeCell ref="B36:H36"/>
    <mergeCell ref="I36:J36"/>
    <mergeCell ref="B37:H37"/>
    <mergeCell ref="I37:J37"/>
    <mergeCell ref="B38:H38"/>
    <mergeCell ref="I38:J38"/>
    <mergeCell ref="B39:E40"/>
    <mergeCell ref="F39:H39"/>
    <mergeCell ref="I39:J39"/>
    <mergeCell ref="F40:H40"/>
    <mergeCell ref="I40:J40"/>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57" fitToHeight="0" orientation="portrait" r:id="rId1"/>
  <drawing r:id="rId2"/>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sheetPr>
    <tabColor theme="0"/>
  </sheetPr>
  <dimension ref="B1:N66"/>
  <sheetViews>
    <sheetView topLeftCell="A3" workbookViewId="0">
      <selection activeCell="H14" sqref="H14:I15"/>
    </sheetView>
  </sheetViews>
  <sheetFormatPr baseColWidth="10" defaultRowHeight="15" x14ac:dyDescent="0.25"/>
  <cols>
    <col min="1" max="1" width="2.5703125" customWidth="1"/>
    <col min="4" max="4" width="16.28515625" customWidth="1"/>
    <col min="5" max="5" width="13.85546875" customWidth="1"/>
    <col min="7" max="7" width="12.42578125" customWidth="1"/>
    <col min="8" max="8" width="6.28515625" customWidth="1"/>
    <col min="10" max="10" width="32.7109375" customWidth="1"/>
    <col min="12" max="12" width="14.85546875" customWidth="1"/>
  </cols>
  <sheetData>
    <row r="1" spans="2:10" ht="8.2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1900</v>
      </c>
      <c r="J8" s="15"/>
    </row>
    <row r="9" spans="2:10" ht="10.5" customHeight="1" x14ac:dyDescent="0.25">
      <c r="B9" s="17"/>
      <c r="C9" s="16"/>
      <c r="D9" s="19"/>
      <c r="E9" s="16"/>
      <c r="F9" s="20"/>
      <c r="G9" s="16"/>
      <c r="H9" s="16"/>
      <c r="I9" s="16"/>
      <c r="J9" s="15"/>
    </row>
    <row r="10" spans="2:10" ht="15" customHeight="1" x14ac:dyDescent="0.25">
      <c r="B10" s="17"/>
      <c r="C10" s="16"/>
      <c r="D10" s="16"/>
      <c r="E10" s="16"/>
      <c r="F10" s="20"/>
      <c r="G10" s="19"/>
      <c r="H10" s="19"/>
      <c r="I10" s="18" t="s">
        <v>1901</v>
      </c>
      <c r="J10" s="15"/>
    </row>
    <row r="11" spans="2:10" ht="13.5" customHeight="1" x14ac:dyDescent="0.25">
      <c r="B11" s="17"/>
      <c r="C11" s="16"/>
      <c r="D11" s="16"/>
      <c r="E11" s="16"/>
      <c r="F11" s="16"/>
      <c r="G11" s="16"/>
      <c r="H11" s="16"/>
      <c r="I11" s="16"/>
      <c r="J11" s="15"/>
    </row>
    <row r="12" spans="2:10" ht="18.75" customHeight="1" x14ac:dyDescent="0.25">
      <c r="B12" s="492" t="s">
        <v>59</v>
      </c>
      <c r="C12" s="493"/>
      <c r="D12" s="493"/>
      <c r="E12" s="493"/>
      <c r="F12" s="493"/>
      <c r="G12" s="493"/>
      <c r="H12" s="493"/>
      <c r="I12" s="493"/>
      <c r="J12" s="49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10" t="s">
        <v>134</v>
      </c>
      <c r="E14" s="510"/>
      <c r="F14" s="505" t="s">
        <v>135</v>
      </c>
      <c r="G14" s="506"/>
      <c r="H14" s="510" t="s">
        <v>1645</v>
      </c>
      <c r="I14" s="510"/>
      <c r="J14" s="504" t="s">
        <v>52</v>
      </c>
    </row>
    <row r="15" spans="2:10" ht="15" customHeight="1" x14ac:dyDescent="0.25">
      <c r="B15" s="497"/>
      <c r="C15" s="498"/>
      <c r="D15" s="510"/>
      <c r="E15" s="510"/>
      <c r="F15" s="507"/>
      <c r="G15" s="508"/>
      <c r="H15" s="510"/>
      <c r="I15" s="510"/>
      <c r="J15" s="504"/>
    </row>
    <row r="16" spans="2:10" ht="15.75" x14ac:dyDescent="0.25">
      <c r="B16" s="497"/>
      <c r="C16" s="498"/>
      <c r="D16" s="390" t="s">
        <v>51</v>
      </c>
      <c r="E16" s="390"/>
      <c r="F16" s="390"/>
      <c r="G16" s="390"/>
      <c r="H16" s="390"/>
      <c r="I16" s="511" t="s">
        <v>50</v>
      </c>
      <c r="J16" s="512"/>
    </row>
    <row r="17" spans="2:12" ht="31.5" customHeight="1" x14ac:dyDescent="0.25">
      <c r="B17" s="499"/>
      <c r="C17" s="500"/>
      <c r="D17" s="504" t="s">
        <v>49</v>
      </c>
      <c r="E17" s="504"/>
      <c r="F17" s="504"/>
      <c r="G17" s="504"/>
      <c r="H17" s="504"/>
      <c r="I17" s="707" t="s">
        <v>136</v>
      </c>
      <c r="J17" s="708"/>
    </row>
    <row r="18" spans="2:12" ht="18" x14ac:dyDescent="0.25">
      <c r="B18" s="387" t="s">
        <v>47</v>
      </c>
      <c r="C18" s="388"/>
      <c r="D18" s="388"/>
      <c r="E18" s="388"/>
      <c r="F18" s="388"/>
      <c r="G18" s="388"/>
      <c r="H18" s="388"/>
      <c r="I18" s="388"/>
      <c r="J18" s="389"/>
    </row>
    <row r="19" spans="2:12" x14ac:dyDescent="0.25">
      <c r="B19" s="459" t="s">
        <v>46</v>
      </c>
      <c r="C19" s="460"/>
      <c r="D19" s="595" t="s">
        <v>137</v>
      </c>
      <c r="E19" s="596"/>
      <c r="F19" s="596"/>
      <c r="G19" s="596"/>
      <c r="H19" s="596"/>
      <c r="I19" s="596"/>
      <c r="J19" s="597"/>
    </row>
    <row r="20" spans="2:12" ht="9.75" customHeight="1" x14ac:dyDescent="0.25">
      <c r="B20" s="461"/>
      <c r="C20" s="462"/>
      <c r="D20" s="598"/>
      <c r="E20" s="599"/>
      <c r="F20" s="599"/>
      <c r="G20" s="599"/>
      <c r="H20" s="599"/>
      <c r="I20" s="599"/>
      <c r="J20" s="600"/>
    </row>
    <row r="21" spans="2:12" ht="10.5" customHeight="1" x14ac:dyDescent="0.25">
      <c r="B21" s="521" t="s">
        <v>138</v>
      </c>
      <c r="C21" s="521"/>
      <c r="D21" s="521"/>
      <c r="E21" s="521"/>
      <c r="F21" s="470" t="s">
        <v>44</v>
      </c>
      <c r="G21" s="471"/>
      <c r="H21" s="471"/>
      <c r="I21" s="471"/>
      <c r="J21" s="472"/>
    </row>
    <row r="22" spans="2:12" ht="2.25" customHeight="1" x14ac:dyDescent="0.25">
      <c r="B22" s="521"/>
      <c r="C22" s="521"/>
      <c r="D22" s="521"/>
      <c r="E22" s="521"/>
      <c r="F22" s="473"/>
      <c r="G22" s="474"/>
      <c r="H22" s="474"/>
      <c r="I22" s="474"/>
      <c r="J22" s="475"/>
    </row>
    <row r="23" spans="2:12" x14ac:dyDescent="0.25">
      <c r="B23" s="521"/>
      <c r="C23" s="521"/>
      <c r="D23" s="521"/>
      <c r="E23" s="521"/>
      <c r="F23" s="522"/>
      <c r="G23" s="523"/>
      <c r="H23" s="523"/>
      <c r="I23" s="523"/>
      <c r="J23" s="524"/>
    </row>
    <row r="24" spans="2:12" ht="18" x14ac:dyDescent="0.25">
      <c r="B24" s="387" t="s">
        <v>43</v>
      </c>
      <c r="C24" s="388"/>
      <c r="D24" s="388"/>
      <c r="E24" s="388"/>
      <c r="F24" s="388"/>
      <c r="G24" s="388"/>
      <c r="H24" s="388"/>
      <c r="I24" s="388"/>
      <c r="J24" s="389"/>
    </row>
    <row r="25" spans="2:12" x14ac:dyDescent="0.25">
      <c r="B25" s="528" t="s">
        <v>1902</v>
      </c>
      <c r="C25" s="529"/>
      <c r="D25" s="529"/>
      <c r="E25" s="529"/>
      <c r="F25" s="529"/>
      <c r="G25" s="529"/>
      <c r="H25" s="529"/>
      <c r="I25" s="529"/>
      <c r="J25" s="530"/>
    </row>
    <row r="26" spans="2:12" x14ac:dyDescent="0.25">
      <c r="B26" s="531"/>
      <c r="C26" s="532"/>
      <c r="D26" s="532"/>
      <c r="E26" s="532"/>
      <c r="F26" s="532"/>
      <c r="G26" s="532"/>
      <c r="H26" s="532"/>
      <c r="I26" s="532"/>
      <c r="J26" s="533"/>
    </row>
    <row r="27" spans="2:12" ht="30" customHeight="1" x14ac:dyDescent="0.25">
      <c r="B27" s="531"/>
      <c r="C27" s="532"/>
      <c r="D27" s="532"/>
      <c r="E27" s="532"/>
      <c r="F27" s="532"/>
      <c r="G27" s="532"/>
      <c r="H27" s="532"/>
      <c r="I27" s="532"/>
      <c r="J27" s="533"/>
    </row>
    <row r="28" spans="2:12" ht="16.5" x14ac:dyDescent="0.25">
      <c r="B28" s="455" t="s">
        <v>139</v>
      </c>
      <c r="C28" s="455"/>
      <c r="D28" s="455"/>
      <c r="E28" s="455"/>
      <c r="F28" s="455"/>
      <c r="G28" s="455"/>
      <c r="H28" s="456"/>
      <c r="I28" s="694">
        <v>178200</v>
      </c>
      <c r="J28" s="695"/>
    </row>
    <row r="29" spans="2:12" ht="16.5" x14ac:dyDescent="0.25">
      <c r="B29" s="455" t="s">
        <v>140</v>
      </c>
      <c r="C29" s="455"/>
      <c r="D29" s="455"/>
      <c r="E29" s="455"/>
      <c r="F29" s="455"/>
      <c r="G29" s="455"/>
      <c r="H29" s="456"/>
      <c r="I29" s="694">
        <v>356.4</v>
      </c>
      <c r="J29" s="695"/>
    </row>
    <row r="30" spans="2:12" ht="16.5" x14ac:dyDescent="0.25">
      <c r="B30" s="696" t="s">
        <v>188</v>
      </c>
      <c r="C30" s="697"/>
      <c r="D30" s="697"/>
      <c r="E30" s="697"/>
      <c r="F30" s="697"/>
      <c r="G30" s="697"/>
      <c r="H30" s="697"/>
      <c r="I30" s="698">
        <v>42.77</v>
      </c>
      <c r="J30" s="699"/>
      <c r="L30" s="44"/>
    </row>
    <row r="31" spans="2:12" ht="18" customHeight="1" x14ac:dyDescent="0.25">
      <c r="B31" s="696" t="s">
        <v>42</v>
      </c>
      <c r="C31" s="697"/>
      <c r="D31" s="697"/>
      <c r="E31" s="697"/>
      <c r="F31" s="697"/>
      <c r="G31" s="697"/>
      <c r="H31" s="700"/>
      <c r="I31" s="701">
        <f>SUM(I28:J30)</f>
        <v>178599.16999999998</v>
      </c>
      <c r="J31" s="702"/>
    </row>
    <row r="32" spans="2:12" ht="18" x14ac:dyDescent="0.25">
      <c r="B32" s="387" t="s">
        <v>40</v>
      </c>
      <c r="C32" s="388"/>
      <c r="D32" s="388"/>
      <c r="E32" s="388"/>
      <c r="F32" s="388"/>
      <c r="G32" s="388"/>
      <c r="H32" s="388"/>
      <c r="I32" s="571"/>
      <c r="J32" s="572"/>
    </row>
    <row r="33" spans="2:14" ht="15.75" x14ac:dyDescent="0.25">
      <c r="B33" s="703" t="s">
        <v>39</v>
      </c>
      <c r="C33" s="704"/>
      <c r="D33" s="704"/>
      <c r="E33" s="704"/>
      <c r="F33" s="704"/>
      <c r="G33" s="704"/>
      <c r="H33" s="705"/>
      <c r="I33" s="705" t="s">
        <v>38</v>
      </c>
      <c r="J33" s="706"/>
    </row>
    <row r="34" spans="2:14" ht="15.75" x14ac:dyDescent="0.25">
      <c r="B34" s="542" t="s">
        <v>622</v>
      </c>
      <c r="C34" s="543"/>
      <c r="D34" s="543"/>
      <c r="E34" s="543"/>
      <c r="F34" s="543"/>
      <c r="G34" s="543"/>
      <c r="H34" s="654"/>
      <c r="I34" s="656">
        <f>I29*5%</f>
        <v>17.82</v>
      </c>
      <c r="J34" s="545"/>
    </row>
    <row r="35" spans="2:14" ht="15.75" x14ac:dyDescent="0.25">
      <c r="B35" s="542" t="s">
        <v>141</v>
      </c>
      <c r="C35" s="543"/>
      <c r="D35" s="543"/>
      <c r="E35" s="543"/>
      <c r="F35" s="543"/>
      <c r="G35" s="543"/>
      <c r="H35" s="654"/>
      <c r="I35" s="656">
        <f>I30*75%</f>
        <v>32.077500000000001</v>
      </c>
      <c r="J35" s="545"/>
    </row>
    <row r="36" spans="2:14" ht="15.75" customHeight="1" x14ac:dyDescent="0.25">
      <c r="B36" s="542" t="s">
        <v>142</v>
      </c>
      <c r="C36" s="543"/>
      <c r="D36" s="543"/>
      <c r="E36" s="543"/>
      <c r="F36" s="543"/>
      <c r="G36" s="543"/>
      <c r="H36" s="654"/>
      <c r="I36" s="690">
        <f>I29*1%</f>
        <v>3.5640000000000001</v>
      </c>
      <c r="J36" s="691"/>
    </row>
    <row r="37" spans="2:14" ht="15.75" hidden="1" x14ac:dyDescent="0.25">
      <c r="B37" s="542"/>
      <c r="C37" s="543"/>
      <c r="D37" s="543"/>
      <c r="E37" s="543"/>
      <c r="F37" s="543"/>
      <c r="G37" s="543"/>
      <c r="H37" s="654"/>
      <c r="I37" s="692">
        <v>0</v>
      </c>
      <c r="J37" s="693"/>
    </row>
    <row r="38" spans="2:14" ht="15.75" hidden="1" x14ac:dyDescent="0.25">
      <c r="B38" s="657"/>
      <c r="C38" s="658"/>
      <c r="D38" s="658"/>
      <c r="E38" s="658"/>
      <c r="F38" s="658"/>
      <c r="G38" s="658"/>
      <c r="H38" s="659"/>
      <c r="I38" s="683">
        <v>0</v>
      </c>
      <c r="J38" s="580"/>
    </row>
    <row r="39" spans="2:14" ht="28.5" customHeight="1" x14ac:dyDescent="0.25">
      <c r="B39" s="443" t="s">
        <v>1612</v>
      </c>
      <c r="C39" s="444"/>
      <c r="D39" s="444"/>
      <c r="E39" s="445"/>
      <c r="F39" s="684" t="s">
        <v>34</v>
      </c>
      <c r="G39" s="685"/>
      <c r="H39" s="686"/>
      <c r="I39" s="687">
        <f>SUM(I34:J38)</f>
        <v>53.461500000000001</v>
      </c>
      <c r="J39" s="687"/>
      <c r="N39" s="44"/>
    </row>
    <row r="40" spans="2:14" ht="32.25" customHeight="1" x14ac:dyDescent="0.25">
      <c r="B40" s="446"/>
      <c r="C40" s="447"/>
      <c r="D40" s="447"/>
      <c r="E40" s="448"/>
      <c r="F40" s="550" t="s">
        <v>33</v>
      </c>
      <c r="G40" s="551"/>
      <c r="H40" s="552"/>
      <c r="I40" s="688">
        <f>+I31-I39</f>
        <v>178545.70849999998</v>
      </c>
      <c r="J40" s="689"/>
      <c r="L40" s="35"/>
    </row>
    <row r="41" spans="2:14" ht="16.5" x14ac:dyDescent="0.25">
      <c r="B41" s="417" t="s">
        <v>32</v>
      </c>
      <c r="C41" s="418"/>
      <c r="D41" s="418"/>
      <c r="E41" s="418"/>
      <c r="F41" s="418"/>
      <c r="G41" s="418"/>
      <c r="H41" s="419"/>
      <c r="I41" s="420" t="s">
        <v>31</v>
      </c>
      <c r="J41" s="421"/>
    </row>
    <row r="42" spans="2:14" ht="31.5" x14ac:dyDescent="0.25">
      <c r="B42" s="312" t="s">
        <v>30</v>
      </c>
      <c r="C42" s="312" t="s">
        <v>29</v>
      </c>
      <c r="D42" s="312" t="s">
        <v>28</v>
      </c>
      <c r="E42" s="312" t="s">
        <v>27</v>
      </c>
      <c r="F42" s="28" t="s">
        <v>26</v>
      </c>
      <c r="G42" s="424" t="s">
        <v>25</v>
      </c>
      <c r="H42" s="425"/>
      <c r="I42" s="422"/>
      <c r="J42" s="423"/>
    </row>
    <row r="43" spans="2:14" ht="15.75" x14ac:dyDescent="0.25">
      <c r="B43" s="314" t="s">
        <v>23</v>
      </c>
      <c r="C43" s="30" t="s">
        <v>12</v>
      </c>
      <c r="D43" s="30" t="s">
        <v>81</v>
      </c>
      <c r="E43" s="30" t="s">
        <v>120</v>
      </c>
      <c r="F43" s="30" t="s">
        <v>10</v>
      </c>
      <c r="G43" s="426">
        <v>7425</v>
      </c>
      <c r="H43" s="427"/>
      <c r="I43" s="400" t="s">
        <v>143</v>
      </c>
      <c r="J43" s="401"/>
    </row>
    <row r="44" spans="2:14" ht="15.75" x14ac:dyDescent="0.25">
      <c r="B44" s="314" t="s">
        <v>23</v>
      </c>
      <c r="C44" s="30" t="s">
        <v>12</v>
      </c>
      <c r="D44" s="30" t="s">
        <v>81</v>
      </c>
      <c r="E44" s="30" t="s">
        <v>144</v>
      </c>
      <c r="F44" s="30" t="s">
        <v>10</v>
      </c>
      <c r="G44" s="426">
        <v>2475</v>
      </c>
      <c r="H44" s="427"/>
      <c r="I44" s="402"/>
      <c r="J44" s="403"/>
    </row>
    <row r="45" spans="2:14" ht="15.75" x14ac:dyDescent="0.25">
      <c r="B45" s="9" t="s">
        <v>22</v>
      </c>
      <c r="C45" s="8" t="s">
        <v>12</v>
      </c>
      <c r="D45" s="8" t="s">
        <v>81</v>
      </c>
      <c r="E45" s="8" t="s">
        <v>120</v>
      </c>
      <c r="F45" s="8" t="s">
        <v>10</v>
      </c>
      <c r="G45" s="406">
        <v>37125</v>
      </c>
      <c r="H45" s="407"/>
      <c r="I45" s="402"/>
      <c r="J45" s="403"/>
    </row>
    <row r="46" spans="2:14" ht="15.75" x14ac:dyDescent="0.25">
      <c r="B46" s="9" t="s">
        <v>21</v>
      </c>
      <c r="C46" s="8" t="s">
        <v>12</v>
      </c>
      <c r="D46" s="8" t="s">
        <v>81</v>
      </c>
      <c r="E46" s="8" t="s">
        <v>120</v>
      </c>
      <c r="F46" s="8" t="s">
        <v>10</v>
      </c>
      <c r="G46" s="406">
        <v>12375</v>
      </c>
      <c r="H46" s="407"/>
      <c r="I46" s="402"/>
      <c r="J46" s="403"/>
    </row>
    <row r="47" spans="2:14" ht="15.75" x14ac:dyDescent="0.25">
      <c r="B47" s="9" t="s">
        <v>20</v>
      </c>
      <c r="C47" s="8" t="s">
        <v>12</v>
      </c>
      <c r="D47" s="8" t="s">
        <v>81</v>
      </c>
      <c r="E47" s="8" t="s">
        <v>120</v>
      </c>
      <c r="F47" s="8" t="s">
        <v>10</v>
      </c>
      <c r="G47" s="406">
        <v>7425</v>
      </c>
      <c r="H47" s="407"/>
      <c r="I47" s="404"/>
      <c r="J47" s="405"/>
    </row>
    <row r="48" spans="2:14" ht="15.75" x14ac:dyDescent="0.25">
      <c r="B48" s="9" t="s">
        <v>18</v>
      </c>
      <c r="C48" s="8" t="s">
        <v>12</v>
      </c>
      <c r="D48" s="8" t="s">
        <v>81</v>
      </c>
      <c r="E48" s="8" t="s">
        <v>120</v>
      </c>
      <c r="F48" s="8" t="s">
        <v>10</v>
      </c>
      <c r="G48" s="406">
        <v>17325</v>
      </c>
      <c r="H48" s="407"/>
      <c r="I48" s="390" t="s">
        <v>19</v>
      </c>
      <c r="J48" s="390"/>
    </row>
    <row r="49" spans="2:10" ht="15.75" customHeight="1" x14ac:dyDescent="0.25">
      <c r="B49" s="9" t="s">
        <v>16</v>
      </c>
      <c r="C49" s="8" t="s">
        <v>12</v>
      </c>
      <c r="D49" s="8" t="s">
        <v>81</v>
      </c>
      <c r="E49" s="8" t="s">
        <v>120</v>
      </c>
      <c r="F49" s="8" t="s">
        <v>10</v>
      </c>
      <c r="G49" s="406">
        <v>29700</v>
      </c>
      <c r="H49" s="407"/>
      <c r="I49" s="409" t="s">
        <v>145</v>
      </c>
      <c r="J49" s="410"/>
    </row>
    <row r="50" spans="2:10" ht="15.75" x14ac:dyDescent="0.25">
      <c r="B50" s="9" t="s">
        <v>15</v>
      </c>
      <c r="C50" s="8" t="s">
        <v>12</v>
      </c>
      <c r="D50" s="8" t="s">
        <v>81</v>
      </c>
      <c r="E50" s="8" t="s">
        <v>120</v>
      </c>
      <c r="F50" s="8" t="s">
        <v>10</v>
      </c>
      <c r="G50" s="406">
        <v>29700</v>
      </c>
      <c r="H50" s="407"/>
      <c r="I50" s="411"/>
      <c r="J50" s="412"/>
    </row>
    <row r="51" spans="2:10" ht="15.75" x14ac:dyDescent="0.25">
      <c r="B51" s="9" t="s">
        <v>13</v>
      </c>
      <c r="C51" s="8" t="s">
        <v>12</v>
      </c>
      <c r="D51" s="8" t="s">
        <v>81</v>
      </c>
      <c r="E51" s="8" t="s">
        <v>120</v>
      </c>
      <c r="F51" s="8" t="s">
        <v>10</v>
      </c>
      <c r="G51" s="406">
        <v>2475</v>
      </c>
      <c r="H51" s="407"/>
      <c r="I51" s="411"/>
      <c r="J51" s="412"/>
    </row>
    <row r="52" spans="2:10" ht="15.75" x14ac:dyDescent="0.25">
      <c r="B52" s="313" t="s">
        <v>15</v>
      </c>
      <c r="C52" s="32" t="s">
        <v>12</v>
      </c>
      <c r="D52" s="32" t="s">
        <v>81</v>
      </c>
      <c r="E52" s="8" t="s">
        <v>144</v>
      </c>
      <c r="F52" s="8" t="s">
        <v>10</v>
      </c>
      <c r="G52" s="406">
        <v>32175</v>
      </c>
      <c r="H52" s="407"/>
      <c r="I52" s="411"/>
      <c r="J52" s="412"/>
    </row>
    <row r="53" spans="2:10" ht="15.75" x14ac:dyDescent="0.25">
      <c r="B53" s="9" t="s">
        <v>15</v>
      </c>
      <c r="C53" s="8" t="s">
        <v>146</v>
      </c>
      <c r="D53" s="8" t="s">
        <v>147</v>
      </c>
      <c r="E53" s="8" t="s">
        <v>11</v>
      </c>
      <c r="F53" s="8" t="s">
        <v>10</v>
      </c>
      <c r="G53" s="406">
        <f>+I29</f>
        <v>356.4</v>
      </c>
      <c r="H53" s="561"/>
      <c r="I53" s="413"/>
      <c r="J53" s="414"/>
    </row>
    <row r="54" spans="2:10" ht="15.75" x14ac:dyDescent="0.25">
      <c r="B54" s="7" t="s">
        <v>15</v>
      </c>
      <c r="C54" s="6" t="s">
        <v>146</v>
      </c>
      <c r="D54" s="6" t="s">
        <v>144</v>
      </c>
      <c r="E54" s="6" t="s">
        <v>11</v>
      </c>
      <c r="F54" s="6" t="s">
        <v>10</v>
      </c>
      <c r="G54" s="415">
        <f>+I30</f>
        <v>42.77</v>
      </c>
      <c r="H54" s="565"/>
      <c r="I54" s="422" t="s">
        <v>7</v>
      </c>
      <c r="J54" s="423"/>
    </row>
    <row r="55" spans="2:10" ht="15.75" x14ac:dyDescent="0.25">
      <c r="B55" s="566" t="s">
        <v>9</v>
      </c>
      <c r="C55" s="567"/>
      <c r="D55" s="567"/>
      <c r="E55" s="567"/>
      <c r="F55" s="567"/>
      <c r="G55" s="681">
        <f>SUM(G43:H54)</f>
        <v>178599.16999999998</v>
      </c>
      <c r="H55" s="682"/>
      <c r="I55" s="422"/>
      <c r="J55" s="423"/>
    </row>
    <row r="56" spans="2:10" ht="18" x14ac:dyDescent="0.25">
      <c r="B56" s="387" t="s">
        <v>8</v>
      </c>
      <c r="C56" s="388"/>
      <c r="D56" s="388"/>
      <c r="E56" s="388"/>
      <c r="F56" s="388"/>
      <c r="G56" s="388"/>
      <c r="H56" s="389"/>
      <c r="I56" s="638"/>
      <c r="J56" s="639"/>
    </row>
    <row r="57" spans="2:10" ht="15" customHeight="1" x14ac:dyDescent="0.25">
      <c r="B57" s="573" t="s">
        <v>877</v>
      </c>
      <c r="C57" s="392"/>
      <c r="D57" s="392"/>
      <c r="E57" s="394" t="s">
        <v>871</v>
      </c>
      <c r="F57" s="394"/>
      <c r="G57" s="394"/>
      <c r="H57" s="395"/>
      <c r="I57" s="400" t="s">
        <v>86</v>
      </c>
      <c r="J57" s="401"/>
    </row>
    <row r="58" spans="2:10" ht="26.25" customHeight="1" x14ac:dyDescent="0.25">
      <c r="B58" s="392"/>
      <c r="C58" s="392"/>
      <c r="D58" s="392"/>
      <c r="E58" s="396"/>
      <c r="F58" s="396"/>
      <c r="G58" s="396"/>
      <c r="H58" s="397"/>
      <c r="I58" s="402"/>
      <c r="J58" s="403"/>
    </row>
    <row r="59" spans="2:10" ht="15" customHeight="1" x14ac:dyDescent="0.25">
      <c r="B59" s="392"/>
      <c r="C59" s="392"/>
      <c r="D59" s="392"/>
      <c r="E59" s="396"/>
      <c r="F59" s="396"/>
      <c r="G59" s="396"/>
      <c r="H59" s="397"/>
      <c r="I59" s="402"/>
      <c r="J59" s="403"/>
    </row>
    <row r="60" spans="2:10" ht="15" customHeight="1" x14ac:dyDescent="0.25">
      <c r="B60" s="392"/>
      <c r="C60" s="392"/>
      <c r="D60" s="392"/>
      <c r="E60" s="396"/>
      <c r="F60" s="396"/>
      <c r="G60" s="396"/>
      <c r="H60" s="396"/>
      <c r="I60" s="404"/>
      <c r="J60" s="405"/>
    </row>
    <row r="61" spans="2:10" ht="15" customHeight="1" x14ac:dyDescent="0.25">
      <c r="B61" s="392"/>
      <c r="C61" s="392"/>
      <c r="D61" s="392"/>
      <c r="E61" s="396"/>
      <c r="F61" s="396"/>
      <c r="G61" s="396"/>
      <c r="H61" s="396"/>
      <c r="I61" s="400" t="s">
        <v>1</v>
      </c>
      <c r="J61" s="401"/>
    </row>
    <row r="62" spans="2:10" ht="15" customHeight="1"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row r="66" spans="7:7" x14ac:dyDescent="0.25">
      <c r="G66" s="140"/>
    </row>
  </sheetData>
  <mergeCells count="76">
    <mergeCell ref="B5:J5"/>
    <mergeCell ref="B6:J6"/>
    <mergeCell ref="B7:J7"/>
    <mergeCell ref="B12:J12"/>
    <mergeCell ref="B13:C17"/>
    <mergeCell ref="D13:E13"/>
    <mergeCell ref="F13:G13"/>
    <mergeCell ref="H13:I13"/>
    <mergeCell ref="D14:E15"/>
    <mergeCell ref="F14:G15"/>
    <mergeCell ref="B24:J24"/>
    <mergeCell ref="H14:I15"/>
    <mergeCell ref="J14:J15"/>
    <mergeCell ref="D16:H16"/>
    <mergeCell ref="I16:J16"/>
    <mergeCell ref="D17:H17"/>
    <mergeCell ref="I17:J17"/>
    <mergeCell ref="B18:J18"/>
    <mergeCell ref="B19:C20"/>
    <mergeCell ref="D19:J20"/>
    <mergeCell ref="B21:E23"/>
    <mergeCell ref="F21:J23"/>
    <mergeCell ref="B34:H34"/>
    <mergeCell ref="I34:J34"/>
    <mergeCell ref="B25:J27"/>
    <mergeCell ref="B28:H28"/>
    <mergeCell ref="I28:J28"/>
    <mergeCell ref="B29:H29"/>
    <mergeCell ref="I29:J29"/>
    <mergeCell ref="B30:H30"/>
    <mergeCell ref="I30:J30"/>
    <mergeCell ref="B31:H31"/>
    <mergeCell ref="I31:J31"/>
    <mergeCell ref="B32:J32"/>
    <mergeCell ref="B33:H33"/>
    <mergeCell ref="I33:J33"/>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7"/>
    <mergeCell ref="G44:H44"/>
    <mergeCell ref="G45:H45"/>
    <mergeCell ref="G46:H46"/>
    <mergeCell ref="G47:H47"/>
    <mergeCell ref="G48:H48"/>
    <mergeCell ref="I48:J48"/>
    <mergeCell ref="G49:H49"/>
    <mergeCell ref="I49:J53"/>
    <mergeCell ref="G50:H50"/>
    <mergeCell ref="G51:H51"/>
    <mergeCell ref="G52:H52"/>
    <mergeCell ref="G53:H53"/>
    <mergeCell ref="B63:J63"/>
    <mergeCell ref="G54:H54"/>
    <mergeCell ref="I54:J56"/>
    <mergeCell ref="B55:F55"/>
    <mergeCell ref="G55:H55"/>
    <mergeCell ref="B56:H56"/>
    <mergeCell ref="B57:D62"/>
    <mergeCell ref="E57:H62"/>
    <mergeCell ref="I57:J60"/>
    <mergeCell ref="I61:J62"/>
  </mergeCells>
  <printOptions horizontalCentered="1"/>
  <pageMargins left="0.31496062992125984" right="0.31496062992125984" top="0.15748031496062992" bottom="0.15748031496062992" header="0.31496062992125984" footer="0.31496062992125984"/>
  <pageSetup scale="76" orientation="portrait" r:id="rId1"/>
  <drawing r:id="rId2"/>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sheetPr>
    <tabColor theme="0"/>
  </sheetPr>
  <dimension ref="B1:K62"/>
  <sheetViews>
    <sheetView topLeftCell="A9" workbookViewId="0">
      <selection activeCell="B20" sqref="B20:E22"/>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1903</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1901</v>
      </c>
      <c r="J9" s="15"/>
    </row>
    <row r="10" spans="2:10" ht="12.75" customHeight="1" x14ac:dyDescent="0.25">
      <c r="B10" s="17"/>
      <c r="C10" s="16"/>
      <c r="D10" s="16"/>
      <c r="E10" s="16"/>
      <c r="F10" s="16"/>
      <c r="G10" s="16"/>
      <c r="H10" s="16"/>
      <c r="I10" s="16"/>
      <c r="J10" s="15"/>
    </row>
    <row r="11" spans="2:10" ht="24"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05" t="s">
        <v>130</v>
      </c>
      <c r="E13" s="506"/>
      <c r="F13" s="505" t="s">
        <v>131</v>
      </c>
      <c r="G13" s="506"/>
      <c r="H13" s="510" t="s">
        <v>1645</v>
      </c>
      <c r="I13" s="510"/>
      <c r="J13" s="504" t="s">
        <v>52</v>
      </c>
    </row>
    <row r="14" spans="2:10" ht="18.75" customHeight="1" x14ac:dyDescent="0.25">
      <c r="B14" s="497"/>
      <c r="C14" s="498"/>
      <c r="D14" s="507"/>
      <c r="E14" s="508"/>
      <c r="F14" s="507"/>
      <c r="G14" s="508"/>
      <c r="H14" s="510"/>
      <c r="I14" s="510"/>
      <c r="J14" s="504"/>
    </row>
    <row r="15" spans="2:10" ht="36" customHeight="1" x14ac:dyDescent="0.25">
      <c r="B15" s="497"/>
      <c r="C15" s="498"/>
      <c r="D15" s="390" t="s">
        <v>51</v>
      </c>
      <c r="E15" s="390"/>
      <c r="F15" s="390"/>
      <c r="G15" s="390"/>
      <c r="H15" s="39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45</v>
      </c>
      <c r="E18" s="596"/>
      <c r="F18" s="596"/>
      <c r="G18" s="596"/>
      <c r="H18" s="596"/>
      <c r="I18" s="596"/>
      <c r="J18" s="597"/>
    </row>
    <row r="19" spans="2:10" x14ac:dyDescent="0.25">
      <c r="B19" s="461"/>
      <c r="C19" s="462"/>
      <c r="D19" s="598"/>
      <c r="E19" s="599"/>
      <c r="F19" s="599"/>
      <c r="G19" s="599"/>
      <c r="H19" s="599"/>
      <c r="I19" s="599"/>
      <c r="J19" s="600"/>
    </row>
    <row r="20" spans="2:10" x14ac:dyDescent="0.25">
      <c r="B20" s="521" t="s">
        <v>67</v>
      </c>
      <c r="C20" s="521"/>
      <c r="D20" s="521"/>
      <c r="E20" s="521"/>
      <c r="F20" s="470" t="s">
        <v>44</v>
      </c>
      <c r="G20" s="471"/>
      <c r="H20" s="471"/>
      <c r="I20" s="471"/>
      <c r="J20" s="472"/>
    </row>
    <row r="21" spans="2:10" ht="11.2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1904</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20143.2</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x14ac:dyDescent="0.25">
      <c r="B33" s="542" t="s">
        <v>35</v>
      </c>
      <c r="C33" s="543"/>
      <c r="D33" s="543"/>
      <c r="E33" s="543"/>
      <c r="F33" s="543"/>
      <c r="G33" s="543"/>
      <c r="H33" s="543"/>
      <c r="I33" s="615">
        <v>200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x14ac:dyDescent="0.25">
      <c r="B39" s="546" t="s">
        <v>98</v>
      </c>
      <c r="C39" s="547"/>
      <c r="D39" s="547"/>
      <c r="E39" s="547"/>
      <c r="F39" s="547"/>
      <c r="G39" s="547"/>
      <c r="H39" s="547"/>
      <c r="I39" s="615">
        <v>0</v>
      </c>
      <c r="J39" s="616"/>
    </row>
    <row r="40" spans="2:10" ht="28.5" customHeight="1" x14ac:dyDescent="0.25">
      <c r="B40" s="582" t="s">
        <v>1905</v>
      </c>
      <c r="C40" s="583"/>
      <c r="D40" s="583"/>
      <c r="E40" s="584"/>
      <c r="F40" s="550" t="s">
        <v>34</v>
      </c>
      <c r="G40" s="551"/>
      <c r="H40" s="552"/>
      <c r="I40" s="553">
        <f>SUM(I31:J39)</f>
        <v>200</v>
      </c>
      <c r="J40" s="553"/>
    </row>
    <row r="41" spans="2:10" ht="21" customHeight="1" x14ac:dyDescent="0.25">
      <c r="B41" s="585"/>
      <c r="C41" s="586"/>
      <c r="D41" s="586"/>
      <c r="E41" s="587"/>
      <c r="F41" s="550" t="s">
        <v>33</v>
      </c>
      <c r="G41" s="551"/>
      <c r="H41" s="552"/>
      <c r="I41" s="452">
        <f>++I27+I28-I40</f>
        <v>19943.2</v>
      </c>
      <c r="J41" s="452"/>
    </row>
    <row r="42" spans="2:10" ht="20.25" customHeight="1" x14ac:dyDescent="0.25">
      <c r="B42" s="417" t="s">
        <v>32</v>
      </c>
      <c r="C42" s="418"/>
      <c r="D42" s="418"/>
      <c r="E42" s="418"/>
      <c r="F42" s="418"/>
      <c r="G42" s="418"/>
      <c r="H42" s="419"/>
      <c r="I42" s="390" t="s">
        <v>31</v>
      </c>
      <c r="J42" s="390"/>
    </row>
    <row r="43" spans="2:10" ht="33.75" customHeight="1" x14ac:dyDescent="0.25">
      <c r="B43" s="315" t="s">
        <v>30</v>
      </c>
      <c r="C43" s="315" t="s">
        <v>29</v>
      </c>
      <c r="D43" s="315" t="s">
        <v>28</v>
      </c>
      <c r="E43" s="315" t="s">
        <v>27</v>
      </c>
      <c r="F43" s="34" t="s">
        <v>26</v>
      </c>
      <c r="G43" s="437" t="s">
        <v>25</v>
      </c>
      <c r="H43" s="434"/>
      <c r="I43" s="390"/>
      <c r="J43" s="390"/>
    </row>
    <row r="44" spans="2:10" ht="24" customHeight="1" x14ac:dyDescent="0.25">
      <c r="B44" s="318" t="s">
        <v>22</v>
      </c>
      <c r="C44" s="30" t="s">
        <v>132</v>
      </c>
      <c r="D44" s="30" t="s">
        <v>11</v>
      </c>
      <c r="E44" s="30" t="s">
        <v>11</v>
      </c>
      <c r="F44" s="30" t="s">
        <v>133</v>
      </c>
      <c r="G44" s="426">
        <v>10071.6</v>
      </c>
      <c r="H44" s="427"/>
      <c r="I44" s="609" t="s">
        <v>24</v>
      </c>
      <c r="J44" s="610"/>
    </row>
    <row r="45" spans="2:10" ht="23.25" customHeight="1" x14ac:dyDescent="0.25">
      <c r="B45" s="9" t="s">
        <v>16</v>
      </c>
      <c r="C45" s="8" t="s">
        <v>132</v>
      </c>
      <c r="D45" s="8" t="s">
        <v>11</v>
      </c>
      <c r="E45" s="8" t="s">
        <v>11</v>
      </c>
      <c r="F45" s="8" t="s">
        <v>133</v>
      </c>
      <c r="G45" s="426">
        <v>10071.6</v>
      </c>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643" t="s">
        <v>9</v>
      </c>
      <c r="C52" s="644"/>
      <c r="D52" s="644"/>
      <c r="E52" s="644"/>
      <c r="F52" s="669"/>
      <c r="G52" s="670">
        <f>SUM(G44:H51)</f>
        <v>20143.2</v>
      </c>
      <c r="H52" s="671"/>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22.5" customHeight="1" x14ac:dyDescent="0.25">
      <c r="B55" s="573" t="s">
        <v>877</v>
      </c>
      <c r="C55" s="392"/>
      <c r="D55" s="392"/>
      <c r="E55" s="394" t="s">
        <v>871</v>
      </c>
      <c r="F55" s="394"/>
      <c r="G55" s="394"/>
      <c r="H55" s="395"/>
      <c r="I55" s="400" t="s">
        <v>101</v>
      </c>
      <c r="J55" s="401"/>
    </row>
    <row r="56" spans="2:11" ht="9" customHeight="1" x14ac:dyDescent="0.25">
      <c r="B56" s="392"/>
      <c r="C56" s="392"/>
      <c r="D56" s="392"/>
      <c r="E56" s="396"/>
      <c r="F56" s="396"/>
      <c r="G56" s="396"/>
      <c r="H56" s="397"/>
      <c r="I56" s="402"/>
      <c r="J56" s="403"/>
    </row>
    <row r="57" spans="2:1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9">
    <mergeCell ref="B62:J62"/>
    <mergeCell ref="B52:F52"/>
    <mergeCell ref="G52:H52"/>
    <mergeCell ref="B53:H53"/>
    <mergeCell ref="I53:J54"/>
    <mergeCell ref="B54:D54"/>
    <mergeCell ref="E54:H54"/>
    <mergeCell ref="B55:D60"/>
    <mergeCell ref="E55:H60"/>
    <mergeCell ref="I55:J58"/>
    <mergeCell ref="I59:J60"/>
    <mergeCell ref="B61:J61"/>
    <mergeCell ref="G47:H47"/>
    <mergeCell ref="I47:J47"/>
    <mergeCell ref="G48:H48"/>
    <mergeCell ref="I48:J52"/>
    <mergeCell ref="G49:H49"/>
    <mergeCell ref="G50:H50"/>
    <mergeCell ref="G51:H51"/>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 header="0.31496062992125984" footer="0.31496062992125984"/>
  <pageSetup scale="73" fitToHeight="0" orientation="portrait" r:id="rId1"/>
  <drawing r:id="rId2"/>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sheetPr>
    <tabColor theme="0"/>
  </sheetPr>
  <dimension ref="B1:K62"/>
  <sheetViews>
    <sheetView workbookViewId="0">
      <selection activeCell="D18" sqref="D18:J1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1906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1901</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1897</v>
      </c>
      <c r="G13" s="518"/>
      <c r="H13" s="510" t="s">
        <v>1645</v>
      </c>
      <c r="I13" s="510"/>
      <c r="J13" s="504" t="s">
        <v>52</v>
      </c>
    </row>
    <row r="14" spans="2:10" ht="18.75" customHeight="1" x14ac:dyDescent="0.25">
      <c r="B14" s="497"/>
      <c r="C14" s="498"/>
      <c r="D14" s="507"/>
      <c r="E14" s="508"/>
      <c r="F14" s="519"/>
      <c r="G14" s="520"/>
      <c r="H14" s="510"/>
      <c r="I14" s="51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91</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1907</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315" t="s">
        <v>30</v>
      </c>
      <c r="C43" s="315" t="s">
        <v>29</v>
      </c>
      <c r="D43" s="315" t="s">
        <v>28</v>
      </c>
      <c r="E43" s="315" t="s">
        <v>27</v>
      </c>
      <c r="F43" s="34" t="s">
        <v>26</v>
      </c>
      <c r="G43" s="437" t="s">
        <v>25</v>
      </c>
      <c r="H43" s="434"/>
      <c r="I43" s="390"/>
      <c r="J43" s="390"/>
    </row>
    <row r="44" spans="2:10" ht="24" customHeight="1" x14ac:dyDescent="0.25">
      <c r="B44" s="318"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17"/>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6" fitToHeight="0" orientation="portrait" r:id="rId1"/>
  <drawing r:id="rId2"/>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sheetPr>
    <tabColor theme="0"/>
  </sheetPr>
  <dimension ref="B1:K62"/>
  <sheetViews>
    <sheetView topLeftCell="A24" workbookViewId="0">
      <selection sqref="A1:J62"/>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1908</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1901</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1909</v>
      </c>
      <c r="E13" s="506"/>
      <c r="F13" s="517" t="s">
        <v>1910</v>
      </c>
      <c r="G13" s="518"/>
      <c r="H13" s="510" t="s">
        <v>1645</v>
      </c>
      <c r="I13" s="510"/>
      <c r="J13" s="504" t="s">
        <v>52</v>
      </c>
    </row>
    <row r="14" spans="2:10" ht="18.75" customHeight="1" x14ac:dyDescent="0.25">
      <c r="B14" s="497"/>
      <c r="C14" s="498"/>
      <c r="D14" s="507"/>
      <c r="E14" s="508"/>
      <c r="F14" s="519"/>
      <c r="G14" s="520"/>
      <c r="H14" s="510"/>
      <c r="I14" s="51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595" t="s">
        <v>45</v>
      </c>
      <c r="E18" s="596"/>
      <c r="F18" s="596"/>
      <c r="G18" s="596"/>
      <c r="H18" s="596"/>
      <c r="I18" s="596"/>
      <c r="J18" s="597"/>
    </row>
    <row r="19" spans="2:10" ht="9" customHeight="1" x14ac:dyDescent="0.25">
      <c r="B19" s="461"/>
      <c r="C19" s="462"/>
      <c r="D19" s="598"/>
      <c r="E19" s="599"/>
      <c r="F19" s="599"/>
      <c r="G19" s="599"/>
      <c r="H19" s="599"/>
      <c r="I19" s="599"/>
      <c r="J19" s="600"/>
    </row>
    <row r="20" spans="2:10" x14ac:dyDescent="0.25">
      <c r="B20" s="521" t="s">
        <v>67</v>
      </c>
      <c r="C20" s="521"/>
      <c r="D20" s="521"/>
      <c r="E20" s="521"/>
      <c r="F20" s="470" t="s">
        <v>44</v>
      </c>
      <c r="G20" s="471"/>
      <c r="H20" s="471"/>
      <c r="I20" s="471"/>
      <c r="J20" s="472"/>
    </row>
    <row r="21" spans="2:10" ht="6"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 x14ac:dyDescent="0.25">
      <c r="B23" s="387" t="s">
        <v>43</v>
      </c>
      <c r="C23" s="388"/>
      <c r="D23" s="388"/>
      <c r="E23" s="388"/>
      <c r="F23" s="388"/>
      <c r="G23" s="388"/>
      <c r="H23" s="388"/>
      <c r="I23" s="388"/>
      <c r="J23" s="389"/>
    </row>
    <row r="24" spans="2:10" x14ac:dyDescent="0.25">
      <c r="B24" s="528" t="s">
        <v>1911</v>
      </c>
      <c r="C24" s="529"/>
      <c r="D24" s="529"/>
      <c r="E24" s="529"/>
      <c r="F24" s="529"/>
      <c r="G24" s="529"/>
      <c r="H24" s="529"/>
      <c r="I24" s="529"/>
      <c r="J24" s="530"/>
    </row>
    <row r="25" spans="2:10" x14ac:dyDescent="0.25">
      <c r="B25" s="531"/>
      <c r="C25" s="532"/>
      <c r="D25" s="532"/>
      <c r="E25" s="532"/>
      <c r="F25" s="532"/>
      <c r="G25" s="532"/>
      <c r="H25" s="532"/>
      <c r="I25" s="532"/>
      <c r="J25" s="533"/>
    </row>
    <row r="26" spans="2:10" ht="27.75" customHeight="1"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119250</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hidden="1" x14ac:dyDescent="0.25">
      <c r="B34" s="546" t="s">
        <v>94</v>
      </c>
      <c r="C34" s="547"/>
      <c r="D34" s="547"/>
      <c r="E34" s="547"/>
      <c r="F34" s="547"/>
      <c r="G34" s="547"/>
      <c r="H34" s="547"/>
      <c r="I34" s="615">
        <v>0</v>
      </c>
      <c r="J34" s="616"/>
    </row>
    <row r="35" spans="2:10" hidden="1" x14ac:dyDescent="0.25">
      <c r="B35" s="546" t="s">
        <v>95</v>
      </c>
      <c r="C35" s="547"/>
      <c r="D35" s="547"/>
      <c r="E35" s="547"/>
      <c r="F35" s="547"/>
      <c r="G35" s="547"/>
      <c r="H35" s="547"/>
      <c r="I35" s="615">
        <v>0</v>
      </c>
      <c r="J35" s="616"/>
    </row>
    <row r="36" spans="2:10" hidden="1" x14ac:dyDescent="0.25">
      <c r="B36" s="546" t="s">
        <v>96</v>
      </c>
      <c r="C36" s="547"/>
      <c r="D36" s="547"/>
      <c r="E36" s="547"/>
      <c r="F36" s="547"/>
      <c r="G36" s="547"/>
      <c r="H36" s="547"/>
      <c r="I36" s="615">
        <v>0</v>
      </c>
      <c r="J36" s="616"/>
    </row>
    <row r="37" spans="2:10" hidden="1" x14ac:dyDescent="0.25">
      <c r="B37" s="546" t="s">
        <v>98</v>
      </c>
      <c r="C37" s="547"/>
      <c r="D37" s="547"/>
      <c r="E37" s="547"/>
      <c r="F37" s="547"/>
      <c r="G37" s="547"/>
      <c r="H37" s="547"/>
      <c r="I37" s="615">
        <v>0</v>
      </c>
      <c r="J37" s="616"/>
    </row>
    <row r="38" spans="2:10" ht="28.5" customHeight="1" x14ac:dyDescent="0.25">
      <c r="B38" s="582" t="s">
        <v>1912</v>
      </c>
      <c r="C38" s="583"/>
      <c r="D38" s="583"/>
      <c r="E38" s="584"/>
      <c r="F38" s="550" t="s">
        <v>34</v>
      </c>
      <c r="G38" s="551"/>
      <c r="H38" s="552"/>
      <c r="I38" s="553">
        <f>SUM(I31:J37)</f>
        <v>0</v>
      </c>
      <c r="J38" s="553"/>
    </row>
    <row r="39" spans="2:10" ht="18.75" customHeight="1" x14ac:dyDescent="0.25">
      <c r="B39" s="585"/>
      <c r="C39" s="586"/>
      <c r="D39" s="586"/>
      <c r="E39" s="587"/>
      <c r="F39" s="550" t="s">
        <v>33</v>
      </c>
      <c r="G39" s="551"/>
      <c r="H39" s="552"/>
      <c r="I39" s="452">
        <f>++I27+I28-I38</f>
        <v>119250</v>
      </c>
      <c r="J39" s="452"/>
    </row>
    <row r="40" spans="2:10" ht="14.25" customHeight="1" x14ac:dyDescent="0.25">
      <c r="B40" s="417" t="s">
        <v>32</v>
      </c>
      <c r="C40" s="418"/>
      <c r="D40" s="418"/>
      <c r="E40" s="418"/>
      <c r="F40" s="418"/>
      <c r="G40" s="418"/>
      <c r="H40" s="419"/>
      <c r="I40" s="390" t="s">
        <v>31</v>
      </c>
      <c r="J40" s="390"/>
    </row>
    <row r="41" spans="2:10" ht="29.25" customHeight="1" x14ac:dyDescent="0.25">
      <c r="B41" s="315" t="s">
        <v>30</v>
      </c>
      <c r="C41" s="315" t="s">
        <v>29</v>
      </c>
      <c r="D41" s="315" t="s">
        <v>28</v>
      </c>
      <c r="E41" s="315" t="s">
        <v>27</v>
      </c>
      <c r="F41" s="34" t="s">
        <v>26</v>
      </c>
      <c r="G41" s="437" t="s">
        <v>25</v>
      </c>
      <c r="H41" s="434"/>
      <c r="I41" s="390"/>
      <c r="J41" s="390"/>
    </row>
    <row r="42" spans="2:10" ht="24" customHeight="1" x14ac:dyDescent="0.25">
      <c r="B42" s="318" t="s">
        <v>23</v>
      </c>
      <c r="C42" s="30" t="s">
        <v>12</v>
      </c>
      <c r="D42" s="30" t="s">
        <v>119</v>
      </c>
      <c r="E42" s="30" t="s">
        <v>558</v>
      </c>
      <c r="F42" s="30" t="s">
        <v>10</v>
      </c>
      <c r="G42" s="426">
        <v>4200</v>
      </c>
      <c r="H42" s="427"/>
      <c r="I42" s="609" t="s">
        <v>24</v>
      </c>
      <c r="J42" s="610"/>
    </row>
    <row r="43" spans="2:10" ht="23.25" customHeight="1" x14ac:dyDescent="0.25">
      <c r="B43" s="318" t="s">
        <v>23</v>
      </c>
      <c r="C43" s="30" t="s">
        <v>12</v>
      </c>
      <c r="D43" s="30" t="s">
        <v>119</v>
      </c>
      <c r="E43" s="30" t="s">
        <v>1913</v>
      </c>
      <c r="F43" s="30" t="s">
        <v>10</v>
      </c>
      <c r="G43" s="426">
        <v>1800</v>
      </c>
      <c r="H43" s="427"/>
      <c r="I43" s="611"/>
      <c r="J43" s="612"/>
    </row>
    <row r="44" spans="2:10" ht="25.5" customHeight="1" x14ac:dyDescent="0.25">
      <c r="B44" s="318" t="s">
        <v>22</v>
      </c>
      <c r="C44" s="30" t="s">
        <v>12</v>
      </c>
      <c r="D44" s="30" t="s">
        <v>119</v>
      </c>
      <c r="E44" s="30" t="s">
        <v>558</v>
      </c>
      <c r="F44" s="30" t="s">
        <v>10</v>
      </c>
      <c r="G44" s="426">
        <v>26700</v>
      </c>
      <c r="H44" s="427"/>
      <c r="I44" s="613"/>
      <c r="J44" s="614"/>
    </row>
    <row r="45" spans="2:10" ht="19.5" customHeight="1" x14ac:dyDescent="0.25">
      <c r="B45" s="318" t="s">
        <v>21</v>
      </c>
      <c r="C45" s="30" t="s">
        <v>12</v>
      </c>
      <c r="D45" s="30" t="s">
        <v>119</v>
      </c>
      <c r="E45" s="30" t="s">
        <v>558</v>
      </c>
      <c r="F45" s="30" t="s">
        <v>10</v>
      </c>
      <c r="G45" s="426">
        <v>7200</v>
      </c>
      <c r="H45" s="427"/>
      <c r="I45" s="390" t="s">
        <v>19</v>
      </c>
      <c r="J45" s="390"/>
    </row>
    <row r="46" spans="2:10" ht="21.75" customHeight="1" x14ac:dyDescent="0.25">
      <c r="B46" s="318" t="s">
        <v>20</v>
      </c>
      <c r="C46" s="30" t="s">
        <v>12</v>
      </c>
      <c r="D46" s="30" t="s">
        <v>119</v>
      </c>
      <c r="E46" s="30" t="s">
        <v>558</v>
      </c>
      <c r="F46" s="30" t="s">
        <v>10</v>
      </c>
      <c r="G46" s="426">
        <v>5100</v>
      </c>
      <c r="H46" s="427"/>
      <c r="I46" s="409" t="s">
        <v>99</v>
      </c>
      <c r="J46" s="410"/>
    </row>
    <row r="47" spans="2:10" ht="21.75" customHeight="1" x14ac:dyDescent="0.25">
      <c r="B47" s="318" t="s">
        <v>18</v>
      </c>
      <c r="C47" s="30" t="s">
        <v>12</v>
      </c>
      <c r="D47" s="30" t="s">
        <v>119</v>
      </c>
      <c r="E47" s="30" t="s">
        <v>558</v>
      </c>
      <c r="F47" s="30" t="s">
        <v>10</v>
      </c>
      <c r="G47" s="426">
        <v>12600</v>
      </c>
      <c r="H47" s="427"/>
      <c r="I47" s="411"/>
      <c r="J47" s="412"/>
    </row>
    <row r="48" spans="2:10" ht="21.75" customHeight="1" x14ac:dyDescent="0.25">
      <c r="B48" s="318" t="s">
        <v>16</v>
      </c>
      <c r="C48" s="30" t="s">
        <v>12</v>
      </c>
      <c r="D48" s="30" t="s">
        <v>119</v>
      </c>
      <c r="E48" s="30" t="s">
        <v>558</v>
      </c>
      <c r="F48" s="30" t="s">
        <v>10</v>
      </c>
      <c r="G48" s="426">
        <v>18000</v>
      </c>
      <c r="H48" s="427"/>
      <c r="I48" s="411"/>
      <c r="J48" s="412"/>
    </row>
    <row r="49" spans="2:11" ht="21.75" customHeight="1" x14ac:dyDescent="0.25">
      <c r="B49" s="318" t="s">
        <v>15</v>
      </c>
      <c r="C49" s="30" t="s">
        <v>12</v>
      </c>
      <c r="D49" s="30" t="s">
        <v>119</v>
      </c>
      <c r="E49" s="30" t="s">
        <v>558</v>
      </c>
      <c r="F49" s="30" t="s">
        <v>10</v>
      </c>
      <c r="G49" s="426">
        <v>21300</v>
      </c>
      <c r="H49" s="427"/>
      <c r="I49" s="411"/>
      <c r="J49" s="412"/>
    </row>
    <row r="50" spans="2:11" ht="21.75" customHeight="1" x14ac:dyDescent="0.25">
      <c r="B50" s="318" t="s">
        <v>15</v>
      </c>
      <c r="C50" s="30" t="s">
        <v>12</v>
      </c>
      <c r="D50" s="30" t="s">
        <v>119</v>
      </c>
      <c r="E50" s="30" t="s">
        <v>1913</v>
      </c>
      <c r="F50" s="30" t="s">
        <v>10</v>
      </c>
      <c r="G50" s="426">
        <v>20550</v>
      </c>
      <c r="H50" s="427"/>
      <c r="I50" s="411"/>
      <c r="J50" s="412"/>
    </row>
    <row r="51" spans="2:11" ht="21.75" customHeight="1" x14ac:dyDescent="0.25">
      <c r="B51" s="318" t="s">
        <v>13</v>
      </c>
      <c r="C51" s="30" t="s">
        <v>12</v>
      </c>
      <c r="D51" s="30" t="s">
        <v>119</v>
      </c>
      <c r="E51" s="30" t="s">
        <v>558</v>
      </c>
      <c r="F51" s="30" t="s">
        <v>10</v>
      </c>
      <c r="G51" s="426">
        <v>1800</v>
      </c>
      <c r="H51" s="427"/>
      <c r="I51" s="411"/>
      <c r="J51" s="412"/>
    </row>
    <row r="52" spans="2:11" ht="21.75" customHeight="1" x14ac:dyDescent="0.25">
      <c r="B52" s="317"/>
      <c r="C52" s="32"/>
      <c r="D52" s="32"/>
      <c r="E52" s="6"/>
      <c r="F52" s="6"/>
      <c r="G52" s="838">
        <f>SUM(G42:G51)</f>
        <v>119250</v>
      </c>
      <c r="H52" s="839"/>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6">
    <mergeCell ref="B61:J61"/>
    <mergeCell ref="B62:J62"/>
    <mergeCell ref="G50:H50"/>
    <mergeCell ref="G51:H51"/>
    <mergeCell ref="B53:H53"/>
    <mergeCell ref="I53:J54"/>
    <mergeCell ref="B54:D54"/>
    <mergeCell ref="E54:H54"/>
    <mergeCell ref="B55:D60"/>
    <mergeCell ref="E55:H60"/>
    <mergeCell ref="I55:J58"/>
    <mergeCell ref="I59:J60"/>
    <mergeCell ref="G45:H45"/>
    <mergeCell ref="I45:J45"/>
    <mergeCell ref="G46:H46"/>
    <mergeCell ref="I46:J52"/>
    <mergeCell ref="G47:H47"/>
    <mergeCell ref="G48:H48"/>
    <mergeCell ref="G49:H49"/>
    <mergeCell ref="G52:H52"/>
    <mergeCell ref="B40:H40"/>
    <mergeCell ref="I40:J41"/>
    <mergeCell ref="G41:H41"/>
    <mergeCell ref="G42:H42"/>
    <mergeCell ref="I42:J44"/>
    <mergeCell ref="G43:H43"/>
    <mergeCell ref="G44:H44"/>
    <mergeCell ref="B37:H37"/>
    <mergeCell ref="I37:J37"/>
    <mergeCell ref="B38:E39"/>
    <mergeCell ref="F38:H38"/>
    <mergeCell ref="I38:J38"/>
    <mergeCell ref="F39:H39"/>
    <mergeCell ref="I39:J39"/>
    <mergeCell ref="B35:H35"/>
    <mergeCell ref="I35:J35"/>
    <mergeCell ref="B36:H36"/>
    <mergeCell ref="I36:J36"/>
    <mergeCell ref="B33:H33"/>
    <mergeCell ref="I33:J33"/>
    <mergeCell ref="B34:H34"/>
    <mergeCell ref="I34:J34"/>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6" fitToHeight="0" orientation="portrait" r:id="rId1"/>
  <drawing r:id="rId2"/>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sheetPr>
    <tabColor theme="0"/>
  </sheetPr>
  <dimension ref="B1:L59"/>
  <sheetViews>
    <sheetView topLeftCell="A13" workbookViewId="0">
      <selection activeCell="G46" sqref="G46:H46"/>
    </sheetView>
  </sheetViews>
  <sheetFormatPr baseColWidth="10" defaultRowHeight="15" x14ac:dyDescent="0.25"/>
  <cols>
    <col min="1" max="1" width="2.140625" customWidth="1"/>
    <col min="4" max="4" width="16.7109375" customWidth="1"/>
    <col min="8" max="8" width="5" customWidth="1"/>
    <col min="10" max="10" width="31" customWidth="1"/>
  </cols>
  <sheetData>
    <row r="1" spans="2:10" ht="9"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1914</v>
      </c>
      <c r="J8" s="15"/>
    </row>
    <row r="9" spans="2:10" ht="9" customHeight="1" x14ac:dyDescent="0.25">
      <c r="B9" s="17"/>
      <c r="C9" s="16"/>
      <c r="D9" s="19"/>
      <c r="E9" s="16"/>
      <c r="F9" s="20"/>
      <c r="G9" s="16"/>
      <c r="H9" s="16"/>
      <c r="I9" s="16"/>
      <c r="J9" s="15"/>
    </row>
    <row r="10" spans="2:10" ht="20.25" x14ac:dyDescent="0.25">
      <c r="B10" s="17"/>
      <c r="C10" s="16"/>
      <c r="D10" s="16"/>
      <c r="E10" s="16"/>
      <c r="F10" s="20"/>
      <c r="G10" s="19"/>
      <c r="H10" s="19"/>
      <c r="I10" s="18" t="s">
        <v>1901</v>
      </c>
      <c r="J10" s="15"/>
    </row>
    <row r="11" spans="2:10" ht="16.5"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8.75" customHeight="1" x14ac:dyDescent="0.25">
      <c r="B14" s="497"/>
      <c r="C14" s="498"/>
      <c r="D14" s="505" t="s">
        <v>222</v>
      </c>
      <c r="E14" s="506"/>
      <c r="F14" s="505" t="s">
        <v>234</v>
      </c>
      <c r="G14" s="506"/>
      <c r="H14" s="737" t="s">
        <v>1645</v>
      </c>
      <c r="I14" s="518"/>
      <c r="J14" s="504" t="s">
        <v>52</v>
      </c>
    </row>
    <row r="15" spans="2:10" ht="1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2" ht="30" customHeight="1" x14ac:dyDescent="0.25">
      <c r="B17" s="499"/>
      <c r="C17" s="500"/>
      <c r="D17" s="504" t="s">
        <v>49</v>
      </c>
      <c r="E17" s="504"/>
      <c r="F17" s="504"/>
      <c r="G17" s="504"/>
      <c r="H17" s="504"/>
      <c r="I17" s="513" t="s">
        <v>136</v>
      </c>
      <c r="J17" s="514"/>
    </row>
    <row r="18" spans="2:12" ht="18" x14ac:dyDescent="0.25">
      <c r="B18" s="387" t="s">
        <v>47</v>
      </c>
      <c r="C18" s="388"/>
      <c r="D18" s="388"/>
      <c r="E18" s="388"/>
      <c r="F18" s="388"/>
      <c r="G18" s="388"/>
      <c r="H18" s="388"/>
      <c r="I18" s="388"/>
      <c r="J18" s="389"/>
    </row>
    <row r="19" spans="2:12" ht="9" customHeight="1" x14ac:dyDescent="0.25">
      <c r="B19" s="459" t="s">
        <v>46</v>
      </c>
      <c r="C19" s="460"/>
      <c r="D19" s="595" t="s">
        <v>223</v>
      </c>
      <c r="E19" s="596"/>
      <c r="F19" s="596"/>
      <c r="G19" s="596"/>
      <c r="H19" s="596"/>
      <c r="I19" s="596"/>
      <c r="J19" s="597"/>
    </row>
    <row r="20" spans="2:12" ht="11.25" customHeight="1" x14ac:dyDescent="0.25">
      <c r="B20" s="461"/>
      <c r="C20" s="462"/>
      <c r="D20" s="598"/>
      <c r="E20" s="599"/>
      <c r="F20" s="599"/>
      <c r="G20" s="599"/>
      <c r="H20" s="599"/>
      <c r="I20" s="599"/>
      <c r="J20" s="600"/>
    </row>
    <row r="21" spans="2:12" ht="11.25" customHeight="1" x14ac:dyDescent="0.25">
      <c r="B21" s="521" t="s">
        <v>239</v>
      </c>
      <c r="C21" s="521"/>
      <c r="D21" s="521"/>
      <c r="E21" s="521"/>
      <c r="F21" s="470" t="s">
        <v>44</v>
      </c>
      <c r="G21" s="471"/>
      <c r="H21" s="471"/>
      <c r="I21" s="471"/>
      <c r="J21" s="472"/>
    </row>
    <row r="22" spans="2:12" ht="12" customHeight="1" x14ac:dyDescent="0.25">
      <c r="B22" s="521"/>
      <c r="C22" s="521"/>
      <c r="D22" s="521"/>
      <c r="E22" s="521"/>
      <c r="F22" s="473"/>
      <c r="G22" s="474"/>
      <c r="H22" s="474"/>
      <c r="I22" s="474"/>
      <c r="J22" s="475"/>
    </row>
    <row r="23" spans="2:12" ht="18" x14ac:dyDescent="0.25">
      <c r="B23" s="387" t="s">
        <v>43</v>
      </c>
      <c r="C23" s="388"/>
      <c r="D23" s="388"/>
      <c r="E23" s="388"/>
      <c r="F23" s="388"/>
      <c r="G23" s="388"/>
      <c r="H23" s="388"/>
      <c r="I23" s="388"/>
      <c r="J23" s="389"/>
    </row>
    <row r="24" spans="2:12" ht="19.5" customHeight="1" x14ac:dyDescent="0.25">
      <c r="B24" s="476" t="s">
        <v>1915</v>
      </c>
      <c r="C24" s="477"/>
      <c r="D24" s="477"/>
      <c r="E24" s="477"/>
      <c r="F24" s="477"/>
      <c r="G24" s="477"/>
      <c r="H24" s="477"/>
      <c r="I24" s="477"/>
      <c r="J24" s="478"/>
    </row>
    <row r="25" spans="2:12" ht="26.25" customHeight="1" x14ac:dyDescent="0.25">
      <c r="B25" s="479"/>
      <c r="C25" s="480"/>
      <c r="D25" s="480"/>
      <c r="E25" s="480"/>
      <c r="F25" s="480"/>
      <c r="G25" s="480"/>
      <c r="H25" s="480"/>
      <c r="I25" s="480"/>
      <c r="J25" s="481"/>
    </row>
    <row r="26" spans="2:12" ht="18.75" customHeight="1" x14ac:dyDescent="0.25">
      <c r="B26" s="479"/>
      <c r="C26" s="480"/>
      <c r="D26" s="480"/>
      <c r="E26" s="480"/>
      <c r="F26" s="480"/>
      <c r="G26" s="480"/>
      <c r="H26" s="480"/>
      <c r="I26" s="480"/>
      <c r="J26" s="481"/>
    </row>
    <row r="27" spans="2:12" ht="16.5" x14ac:dyDescent="0.25">
      <c r="B27" s="455" t="s">
        <v>224</v>
      </c>
      <c r="C27" s="455"/>
      <c r="D27" s="455"/>
      <c r="E27" s="455"/>
      <c r="F27" s="455"/>
      <c r="G27" s="455"/>
      <c r="H27" s="455"/>
      <c r="I27" s="726">
        <v>14935</v>
      </c>
      <c r="J27" s="726"/>
    </row>
    <row r="28" spans="2:12" ht="16.5" x14ac:dyDescent="0.25">
      <c r="B28" s="487" t="s">
        <v>225</v>
      </c>
      <c r="C28" s="488"/>
      <c r="D28" s="488"/>
      <c r="E28" s="488"/>
      <c r="F28" s="488"/>
      <c r="G28" s="488"/>
      <c r="H28" s="539"/>
      <c r="I28" s="727">
        <f>+I27*8%</f>
        <v>1194.8</v>
      </c>
      <c r="J28" s="728"/>
    </row>
    <row r="29" spans="2:12" ht="18" x14ac:dyDescent="0.25">
      <c r="B29" s="455" t="s">
        <v>110</v>
      </c>
      <c r="C29" s="455"/>
      <c r="D29" s="455"/>
      <c r="E29" s="455"/>
      <c r="F29" s="455"/>
      <c r="G29" s="455"/>
      <c r="H29" s="455"/>
      <c r="I29" s="722">
        <f>SUM(I27:J28)</f>
        <v>16129.8</v>
      </c>
      <c r="J29" s="723"/>
    </row>
    <row r="30" spans="2:12" ht="18" x14ac:dyDescent="0.25">
      <c r="B30" s="387" t="s">
        <v>40</v>
      </c>
      <c r="C30" s="388"/>
      <c r="D30" s="388"/>
      <c r="E30" s="388"/>
      <c r="F30" s="388"/>
      <c r="G30" s="388"/>
      <c r="H30" s="388"/>
      <c r="I30" s="388"/>
      <c r="J30" s="389"/>
      <c r="L30" s="54"/>
    </row>
    <row r="31" spans="2:12" ht="15.75" x14ac:dyDescent="0.25">
      <c r="B31" s="434" t="s">
        <v>39</v>
      </c>
      <c r="C31" s="435"/>
      <c r="D31" s="435"/>
      <c r="E31" s="435"/>
      <c r="F31" s="435"/>
      <c r="G31" s="435"/>
      <c r="H31" s="436"/>
      <c r="I31" s="437" t="s">
        <v>38</v>
      </c>
      <c r="J31" s="437"/>
    </row>
    <row r="32" spans="2:12" ht="16.5" x14ac:dyDescent="0.25">
      <c r="B32" s="546" t="s">
        <v>237</v>
      </c>
      <c r="C32" s="547"/>
      <c r="D32" s="547"/>
      <c r="E32" s="547"/>
      <c r="F32" s="547"/>
      <c r="G32" s="547"/>
      <c r="H32" s="547"/>
      <c r="I32" s="729">
        <f>+I27*3%-317.5</f>
        <v>130.55000000000001</v>
      </c>
      <c r="J32" s="730"/>
    </row>
    <row r="33" spans="2:10" ht="16.5" x14ac:dyDescent="0.25">
      <c r="B33" s="577" t="s">
        <v>226</v>
      </c>
      <c r="C33" s="578"/>
      <c r="D33" s="578"/>
      <c r="E33" s="578"/>
      <c r="F33" s="578"/>
      <c r="G33" s="578"/>
      <c r="H33" s="579"/>
      <c r="I33" s="724">
        <f>+I28*100%</f>
        <v>1194.8</v>
      </c>
      <c r="J33" s="725"/>
    </row>
    <row r="34" spans="2:10" ht="16.5" x14ac:dyDescent="0.25">
      <c r="B34" s="542" t="s">
        <v>1658</v>
      </c>
      <c r="C34" s="543"/>
      <c r="D34" s="543"/>
      <c r="E34" s="543"/>
      <c r="F34" s="543"/>
      <c r="G34" s="543"/>
      <c r="H34" s="543"/>
      <c r="I34" s="720">
        <f>+I27*1.7%</f>
        <v>253.89500000000001</v>
      </c>
      <c r="J34" s="721"/>
    </row>
    <row r="35" spans="2:10" ht="28.5" customHeight="1" x14ac:dyDescent="0.25">
      <c r="B35" s="443" t="s">
        <v>1659</v>
      </c>
      <c r="C35" s="621"/>
      <c r="D35" s="621"/>
      <c r="E35" s="622"/>
      <c r="F35" s="449" t="s">
        <v>34</v>
      </c>
      <c r="G35" s="450"/>
      <c r="H35" s="451"/>
      <c r="I35" s="722">
        <f>SUM(I32:J34)</f>
        <v>1579.2449999999999</v>
      </c>
      <c r="J35" s="723"/>
    </row>
    <row r="36" spans="2:10" ht="21" customHeight="1" x14ac:dyDescent="0.25">
      <c r="B36" s="623"/>
      <c r="C36" s="624"/>
      <c r="D36" s="624"/>
      <c r="E36" s="625"/>
      <c r="F36" s="534" t="s">
        <v>228</v>
      </c>
      <c r="G36" s="535"/>
      <c r="H36" s="536"/>
      <c r="I36" s="452">
        <f>+I29-I35-0.01</f>
        <v>14550.545</v>
      </c>
      <c r="J36" s="452"/>
    </row>
    <row r="37" spans="2:10" ht="16.5" x14ac:dyDescent="0.25">
      <c r="B37" s="417" t="s">
        <v>32</v>
      </c>
      <c r="C37" s="418"/>
      <c r="D37" s="418"/>
      <c r="E37" s="418"/>
      <c r="F37" s="418"/>
      <c r="G37" s="418"/>
      <c r="H37" s="419"/>
      <c r="I37" s="390" t="s">
        <v>31</v>
      </c>
      <c r="J37" s="390"/>
    </row>
    <row r="38" spans="2:10" ht="31.5" x14ac:dyDescent="0.25">
      <c r="B38" s="316" t="s">
        <v>30</v>
      </c>
      <c r="C38" s="316" t="s">
        <v>29</v>
      </c>
      <c r="D38" s="316" t="s">
        <v>28</v>
      </c>
      <c r="E38" s="316" t="s">
        <v>27</v>
      </c>
      <c r="F38" s="28" t="s">
        <v>26</v>
      </c>
      <c r="G38" s="424" t="s">
        <v>25</v>
      </c>
      <c r="H38" s="425"/>
      <c r="I38" s="390"/>
      <c r="J38" s="390"/>
    </row>
    <row r="39" spans="2:10" ht="15.75" x14ac:dyDescent="0.25">
      <c r="B39" s="318" t="s">
        <v>15</v>
      </c>
      <c r="C39" s="30" t="s">
        <v>12</v>
      </c>
      <c r="D39" s="30" t="s">
        <v>11</v>
      </c>
      <c r="E39" s="30" t="s">
        <v>144</v>
      </c>
      <c r="F39" s="30" t="s">
        <v>10</v>
      </c>
      <c r="G39" s="426">
        <f>+I27</f>
        <v>14935</v>
      </c>
      <c r="H39" s="427"/>
      <c r="I39" s="400" t="s">
        <v>229</v>
      </c>
      <c r="J39" s="401"/>
    </row>
    <row r="40" spans="2:10" ht="15.75" x14ac:dyDescent="0.25">
      <c r="B40" s="9" t="s">
        <v>15</v>
      </c>
      <c r="C40" s="8" t="s">
        <v>146</v>
      </c>
      <c r="D40" s="8" t="s">
        <v>144</v>
      </c>
      <c r="E40" s="8" t="s">
        <v>11</v>
      </c>
      <c r="F40" s="8" t="s">
        <v>10</v>
      </c>
      <c r="G40" s="406">
        <f>+I28</f>
        <v>1194.8</v>
      </c>
      <c r="H40" s="407"/>
      <c r="I40" s="402"/>
      <c r="J40" s="403"/>
    </row>
    <row r="41" spans="2:10" ht="15.75" x14ac:dyDescent="0.25">
      <c r="B41" s="9"/>
      <c r="C41" s="8"/>
      <c r="D41" s="8"/>
      <c r="E41" s="8"/>
      <c r="F41" s="8"/>
      <c r="G41" s="406"/>
      <c r="H41" s="407"/>
      <c r="I41" s="402"/>
      <c r="J41" s="403"/>
    </row>
    <row r="42" spans="2:10" ht="15.75" x14ac:dyDescent="0.25">
      <c r="B42" s="9"/>
      <c r="C42" s="8"/>
      <c r="D42" s="8"/>
      <c r="E42" s="8"/>
      <c r="F42" s="8"/>
      <c r="G42" s="406"/>
      <c r="H42" s="407"/>
      <c r="I42" s="404"/>
      <c r="J42" s="405"/>
    </row>
    <row r="43" spans="2:10" ht="15.75" x14ac:dyDescent="0.25">
      <c r="B43" s="9"/>
      <c r="C43" s="8"/>
      <c r="D43" s="8"/>
      <c r="E43" s="8"/>
      <c r="F43" s="8"/>
      <c r="G43" s="406"/>
      <c r="H43" s="407"/>
      <c r="I43" s="390" t="s">
        <v>19</v>
      </c>
      <c r="J43" s="390"/>
    </row>
    <row r="44" spans="2:10" ht="15.75" x14ac:dyDescent="0.25">
      <c r="B44" s="9"/>
      <c r="C44" s="8"/>
      <c r="D44" s="8"/>
      <c r="E44" s="8"/>
      <c r="F44" s="8"/>
      <c r="G44" s="406"/>
      <c r="H44" s="407"/>
      <c r="I44" s="409" t="s">
        <v>1032</v>
      </c>
      <c r="J44" s="410"/>
    </row>
    <row r="45" spans="2:10" ht="15.75" x14ac:dyDescent="0.25">
      <c r="B45" s="9"/>
      <c r="C45" s="8"/>
      <c r="D45" s="8"/>
      <c r="E45" s="8"/>
      <c r="F45" s="8"/>
      <c r="G45" s="406"/>
      <c r="H45" s="407"/>
      <c r="I45" s="411"/>
      <c r="J45" s="412"/>
    </row>
    <row r="46" spans="2:10" ht="15.75" customHeight="1" x14ac:dyDescent="0.25">
      <c r="B46" s="9"/>
      <c r="C46" s="8"/>
      <c r="D46" s="8"/>
      <c r="E46" s="8"/>
      <c r="F46" s="8"/>
      <c r="G46" s="406"/>
      <c r="H46" s="407"/>
      <c r="I46" s="411"/>
      <c r="J46" s="412"/>
    </row>
    <row r="47" spans="2:10" ht="15.75" customHeight="1" x14ac:dyDescent="0.25">
      <c r="B47" s="9"/>
      <c r="C47" s="8"/>
      <c r="D47" s="8"/>
      <c r="E47" s="8"/>
      <c r="F47" s="8"/>
      <c r="G47" s="406"/>
      <c r="H47" s="407"/>
      <c r="I47" s="411"/>
      <c r="J47" s="412"/>
    </row>
    <row r="48" spans="2:10" ht="15.75"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317"/>
      <c r="C50" s="32"/>
      <c r="D50" s="32"/>
      <c r="E50" s="6"/>
      <c r="F50" s="6"/>
      <c r="G50" s="415"/>
      <c r="H50" s="416"/>
      <c r="I50" s="413"/>
      <c r="J50" s="414"/>
    </row>
    <row r="51" spans="2:10" ht="18" x14ac:dyDescent="0.25">
      <c r="B51" s="387" t="s">
        <v>8</v>
      </c>
      <c r="C51" s="388"/>
      <c r="D51" s="388"/>
      <c r="E51" s="388"/>
      <c r="F51" s="388"/>
      <c r="G51" s="388"/>
      <c r="H51" s="389"/>
      <c r="I51" s="390" t="s">
        <v>7</v>
      </c>
      <c r="J51" s="390"/>
    </row>
    <row r="52" spans="2:10" ht="15.75" x14ac:dyDescent="0.25">
      <c r="B52" s="390" t="s">
        <v>6</v>
      </c>
      <c r="C52" s="390"/>
      <c r="D52" s="390"/>
      <c r="E52" s="390" t="s">
        <v>5</v>
      </c>
      <c r="F52" s="390"/>
      <c r="G52" s="390"/>
      <c r="H52" s="390"/>
      <c r="I52" s="390"/>
      <c r="J52" s="390"/>
    </row>
    <row r="53" spans="2:10" ht="15" customHeight="1" x14ac:dyDescent="0.25">
      <c r="B53" s="573" t="s">
        <v>877</v>
      </c>
      <c r="C53" s="392"/>
      <c r="D53" s="392"/>
      <c r="E53" s="394" t="s">
        <v>871</v>
      </c>
      <c r="F53" s="394"/>
      <c r="G53" s="394"/>
      <c r="H53" s="395"/>
      <c r="I53" s="400" t="s">
        <v>86</v>
      </c>
      <c r="J53" s="401"/>
    </row>
    <row r="54" spans="2:10" ht="27" customHeight="1" x14ac:dyDescent="0.25">
      <c r="B54" s="392"/>
      <c r="C54" s="392"/>
      <c r="D54" s="392"/>
      <c r="E54" s="396"/>
      <c r="F54" s="396"/>
      <c r="G54" s="396"/>
      <c r="H54" s="397"/>
      <c r="I54" s="402"/>
      <c r="J54" s="403"/>
    </row>
    <row r="55" spans="2:10" x14ac:dyDescent="0.25">
      <c r="B55" s="392"/>
      <c r="C55" s="392"/>
      <c r="D55" s="392"/>
      <c r="E55" s="396"/>
      <c r="F55" s="396"/>
      <c r="G55" s="396"/>
      <c r="H55" s="397"/>
      <c r="I55" s="402"/>
      <c r="J55" s="403"/>
    </row>
    <row r="56" spans="2:10" x14ac:dyDescent="0.25">
      <c r="B56" s="392"/>
      <c r="C56" s="392"/>
      <c r="D56" s="392"/>
      <c r="E56" s="396"/>
      <c r="F56" s="396"/>
      <c r="G56" s="396"/>
      <c r="H56" s="396"/>
      <c r="I56" s="404"/>
      <c r="J56" s="405"/>
    </row>
    <row r="57" spans="2:10" x14ac:dyDescent="0.25">
      <c r="B57" s="392"/>
      <c r="C57" s="392"/>
      <c r="D57" s="392"/>
      <c r="E57" s="396"/>
      <c r="F57" s="396"/>
      <c r="G57" s="396"/>
      <c r="H57" s="396"/>
      <c r="I57" s="400" t="s">
        <v>1</v>
      </c>
      <c r="J57" s="401"/>
    </row>
    <row r="58" spans="2:10" x14ac:dyDescent="0.25">
      <c r="B58" s="392"/>
      <c r="C58" s="392"/>
      <c r="D58" s="392"/>
      <c r="E58" s="398"/>
      <c r="F58" s="398"/>
      <c r="G58" s="398"/>
      <c r="H58" s="399"/>
      <c r="I58" s="404"/>
      <c r="J58" s="405"/>
    </row>
    <row r="59" spans="2:10" x14ac:dyDescent="0.25">
      <c r="B59" s="384" t="s">
        <v>0</v>
      </c>
      <c r="C59" s="385"/>
      <c r="D59" s="385"/>
      <c r="E59" s="385"/>
      <c r="F59" s="385"/>
      <c r="G59" s="385"/>
      <c r="H59" s="385"/>
      <c r="I59" s="385"/>
      <c r="J59" s="386"/>
    </row>
  </sheetData>
  <mergeCells count="70">
    <mergeCell ref="B59:J59"/>
    <mergeCell ref="B51:H51"/>
    <mergeCell ref="I51:J52"/>
    <mergeCell ref="B52:D52"/>
    <mergeCell ref="E52:H52"/>
    <mergeCell ref="B53:D58"/>
    <mergeCell ref="E53:H58"/>
    <mergeCell ref="I53:J56"/>
    <mergeCell ref="I57:J58"/>
    <mergeCell ref="G43:H43"/>
    <mergeCell ref="I43:J43"/>
    <mergeCell ref="G44:H44"/>
    <mergeCell ref="I44:J50"/>
    <mergeCell ref="G45:H45"/>
    <mergeCell ref="G46:H46"/>
    <mergeCell ref="G47:H47"/>
    <mergeCell ref="G48:H48"/>
    <mergeCell ref="G49:H49"/>
    <mergeCell ref="G50:H50"/>
    <mergeCell ref="B37:H37"/>
    <mergeCell ref="I37:J38"/>
    <mergeCell ref="G38:H38"/>
    <mergeCell ref="G39:H39"/>
    <mergeCell ref="I39:J42"/>
    <mergeCell ref="G40:H40"/>
    <mergeCell ref="G41:H41"/>
    <mergeCell ref="G42:H42"/>
    <mergeCell ref="B34:H34"/>
    <mergeCell ref="I34:J34"/>
    <mergeCell ref="B35:E36"/>
    <mergeCell ref="F35:H35"/>
    <mergeCell ref="I35:J35"/>
    <mergeCell ref="F36:H36"/>
    <mergeCell ref="I36:J36"/>
    <mergeCell ref="B33:H33"/>
    <mergeCell ref="I33:J33"/>
    <mergeCell ref="B24:J26"/>
    <mergeCell ref="B27:H27"/>
    <mergeCell ref="I27:J27"/>
    <mergeCell ref="B28:H28"/>
    <mergeCell ref="I28:J28"/>
    <mergeCell ref="B29:H29"/>
    <mergeCell ref="I29:J29"/>
    <mergeCell ref="B30:J30"/>
    <mergeCell ref="B31:H31"/>
    <mergeCell ref="I31:J31"/>
    <mergeCell ref="B32:H32"/>
    <mergeCell ref="I32:J32"/>
    <mergeCell ref="B23:J23"/>
    <mergeCell ref="H14:I15"/>
    <mergeCell ref="J14:J15"/>
    <mergeCell ref="D16:H16"/>
    <mergeCell ref="I16:J16"/>
    <mergeCell ref="D17:H17"/>
    <mergeCell ref="I17:J17"/>
    <mergeCell ref="B18:J18"/>
    <mergeCell ref="B19:C20"/>
    <mergeCell ref="D19:J20"/>
    <mergeCell ref="B21:E22"/>
    <mergeCell ref="F21:J22"/>
    <mergeCell ref="B5:J5"/>
    <mergeCell ref="B6:J6"/>
    <mergeCell ref="B7:J7"/>
    <mergeCell ref="B12:J12"/>
    <mergeCell ref="B13:C17"/>
    <mergeCell ref="D13:E13"/>
    <mergeCell ref="F13:G13"/>
    <mergeCell ref="H13:I13"/>
    <mergeCell ref="D14:E15"/>
    <mergeCell ref="F14:G15"/>
  </mergeCells>
  <printOptions horizontalCentered="1"/>
  <pageMargins left="0.31496062992125984" right="0.31496062992125984" top="0.15748031496062992" bottom="0.15748031496062992" header="0.31496062992125984" footer="0.31496062992125984"/>
  <pageSetup scale="77" orientation="portrait" r:id="rId1"/>
  <drawing r:id="rId2"/>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sheetPr>
    <tabColor theme="0"/>
  </sheetPr>
  <dimension ref="B2:J60"/>
  <sheetViews>
    <sheetView topLeftCell="A7" workbookViewId="0">
      <selection activeCell="D19" sqref="D19:J20"/>
    </sheetView>
  </sheetViews>
  <sheetFormatPr baseColWidth="10" defaultRowHeight="15" x14ac:dyDescent="0.25"/>
  <cols>
    <col min="1" max="1" width="2.5703125" customWidth="1"/>
    <col min="4" max="4" width="16" customWidth="1"/>
    <col min="7" max="7" width="13.28515625" customWidth="1"/>
    <col min="8" max="8" width="3.42578125" customWidth="1"/>
    <col min="10" max="10" width="31.28515625"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1916</v>
      </c>
      <c r="J8" s="15"/>
    </row>
    <row r="9" spans="2:10" ht="5.25" customHeight="1" x14ac:dyDescent="0.25">
      <c r="B9" s="17"/>
      <c r="C9" s="16"/>
      <c r="D9" s="19"/>
      <c r="E9" s="16"/>
      <c r="F9" s="20"/>
      <c r="G9" s="16"/>
      <c r="H9" s="16"/>
      <c r="I9" s="16"/>
      <c r="J9" s="15"/>
    </row>
    <row r="10" spans="2:10" ht="15.75" customHeight="1" x14ac:dyDescent="0.25">
      <c r="B10" s="17"/>
      <c r="C10" s="16"/>
      <c r="D10" s="16"/>
      <c r="E10" s="16"/>
      <c r="F10" s="20"/>
      <c r="G10" s="19"/>
      <c r="H10" s="19" t="s">
        <v>193</v>
      </c>
      <c r="I10" s="18" t="s">
        <v>1901</v>
      </c>
      <c r="J10" s="15"/>
    </row>
    <row r="11" spans="2:10" ht="8.25" customHeight="1" x14ac:dyDescent="0.25">
      <c r="B11" s="17"/>
      <c r="C11" s="16"/>
      <c r="D11" s="16"/>
      <c r="E11" s="16"/>
      <c r="F11" s="16"/>
      <c r="G11" s="16"/>
      <c r="H11" s="16"/>
      <c r="I11" s="16"/>
      <c r="J11" s="15"/>
    </row>
    <row r="12" spans="2:10" ht="21.7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x14ac:dyDescent="0.25">
      <c r="B14" s="497"/>
      <c r="C14" s="498"/>
      <c r="D14" s="505" t="s">
        <v>1134</v>
      </c>
      <c r="E14" s="506"/>
      <c r="F14" s="505" t="s">
        <v>1917</v>
      </c>
      <c r="G14" s="506"/>
      <c r="H14" s="737" t="s">
        <v>1918</v>
      </c>
      <c r="I14" s="518"/>
      <c r="J14" s="504" t="s">
        <v>52</v>
      </c>
    </row>
    <row r="15" spans="2:10" ht="32.25"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0" ht="28.5" customHeight="1" x14ac:dyDescent="0.25">
      <c r="B17" s="499"/>
      <c r="C17" s="500"/>
      <c r="D17" s="504" t="s">
        <v>49</v>
      </c>
      <c r="E17" s="504"/>
      <c r="F17" s="504"/>
      <c r="G17" s="504"/>
      <c r="H17" s="504"/>
      <c r="I17" s="707" t="s">
        <v>241</v>
      </c>
      <c r="J17" s="708"/>
    </row>
    <row r="18" spans="2:10" ht="18" x14ac:dyDescent="0.25">
      <c r="B18" s="387" t="s">
        <v>47</v>
      </c>
      <c r="C18" s="388"/>
      <c r="D18" s="388"/>
      <c r="E18" s="388"/>
      <c r="F18" s="388"/>
      <c r="G18" s="388"/>
      <c r="H18" s="388"/>
      <c r="I18" s="388"/>
      <c r="J18" s="389"/>
    </row>
    <row r="19" spans="2:10" x14ac:dyDescent="0.25">
      <c r="B19" s="459" t="s">
        <v>46</v>
      </c>
      <c r="C19" s="460"/>
      <c r="D19" s="595" t="s">
        <v>1871</v>
      </c>
      <c r="E19" s="596"/>
      <c r="F19" s="596"/>
      <c r="G19" s="596"/>
      <c r="H19" s="596"/>
      <c r="I19" s="596"/>
      <c r="J19" s="597"/>
    </row>
    <row r="20" spans="2:10" x14ac:dyDescent="0.25">
      <c r="B20" s="461"/>
      <c r="C20" s="462"/>
      <c r="D20" s="598"/>
      <c r="E20" s="599"/>
      <c r="F20" s="599"/>
      <c r="G20" s="599"/>
      <c r="H20" s="599"/>
      <c r="I20" s="599"/>
      <c r="J20" s="600"/>
    </row>
    <row r="21" spans="2:10" x14ac:dyDescent="0.25">
      <c r="B21" s="521" t="s">
        <v>1872</v>
      </c>
      <c r="C21" s="521"/>
      <c r="D21" s="521"/>
      <c r="E21" s="521"/>
      <c r="F21" s="470" t="s">
        <v>44</v>
      </c>
      <c r="G21" s="471"/>
      <c r="H21" s="471"/>
      <c r="I21" s="471"/>
      <c r="J21" s="472"/>
    </row>
    <row r="22" spans="2:10" ht="9" customHeight="1" x14ac:dyDescent="0.25">
      <c r="B22" s="521"/>
      <c r="C22" s="521"/>
      <c r="D22" s="521"/>
      <c r="E22" s="521"/>
      <c r="F22" s="473"/>
      <c r="G22" s="474"/>
      <c r="H22" s="474"/>
      <c r="I22" s="474"/>
      <c r="J22" s="475"/>
    </row>
    <row r="23" spans="2:10" ht="18" x14ac:dyDescent="0.25">
      <c r="B23" s="387" t="s">
        <v>43</v>
      </c>
      <c r="C23" s="388"/>
      <c r="D23" s="388"/>
      <c r="E23" s="388"/>
      <c r="F23" s="388"/>
      <c r="G23" s="388"/>
      <c r="H23" s="388"/>
      <c r="I23" s="388"/>
      <c r="J23" s="389"/>
    </row>
    <row r="24" spans="2:10" ht="3.75" customHeight="1" x14ac:dyDescent="0.25">
      <c r="B24" s="476" t="s">
        <v>1873</v>
      </c>
      <c r="C24" s="477"/>
      <c r="D24" s="477"/>
      <c r="E24" s="477"/>
      <c r="F24" s="477"/>
      <c r="G24" s="477"/>
      <c r="H24" s="477"/>
      <c r="I24" s="477"/>
      <c r="J24" s="478"/>
    </row>
    <row r="25" spans="2:10" ht="27.75" customHeight="1" x14ac:dyDescent="0.25">
      <c r="B25" s="479"/>
      <c r="C25" s="480"/>
      <c r="D25" s="480"/>
      <c r="E25" s="480"/>
      <c r="F25" s="480"/>
      <c r="G25" s="480"/>
      <c r="H25" s="480"/>
      <c r="I25" s="480"/>
      <c r="J25" s="481"/>
    </row>
    <row r="26" spans="2:10" ht="37.5" customHeight="1" x14ac:dyDescent="0.25">
      <c r="B26" s="482"/>
      <c r="C26" s="483"/>
      <c r="D26" s="483"/>
      <c r="E26" s="483"/>
      <c r="F26" s="483"/>
      <c r="G26" s="483"/>
      <c r="H26" s="483"/>
      <c r="I26" s="483"/>
      <c r="J26" s="484"/>
    </row>
    <row r="27" spans="2:10" ht="17.25" customHeight="1" x14ac:dyDescent="0.25">
      <c r="B27" s="456" t="s">
        <v>224</v>
      </c>
      <c r="C27" s="709"/>
      <c r="D27" s="709"/>
      <c r="E27" s="709"/>
      <c r="F27" s="709"/>
      <c r="G27" s="709"/>
      <c r="H27" s="709"/>
      <c r="I27" s="710"/>
      <c r="J27" s="47">
        <v>18558.18</v>
      </c>
    </row>
    <row r="28" spans="2:10" ht="21.75" customHeight="1" x14ac:dyDescent="0.25">
      <c r="B28" s="696" t="s">
        <v>1143</v>
      </c>
      <c r="C28" s="697"/>
      <c r="D28" s="697"/>
      <c r="E28" s="697"/>
      <c r="F28" s="697"/>
      <c r="G28" s="697"/>
      <c r="H28" s="697"/>
      <c r="I28" s="700"/>
      <c r="J28" s="47">
        <v>0</v>
      </c>
    </row>
    <row r="29" spans="2:10" ht="16.5" customHeight="1" x14ac:dyDescent="0.25">
      <c r="B29" s="456" t="s">
        <v>350</v>
      </c>
      <c r="C29" s="709"/>
      <c r="D29" s="709"/>
      <c r="E29" s="709"/>
      <c r="F29" s="709"/>
      <c r="G29" s="709"/>
      <c r="H29" s="709"/>
      <c r="I29" s="710"/>
      <c r="J29" s="48">
        <f>J27+J28</f>
        <v>18558.18</v>
      </c>
    </row>
    <row r="30" spans="2:10" ht="18" x14ac:dyDescent="0.25">
      <c r="B30" s="387" t="s">
        <v>40</v>
      </c>
      <c r="C30" s="388"/>
      <c r="D30" s="388"/>
      <c r="E30" s="388"/>
      <c r="F30" s="388"/>
      <c r="G30" s="388"/>
      <c r="H30" s="388"/>
      <c r="I30" s="388"/>
      <c r="J30" s="389"/>
    </row>
    <row r="31" spans="2:10" ht="15.75" x14ac:dyDescent="0.25">
      <c r="B31" s="434" t="s">
        <v>39</v>
      </c>
      <c r="C31" s="435"/>
      <c r="D31" s="435"/>
      <c r="E31" s="435"/>
      <c r="F31" s="435"/>
      <c r="G31" s="435"/>
      <c r="H31" s="436"/>
      <c r="I31" s="437" t="s">
        <v>38</v>
      </c>
      <c r="J31" s="437"/>
    </row>
    <row r="32" spans="2:10" ht="9.75" customHeight="1" x14ac:dyDescent="0.25">
      <c r="B32" s="795"/>
      <c r="C32" s="796"/>
      <c r="D32" s="796"/>
      <c r="E32" s="796"/>
      <c r="F32" s="796"/>
      <c r="G32" s="796"/>
      <c r="H32" s="797"/>
      <c r="I32" s="656"/>
      <c r="J32" s="545"/>
    </row>
    <row r="33" spans="2:10" ht="18" hidden="1" x14ac:dyDescent="0.25">
      <c r="B33" s="798" t="s">
        <v>352</v>
      </c>
      <c r="C33" s="799"/>
      <c r="D33" s="799"/>
      <c r="E33" s="799"/>
      <c r="F33" s="799"/>
      <c r="G33" s="799"/>
      <c r="H33" s="799"/>
      <c r="I33" s="711"/>
      <c r="J33" s="712"/>
    </row>
    <row r="34" spans="2:10" ht="18" hidden="1" x14ac:dyDescent="0.25">
      <c r="B34" s="542" t="s">
        <v>198</v>
      </c>
      <c r="C34" s="543"/>
      <c r="D34" s="543"/>
      <c r="E34" s="543"/>
      <c r="F34" s="543"/>
      <c r="G34" s="543"/>
      <c r="H34" s="543"/>
      <c r="I34" s="713"/>
      <c r="J34" s="714"/>
    </row>
    <row r="35" spans="2:10" ht="15.75" hidden="1" x14ac:dyDescent="0.25">
      <c r="B35" s="577"/>
      <c r="C35" s="578"/>
      <c r="D35" s="578"/>
      <c r="E35" s="578"/>
      <c r="F35" s="578"/>
      <c r="G35" s="578"/>
      <c r="H35" s="579"/>
      <c r="I35" s="593"/>
      <c r="J35" s="594"/>
    </row>
    <row r="36" spans="2:10" ht="15.75" hidden="1" x14ac:dyDescent="0.25">
      <c r="B36" s="672"/>
      <c r="C36" s="673"/>
      <c r="D36" s="673"/>
      <c r="E36" s="673"/>
      <c r="F36" s="673"/>
      <c r="G36" s="673"/>
      <c r="H36" s="673"/>
      <c r="I36" s="580"/>
      <c r="J36" s="581"/>
    </row>
    <row r="37" spans="2:10" ht="26.25" customHeight="1" x14ac:dyDescent="0.25">
      <c r="B37" s="443" t="s">
        <v>1874</v>
      </c>
      <c r="C37" s="444"/>
      <c r="D37" s="444"/>
      <c r="E37" s="445"/>
      <c r="F37" s="588" t="s">
        <v>34</v>
      </c>
      <c r="G37" s="589"/>
      <c r="H37" s="590"/>
      <c r="I37" s="715">
        <f>SUM(I32:J36)</f>
        <v>0</v>
      </c>
      <c r="J37" s="715"/>
    </row>
    <row r="38" spans="2:10" ht="25.5" customHeight="1" x14ac:dyDescent="0.25">
      <c r="B38" s="446"/>
      <c r="C38" s="447"/>
      <c r="D38" s="447"/>
      <c r="E38" s="448"/>
      <c r="F38" s="588" t="s">
        <v>353</v>
      </c>
      <c r="G38" s="589"/>
      <c r="H38" s="590"/>
      <c r="I38" s="716">
        <f>J29-I37</f>
        <v>18558.18</v>
      </c>
      <c r="J38" s="717"/>
    </row>
    <row r="39" spans="2:10" ht="16.5" x14ac:dyDescent="0.25">
      <c r="B39" s="417" t="s">
        <v>32</v>
      </c>
      <c r="C39" s="418"/>
      <c r="D39" s="418"/>
      <c r="E39" s="418"/>
      <c r="F39" s="418"/>
      <c r="G39" s="418"/>
      <c r="H39" s="419"/>
      <c r="I39" s="420" t="s">
        <v>31</v>
      </c>
      <c r="J39" s="421"/>
    </row>
    <row r="40" spans="2:10" ht="31.5" x14ac:dyDescent="0.25">
      <c r="B40" s="316" t="s">
        <v>30</v>
      </c>
      <c r="C40" s="316" t="s">
        <v>29</v>
      </c>
      <c r="D40" s="316" t="s">
        <v>28</v>
      </c>
      <c r="E40" s="316" t="s">
        <v>27</v>
      </c>
      <c r="F40" s="28" t="s">
        <v>26</v>
      </c>
      <c r="G40" s="424" t="s">
        <v>25</v>
      </c>
      <c r="H40" s="425"/>
      <c r="I40" s="422"/>
      <c r="J40" s="423"/>
    </row>
    <row r="41" spans="2:10" ht="18" customHeight="1" x14ac:dyDescent="0.25">
      <c r="B41" s="9" t="s">
        <v>15</v>
      </c>
      <c r="C41" s="30" t="s">
        <v>1876</v>
      </c>
      <c r="D41" s="30" t="s">
        <v>11</v>
      </c>
      <c r="E41" s="30" t="s">
        <v>11</v>
      </c>
      <c r="F41" s="30" t="s">
        <v>10</v>
      </c>
      <c r="G41" s="426">
        <f>+J27</f>
        <v>18558.18</v>
      </c>
      <c r="H41" s="427"/>
      <c r="I41" s="400" t="s">
        <v>143</v>
      </c>
      <c r="J41" s="401"/>
    </row>
    <row r="42" spans="2:10" ht="15.75" customHeight="1" x14ac:dyDescent="0.25">
      <c r="B42" s="9"/>
      <c r="C42" s="30"/>
      <c r="D42" s="30"/>
      <c r="E42" s="30"/>
      <c r="F42" s="30"/>
      <c r="G42" s="426"/>
      <c r="H42" s="427"/>
      <c r="I42" s="402"/>
      <c r="J42" s="403"/>
    </row>
    <row r="43" spans="2:10" ht="15.75" x14ac:dyDescent="0.25">
      <c r="B43" s="9"/>
      <c r="C43" s="8"/>
      <c r="D43" s="8"/>
      <c r="E43" s="8"/>
      <c r="F43" s="30"/>
      <c r="G43" s="426"/>
      <c r="H43" s="427"/>
      <c r="I43" s="402"/>
      <c r="J43" s="403"/>
    </row>
    <row r="44" spans="2:10" ht="15.75" x14ac:dyDescent="0.25">
      <c r="B44" s="9"/>
      <c r="C44" s="8"/>
      <c r="D44" s="8"/>
      <c r="E44" s="8"/>
      <c r="F44" s="30"/>
      <c r="G44" s="426"/>
      <c r="H44" s="427"/>
      <c r="I44" s="404"/>
      <c r="J44" s="405"/>
    </row>
    <row r="45" spans="2:10" ht="15.75" x14ac:dyDescent="0.25">
      <c r="B45" s="9"/>
      <c r="C45" s="8"/>
      <c r="D45" s="8"/>
      <c r="E45" s="8"/>
      <c r="F45" s="30"/>
      <c r="G45" s="406"/>
      <c r="H45" s="407"/>
      <c r="I45" s="390" t="s">
        <v>19</v>
      </c>
      <c r="J45" s="390"/>
    </row>
    <row r="46" spans="2:10" ht="15.75" x14ac:dyDescent="0.25">
      <c r="B46" s="9"/>
      <c r="C46" s="8"/>
      <c r="D46" s="8"/>
      <c r="E46" s="8"/>
      <c r="F46" s="8"/>
      <c r="G46" s="406"/>
      <c r="H46" s="407"/>
      <c r="I46" s="409" t="s">
        <v>201</v>
      </c>
      <c r="J46" s="410"/>
    </row>
    <row r="47" spans="2:10" ht="15.75" x14ac:dyDescent="0.25">
      <c r="B47" s="9"/>
      <c r="C47" s="8"/>
      <c r="D47" s="8"/>
      <c r="E47" s="8"/>
      <c r="F47" s="8"/>
      <c r="G47" s="406"/>
      <c r="H47" s="407"/>
      <c r="I47" s="411"/>
      <c r="J47" s="412"/>
    </row>
    <row r="48" spans="2:10" ht="15.75" customHeight="1" x14ac:dyDescent="0.25">
      <c r="B48" s="9"/>
      <c r="C48" s="8"/>
      <c r="D48" s="8"/>
      <c r="E48" s="8"/>
      <c r="F48" s="8"/>
      <c r="G48" s="406"/>
      <c r="H48" s="407"/>
      <c r="I48" s="411"/>
      <c r="J48" s="412"/>
    </row>
    <row r="49" spans="2:10" ht="15.75"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8.75" customHeight="1" x14ac:dyDescent="0.25">
      <c r="B51" s="643" t="s">
        <v>9</v>
      </c>
      <c r="C51" s="644"/>
      <c r="D51" s="644"/>
      <c r="E51" s="644"/>
      <c r="F51" s="669"/>
      <c r="G51" s="670">
        <f>SUM(G41:H50)</f>
        <v>18558.18</v>
      </c>
      <c r="H51" s="671"/>
      <c r="I51" s="413"/>
      <c r="J51" s="414"/>
    </row>
    <row r="52" spans="2:10" ht="18" x14ac:dyDescent="0.25">
      <c r="B52" s="387" t="s">
        <v>8</v>
      </c>
      <c r="C52" s="388"/>
      <c r="D52" s="388"/>
      <c r="E52" s="388"/>
      <c r="F52" s="388"/>
      <c r="G52" s="388"/>
      <c r="H52" s="389"/>
      <c r="I52" s="390" t="s">
        <v>7</v>
      </c>
      <c r="J52" s="390"/>
    </row>
    <row r="53" spans="2:10" ht="15.75" x14ac:dyDescent="0.25">
      <c r="B53" s="390" t="s">
        <v>6</v>
      </c>
      <c r="C53" s="390"/>
      <c r="D53" s="390"/>
      <c r="E53" s="390" t="s">
        <v>5</v>
      </c>
      <c r="F53" s="390"/>
      <c r="G53" s="390"/>
      <c r="H53" s="390"/>
      <c r="I53" s="390"/>
      <c r="J53" s="390"/>
    </row>
    <row r="54" spans="2:10" ht="15" customHeight="1" x14ac:dyDescent="0.25">
      <c r="B54" s="573" t="s">
        <v>969</v>
      </c>
      <c r="C54" s="392"/>
      <c r="D54" s="392"/>
      <c r="E54" s="394" t="s">
        <v>871</v>
      </c>
      <c r="F54" s="394"/>
      <c r="G54" s="394"/>
      <c r="H54" s="395"/>
      <c r="I54" s="400" t="s">
        <v>86</v>
      </c>
      <c r="J54" s="401"/>
    </row>
    <row r="55" spans="2:10" ht="26.25" customHeight="1" x14ac:dyDescent="0.25">
      <c r="B55" s="392"/>
      <c r="C55" s="392"/>
      <c r="D55" s="392"/>
      <c r="E55" s="396"/>
      <c r="F55" s="396"/>
      <c r="G55" s="396"/>
      <c r="H55" s="397"/>
      <c r="I55" s="402"/>
      <c r="J55" s="403"/>
    </row>
    <row r="56" spans="2:10" ht="28.5" customHeight="1" x14ac:dyDescent="0.25">
      <c r="B56" s="392"/>
      <c r="C56" s="392"/>
      <c r="D56" s="392"/>
      <c r="E56" s="396"/>
      <c r="F56" s="396"/>
      <c r="G56" s="396"/>
      <c r="H56" s="397"/>
      <c r="I56" s="402"/>
      <c r="J56" s="403"/>
    </row>
    <row r="57" spans="2:10" x14ac:dyDescent="0.25">
      <c r="B57" s="392"/>
      <c r="C57" s="392"/>
      <c r="D57" s="392"/>
      <c r="E57" s="396"/>
      <c r="F57" s="396"/>
      <c r="G57" s="396"/>
      <c r="H57" s="396"/>
      <c r="I57" s="404"/>
      <c r="J57" s="405"/>
    </row>
    <row r="58" spans="2:10" x14ac:dyDescent="0.25">
      <c r="B58" s="392"/>
      <c r="C58" s="392"/>
      <c r="D58" s="392"/>
      <c r="E58" s="396"/>
      <c r="F58" s="396"/>
      <c r="G58" s="396"/>
      <c r="H58" s="396"/>
      <c r="I58" s="400" t="s">
        <v>1</v>
      </c>
      <c r="J58" s="401"/>
    </row>
    <row r="59" spans="2:10" x14ac:dyDescent="0.25">
      <c r="B59" s="392"/>
      <c r="C59" s="392"/>
      <c r="D59" s="392"/>
      <c r="E59" s="398"/>
      <c r="F59" s="398"/>
      <c r="G59" s="398"/>
      <c r="H59" s="399"/>
      <c r="I59" s="404"/>
      <c r="J59" s="405"/>
    </row>
    <row r="60" spans="2:10" x14ac:dyDescent="0.25">
      <c r="B60" s="574" t="s">
        <v>356</v>
      </c>
      <c r="C60" s="575"/>
      <c r="D60" s="575"/>
      <c r="E60" s="575"/>
      <c r="F60" s="575"/>
      <c r="G60" s="575"/>
      <c r="H60" s="575"/>
      <c r="I60" s="575"/>
      <c r="J60" s="576"/>
    </row>
  </sheetData>
  <mergeCells count="71">
    <mergeCell ref="B54:D59"/>
    <mergeCell ref="E54:H59"/>
    <mergeCell ref="I54:J57"/>
    <mergeCell ref="I58:J59"/>
    <mergeCell ref="B60:J60"/>
    <mergeCell ref="B51:F51"/>
    <mergeCell ref="G51:H51"/>
    <mergeCell ref="B52:H52"/>
    <mergeCell ref="I52:J53"/>
    <mergeCell ref="B53:D53"/>
    <mergeCell ref="E53:H53"/>
    <mergeCell ref="G45:H45"/>
    <mergeCell ref="I45:J45"/>
    <mergeCell ref="G46:H46"/>
    <mergeCell ref="I46:J51"/>
    <mergeCell ref="G47:H47"/>
    <mergeCell ref="G48:H48"/>
    <mergeCell ref="G49:H49"/>
    <mergeCell ref="G50:H50"/>
    <mergeCell ref="B39:H39"/>
    <mergeCell ref="I39:J40"/>
    <mergeCell ref="G40:H40"/>
    <mergeCell ref="G41:H41"/>
    <mergeCell ref="I41:J44"/>
    <mergeCell ref="G42:H42"/>
    <mergeCell ref="G43:H43"/>
    <mergeCell ref="G44:H44"/>
    <mergeCell ref="B35:H35"/>
    <mergeCell ref="I35:J35"/>
    <mergeCell ref="B36:H36"/>
    <mergeCell ref="I36:J36"/>
    <mergeCell ref="B37:E38"/>
    <mergeCell ref="F37:H37"/>
    <mergeCell ref="I37:J37"/>
    <mergeCell ref="F38:H38"/>
    <mergeCell ref="I38:J38"/>
    <mergeCell ref="B32:H32"/>
    <mergeCell ref="I32:J32"/>
    <mergeCell ref="B33:H33"/>
    <mergeCell ref="I33:J33"/>
    <mergeCell ref="B34:H34"/>
    <mergeCell ref="I34:J34"/>
    <mergeCell ref="B31:H31"/>
    <mergeCell ref="I31:J31"/>
    <mergeCell ref="B18:J18"/>
    <mergeCell ref="B19:C20"/>
    <mergeCell ref="D19:J20"/>
    <mergeCell ref="B21:E22"/>
    <mergeCell ref="F21:J22"/>
    <mergeCell ref="B23:J23"/>
    <mergeCell ref="B24:J26"/>
    <mergeCell ref="B27:I27"/>
    <mergeCell ref="B28:I28"/>
    <mergeCell ref="B29:I29"/>
    <mergeCell ref="B30:J30"/>
    <mergeCell ref="B5:J5"/>
    <mergeCell ref="B6:J6"/>
    <mergeCell ref="B7:J7"/>
    <mergeCell ref="B12:J12"/>
    <mergeCell ref="B13:C17"/>
    <mergeCell ref="D13:E13"/>
    <mergeCell ref="F13:G13"/>
    <mergeCell ref="H13:I13"/>
    <mergeCell ref="D14:E15"/>
    <mergeCell ref="F14:G15"/>
    <mergeCell ref="H14:I15"/>
    <mergeCell ref="J14:J15"/>
    <mergeCell ref="D16:H16"/>
    <mergeCell ref="I16:J16"/>
    <mergeCell ref="D17:H17"/>
    <mergeCell ref="I17:J17"/>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sheetPr>
    <tabColor rgb="FFFFFF00"/>
  </sheetPr>
  <dimension ref="A1"/>
  <sheetViews>
    <sheetView workbookViewId="0"/>
  </sheetViews>
  <sheetFormatPr baseColWidth="10" defaultRowHeight="15" x14ac:dyDescent="0.25"/>
  <sheetData/>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sheetPr>
    <tabColor theme="0"/>
  </sheetPr>
  <dimension ref="B1:J63"/>
  <sheetViews>
    <sheetView topLeftCell="A10" workbookViewId="0">
      <selection activeCell="G9" sqref="G9"/>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1919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1289</v>
      </c>
      <c r="E15" s="518"/>
      <c r="F15" s="505" t="s">
        <v>293</v>
      </c>
      <c r="G15" s="506"/>
      <c r="H15" s="737" t="s">
        <v>1921</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24.75" customHeight="1" x14ac:dyDescent="0.25">
      <c r="B26" s="476" t="s">
        <v>1923</v>
      </c>
      <c r="C26" s="477"/>
      <c r="D26" s="477"/>
      <c r="E26" s="477"/>
      <c r="F26" s="477"/>
      <c r="G26" s="477"/>
      <c r="H26" s="477"/>
      <c r="I26" s="477"/>
      <c r="J26" s="478"/>
    </row>
    <row r="27" spans="2:10" ht="46.5" customHeight="1" x14ac:dyDescent="0.25">
      <c r="B27" s="479"/>
      <c r="C27" s="480"/>
      <c r="D27" s="480"/>
      <c r="E27" s="480"/>
      <c r="F27" s="480"/>
      <c r="G27" s="480"/>
      <c r="H27" s="480"/>
      <c r="I27" s="480"/>
      <c r="J27" s="481"/>
    </row>
    <row r="28" spans="2:10" ht="45.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f>30000+20000</f>
        <v>50000</v>
      </c>
    </row>
    <row r="30" spans="2:10" ht="21.75" customHeight="1" x14ac:dyDescent="0.25">
      <c r="B30" s="696" t="s">
        <v>244</v>
      </c>
      <c r="C30" s="697"/>
      <c r="D30" s="697"/>
      <c r="E30" s="697"/>
      <c r="F30" s="697"/>
      <c r="G30" s="697"/>
      <c r="H30" s="697"/>
      <c r="I30" s="700"/>
      <c r="J30" s="47">
        <f>+J29*12%</f>
        <v>6000</v>
      </c>
    </row>
    <row r="31" spans="2:10" ht="16.5" customHeight="1" x14ac:dyDescent="0.25">
      <c r="B31" s="456" t="s">
        <v>42</v>
      </c>
      <c r="C31" s="709"/>
      <c r="D31" s="709"/>
      <c r="E31" s="709"/>
      <c r="F31" s="709"/>
      <c r="G31" s="709"/>
      <c r="H31" s="709"/>
      <c r="I31" s="710"/>
      <c r="J31" s="48">
        <f>J29+J30</f>
        <v>56000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50</v>
      </c>
      <c r="J35" s="712"/>
    </row>
    <row r="36" spans="2:10" ht="18" x14ac:dyDescent="0.25">
      <c r="B36" s="542" t="s">
        <v>927</v>
      </c>
      <c r="C36" s="543"/>
      <c r="D36" s="543"/>
      <c r="E36" s="543"/>
      <c r="F36" s="543"/>
      <c r="G36" s="543"/>
      <c r="H36" s="543"/>
      <c r="I36" s="711">
        <f>J29*2%</f>
        <v>1000</v>
      </c>
      <c r="J36" s="712"/>
    </row>
    <row r="37" spans="2:10" ht="18" x14ac:dyDescent="0.25">
      <c r="B37" s="542" t="s">
        <v>1292</v>
      </c>
      <c r="C37" s="543"/>
      <c r="D37" s="543"/>
      <c r="E37" s="543"/>
      <c r="F37" s="543"/>
      <c r="G37" s="543"/>
      <c r="H37" s="543"/>
      <c r="I37" s="711">
        <f>+J29*1.4%</f>
        <v>699.99999999999989</v>
      </c>
      <c r="J37" s="712"/>
    </row>
    <row r="38" spans="2:10" ht="19.5" customHeight="1" x14ac:dyDescent="0.25">
      <c r="B38" s="542" t="s">
        <v>198</v>
      </c>
      <c r="C38" s="543"/>
      <c r="D38" s="543"/>
      <c r="E38" s="543"/>
      <c r="F38" s="543"/>
      <c r="G38" s="543"/>
      <c r="H38" s="543"/>
      <c r="I38" s="713">
        <f>+J30*75%</f>
        <v>4500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9.5" customHeight="1" x14ac:dyDescent="0.25">
      <c r="B41" s="443" t="s">
        <v>1922</v>
      </c>
      <c r="C41" s="621"/>
      <c r="D41" s="621"/>
      <c r="E41" s="622"/>
      <c r="F41" s="550" t="s">
        <v>34</v>
      </c>
      <c r="G41" s="551"/>
      <c r="H41" s="552"/>
      <c r="I41" s="715">
        <f>I38+I37+I35+I36</f>
        <v>6250</v>
      </c>
      <c r="J41" s="715"/>
    </row>
    <row r="42" spans="2:10" ht="31.5" customHeight="1" x14ac:dyDescent="0.25">
      <c r="B42" s="623"/>
      <c r="C42" s="624"/>
      <c r="D42" s="624"/>
      <c r="E42" s="625"/>
      <c r="F42" s="449" t="s">
        <v>33</v>
      </c>
      <c r="G42" s="450"/>
      <c r="H42" s="451"/>
      <c r="I42" s="716">
        <f>J31-I41</f>
        <v>49750</v>
      </c>
      <c r="J42" s="717"/>
    </row>
    <row r="43" spans="2:10" ht="16.5" x14ac:dyDescent="0.25">
      <c r="B43" s="417" t="s">
        <v>32</v>
      </c>
      <c r="C43" s="418"/>
      <c r="D43" s="418"/>
      <c r="E43" s="418"/>
      <c r="F43" s="418"/>
      <c r="G43" s="418"/>
      <c r="H43" s="419"/>
      <c r="I43" s="420" t="s">
        <v>31</v>
      </c>
      <c r="J43" s="421"/>
    </row>
    <row r="44" spans="2:10" ht="31.5" x14ac:dyDescent="0.25">
      <c r="B44" s="319" t="s">
        <v>30</v>
      </c>
      <c r="C44" s="319" t="s">
        <v>29</v>
      </c>
      <c r="D44" s="319" t="s">
        <v>28</v>
      </c>
      <c r="E44" s="319" t="s">
        <v>27</v>
      </c>
      <c r="F44" s="28" t="s">
        <v>26</v>
      </c>
      <c r="G44" s="424" t="s">
        <v>25</v>
      </c>
      <c r="H44" s="425"/>
      <c r="I44" s="422"/>
      <c r="J44" s="423"/>
    </row>
    <row r="45" spans="2:10" ht="24" customHeight="1" x14ac:dyDescent="0.25">
      <c r="B45" s="321"/>
      <c r="C45" s="30" t="s">
        <v>411</v>
      </c>
      <c r="D45" s="30" t="s">
        <v>200</v>
      </c>
      <c r="E45" s="30" t="s">
        <v>11</v>
      </c>
      <c r="F45" s="30" t="s">
        <v>412</v>
      </c>
      <c r="G45" s="758">
        <f>J29</f>
        <v>50000</v>
      </c>
      <c r="H45" s="759"/>
      <c r="I45" s="428" t="s">
        <v>24</v>
      </c>
      <c r="J45" s="429"/>
    </row>
    <row r="46" spans="2:10" ht="20.25" customHeight="1" x14ac:dyDescent="0.25">
      <c r="B46" s="9"/>
      <c r="C46" s="30" t="s">
        <v>146</v>
      </c>
      <c r="D46" s="30" t="s">
        <v>144</v>
      </c>
      <c r="E46" s="30" t="s">
        <v>11</v>
      </c>
      <c r="F46" s="30" t="s">
        <v>413</v>
      </c>
      <c r="G46" s="758">
        <f>J30</f>
        <v>6000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20"/>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sheetPr>
    <tabColor theme="0"/>
  </sheetPr>
  <dimension ref="B1:J62"/>
  <sheetViews>
    <sheetView topLeftCell="A6" workbookViewId="0">
      <selection activeCell="F15" sqref="F15:G16"/>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1924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944" t="s">
        <v>1925</v>
      </c>
      <c r="G15" s="945"/>
      <c r="H15" s="737" t="s">
        <v>1921</v>
      </c>
      <c r="I15" s="518"/>
      <c r="J15" s="770" t="s">
        <v>317</v>
      </c>
    </row>
    <row r="16" spans="2:10" ht="18.75" customHeight="1" x14ac:dyDescent="0.25">
      <c r="B16" s="497"/>
      <c r="C16" s="498"/>
      <c r="D16" s="773"/>
      <c r="E16" s="774"/>
      <c r="F16" s="946"/>
      <c r="G16" s="947"/>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1574</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1575</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1926</v>
      </c>
      <c r="C26" s="761"/>
      <c r="D26" s="761"/>
      <c r="E26" s="761"/>
      <c r="F26" s="761"/>
      <c r="G26" s="761"/>
      <c r="H26" s="761"/>
      <c r="I26" s="761"/>
      <c r="J26" s="762"/>
    </row>
    <row r="27" spans="2:10" ht="13.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180000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180000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180</v>
      </c>
      <c r="J35" s="712"/>
    </row>
    <row r="36" spans="2:10" ht="18" x14ac:dyDescent="0.25">
      <c r="B36" s="542" t="s">
        <v>1572</v>
      </c>
      <c r="C36" s="543"/>
      <c r="D36" s="543"/>
      <c r="E36" s="543"/>
      <c r="F36" s="543"/>
      <c r="G36" s="543"/>
      <c r="H36" s="543"/>
      <c r="I36" s="711">
        <f>+J29*1.4%</f>
        <v>2519.9999999999995</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1927</v>
      </c>
      <c r="C40" s="621"/>
      <c r="D40" s="621"/>
      <c r="E40" s="622"/>
      <c r="F40" s="550" t="s">
        <v>34</v>
      </c>
      <c r="G40" s="551"/>
      <c r="H40" s="552"/>
      <c r="I40" s="715">
        <f>I37+I36+I35</f>
        <v>2699.9999999999995</v>
      </c>
      <c r="J40" s="715"/>
    </row>
    <row r="41" spans="2:10" ht="32.25" customHeight="1" x14ac:dyDescent="0.25">
      <c r="B41" s="623"/>
      <c r="C41" s="624"/>
      <c r="D41" s="624"/>
      <c r="E41" s="625"/>
      <c r="F41" s="550" t="s">
        <v>33</v>
      </c>
      <c r="G41" s="551"/>
      <c r="H41" s="552"/>
      <c r="I41" s="716">
        <f>J31-I40</f>
        <v>177300</v>
      </c>
      <c r="J41" s="717"/>
    </row>
    <row r="42" spans="2:10" ht="16.5" x14ac:dyDescent="0.25">
      <c r="B42" s="417" t="s">
        <v>32</v>
      </c>
      <c r="C42" s="418"/>
      <c r="D42" s="418"/>
      <c r="E42" s="418"/>
      <c r="F42" s="418"/>
      <c r="G42" s="418"/>
      <c r="H42" s="419"/>
      <c r="I42" s="420" t="s">
        <v>31</v>
      </c>
      <c r="J42" s="421"/>
    </row>
    <row r="43" spans="2:10" ht="31.5" x14ac:dyDescent="0.25">
      <c r="B43" s="319" t="s">
        <v>30</v>
      </c>
      <c r="C43" s="319" t="s">
        <v>29</v>
      </c>
      <c r="D43" s="319" t="s">
        <v>28</v>
      </c>
      <c r="E43" s="319" t="s">
        <v>27</v>
      </c>
      <c r="F43" s="28" t="s">
        <v>26</v>
      </c>
      <c r="G43" s="424" t="s">
        <v>25</v>
      </c>
      <c r="H43" s="425"/>
      <c r="I43" s="422"/>
      <c r="J43" s="423"/>
    </row>
    <row r="44" spans="2:10" ht="24" customHeight="1" x14ac:dyDescent="0.25">
      <c r="B44" s="321"/>
      <c r="C44" s="30" t="s">
        <v>411</v>
      </c>
      <c r="D44" s="30" t="s">
        <v>200</v>
      </c>
      <c r="E44" s="30" t="s">
        <v>11</v>
      </c>
      <c r="F44" s="30" t="s">
        <v>412</v>
      </c>
      <c r="G44" s="758">
        <f>J29</f>
        <v>180000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20"/>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sheetPr>
    <tabColor theme="0"/>
  </sheetPr>
  <dimension ref="B1:J62"/>
  <sheetViews>
    <sheetView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1933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1930</v>
      </c>
      <c r="E15" s="772"/>
      <c r="F15" s="944" t="s">
        <v>1931</v>
      </c>
      <c r="G15" s="945"/>
      <c r="H15" s="737" t="s">
        <v>1921</v>
      </c>
      <c r="I15" s="518"/>
      <c r="J15" s="770" t="s">
        <v>317</v>
      </c>
    </row>
    <row r="16" spans="2:10" ht="18.75" customHeight="1" x14ac:dyDescent="0.25">
      <c r="B16" s="497"/>
      <c r="C16" s="498"/>
      <c r="D16" s="773"/>
      <c r="E16" s="774"/>
      <c r="F16" s="946"/>
      <c r="G16" s="947"/>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1928</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1929</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1932</v>
      </c>
      <c r="C26" s="761"/>
      <c r="D26" s="761"/>
      <c r="E26" s="761"/>
      <c r="F26" s="761"/>
      <c r="G26" s="761"/>
      <c r="H26" s="761"/>
      <c r="I26" s="761"/>
      <c r="J26" s="762"/>
    </row>
    <row r="27" spans="2:10" ht="13.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16000</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16000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16</v>
      </c>
      <c r="J35" s="712"/>
    </row>
    <row r="36" spans="2:10" ht="18" x14ac:dyDescent="0.25">
      <c r="B36" s="542" t="s">
        <v>1572</v>
      </c>
      <c r="C36" s="543"/>
      <c r="D36" s="543"/>
      <c r="E36" s="543"/>
      <c r="F36" s="543"/>
      <c r="G36" s="543"/>
      <c r="H36" s="543"/>
      <c r="I36" s="711">
        <f>+J29*1.4%</f>
        <v>223.99999999999997</v>
      </c>
      <c r="J36" s="712"/>
    </row>
    <row r="37" spans="2:10" ht="19.5" customHeight="1" x14ac:dyDescent="0.25">
      <c r="B37" s="542" t="s">
        <v>198</v>
      </c>
      <c r="C37" s="543"/>
      <c r="D37" s="543"/>
      <c r="E37" s="543"/>
      <c r="F37" s="543"/>
      <c r="G37" s="543"/>
      <c r="H37" s="543"/>
      <c r="I37" s="713">
        <f>+J30*75%</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1737</v>
      </c>
      <c r="C40" s="621"/>
      <c r="D40" s="621"/>
      <c r="E40" s="622"/>
      <c r="F40" s="550" t="s">
        <v>34</v>
      </c>
      <c r="G40" s="551"/>
      <c r="H40" s="552"/>
      <c r="I40" s="715">
        <f>I37+I36+I35</f>
        <v>239.99999999999997</v>
      </c>
      <c r="J40" s="715"/>
    </row>
    <row r="41" spans="2:10" ht="32.25" customHeight="1" x14ac:dyDescent="0.25">
      <c r="B41" s="623"/>
      <c r="C41" s="624"/>
      <c r="D41" s="624"/>
      <c r="E41" s="625"/>
      <c r="F41" s="550" t="s">
        <v>33</v>
      </c>
      <c r="G41" s="551"/>
      <c r="H41" s="552"/>
      <c r="I41" s="716">
        <f>J31-I40</f>
        <v>15760</v>
      </c>
      <c r="J41" s="717"/>
    </row>
    <row r="42" spans="2:10" ht="16.5" x14ac:dyDescent="0.25">
      <c r="B42" s="417" t="s">
        <v>32</v>
      </c>
      <c r="C42" s="418"/>
      <c r="D42" s="418"/>
      <c r="E42" s="418"/>
      <c r="F42" s="418"/>
      <c r="G42" s="418"/>
      <c r="H42" s="419"/>
      <c r="I42" s="420" t="s">
        <v>31</v>
      </c>
      <c r="J42" s="421"/>
    </row>
    <row r="43" spans="2:10" ht="31.5" x14ac:dyDescent="0.25">
      <c r="B43" s="319" t="s">
        <v>30</v>
      </c>
      <c r="C43" s="319" t="s">
        <v>29</v>
      </c>
      <c r="D43" s="319" t="s">
        <v>28</v>
      </c>
      <c r="E43" s="319" t="s">
        <v>27</v>
      </c>
      <c r="F43" s="28" t="s">
        <v>26</v>
      </c>
      <c r="G43" s="424" t="s">
        <v>25</v>
      </c>
      <c r="H43" s="425"/>
      <c r="I43" s="422"/>
      <c r="J43" s="423"/>
    </row>
    <row r="44" spans="2:10" ht="24" customHeight="1" x14ac:dyDescent="0.25">
      <c r="B44" s="321"/>
      <c r="C44" s="30" t="s">
        <v>411</v>
      </c>
      <c r="D44" s="30" t="s">
        <v>200</v>
      </c>
      <c r="E44" s="30" t="s">
        <v>11</v>
      </c>
      <c r="F44" s="30" t="s">
        <v>412</v>
      </c>
      <c r="G44" s="758">
        <f>J29</f>
        <v>16000</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20"/>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sheetPr>
    <tabColor theme="0"/>
  </sheetPr>
  <dimension ref="A1:M56"/>
  <sheetViews>
    <sheetView topLeftCell="A7" workbookViewId="0">
      <selection activeCell="I7" sqref="I7:I9"/>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1:10" ht="20.25" x14ac:dyDescent="0.25">
      <c r="A1" t="s">
        <v>1868</v>
      </c>
      <c r="B1" s="26"/>
      <c r="C1" s="25"/>
      <c r="D1" s="25"/>
      <c r="E1" s="25"/>
      <c r="F1" s="25"/>
      <c r="G1" s="25"/>
      <c r="H1" s="24"/>
      <c r="I1" s="24"/>
      <c r="J1" s="23"/>
    </row>
    <row r="2" spans="1:10" ht="16.5" x14ac:dyDescent="0.25">
      <c r="B2" s="17"/>
      <c r="C2" s="16"/>
      <c r="D2" s="16"/>
      <c r="E2" s="16"/>
      <c r="F2" s="16"/>
      <c r="G2" s="16"/>
      <c r="H2" s="16"/>
      <c r="I2" s="16"/>
      <c r="J2" s="15"/>
    </row>
    <row r="3" spans="1:10" ht="16.5" x14ac:dyDescent="0.25">
      <c r="B3" s="17"/>
      <c r="C3" s="16"/>
      <c r="D3" s="16"/>
      <c r="E3" s="16"/>
      <c r="F3" s="16"/>
      <c r="G3" s="16"/>
      <c r="H3" s="16"/>
      <c r="I3" s="16"/>
      <c r="J3" s="15"/>
    </row>
    <row r="4" spans="1:10" ht="18" x14ac:dyDescent="0.25">
      <c r="B4" s="489" t="s">
        <v>62</v>
      </c>
      <c r="C4" s="490"/>
      <c r="D4" s="490"/>
      <c r="E4" s="490"/>
      <c r="F4" s="490"/>
      <c r="G4" s="490"/>
      <c r="H4" s="490"/>
      <c r="I4" s="490"/>
      <c r="J4" s="491"/>
    </row>
    <row r="5" spans="1:10" ht="18" x14ac:dyDescent="0.25">
      <c r="B5" s="489" t="s">
        <v>61</v>
      </c>
      <c r="C5" s="490"/>
      <c r="D5" s="490"/>
      <c r="E5" s="490"/>
      <c r="F5" s="490"/>
      <c r="G5" s="490"/>
      <c r="H5" s="490"/>
      <c r="I5" s="490"/>
      <c r="J5" s="491"/>
    </row>
    <row r="6" spans="1:10" ht="18" x14ac:dyDescent="0.25">
      <c r="B6" s="489" t="s">
        <v>60</v>
      </c>
      <c r="C6" s="490"/>
      <c r="D6" s="490"/>
      <c r="E6" s="490"/>
      <c r="F6" s="490"/>
      <c r="G6" s="490"/>
      <c r="H6" s="490"/>
      <c r="I6" s="490"/>
      <c r="J6" s="491"/>
    </row>
    <row r="7" spans="1:10" ht="20.25" x14ac:dyDescent="0.25">
      <c r="B7" s="17"/>
      <c r="C7" s="16"/>
      <c r="D7" s="22"/>
      <c r="E7" s="16"/>
      <c r="F7" s="19"/>
      <c r="G7" s="19"/>
      <c r="H7" s="19"/>
      <c r="I7" s="21" t="s">
        <v>1935</v>
      </c>
      <c r="J7" s="15"/>
    </row>
    <row r="8" spans="1:10" ht="9.75" customHeight="1" x14ac:dyDescent="0.25">
      <c r="B8" s="17"/>
      <c r="C8" s="16"/>
      <c r="D8" s="19"/>
      <c r="E8" s="16"/>
      <c r="F8" s="19"/>
      <c r="G8" s="16"/>
      <c r="H8" s="16"/>
      <c r="I8" s="16"/>
      <c r="J8" s="15"/>
    </row>
    <row r="9" spans="1:10" ht="20.25" x14ac:dyDescent="0.25">
      <c r="B9" s="17"/>
      <c r="C9" s="16"/>
      <c r="D9" s="16"/>
      <c r="E9" s="16"/>
      <c r="F9" s="20"/>
      <c r="G9" s="19"/>
      <c r="H9" s="19"/>
      <c r="I9" s="18" t="s">
        <v>1934</v>
      </c>
      <c r="J9" s="15"/>
    </row>
    <row r="10" spans="1:10" ht="12.75" customHeight="1" x14ac:dyDescent="0.25">
      <c r="B10" s="17"/>
      <c r="C10" s="16"/>
      <c r="D10" s="16"/>
      <c r="E10" s="16"/>
      <c r="F10" s="20"/>
      <c r="G10" s="16"/>
      <c r="H10" s="16"/>
      <c r="I10" s="16"/>
      <c r="J10" s="15"/>
    </row>
    <row r="11" spans="1:10" ht="20.25" customHeight="1" x14ac:dyDescent="0.25">
      <c r="B11" s="602" t="s">
        <v>59</v>
      </c>
      <c r="C11" s="603"/>
      <c r="D11" s="603"/>
      <c r="E11" s="603"/>
      <c r="F11" s="603"/>
      <c r="G11" s="603"/>
      <c r="H11" s="603"/>
      <c r="I11" s="603"/>
      <c r="J11" s="604"/>
    </row>
    <row r="12" spans="1:10" x14ac:dyDescent="0.25">
      <c r="B12" s="495" t="s">
        <v>58</v>
      </c>
      <c r="C12" s="496"/>
      <c r="D12" s="501" t="s">
        <v>57</v>
      </c>
      <c r="E12" s="502"/>
      <c r="F12" s="501" t="s">
        <v>56</v>
      </c>
      <c r="G12" s="502"/>
      <c r="H12" s="501" t="s">
        <v>55</v>
      </c>
      <c r="I12" s="503"/>
      <c r="J12" s="14" t="s">
        <v>54</v>
      </c>
    </row>
    <row r="13" spans="1:10" ht="15" customHeight="1" x14ac:dyDescent="0.25">
      <c r="B13" s="497"/>
      <c r="C13" s="498"/>
      <c r="D13" s="504" t="s">
        <v>441</v>
      </c>
      <c r="E13" s="504"/>
      <c r="F13" s="505" t="s">
        <v>1936</v>
      </c>
      <c r="G13" s="506"/>
      <c r="H13" s="737" t="s">
        <v>1921</v>
      </c>
      <c r="I13" s="518"/>
      <c r="J13" s="504" t="s">
        <v>52</v>
      </c>
    </row>
    <row r="14" spans="1:10" ht="33" customHeight="1" x14ac:dyDescent="0.25">
      <c r="B14" s="497"/>
      <c r="C14" s="498"/>
      <c r="D14" s="504"/>
      <c r="E14" s="504"/>
      <c r="F14" s="507"/>
      <c r="G14" s="508"/>
      <c r="H14" s="519"/>
      <c r="I14" s="520"/>
      <c r="J14" s="504"/>
    </row>
    <row r="15" spans="1:10" ht="36" customHeight="1" x14ac:dyDescent="0.25">
      <c r="B15" s="497"/>
      <c r="C15" s="498"/>
      <c r="D15" s="390" t="s">
        <v>51</v>
      </c>
      <c r="E15" s="390"/>
      <c r="F15" s="390"/>
      <c r="G15" s="390"/>
      <c r="H15" s="390"/>
      <c r="I15" s="511" t="s">
        <v>50</v>
      </c>
      <c r="J15" s="512"/>
    </row>
    <row r="16" spans="1: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595" t="s">
        <v>1937</v>
      </c>
      <c r="E18" s="596"/>
      <c r="F18" s="596"/>
      <c r="G18" s="596"/>
      <c r="H18" s="596"/>
      <c r="I18" s="596"/>
      <c r="J18" s="597"/>
    </row>
    <row r="19" spans="2:13" ht="9" customHeight="1" x14ac:dyDescent="0.25">
      <c r="B19" s="461"/>
      <c r="C19" s="462"/>
      <c r="D19" s="598"/>
      <c r="E19" s="599"/>
      <c r="F19" s="599"/>
      <c r="G19" s="599"/>
      <c r="H19" s="599"/>
      <c r="I19" s="599"/>
      <c r="J19" s="600"/>
    </row>
    <row r="20" spans="2:13" x14ac:dyDescent="0.25">
      <c r="B20" s="521" t="s">
        <v>1938</v>
      </c>
      <c r="C20" s="521"/>
      <c r="D20" s="521"/>
      <c r="E20" s="521"/>
      <c r="F20" s="470" t="s">
        <v>44</v>
      </c>
      <c r="G20" s="471"/>
      <c r="H20" s="471"/>
      <c r="I20" s="471"/>
      <c r="J20" s="472"/>
    </row>
    <row r="21" spans="2:13" ht="12.75" customHeight="1" x14ac:dyDescent="0.25">
      <c r="B21" s="521"/>
      <c r="C21" s="521"/>
      <c r="D21" s="521"/>
      <c r="E21" s="521"/>
      <c r="F21" s="473"/>
      <c r="G21" s="474"/>
      <c r="H21" s="474"/>
      <c r="I21" s="474"/>
      <c r="J21" s="475"/>
    </row>
    <row r="22" spans="2:13" ht="18" x14ac:dyDescent="0.25">
      <c r="B22" s="387" t="s">
        <v>43</v>
      </c>
      <c r="C22" s="388"/>
      <c r="D22" s="388"/>
      <c r="E22" s="388"/>
      <c r="F22" s="388"/>
      <c r="G22" s="388"/>
      <c r="H22" s="388"/>
      <c r="I22" s="388"/>
      <c r="J22" s="389"/>
    </row>
    <row r="23" spans="2:13" x14ac:dyDescent="0.25">
      <c r="B23" s="476" t="s">
        <v>1939</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19189.95</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1940</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19189.95</v>
      </c>
      <c r="J33" s="454"/>
    </row>
    <row r="34" spans="2:10" ht="16.5" x14ac:dyDescent="0.25">
      <c r="B34" s="417" t="s">
        <v>32</v>
      </c>
      <c r="C34" s="418"/>
      <c r="D34" s="418"/>
      <c r="E34" s="418"/>
      <c r="F34" s="418"/>
      <c r="G34" s="418"/>
      <c r="H34" s="419"/>
      <c r="I34" s="420" t="s">
        <v>31</v>
      </c>
      <c r="J34" s="421"/>
    </row>
    <row r="35" spans="2:10" ht="31.5" x14ac:dyDescent="0.25">
      <c r="B35" s="322" t="s">
        <v>30</v>
      </c>
      <c r="C35" s="322" t="s">
        <v>29</v>
      </c>
      <c r="D35" s="322" t="s">
        <v>28</v>
      </c>
      <c r="E35" s="322" t="s">
        <v>27</v>
      </c>
      <c r="F35" s="28" t="s">
        <v>26</v>
      </c>
      <c r="G35" s="424" t="s">
        <v>25</v>
      </c>
      <c r="H35" s="425"/>
      <c r="I35" s="422"/>
      <c r="J35" s="423"/>
    </row>
    <row r="36" spans="2:10" ht="15.75" x14ac:dyDescent="0.25">
      <c r="B36" s="9" t="s">
        <v>15</v>
      </c>
      <c r="C36" s="30" t="s">
        <v>1876</v>
      </c>
      <c r="D36" s="30" t="s">
        <v>11</v>
      </c>
      <c r="E36" s="30" t="s">
        <v>11</v>
      </c>
      <c r="F36" s="30" t="s">
        <v>10</v>
      </c>
      <c r="G36" s="426">
        <f>+I28</f>
        <v>19189.95</v>
      </c>
      <c r="H36" s="427"/>
      <c r="I36" s="400" t="s">
        <v>143</v>
      </c>
      <c r="J36" s="401"/>
    </row>
    <row r="37" spans="2:10" ht="15.75" x14ac:dyDescent="0.25">
      <c r="B37" s="324"/>
      <c r="C37" s="30"/>
      <c r="D37" s="30"/>
      <c r="E37" s="30"/>
      <c r="F37" s="30"/>
      <c r="G37" s="406"/>
      <c r="H37" s="407"/>
      <c r="I37" s="402"/>
      <c r="J37" s="403"/>
    </row>
    <row r="38" spans="2:10" ht="13.5" customHeight="1" x14ac:dyDescent="0.25">
      <c r="B38" s="324"/>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23"/>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sheetPr>
    <tabColor theme="0"/>
  </sheetPr>
  <dimension ref="B1:M56"/>
  <sheetViews>
    <sheetView topLeftCell="A19" workbookViewId="0">
      <selection activeCell="F32" sqref="F32:H32"/>
    </sheetView>
  </sheetViews>
  <sheetFormatPr baseColWidth="10" defaultRowHeight="15" x14ac:dyDescent="0.25"/>
  <cols>
    <col min="1" max="1" width="2.140625" customWidth="1"/>
    <col min="4" max="4" width="15.140625" customWidth="1"/>
    <col min="5" max="5" width="10" customWidth="1"/>
    <col min="6" max="6" width="15.5703125"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1941</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1934</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445</v>
      </c>
      <c r="G13" s="506"/>
      <c r="H13" s="737" t="s">
        <v>1921</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1942</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1943</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1944</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10345.469999999999</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1945</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10345.469999999999</v>
      </c>
      <c r="J33" s="454"/>
    </row>
    <row r="34" spans="2:10" ht="16.5" x14ac:dyDescent="0.25">
      <c r="B34" s="417" t="s">
        <v>32</v>
      </c>
      <c r="C34" s="418"/>
      <c r="D34" s="418"/>
      <c r="E34" s="418"/>
      <c r="F34" s="418"/>
      <c r="G34" s="418"/>
      <c r="H34" s="419"/>
      <c r="I34" s="420" t="s">
        <v>31</v>
      </c>
      <c r="J34" s="421"/>
    </row>
    <row r="35" spans="2:10" ht="31.5" x14ac:dyDescent="0.25">
      <c r="B35" s="322" t="s">
        <v>30</v>
      </c>
      <c r="C35" s="322" t="s">
        <v>29</v>
      </c>
      <c r="D35" s="322" t="s">
        <v>28</v>
      </c>
      <c r="E35" s="322" t="s">
        <v>27</v>
      </c>
      <c r="F35" s="28" t="s">
        <v>26</v>
      </c>
      <c r="G35" s="424" t="s">
        <v>25</v>
      </c>
      <c r="H35" s="425"/>
      <c r="I35" s="422"/>
      <c r="J35" s="423"/>
    </row>
    <row r="36" spans="2:10" ht="15.75" x14ac:dyDescent="0.25">
      <c r="B36" s="324" t="s">
        <v>23</v>
      </c>
      <c r="C36" s="30" t="s">
        <v>12</v>
      </c>
      <c r="D36" s="30" t="s">
        <v>394</v>
      </c>
      <c r="E36" s="30" t="s">
        <v>82</v>
      </c>
      <c r="F36" s="30" t="s">
        <v>10</v>
      </c>
      <c r="G36" s="426">
        <f>+I28</f>
        <v>10345.469999999999</v>
      </c>
      <c r="H36" s="427"/>
      <c r="I36" s="400" t="s">
        <v>143</v>
      </c>
      <c r="J36" s="401"/>
    </row>
    <row r="37" spans="2:10" ht="15.75" x14ac:dyDescent="0.25">
      <c r="B37" s="324"/>
      <c r="C37" s="30"/>
      <c r="D37" s="30"/>
      <c r="E37" s="30"/>
      <c r="F37" s="30"/>
      <c r="G37" s="406"/>
      <c r="H37" s="407"/>
      <c r="I37" s="402"/>
      <c r="J37" s="403"/>
    </row>
    <row r="38" spans="2:10" ht="13.5" customHeight="1" x14ac:dyDescent="0.25">
      <c r="B38" s="324"/>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23"/>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sheetPr>
    <tabColor theme="0"/>
  </sheetPr>
  <dimension ref="B1:M56"/>
  <sheetViews>
    <sheetView topLeftCell="A15" workbookViewId="0">
      <selection activeCell="I33" sqref="I33:J33"/>
    </sheetView>
  </sheetViews>
  <sheetFormatPr baseColWidth="10" defaultRowHeight="15" x14ac:dyDescent="0.25"/>
  <cols>
    <col min="1" max="1" width="2.140625" customWidth="1"/>
    <col min="4" max="4" width="15.140625" customWidth="1"/>
    <col min="5" max="5" width="10" customWidth="1"/>
    <col min="6" max="6" width="15.5703125"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1946</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1934</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445</v>
      </c>
      <c r="G13" s="506"/>
      <c r="H13" s="737" t="s">
        <v>1921</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1947</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1948</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1949</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11020.47</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1950</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11020.47</v>
      </c>
      <c r="J33" s="454"/>
    </row>
    <row r="34" spans="2:10" ht="16.5" x14ac:dyDescent="0.25">
      <c r="B34" s="417" t="s">
        <v>32</v>
      </c>
      <c r="C34" s="418"/>
      <c r="D34" s="418"/>
      <c r="E34" s="418"/>
      <c r="F34" s="418"/>
      <c r="G34" s="418"/>
      <c r="H34" s="419"/>
      <c r="I34" s="420" t="s">
        <v>31</v>
      </c>
      <c r="J34" s="421"/>
    </row>
    <row r="35" spans="2:10" ht="31.5" x14ac:dyDescent="0.25">
      <c r="B35" s="322" t="s">
        <v>30</v>
      </c>
      <c r="C35" s="322" t="s">
        <v>29</v>
      </c>
      <c r="D35" s="322" t="s">
        <v>28</v>
      </c>
      <c r="E35" s="322" t="s">
        <v>27</v>
      </c>
      <c r="F35" s="28" t="s">
        <v>26</v>
      </c>
      <c r="G35" s="424" t="s">
        <v>25</v>
      </c>
      <c r="H35" s="425"/>
      <c r="I35" s="422"/>
      <c r="J35" s="423"/>
    </row>
    <row r="36" spans="2:10" ht="15.75" x14ac:dyDescent="0.25">
      <c r="B36" s="324" t="s">
        <v>23</v>
      </c>
      <c r="C36" s="30" t="s">
        <v>12</v>
      </c>
      <c r="D36" s="30" t="s">
        <v>394</v>
      </c>
      <c r="E36" s="30" t="s">
        <v>82</v>
      </c>
      <c r="F36" s="30" t="s">
        <v>10</v>
      </c>
      <c r="G36" s="426">
        <f>+I28</f>
        <v>11020.47</v>
      </c>
      <c r="H36" s="427"/>
      <c r="I36" s="400" t="s">
        <v>143</v>
      </c>
      <c r="J36" s="401"/>
    </row>
    <row r="37" spans="2:10" ht="15.75" x14ac:dyDescent="0.25">
      <c r="B37" s="324"/>
      <c r="C37" s="30"/>
      <c r="D37" s="30"/>
      <c r="E37" s="30"/>
      <c r="F37" s="30"/>
      <c r="G37" s="406"/>
      <c r="H37" s="407"/>
      <c r="I37" s="402"/>
      <c r="J37" s="403"/>
    </row>
    <row r="38" spans="2:10" ht="13.5" customHeight="1" x14ac:dyDescent="0.25">
      <c r="B38" s="324"/>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23"/>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sheetPr>
    <tabColor theme="0"/>
  </sheetPr>
  <dimension ref="B1:M56"/>
  <sheetViews>
    <sheetView topLeftCell="A7" workbookViewId="0">
      <selection activeCell="I7" sqref="I7:I9"/>
    </sheetView>
  </sheetViews>
  <sheetFormatPr baseColWidth="10" defaultRowHeight="15" x14ac:dyDescent="0.25"/>
  <cols>
    <col min="1" max="1" width="2.140625" customWidth="1"/>
    <col min="4" max="4" width="15.140625" customWidth="1"/>
    <col min="5" max="5" width="10" customWidth="1"/>
    <col min="6" max="6" width="15.5703125"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1951</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1934</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445</v>
      </c>
      <c r="G13" s="506"/>
      <c r="H13" s="737" t="s">
        <v>1921</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1942</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1943</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1952</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10345.469999999999</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1945</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10345.469999999999</v>
      </c>
      <c r="J33" s="454"/>
    </row>
    <row r="34" spans="2:10" ht="16.5" x14ac:dyDescent="0.25">
      <c r="B34" s="417" t="s">
        <v>32</v>
      </c>
      <c r="C34" s="418"/>
      <c r="D34" s="418"/>
      <c r="E34" s="418"/>
      <c r="F34" s="418"/>
      <c r="G34" s="418"/>
      <c r="H34" s="419"/>
      <c r="I34" s="420" t="s">
        <v>31</v>
      </c>
      <c r="J34" s="421"/>
    </row>
    <row r="35" spans="2:10" ht="31.5" x14ac:dyDescent="0.25">
      <c r="B35" s="325" t="s">
        <v>30</v>
      </c>
      <c r="C35" s="325" t="s">
        <v>29</v>
      </c>
      <c r="D35" s="325" t="s">
        <v>28</v>
      </c>
      <c r="E35" s="325" t="s">
        <v>27</v>
      </c>
      <c r="F35" s="28" t="s">
        <v>26</v>
      </c>
      <c r="G35" s="424" t="s">
        <v>25</v>
      </c>
      <c r="H35" s="425"/>
      <c r="I35" s="422"/>
      <c r="J35" s="423"/>
    </row>
    <row r="36" spans="2:10" ht="15.75" x14ac:dyDescent="0.25">
      <c r="B36" s="327" t="s">
        <v>15</v>
      </c>
      <c r="C36" s="30" t="s">
        <v>12</v>
      </c>
      <c r="D36" s="30" t="s">
        <v>394</v>
      </c>
      <c r="E36" s="30" t="s">
        <v>82</v>
      </c>
      <c r="F36" s="30" t="s">
        <v>10</v>
      </c>
      <c r="G36" s="426">
        <f>+I28</f>
        <v>10345.469999999999</v>
      </c>
      <c r="H36" s="427"/>
      <c r="I36" s="400" t="s">
        <v>143</v>
      </c>
      <c r="J36" s="401"/>
    </row>
    <row r="37" spans="2:10" ht="15.75" x14ac:dyDescent="0.25">
      <c r="B37" s="327"/>
      <c r="C37" s="30"/>
      <c r="D37" s="30"/>
      <c r="E37" s="30"/>
      <c r="F37" s="30"/>
      <c r="G37" s="406"/>
      <c r="H37" s="407"/>
      <c r="I37" s="402"/>
      <c r="J37" s="403"/>
    </row>
    <row r="38" spans="2:10" ht="13.5" customHeight="1" x14ac:dyDescent="0.25">
      <c r="B38" s="327"/>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442</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26"/>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sheetPr>
    <tabColor theme="0"/>
  </sheetPr>
  <dimension ref="B1:L62"/>
  <sheetViews>
    <sheetView topLeftCell="A7"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1953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1934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1954</v>
      </c>
      <c r="E15" s="772"/>
      <c r="F15" s="944" t="s">
        <v>552</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1959</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1955</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16.5" customHeight="1" x14ac:dyDescent="0.25">
      <c r="B26" s="760" t="s">
        <v>1956</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51"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f>+'[1]INV GREG - 041'!$J$39+'[1]INV GREG - 042'!$J$33+'[1]INV GREG - 043'!$J$33</f>
        <v>1026141.75</v>
      </c>
      <c r="L29" s="35"/>
    </row>
    <row r="30" spans="2:12" ht="21.75" customHeight="1" x14ac:dyDescent="0.25">
      <c r="B30" s="696" t="s">
        <v>244</v>
      </c>
      <c r="C30" s="697"/>
      <c r="D30" s="697"/>
      <c r="E30" s="697"/>
      <c r="F30" s="697"/>
      <c r="G30" s="697"/>
      <c r="H30" s="697"/>
      <c r="I30" s="700"/>
      <c r="J30" s="47">
        <f>+'[1]INV GREG - 041'!$J$40+'[1]INV GREG - 042'!$J$34+'[1]INV GREG - 043'!$J$34</f>
        <v>123137.01</v>
      </c>
    </row>
    <row r="31" spans="2:12" ht="16.5" customHeight="1" x14ac:dyDescent="0.25">
      <c r="B31" s="456" t="s">
        <v>42</v>
      </c>
      <c r="C31" s="709"/>
      <c r="D31" s="709"/>
      <c r="E31" s="709"/>
      <c r="F31" s="709"/>
      <c r="G31" s="709"/>
      <c r="H31" s="709"/>
      <c r="I31" s="710"/>
      <c r="J31" s="48">
        <f>J29+J30</f>
        <v>1149278.76</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v>1010.22</v>
      </c>
      <c r="J35" s="712"/>
      <c r="L35" s="35"/>
    </row>
    <row r="36" spans="2:12" ht="18" x14ac:dyDescent="0.25">
      <c r="B36" s="542" t="s">
        <v>1957</v>
      </c>
      <c r="C36" s="543"/>
      <c r="D36" s="543"/>
      <c r="E36" s="543"/>
      <c r="F36" s="543"/>
      <c r="G36" s="543"/>
      <c r="H36" s="543"/>
      <c r="I36" s="711">
        <v>15225.91</v>
      </c>
      <c r="J36" s="712"/>
      <c r="L36" s="35"/>
    </row>
    <row r="37" spans="2:12" ht="19.5" customHeight="1" x14ac:dyDescent="0.25">
      <c r="B37" s="542" t="s">
        <v>198</v>
      </c>
      <c r="C37" s="543"/>
      <c r="D37" s="543"/>
      <c r="E37" s="543"/>
      <c r="F37" s="543"/>
      <c r="G37" s="543"/>
      <c r="H37" s="543"/>
      <c r="I37" s="713">
        <f>+J30*75%</f>
        <v>92352.757499999992</v>
      </c>
      <c r="J37" s="714"/>
      <c r="L37" s="35"/>
    </row>
    <row r="38" spans="2:12" ht="15.75" x14ac:dyDescent="0.25">
      <c r="B38" s="577"/>
      <c r="C38" s="578"/>
      <c r="D38" s="578"/>
      <c r="E38" s="578"/>
      <c r="F38" s="578"/>
      <c r="G38" s="578"/>
      <c r="H38" s="579"/>
      <c r="I38" s="593"/>
      <c r="J38" s="594"/>
    </row>
    <row r="39" spans="2:12" ht="15.75" x14ac:dyDescent="0.25">
      <c r="B39" s="672"/>
      <c r="C39" s="673"/>
      <c r="D39" s="673"/>
      <c r="E39" s="673"/>
      <c r="F39" s="673"/>
      <c r="G39" s="673"/>
      <c r="H39" s="673"/>
      <c r="I39" s="580"/>
      <c r="J39" s="581"/>
    </row>
    <row r="40" spans="2:12" ht="24" customHeight="1" x14ac:dyDescent="0.25">
      <c r="B40" s="443" t="s">
        <v>1958</v>
      </c>
      <c r="C40" s="621"/>
      <c r="D40" s="621"/>
      <c r="E40" s="622"/>
      <c r="F40" s="550" t="s">
        <v>34</v>
      </c>
      <c r="G40" s="551"/>
      <c r="H40" s="552"/>
      <c r="I40" s="715">
        <f>I37+I36+I35</f>
        <v>108588.8875</v>
      </c>
      <c r="J40" s="715"/>
    </row>
    <row r="41" spans="2:12" ht="32.25" customHeight="1" x14ac:dyDescent="0.25">
      <c r="B41" s="623"/>
      <c r="C41" s="624"/>
      <c r="D41" s="624"/>
      <c r="E41" s="625"/>
      <c r="F41" s="550" t="s">
        <v>33</v>
      </c>
      <c r="G41" s="551"/>
      <c r="H41" s="552"/>
      <c r="I41" s="716">
        <f>J31-I40</f>
        <v>1040689.8725000001</v>
      </c>
      <c r="J41" s="717"/>
      <c r="L41" s="35"/>
    </row>
    <row r="42" spans="2:12" ht="16.5" x14ac:dyDescent="0.25">
      <c r="B42" s="417" t="s">
        <v>32</v>
      </c>
      <c r="C42" s="418"/>
      <c r="D42" s="418"/>
      <c r="E42" s="418"/>
      <c r="F42" s="418"/>
      <c r="G42" s="418"/>
      <c r="H42" s="419"/>
      <c r="I42" s="420" t="s">
        <v>31</v>
      </c>
      <c r="J42" s="421"/>
    </row>
    <row r="43" spans="2:12" ht="31.5" x14ac:dyDescent="0.25">
      <c r="B43" s="325" t="s">
        <v>30</v>
      </c>
      <c r="C43" s="325" t="s">
        <v>29</v>
      </c>
      <c r="D43" s="325" t="s">
        <v>28</v>
      </c>
      <c r="E43" s="325" t="s">
        <v>27</v>
      </c>
      <c r="F43" s="28" t="s">
        <v>26</v>
      </c>
      <c r="G43" s="424" t="s">
        <v>25</v>
      </c>
      <c r="H43" s="425"/>
      <c r="I43" s="422"/>
      <c r="J43" s="423"/>
    </row>
    <row r="44" spans="2:12" ht="24" customHeight="1" x14ac:dyDescent="0.25">
      <c r="B44" s="327"/>
      <c r="C44" s="30" t="s">
        <v>411</v>
      </c>
      <c r="D44" s="30" t="s">
        <v>200</v>
      </c>
      <c r="E44" s="30" t="s">
        <v>11</v>
      </c>
      <c r="F44" s="30" t="s">
        <v>412</v>
      </c>
      <c r="G44" s="758">
        <f>J29</f>
        <v>1026141.75</v>
      </c>
      <c r="H44" s="759"/>
      <c r="I44" s="428" t="s">
        <v>24</v>
      </c>
      <c r="J44" s="429"/>
    </row>
    <row r="45" spans="2:12" ht="20.25" customHeight="1" x14ac:dyDescent="0.25">
      <c r="B45" s="9"/>
      <c r="C45" s="8" t="s">
        <v>146</v>
      </c>
      <c r="D45" s="8" t="s">
        <v>144</v>
      </c>
      <c r="E45" s="8" t="s">
        <v>11</v>
      </c>
      <c r="F45" s="8" t="s">
        <v>413</v>
      </c>
      <c r="G45" s="407">
        <f>+J30</f>
        <v>123137.01</v>
      </c>
      <c r="H45" s="408"/>
      <c r="I45" s="430"/>
      <c r="J45" s="431"/>
    </row>
    <row r="46" spans="2:12" ht="15.75" x14ac:dyDescent="0.25">
      <c r="B46" s="9"/>
      <c r="C46" s="8"/>
      <c r="D46" s="8"/>
      <c r="E46" s="8"/>
      <c r="F46" s="8"/>
      <c r="G46" s="406"/>
      <c r="H46" s="407"/>
      <c r="I46" s="430"/>
      <c r="J46" s="431"/>
    </row>
    <row r="47" spans="2:12" ht="15.75" x14ac:dyDescent="0.25">
      <c r="B47" s="9"/>
      <c r="C47" s="8"/>
      <c r="D47" s="8"/>
      <c r="E47" s="8"/>
      <c r="F47" s="8"/>
      <c r="G47" s="406"/>
      <c r="H47" s="407"/>
      <c r="I47" s="432"/>
      <c r="J47" s="433"/>
    </row>
    <row r="48" spans="2:12"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26"/>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sheetPr>
    <tabColor theme="0"/>
  </sheetPr>
  <dimension ref="B1:R57"/>
  <sheetViews>
    <sheetView topLeftCell="A23" workbookViewId="0">
      <selection activeCell="I33" sqref="I33:J33"/>
    </sheetView>
  </sheetViews>
  <sheetFormatPr baseColWidth="10" defaultRowHeight="16.5" x14ac:dyDescent="0.25"/>
  <cols>
    <col min="1" max="1" width="1.7109375" style="1" customWidth="1"/>
    <col min="2" max="2" width="14.85546875" style="1" customWidth="1"/>
    <col min="3" max="3" width="11.42578125" style="1"/>
    <col min="4" max="4" width="13.85546875" style="1" customWidth="1"/>
    <col min="5" max="5" width="12.42578125" style="1" customWidth="1"/>
    <col min="6" max="6" width="12.85546875" style="1" customWidth="1"/>
    <col min="7" max="7" width="11.85546875" style="1" customWidth="1"/>
    <col min="8" max="8" width="9.42578125" style="1" customWidth="1"/>
    <col min="9" max="9" width="14.28515625" style="1" customWidth="1"/>
    <col min="10" max="10" width="30.85546875" style="1" customWidth="1"/>
    <col min="11" max="11" width="11.42578125" style="1"/>
    <col min="12" max="18" width="11.42578125" style="19"/>
    <col min="19"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1960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1965</v>
      </c>
      <c r="J9" s="15"/>
    </row>
    <row r="10" spans="2:10" ht="9" customHeight="1" x14ac:dyDescent="0.25">
      <c r="B10" s="17"/>
      <c r="C10" s="16"/>
      <c r="D10" s="16"/>
      <c r="E10" s="16"/>
      <c r="F10" s="16"/>
      <c r="G10" s="16"/>
      <c r="H10" s="16"/>
      <c r="I10" s="16"/>
      <c r="J10" s="15"/>
    </row>
    <row r="11" spans="2:10" ht="28.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16.5" customHeight="1" x14ac:dyDescent="0.25">
      <c r="B13" s="497"/>
      <c r="C13" s="498"/>
      <c r="D13" s="517" t="s">
        <v>1310</v>
      </c>
      <c r="E13" s="518"/>
      <c r="F13" s="791" t="s">
        <v>1961</v>
      </c>
      <c r="G13" s="792"/>
      <c r="H13" s="510" t="s">
        <v>1645</v>
      </c>
      <c r="I13" s="510"/>
      <c r="J13" s="770" t="s">
        <v>317</v>
      </c>
    </row>
    <row r="14" spans="2:10" ht="27.75" customHeight="1" x14ac:dyDescent="0.25">
      <c r="B14" s="497"/>
      <c r="C14" s="498"/>
      <c r="D14" s="519"/>
      <c r="E14" s="520"/>
      <c r="F14" s="793"/>
      <c r="G14" s="794"/>
      <c r="H14" s="510"/>
      <c r="I14" s="510"/>
      <c r="J14" s="771"/>
    </row>
    <row r="15" spans="2:10" ht="33.75" customHeight="1" x14ac:dyDescent="0.25">
      <c r="B15" s="497"/>
      <c r="C15" s="498"/>
      <c r="D15" s="390" t="s">
        <v>51</v>
      </c>
      <c r="E15" s="390"/>
      <c r="F15" s="390"/>
      <c r="G15" s="390"/>
      <c r="H15" s="390"/>
      <c r="I15" s="511" t="s">
        <v>50</v>
      </c>
      <c r="J15" s="512"/>
    </row>
    <row r="16" spans="2:10" ht="33" customHeight="1" x14ac:dyDescent="0.25">
      <c r="B16" s="499"/>
      <c r="C16" s="500"/>
      <c r="D16" s="510" t="s">
        <v>318</v>
      </c>
      <c r="E16" s="510"/>
      <c r="F16" s="510"/>
      <c r="G16" s="510"/>
      <c r="H16" s="510"/>
      <c r="I16" s="515" t="s">
        <v>319</v>
      </c>
      <c r="J16" s="516"/>
    </row>
    <row r="17" spans="2:18" ht="19.5" customHeight="1" x14ac:dyDescent="0.25">
      <c r="B17" s="387" t="s">
        <v>47</v>
      </c>
      <c r="C17" s="388"/>
      <c r="D17" s="388"/>
      <c r="E17" s="388"/>
      <c r="F17" s="388"/>
      <c r="G17" s="388"/>
      <c r="H17" s="388"/>
      <c r="I17" s="388"/>
      <c r="J17" s="389"/>
    </row>
    <row r="18" spans="2:18" ht="18.75" customHeight="1" x14ac:dyDescent="0.25">
      <c r="B18" s="459" t="s">
        <v>46</v>
      </c>
      <c r="C18" s="460"/>
      <c r="D18" s="595" t="s">
        <v>1321</v>
      </c>
      <c r="E18" s="596"/>
      <c r="F18" s="596"/>
      <c r="G18" s="596"/>
      <c r="H18" s="596"/>
      <c r="I18" s="596"/>
      <c r="J18" s="597"/>
    </row>
    <row r="19" spans="2:18" ht="12" customHeight="1" x14ac:dyDescent="0.25">
      <c r="B19" s="461"/>
      <c r="C19" s="462"/>
      <c r="D19" s="598"/>
      <c r="E19" s="599"/>
      <c r="F19" s="599"/>
      <c r="G19" s="599"/>
      <c r="H19" s="599"/>
      <c r="I19" s="599"/>
      <c r="J19" s="600"/>
    </row>
    <row r="20" spans="2:18" ht="16.5" customHeight="1" x14ac:dyDescent="0.25">
      <c r="B20" s="785" t="s">
        <v>1322</v>
      </c>
      <c r="C20" s="786"/>
      <c r="D20" s="786"/>
      <c r="E20" s="786"/>
      <c r="F20" s="787"/>
      <c r="G20" s="470" t="s">
        <v>44</v>
      </c>
      <c r="H20" s="471"/>
      <c r="I20" s="471"/>
      <c r="J20" s="472"/>
    </row>
    <row r="21" spans="2:18" ht="18.75" customHeight="1" x14ac:dyDescent="0.25">
      <c r="B21" s="788"/>
      <c r="C21" s="789"/>
      <c r="D21" s="789"/>
      <c r="E21" s="789"/>
      <c r="F21" s="790"/>
      <c r="G21" s="522"/>
      <c r="H21" s="523"/>
      <c r="I21" s="523"/>
      <c r="J21" s="524"/>
    </row>
    <row r="22" spans="2:18" ht="0.75" hidden="1" customHeight="1" x14ac:dyDescent="0.25">
      <c r="B22" s="62"/>
      <c r="C22" s="63"/>
      <c r="D22" s="63"/>
      <c r="E22" s="63"/>
      <c r="F22" s="63"/>
      <c r="G22" s="63"/>
      <c r="H22" s="63"/>
      <c r="I22" s="63"/>
      <c r="J22" s="64"/>
    </row>
    <row r="23" spans="2:18" ht="18" x14ac:dyDescent="0.25">
      <c r="B23" s="387" t="s">
        <v>43</v>
      </c>
      <c r="C23" s="388"/>
      <c r="D23" s="388"/>
      <c r="E23" s="388"/>
      <c r="F23" s="388"/>
      <c r="G23" s="388"/>
      <c r="H23" s="388"/>
      <c r="I23" s="388"/>
      <c r="J23" s="389"/>
    </row>
    <row r="24" spans="2:18" ht="48" customHeight="1" x14ac:dyDescent="0.25">
      <c r="B24" s="476" t="s">
        <v>1962</v>
      </c>
      <c r="C24" s="477"/>
      <c r="D24" s="477"/>
      <c r="E24" s="477"/>
      <c r="F24" s="477"/>
      <c r="G24" s="477"/>
      <c r="H24" s="477"/>
      <c r="I24" s="477"/>
      <c r="J24" s="478"/>
    </row>
    <row r="25" spans="2:18" ht="35.25" customHeight="1" x14ac:dyDescent="0.25">
      <c r="B25" s="479"/>
      <c r="C25" s="480"/>
      <c r="D25" s="480"/>
      <c r="E25" s="480"/>
      <c r="F25" s="480"/>
      <c r="G25" s="480"/>
      <c r="H25" s="480"/>
      <c r="I25" s="480"/>
      <c r="J25" s="481"/>
    </row>
    <row r="26" spans="2:18" ht="21.75" customHeight="1" x14ac:dyDescent="0.25">
      <c r="B26" s="479"/>
      <c r="C26" s="480"/>
      <c r="D26" s="480"/>
      <c r="E26" s="480"/>
      <c r="F26" s="480"/>
      <c r="G26" s="480"/>
      <c r="H26" s="480"/>
      <c r="I26" s="480"/>
      <c r="J26" s="481"/>
    </row>
    <row r="27" spans="2:18" ht="20.25" customHeight="1" x14ac:dyDescent="0.25">
      <c r="B27" s="534" t="s">
        <v>258</v>
      </c>
      <c r="C27" s="535"/>
      <c r="D27" s="535"/>
      <c r="E27" s="535"/>
      <c r="F27" s="535"/>
      <c r="G27" s="535"/>
      <c r="H27" s="536"/>
      <c r="I27" s="537">
        <v>130000</v>
      </c>
      <c r="J27" s="538"/>
    </row>
    <row r="28" spans="2:18" x14ac:dyDescent="0.25">
      <c r="B28" s="487" t="s">
        <v>320</v>
      </c>
      <c r="C28" s="488"/>
      <c r="D28" s="488"/>
      <c r="E28" s="488"/>
      <c r="F28" s="488"/>
      <c r="G28" s="488"/>
      <c r="H28" s="539"/>
      <c r="I28" s="726"/>
      <c r="J28" s="726"/>
    </row>
    <row r="29" spans="2:18" ht="18.75" customHeight="1" x14ac:dyDescent="0.25">
      <c r="B29" s="387" t="s">
        <v>40</v>
      </c>
      <c r="C29" s="388"/>
      <c r="D29" s="388"/>
      <c r="E29" s="388"/>
      <c r="F29" s="388"/>
      <c r="G29" s="388"/>
      <c r="H29" s="388"/>
      <c r="I29" s="388"/>
      <c r="J29" s="389"/>
    </row>
    <row r="30" spans="2:18" ht="15" customHeight="1" x14ac:dyDescent="0.25">
      <c r="B30" s="434" t="s">
        <v>39</v>
      </c>
      <c r="C30" s="435"/>
      <c r="D30" s="435"/>
      <c r="E30" s="435"/>
      <c r="F30" s="435"/>
      <c r="G30" s="435"/>
      <c r="H30" s="436"/>
      <c r="I30" s="437" t="s">
        <v>38</v>
      </c>
      <c r="J30" s="437"/>
    </row>
    <row r="31" spans="2:18" ht="16.5" customHeight="1" x14ac:dyDescent="0.25">
      <c r="B31" s="577" t="s">
        <v>321</v>
      </c>
      <c r="C31" s="578"/>
      <c r="D31" s="578"/>
      <c r="E31" s="578"/>
      <c r="F31" s="578"/>
      <c r="G31" s="578"/>
      <c r="H31" s="578"/>
      <c r="I31" s="781"/>
      <c r="J31" s="782"/>
      <c r="L31" s="65"/>
      <c r="M31" s="65"/>
      <c r="N31" s="65"/>
      <c r="O31" s="65"/>
      <c r="P31" s="65"/>
      <c r="Q31" s="65"/>
      <c r="R31" s="65"/>
    </row>
    <row r="32" spans="2:18" ht="16.5" customHeight="1" x14ac:dyDescent="0.25">
      <c r="B32" s="577" t="s">
        <v>322</v>
      </c>
      <c r="C32" s="578"/>
      <c r="D32" s="578"/>
      <c r="E32" s="578"/>
      <c r="F32" s="578"/>
      <c r="G32" s="578"/>
      <c r="H32" s="578"/>
      <c r="I32" s="783"/>
      <c r="J32" s="784"/>
      <c r="L32" s="65"/>
      <c r="M32" s="65"/>
      <c r="N32" s="65"/>
      <c r="O32" s="65"/>
      <c r="P32" s="65"/>
      <c r="Q32" s="65"/>
      <c r="R32" s="65"/>
    </row>
    <row r="33" spans="2:18" ht="20.25" customHeight="1" x14ac:dyDescent="0.25">
      <c r="B33" s="672" t="s">
        <v>323</v>
      </c>
      <c r="C33" s="673"/>
      <c r="D33" s="673"/>
      <c r="E33" s="673"/>
      <c r="F33" s="673"/>
      <c r="G33" s="673"/>
      <c r="H33" s="673"/>
      <c r="I33" s="934">
        <v>39000</v>
      </c>
      <c r="J33" s="935"/>
      <c r="L33" s="65"/>
      <c r="M33" s="65"/>
      <c r="N33" s="65"/>
      <c r="O33" s="65"/>
      <c r="P33" s="65"/>
      <c r="Q33" s="65"/>
      <c r="R33" s="65"/>
    </row>
    <row r="34" spans="2:18" ht="21.75" customHeight="1" x14ac:dyDescent="0.25">
      <c r="B34" s="443" t="s">
        <v>1963</v>
      </c>
      <c r="C34" s="621"/>
      <c r="D34" s="621"/>
      <c r="E34" s="622"/>
      <c r="F34" s="550" t="s">
        <v>34</v>
      </c>
      <c r="G34" s="551"/>
      <c r="H34" s="552"/>
      <c r="I34" s="452">
        <f>SUM(I31:J33)</f>
        <v>39000</v>
      </c>
      <c r="J34" s="452"/>
      <c r="L34" s="65"/>
      <c r="M34" s="65"/>
      <c r="N34" s="65"/>
      <c r="O34" s="65"/>
      <c r="P34" s="65"/>
      <c r="Q34" s="65"/>
      <c r="R34" s="65"/>
    </row>
    <row r="35" spans="2:18" ht="33" customHeight="1" x14ac:dyDescent="0.25">
      <c r="B35" s="623"/>
      <c r="C35" s="624"/>
      <c r="D35" s="624"/>
      <c r="E35" s="625"/>
      <c r="F35" s="550" t="s">
        <v>324</v>
      </c>
      <c r="G35" s="551"/>
      <c r="H35" s="552"/>
      <c r="I35" s="453">
        <f>I27+I28-I34</f>
        <v>91000</v>
      </c>
      <c r="J35" s="454"/>
      <c r="L35" s="65"/>
      <c r="M35" s="65"/>
      <c r="N35" s="65"/>
      <c r="O35" s="65"/>
      <c r="P35" s="65"/>
      <c r="Q35" s="65"/>
      <c r="R35" s="65"/>
    </row>
    <row r="36" spans="2:18" ht="24.75" customHeight="1" x14ac:dyDescent="0.25">
      <c r="B36" s="417" t="s">
        <v>32</v>
      </c>
      <c r="C36" s="418"/>
      <c r="D36" s="418"/>
      <c r="E36" s="418"/>
      <c r="F36" s="418"/>
      <c r="G36" s="418"/>
      <c r="H36" s="419"/>
      <c r="I36" s="420" t="s">
        <v>31</v>
      </c>
      <c r="J36" s="421"/>
    </row>
    <row r="37" spans="2:18" ht="33" customHeight="1" x14ac:dyDescent="0.25">
      <c r="B37" s="328" t="s">
        <v>30</v>
      </c>
      <c r="C37" s="328" t="s">
        <v>29</v>
      </c>
      <c r="D37" s="328" t="s">
        <v>28</v>
      </c>
      <c r="E37" s="328" t="s">
        <v>27</v>
      </c>
      <c r="F37" s="34" t="s">
        <v>26</v>
      </c>
      <c r="G37" s="437" t="s">
        <v>25</v>
      </c>
      <c r="H37" s="434"/>
      <c r="I37" s="422"/>
      <c r="J37" s="423"/>
    </row>
    <row r="38" spans="2:18" ht="23.25" customHeight="1" x14ac:dyDescent="0.25">
      <c r="B38" s="329"/>
      <c r="C38" s="30" t="s">
        <v>411</v>
      </c>
      <c r="D38" s="30" t="s">
        <v>200</v>
      </c>
      <c r="E38" s="30" t="s">
        <v>11</v>
      </c>
      <c r="F38" s="8" t="s">
        <v>412</v>
      </c>
      <c r="G38" s="426">
        <f>+I27-I33</f>
        <v>91000</v>
      </c>
      <c r="H38" s="427"/>
      <c r="I38" s="400" t="s">
        <v>143</v>
      </c>
      <c r="J38" s="401"/>
    </row>
    <row r="39" spans="2:18" ht="21.75" customHeight="1" x14ac:dyDescent="0.25">
      <c r="B39" s="9"/>
      <c r="C39" s="30"/>
      <c r="D39" s="30"/>
      <c r="E39" s="30"/>
      <c r="F39" s="8"/>
      <c r="G39" s="407"/>
      <c r="H39" s="408"/>
      <c r="I39" s="402"/>
      <c r="J39" s="403"/>
    </row>
    <row r="40" spans="2:18" ht="19.5" customHeight="1" x14ac:dyDescent="0.25">
      <c r="B40" s="9"/>
      <c r="C40" s="8"/>
      <c r="D40" s="8"/>
      <c r="E40" s="8"/>
      <c r="F40" s="8"/>
      <c r="G40" s="406"/>
      <c r="H40" s="407"/>
      <c r="I40" s="402"/>
      <c r="J40" s="403"/>
    </row>
    <row r="41" spans="2:18" ht="16.5" customHeight="1" x14ac:dyDescent="0.25">
      <c r="B41" s="9"/>
      <c r="C41" s="8"/>
      <c r="D41" s="8"/>
      <c r="E41" s="8"/>
      <c r="F41" s="8"/>
      <c r="G41" s="406"/>
      <c r="H41" s="561"/>
      <c r="I41" s="390" t="s">
        <v>19</v>
      </c>
      <c r="J41" s="390"/>
    </row>
    <row r="42" spans="2:18" ht="12.75" customHeight="1" x14ac:dyDescent="0.25">
      <c r="B42" s="66"/>
      <c r="C42" s="67"/>
      <c r="D42" s="67"/>
      <c r="E42" s="67"/>
      <c r="F42" s="67"/>
      <c r="G42" s="777"/>
      <c r="H42" s="778"/>
      <c r="I42" s="411" t="s">
        <v>1257</v>
      </c>
      <c r="J42" s="412"/>
    </row>
    <row r="43" spans="2:18" ht="20.25" customHeight="1" x14ac:dyDescent="0.25">
      <c r="B43" s="68"/>
      <c r="C43" s="67"/>
      <c r="D43" s="67"/>
      <c r="E43" s="67"/>
      <c r="F43" s="67"/>
      <c r="G43" s="777"/>
      <c r="H43" s="778"/>
      <c r="I43" s="411"/>
      <c r="J43" s="412"/>
    </row>
    <row r="44" spans="2:18" ht="14.25" customHeight="1" x14ac:dyDescent="0.25">
      <c r="B44" s="66"/>
      <c r="C44" s="67"/>
      <c r="D44" s="67"/>
      <c r="E44" s="67"/>
      <c r="F44" s="67"/>
      <c r="G44" s="777"/>
      <c r="H44" s="778"/>
      <c r="I44" s="411"/>
      <c r="J44" s="412"/>
    </row>
    <row r="45" spans="2:18" ht="14.25" customHeight="1" x14ac:dyDescent="0.25">
      <c r="B45" s="66"/>
      <c r="C45" s="67"/>
      <c r="D45" s="67"/>
      <c r="E45" s="67"/>
      <c r="F45" s="67"/>
      <c r="G45" s="777"/>
      <c r="H45" s="778"/>
      <c r="I45" s="411"/>
      <c r="J45" s="412"/>
    </row>
    <row r="46" spans="2:18" ht="14.25" customHeight="1" x14ac:dyDescent="0.25">
      <c r="B46" s="66"/>
      <c r="C46" s="67"/>
      <c r="D46" s="67"/>
      <c r="E46" s="67"/>
      <c r="F46" s="67"/>
      <c r="G46" s="777"/>
      <c r="H46" s="778"/>
      <c r="I46" s="411"/>
      <c r="J46" s="412"/>
    </row>
    <row r="47" spans="2:18" ht="16.5" customHeight="1" x14ac:dyDescent="0.25">
      <c r="B47" s="66"/>
      <c r="C47" s="67"/>
      <c r="D47" s="67"/>
      <c r="E47" s="67"/>
      <c r="F47" s="67"/>
      <c r="G47" s="777"/>
      <c r="H47" s="778"/>
      <c r="I47" s="411"/>
      <c r="J47" s="412"/>
    </row>
    <row r="48" spans="2:18" ht="13.5" customHeight="1" x14ac:dyDescent="0.25">
      <c r="B48" s="66"/>
      <c r="C48" s="67"/>
      <c r="D48" s="67"/>
      <c r="E48" s="67"/>
      <c r="F48" s="67"/>
      <c r="G48" s="777"/>
      <c r="H48" s="778"/>
      <c r="I48" s="413"/>
      <c r="J48" s="414"/>
    </row>
    <row r="49" spans="2:11" ht="17.25" customHeight="1" x14ac:dyDescent="0.25">
      <c r="B49" s="66"/>
      <c r="C49" s="69"/>
      <c r="D49" s="69"/>
      <c r="E49" s="69"/>
      <c r="F49" s="69"/>
      <c r="G49" s="775"/>
      <c r="H49" s="776"/>
      <c r="I49" s="390" t="s">
        <v>7</v>
      </c>
      <c r="J49" s="390"/>
    </row>
    <row r="50" spans="2:11" ht="22.5" customHeight="1" x14ac:dyDescent="0.25">
      <c r="B50" s="390" t="s">
        <v>6</v>
      </c>
      <c r="C50" s="390"/>
      <c r="D50" s="390"/>
      <c r="E50" s="390" t="s">
        <v>5</v>
      </c>
      <c r="F50" s="390"/>
      <c r="G50" s="390"/>
      <c r="H50" s="390"/>
      <c r="I50" s="390"/>
      <c r="J50" s="390"/>
    </row>
    <row r="51" spans="2:11" ht="9" customHeight="1" x14ac:dyDescent="0.25">
      <c r="B51" s="573" t="s">
        <v>1076</v>
      </c>
      <c r="C51" s="392"/>
      <c r="D51" s="392"/>
      <c r="E51" s="394" t="s">
        <v>871</v>
      </c>
      <c r="F51" s="394"/>
      <c r="G51" s="394"/>
      <c r="H51" s="395"/>
      <c r="I51" s="400" t="s">
        <v>86</v>
      </c>
      <c r="J51" s="401"/>
    </row>
    <row r="52" spans="2:11" ht="23.25" customHeight="1" x14ac:dyDescent="0.25">
      <c r="B52" s="392"/>
      <c r="C52" s="392"/>
      <c r="D52" s="392"/>
      <c r="E52" s="396"/>
      <c r="F52" s="396"/>
      <c r="G52" s="396"/>
      <c r="H52" s="397"/>
      <c r="I52" s="402"/>
      <c r="J52" s="403"/>
    </row>
    <row r="53" spans="2:11" ht="12" customHeight="1" x14ac:dyDescent="0.25">
      <c r="B53" s="392"/>
      <c r="C53" s="392"/>
      <c r="D53" s="392"/>
      <c r="E53" s="396"/>
      <c r="F53" s="396"/>
      <c r="G53" s="396"/>
      <c r="H53" s="397"/>
      <c r="I53" s="402"/>
      <c r="J53" s="403"/>
    </row>
    <row r="54" spans="2:11" ht="16.5" customHeight="1" x14ac:dyDescent="0.25">
      <c r="B54" s="392"/>
      <c r="C54" s="392"/>
      <c r="D54" s="392"/>
      <c r="E54" s="396"/>
      <c r="F54" s="396"/>
      <c r="G54" s="396"/>
      <c r="H54" s="396"/>
      <c r="I54" s="404"/>
      <c r="J54" s="405"/>
    </row>
    <row r="55" spans="2:11" ht="29.25" customHeight="1" x14ac:dyDescent="0.25">
      <c r="B55" s="392"/>
      <c r="C55" s="392"/>
      <c r="D55" s="392"/>
      <c r="E55" s="396"/>
      <c r="F55" s="396"/>
      <c r="G55" s="396"/>
      <c r="H55" s="396"/>
      <c r="I55" s="400" t="s">
        <v>1</v>
      </c>
      <c r="J55" s="401"/>
    </row>
    <row r="56" spans="2:11" ht="10.5" customHeight="1" x14ac:dyDescent="0.25">
      <c r="B56" s="392"/>
      <c r="C56" s="392"/>
      <c r="D56" s="392"/>
      <c r="E56" s="398"/>
      <c r="F56" s="398"/>
      <c r="G56" s="398"/>
      <c r="H56" s="399"/>
      <c r="I56" s="404"/>
      <c r="J56" s="405"/>
    </row>
    <row r="57" spans="2:11" x14ac:dyDescent="0.25">
      <c r="B57" s="574" t="s">
        <v>0</v>
      </c>
      <c r="C57" s="575"/>
      <c r="D57" s="575"/>
      <c r="E57" s="575"/>
      <c r="F57" s="575"/>
      <c r="G57" s="575"/>
      <c r="H57" s="575"/>
      <c r="I57" s="575"/>
      <c r="J57" s="576"/>
      <c r="K57" s="3"/>
    </row>
  </sheetData>
  <mergeCells count="6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9:J29"/>
    <mergeCell ref="B17:J17"/>
    <mergeCell ref="B18:C19"/>
    <mergeCell ref="D18:J19"/>
    <mergeCell ref="B20:F21"/>
    <mergeCell ref="G20:J21"/>
    <mergeCell ref="B23:J23"/>
    <mergeCell ref="B24:J26"/>
    <mergeCell ref="B27:H27"/>
    <mergeCell ref="I27:J27"/>
    <mergeCell ref="B28:H28"/>
    <mergeCell ref="I28:J28"/>
    <mergeCell ref="B30:H30"/>
    <mergeCell ref="I30:J30"/>
    <mergeCell ref="B31:H31"/>
    <mergeCell ref="I31:J31"/>
    <mergeCell ref="B32:H32"/>
    <mergeCell ref="I32:J32"/>
    <mergeCell ref="B33:H33"/>
    <mergeCell ref="I33:J33"/>
    <mergeCell ref="B34:E35"/>
    <mergeCell ref="F34:H34"/>
    <mergeCell ref="I34:J34"/>
    <mergeCell ref="F35:H35"/>
    <mergeCell ref="I35:J35"/>
    <mergeCell ref="B36:H36"/>
    <mergeCell ref="I36:J37"/>
    <mergeCell ref="G37:H37"/>
    <mergeCell ref="G38:H38"/>
    <mergeCell ref="I38:J40"/>
    <mergeCell ref="G39:H39"/>
    <mergeCell ref="G40:H40"/>
    <mergeCell ref="G41:H41"/>
    <mergeCell ref="I41:J41"/>
    <mergeCell ref="G42:H42"/>
    <mergeCell ref="I42:J48"/>
    <mergeCell ref="G43:H43"/>
    <mergeCell ref="G44:H44"/>
    <mergeCell ref="G45:H45"/>
    <mergeCell ref="G46:H46"/>
    <mergeCell ref="G47:H47"/>
    <mergeCell ref="G48:H48"/>
    <mergeCell ref="B57:J57"/>
    <mergeCell ref="G49:H49"/>
    <mergeCell ref="I49:J50"/>
    <mergeCell ref="B50:D50"/>
    <mergeCell ref="E50:H50"/>
    <mergeCell ref="B51:D56"/>
    <mergeCell ref="E51:H56"/>
    <mergeCell ref="I51:J54"/>
    <mergeCell ref="I55:J56"/>
  </mergeCells>
  <printOptions horizontalCentered="1"/>
  <pageMargins left="0.31496062992125984" right="0.31496062992125984" top="0.35433070866141736" bottom="0.15748031496062992" header="0.31496062992125984" footer="0.31496062992125984"/>
  <pageSetup scale="70" fitToHeight="0" orientation="portrait" r:id="rId1"/>
  <drawing r:id="rId2"/>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sheetPr>
    <tabColor theme="0"/>
  </sheetPr>
  <dimension ref="B1:L62"/>
  <sheetViews>
    <sheetView topLeftCell="A23" workbookViewId="0">
      <selection activeCell="F41" sqref="F41:H41"/>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1964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1934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1954</v>
      </c>
      <c r="E15" s="772"/>
      <c r="F15" s="944" t="s">
        <v>552</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1959</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1955</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16.5" customHeight="1" x14ac:dyDescent="0.25">
      <c r="B26" s="760" t="s">
        <v>1966</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1.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v>40178.57</v>
      </c>
      <c r="L29" s="35"/>
    </row>
    <row r="30" spans="2:12" ht="21.75" customHeight="1" x14ac:dyDescent="0.25">
      <c r="B30" s="696" t="s">
        <v>244</v>
      </c>
      <c r="C30" s="697"/>
      <c r="D30" s="697"/>
      <c r="E30" s="697"/>
      <c r="F30" s="697"/>
      <c r="G30" s="697"/>
      <c r="H30" s="697"/>
      <c r="I30" s="700"/>
      <c r="J30" s="47">
        <f>J29*12%</f>
        <v>4821.4283999999998</v>
      </c>
    </row>
    <row r="31" spans="2:12" ht="16.5" customHeight="1" x14ac:dyDescent="0.25">
      <c r="B31" s="456" t="s">
        <v>42</v>
      </c>
      <c r="C31" s="709"/>
      <c r="D31" s="709"/>
      <c r="E31" s="709"/>
      <c r="F31" s="709"/>
      <c r="G31" s="709"/>
      <c r="H31" s="709"/>
      <c r="I31" s="710"/>
      <c r="J31" s="48">
        <f>J29+J30</f>
        <v>44999.998399999997</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f>J29*0.1%</f>
        <v>40.178570000000001</v>
      </c>
      <c r="J35" s="712"/>
      <c r="L35" s="35"/>
    </row>
    <row r="36" spans="2:12" ht="18" x14ac:dyDescent="0.25">
      <c r="B36" s="542" t="s">
        <v>1967</v>
      </c>
      <c r="C36" s="543"/>
      <c r="D36" s="543"/>
      <c r="E36" s="543"/>
      <c r="F36" s="543"/>
      <c r="G36" s="543"/>
      <c r="H36" s="543"/>
      <c r="I36" s="711">
        <f>J29*1.4%</f>
        <v>562.49997999999994</v>
      </c>
      <c r="J36" s="712"/>
      <c r="L36" s="35"/>
    </row>
    <row r="37" spans="2:12" ht="19.5" customHeight="1" x14ac:dyDescent="0.25">
      <c r="B37" s="542" t="s">
        <v>198</v>
      </c>
      <c r="C37" s="543"/>
      <c r="D37" s="543"/>
      <c r="E37" s="543"/>
      <c r="F37" s="543"/>
      <c r="G37" s="543"/>
      <c r="H37" s="543"/>
      <c r="I37" s="713">
        <f>+J30*75%</f>
        <v>3616.0712999999996</v>
      </c>
      <c r="J37" s="714"/>
      <c r="L37" s="35"/>
    </row>
    <row r="38" spans="2:12" ht="18" x14ac:dyDescent="0.25">
      <c r="B38" s="542" t="s">
        <v>1336</v>
      </c>
      <c r="C38" s="543"/>
      <c r="D38" s="543"/>
      <c r="E38" s="543"/>
      <c r="F38" s="543"/>
      <c r="G38" s="543"/>
      <c r="H38" s="543"/>
      <c r="I38" s="713">
        <f>J29*2%</f>
        <v>803.57140000000004</v>
      </c>
      <c r="J38" s="714"/>
    </row>
    <row r="39" spans="2:12" ht="15.75" x14ac:dyDescent="0.25">
      <c r="B39" s="672"/>
      <c r="C39" s="673"/>
      <c r="D39" s="673"/>
      <c r="E39" s="673"/>
      <c r="F39" s="673"/>
      <c r="G39" s="673"/>
      <c r="H39" s="673"/>
      <c r="I39" s="580"/>
      <c r="J39" s="581"/>
    </row>
    <row r="40" spans="2:12" ht="24" customHeight="1" x14ac:dyDescent="0.25">
      <c r="B40" s="443" t="s">
        <v>1968</v>
      </c>
      <c r="C40" s="621"/>
      <c r="D40" s="621"/>
      <c r="E40" s="622"/>
      <c r="F40" s="550" t="s">
        <v>34</v>
      </c>
      <c r="G40" s="551"/>
      <c r="H40" s="552"/>
      <c r="I40" s="715">
        <f>I37+I36+I35+I38</f>
        <v>5022.3212499999991</v>
      </c>
      <c r="J40" s="715"/>
    </row>
    <row r="41" spans="2:12" ht="32.25" customHeight="1" x14ac:dyDescent="0.25">
      <c r="B41" s="623"/>
      <c r="C41" s="624"/>
      <c r="D41" s="624"/>
      <c r="E41" s="625"/>
      <c r="F41" s="550" t="s">
        <v>33</v>
      </c>
      <c r="G41" s="551"/>
      <c r="H41" s="552"/>
      <c r="I41" s="716">
        <f>J31-I40</f>
        <v>39977.677149999996</v>
      </c>
      <c r="J41" s="717"/>
      <c r="L41" s="35"/>
    </row>
    <row r="42" spans="2:12" ht="16.5" x14ac:dyDescent="0.25">
      <c r="B42" s="417" t="s">
        <v>32</v>
      </c>
      <c r="C42" s="418"/>
      <c r="D42" s="418"/>
      <c r="E42" s="418"/>
      <c r="F42" s="418"/>
      <c r="G42" s="418"/>
      <c r="H42" s="419"/>
      <c r="I42" s="420" t="s">
        <v>31</v>
      </c>
      <c r="J42" s="421"/>
    </row>
    <row r="43" spans="2:12" ht="31.5" x14ac:dyDescent="0.25">
      <c r="B43" s="330" t="s">
        <v>30</v>
      </c>
      <c r="C43" s="330" t="s">
        <v>29</v>
      </c>
      <c r="D43" s="330" t="s">
        <v>28</v>
      </c>
      <c r="E43" s="330" t="s">
        <v>27</v>
      </c>
      <c r="F43" s="28" t="s">
        <v>26</v>
      </c>
      <c r="G43" s="424" t="s">
        <v>25</v>
      </c>
      <c r="H43" s="425"/>
      <c r="I43" s="422"/>
      <c r="J43" s="423"/>
    </row>
    <row r="44" spans="2:12" ht="24" customHeight="1" x14ac:dyDescent="0.25">
      <c r="B44" s="332"/>
      <c r="C44" s="30" t="s">
        <v>411</v>
      </c>
      <c r="D44" s="30" t="s">
        <v>200</v>
      </c>
      <c r="E44" s="30" t="s">
        <v>11</v>
      </c>
      <c r="F44" s="30" t="s">
        <v>412</v>
      </c>
      <c r="G44" s="758">
        <f>J29</f>
        <v>40178.57</v>
      </c>
      <c r="H44" s="759"/>
      <c r="I44" s="428" t="s">
        <v>24</v>
      </c>
      <c r="J44" s="429"/>
    </row>
    <row r="45" spans="2:12" ht="20.25" customHeight="1" x14ac:dyDescent="0.25">
      <c r="B45" s="9"/>
      <c r="C45" s="8" t="s">
        <v>146</v>
      </c>
      <c r="D45" s="8" t="s">
        <v>144</v>
      </c>
      <c r="E45" s="8" t="s">
        <v>11</v>
      </c>
      <c r="F45" s="8" t="s">
        <v>413</v>
      </c>
      <c r="G45" s="407">
        <f>+J30</f>
        <v>4821.4283999999998</v>
      </c>
      <c r="H45" s="408"/>
      <c r="I45" s="430"/>
      <c r="J45" s="431"/>
    </row>
    <row r="46" spans="2:12" ht="15.75" x14ac:dyDescent="0.25">
      <c r="B46" s="9"/>
      <c r="C46" s="8"/>
      <c r="D46" s="8"/>
      <c r="E46" s="8"/>
      <c r="F46" s="8"/>
      <c r="G46" s="406"/>
      <c r="H46" s="407"/>
      <c r="I46" s="430"/>
      <c r="J46" s="431"/>
    </row>
    <row r="47" spans="2:12" ht="15.75" x14ac:dyDescent="0.25">
      <c r="B47" s="9"/>
      <c r="C47" s="8"/>
      <c r="D47" s="8"/>
      <c r="E47" s="8"/>
      <c r="F47" s="8"/>
      <c r="G47" s="406"/>
      <c r="H47" s="407"/>
      <c r="I47" s="432"/>
      <c r="J47" s="433"/>
    </row>
    <row r="48" spans="2:12"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3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sheetPr>
    <tabColor theme="0"/>
  </sheetPr>
  <dimension ref="B1:L62"/>
  <sheetViews>
    <sheetView topLeftCell="A24" workbookViewId="0">
      <selection activeCell="I44" sqref="I44:J47"/>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1969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1934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1954</v>
      </c>
      <c r="E15" s="772"/>
      <c r="F15" s="944" t="s">
        <v>552</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1970</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1971</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16.5" customHeight="1" x14ac:dyDescent="0.25">
      <c r="B26" s="760" t="s">
        <v>1972</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1.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v>406000</v>
      </c>
      <c r="L29" s="35"/>
    </row>
    <row r="30" spans="2:12" ht="21.75" customHeight="1" x14ac:dyDescent="0.25">
      <c r="B30" s="696" t="s">
        <v>244</v>
      </c>
      <c r="C30" s="697"/>
      <c r="D30" s="697"/>
      <c r="E30" s="697"/>
      <c r="F30" s="697"/>
      <c r="G30" s="697"/>
      <c r="H30" s="697"/>
      <c r="I30" s="700"/>
      <c r="J30" s="47"/>
    </row>
    <row r="31" spans="2:12" ht="16.5" customHeight="1" x14ac:dyDescent="0.25">
      <c r="B31" s="456" t="s">
        <v>42</v>
      </c>
      <c r="C31" s="709"/>
      <c r="D31" s="709"/>
      <c r="E31" s="709"/>
      <c r="F31" s="709"/>
      <c r="G31" s="709"/>
      <c r="H31" s="709"/>
      <c r="I31" s="710"/>
      <c r="J31" s="48">
        <f>J29+J30</f>
        <v>406000</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f>J29*0.1%</f>
        <v>406</v>
      </c>
      <c r="J35" s="712"/>
      <c r="L35" s="35"/>
    </row>
    <row r="36" spans="2:12" ht="18" x14ac:dyDescent="0.25">
      <c r="B36" s="542" t="s">
        <v>1967</v>
      </c>
      <c r="C36" s="543"/>
      <c r="D36" s="543"/>
      <c r="E36" s="543"/>
      <c r="F36" s="543"/>
      <c r="G36" s="543"/>
      <c r="H36" s="543"/>
      <c r="I36" s="711">
        <f>J29*1.4%</f>
        <v>5683.9999999999991</v>
      </c>
      <c r="J36" s="712"/>
      <c r="L36" s="35"/>
    </row>
    <row r="37" spans="2:12" ht="19.5" customHeight="1" x14ac:dyDescent="0.25">
      <c r="B37" s="542" t="s">
        <v>198</v>
      </c>
      <c r="C37" s="543"/>
      <c r="D37" s="543"/>
      <c r="E37" s="543"/>
      <c r="F37" s="543"/>
      <c r="G37" s="543"/>
      <c r="H37" s="543"/>
      <c r="I37" s="713">
        <f>+J30*75%</f>
        <v>0</v>
      </c>
      <c r="J37" s="714"/>
      <c r="L37" s="35"/>
    </row>
    <row r="38" spans="2:12" ht="18" x14ac:dyDescent="0.25">
      <c r="B38" s="542" t="s">
        <v>1336</v>
      </c>
      <c r="C38" s="543"/>
      <c r="D38" s="543"/>
      <c r="E38" s="543"/>
      <c r="F38" s="543"/>
      <c r="G38" s="543"/>
      <c r="H38" s="543"/>
      <c r="I38" s="713"/>
      <c r="J38" s="714"/>
    </row>
    <row r="39" spans="2:12" ht="15.75" x14ac:dyDescent="0.25">
      <c r="B39" s="672"/>
      <c r="C39" s="673"/>
      <c r="D39" s="673"/>
      <c r="E39" s="673"/>
      <c r="F39" s="673"/>
      <c r="G39" s="673"/>
      <c r="H39" s="673"/>
      <c r="I39" s="580"/>
      <c r="J39" s="581"/>
    </row>
    <row r="40" spans="2:12" ht="24" customHeight="1" x14ac:dyDescent="0.25">
      <c r="B40" s="443" t="s">
        <v>1973</v>
      </c>
      <c r="C40" s="621"/>
      <c r="D40" s="621"/>
      <c r="E40" s="622"/>
      <c r="F40" s="550" t="s">
        <v>34</v>
      </c>
      <c r="G40" s="551"/>
      <c r="H40" s="552"/>
      <c r="I40" s="715">
        <f>I37+I36+I35+I38</f>
        <v>6089.9999999999991</v>
      </c>
      <c r="J40" s="715"/>
    </row>
    <row r="41" spans="2:12" ht="32.25" customHeight="1" x14ac:dyDescent="0.25">
      <c r="B41" s="623"/>
      <c r="C41" s="624"/>
      <c r="D41" s="624"/>
      <c r="E41" s="625"/>
      <c r="F41" s="550" t="s">
        <v>33</v>
      </c>
      <c r="G41" s="551"/>
      <c r="H41" s="552"/>
      <c r="I41" s="716">
        <f>J31-I40</f>
        <v>399910</v>
      </c>
      <c r="J41" s="717"/>
      <c r="L41" s="35"/>
    </row>
    <row r="42" spans="2:12" ht="16.5" x14ac:dyDescent="0.25">
      <c r="B42" s="417" t="s">
        <v>32</v>
      </c>
      <c r="C42" s="418"/>
      <c r="D42" s="418"/>
      <c r="E42" s="418"/>
      <c r="F42" s="418"/>
      <c r="G42" s="418"/>
      <c r="H42" s="419"/>
      <c r="I42" s="420" t="s">
        <v>31</v>
      </c>
      <c r="J42" s="421"/>
    </row>
    <row r="43" spans="2:12" ht="31.5" x14ac:dyDescent="0.25">
      <c r="B43" s="333" t="s">
        <v>30</v>
      </c>
      <c r="C43" s="333" t="s">
        <v>29</v>
      </c>
      <c r="D43" s="333" t="s">
        <v>28</v>
      </c>
      <c r="E43" s="333" t="s">
        <v>27</v>
      </c>
      <c r="F43" s="28" t="s">
        <v>26</v>
      </c>
      <c r="G43" s="424" t="s">
        <v>25</v>
      </c>
      <c r="H43" s="425"/>
      <c r="I43" s="422"/>
      <c r="J43" s="423"/>
    </row>
    <row r="44" spans="2:12" ht="24" customHeight="1" x14ac:dyDescent="0.25">
      <c r="B44" s="335"/>
      <c r="C44" s="30" t="s">
        <v>411</v>
      </c>
      <c r="D44" s="30" t="s">
        <v>200</v>
      </c>
      <c r="E44" s="30" t="s">
        <v>11</v>
      </c>
      <c r="F44" s="30" t="s">
        <v>412</v>
      </c>
      <c r="G44" s="758">
        <f>J29</f>
        <v>406000</v>
      </c>
      <c r="H44" s="759"/>
      <c r="I44" s="428" t="s">
        <v>24</v>
      </c>
      <c r="J44" s="429"/>
    </row>
    <row r="45" spans="2:12" ht="20.25" customHeight="1" x14ac:dyDescent="0.25">
      <c r="B45" s="9"/>
      <c r="C45" s="8"/>
      <c r="D45" s="8"/>
      <c r="E45" s="8"/>
      <c r="F45" s="8"/>
      <c r="G45" s="407"/>
      <c r="H45" s="408"/>
      <c r="I45" s="430"/>
      <c r="J45" s="431"/>
    </row>
    <row r="46" spans="2:12" ht="15.75" x14ac:dyDescent="0.25">
      <c r="B46" s="9"/>
      <c r="C46" s="8"/>
      <c r="D46" s="8"/>
      <c r="E46" s="8"/>
      <c r="F46" s="8"/>
      <c r="G46" s="406"/>
      <c r="H46" s="407"/>
      <c r="I46" s="430"/>
      <c r="J46" s="431"/>
    </row>
    <row r="47" spans="2:12" ht="15.75" x14ac:dyDescent="0.25">
      <c r="B47" s="9"/>
      <c r="C47" s="8"/>
      <c r="D47" s="8"/>
      <c r="E47" s="8"/>
      <c r="F47" s="8"/>
      <c r="G47" s="406"/>
      <c r="H47" s="407"/>
      <c r="I47" s="432"/>
      <c r="J47" s="433"/>
    </row>
    <row r="48" spans="2:12"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34"/>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sheetPr>
    <tabColor theme="0"/>
  </sheetPr>
  <dimension ref="B1:L62"/>
  <sheetViews>
    <sheetView topLeftCell="A10" workbookViewId="0">
      <selection activeCell="D20" sqref="D20:J21"/>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1974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1934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1719</v>
      </c>
      <c r="E15" s="772"/>
      <c r="F15" s="944" t="s">
        <v>1975</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1976</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1977</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16.5" customHeight="1" x14ac:dyDescent="0.25">
      <c r="B26" s="760" t="s">
        <v>1978</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7.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f>27000+23250+18450+16500</f>
        <v>85200</v>
      </c>
      <c r="L29" s="35"/>
    </row>
    <row r="30" spans="2:12" ht="21.75" customHeight="1" x14ac:dyDescent="0.25">
      <c r="B30" s="696" t="s">
        <v>244</v>
      </c>
      <c r="C30" s="697"/>
      <c r="D30" s="697"/>
      <c r="E30" s="697"/>
      <c r="F30" s="697"/>
      <c r="G30" s="697"/>
      <c r="H30" s="697"/>
      <c r="I30" s="700"/>
      <c r="J30" s="47"/>
    </row>
    <row r="31" spans="2:12" ht="16.5" customHeight="1" x14ac:dyDescent="0.25">
      <c r="B31" s="456" t="s">
        <v>42</v>
      </c>
      <c r="C31" s="709"/>
      <c r="D31" s="709"/>
      <c r="E31" s="709"/>
      <c r="F31" s="709"/>
      <c r="G31" s="709"/>
      <c r="H31" s="709"/>
      <c r="I31" s="710"/>
      <c r="J31" s="48">
        <f>J29+J30</f>
        <v>85200</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v>50.25</v>
      </c>
      <c r="J35" s="712"/>
      <c r="L35" s="35"/>
    </row>
    <row r="36" spans="2:12" ht="18" x14ac:dyDescent="0.25">
      <c r="B36" s="542" t="s">
        <v>1967</v>
      </c>
      <c r="C36" s="543"/>
      <c r="D36" s="543"/>
      <c r="E36" s="543"/>
      <c r="F36" s="543"/>
      <c r="G36" s="543"/>
      <c r="H36" s="543"/>
      <c r="I36" s="711">
        <f>J29*1.4%</f>
        <v>1192.8</v>
      </c>
      <c r="J36" s="712"/>
      <c r="L36" s="35"/>
    </row>
    <row r="37" spans="2:12" ht="19.5" customHeight="1" x14ac:dyDescent="0.25">
      <c r="B37" s="542" t="s">
        <v>198</v>
      </c>
      <c r="C37" s="543"/>
      <c r="D37" s="543"/>
      <c r="E37" s="543"/>
      <c r="F37" s="543"/>
      <c r="G37" s="543"/>
      <c r="H37" s="543"/>
      <c r="I37" s="713">
        <f>+J30*75%</f>
        <v>0</v>
      </c>
      <c r="J37" s="714"/>
      <c r="L37" s="35"/>
    </row>
    <row r="38" spans="2:12" ht="18" x14ac:dyDescent="0.25">
      <c r="B38" s="542" t="s">
        <v>1336</v>
      </c>
      <c r="C38" s="543"/>
      <c r="D38" s="543"/>
      <c r="E38" s="543"/>
      <c r="F38" s="543"/>
      <c r="G38" s="543"/>
      <c r="H38" s="543"/>
      <c r="I38" s="713"/>
      <c r="J38" s="714"/>
    </row>
    <row r="39" spans="2:12" ht="15.75" x14ac:dyDescent="0.25">
      <c r="B39" s="672"/>
      <c r="C39" s="673"/>
      <c r="D39" s="673"/>
      <c r="E39" s="673"/>
      <c r="F39" s="673"/>
      <c r="G39" s="673"/>
      <c r="H39" s="673"/>
      <c r="I39" s="580"/>
      <c r="J39" s="581"/>
    </row>
    <row r="40" spans="2:12" ht="24" customHeight="1" x14ac:dyDescent="0.25">
      <c r="B40" s="443" t="s">
        <v>1979</v>
      </c>
      <c r="C40" s="621"/>
      <c r="D40" s="621"/>
      <c r="E40" s="622"/>
      <c r="F40" s="550" t="s">
        <v>34</v>
      </c>
      <c r="G40" s="551"/>
      <c r="H40" s="552"/>
      <c r="I40" s="715">
        <f>I37+I36+I35+I38</f>
        <v>1243.05</v>
      </c>
      <c r="J40" s="715"/>
    </row>
    <row r="41" spans="2:12" ht="32.25" customHeight="1" x14ac:dyDescent="0.25">
      <c r="B41" s="623"/>
      <c r="C41" s="624"/>
      <c r="D41" s="624"/>
      <c r="E41" s="625"/>
      <c r="F41" s="550" t="s">
        <v>33</v>
      </c>
      <c r="G41" s="551"/>
      <c r="H41" s="552"/>
      <c r="I41" s="716">
        <f>J31-I40</f>
        <v>83956.95</v>
      </c>
      <c r="J41" s="717"/>
      <c r="L41" s="35"/>
    </row>
    <row r="42" spans="2:12" ht="16.5" x14ac:dyDescent="0.25">
      <c r="B42" s="417" t="s">
        <v>32</v>
      </c>
      <c r="C42" s="418"/>
      <c r="D42" s="418"/>
      <c r="E42" s="418"/>
      <c r="F42" s="418"/>
      <c r="G42" s="418"/>
      <c r="H42" s="419"/>
      <c r="I42" s="420" t="s">
        <v>31</v>
      </c>
      <c r="J42" s="421"/>
    </row>
    <row r="43" spans="2:12" ht="31.5" x14ac:dyDescent="0.25">
      <c r="B43" s="333" t="s">
        <v>30</v>
      </c>
      <c r="C43" s="333" t="s">
        <v>29</v>
      </c>
      <c r="D43" s="333" t="s">
        <v>28</v>
      </c>
      <c r="E43" s="333" t="s">
        <v>27</v>
      </c>
      <c r="F43" s="28" t="s">
        <v>26</v>
      </c>
      <c r="G43" s="424" t="s">
        <v>25</v>
      </c>
      <c r="H43" s="425"/>
      <c r="I43" s="422"/>
      <c r="J43" s="423"/>
    </row>
    <row r="44" spans="2:12" ht="24" customHeight="1" x14ac:dyDescent="0.25">
      <c r="B44" s="335"/>
      <c r="C44" s="30" t="s">
        <v>411</v>
      </c>
      <c r="D44" s="30" t="s">
        <v>200</v>
      </c>
      <c r="E44" s="30" t="s">
        <v>11</v>
      </c>
      <c r="F44" s="30" t="s">
        <v>412</v>
      </c>
      <c r="G44" s="758">
        <f>J29</f>
        <v>85200</v>
      </c>
      <c r="H44" s="759"/>
      <c r="I44" s="428" t="s">
        <v>24</v>
      </c>
      <c r="J44" s="429"/>
    </row>
    <row r="45" spans="2:12" ht="20.25" customHeight="1" x14ac:dyDescent="0.25">
      <c r="B45" s="9"/>
      <c r="C45" s="8"/>
      <c r="D45" s="8"/>
      <c r="E45" s="8"/>
      <c r="F45" s="8"/>
      <c r="G45" s="407"/>
      <c r="H45" s="408"/>
      <c r="I45" s="430"/>
      <c r="J45" s="431"/>
    </row>
    <row r="46" spans="2:12" ht="15.75" x14ac:dyDescent="0.25">
      <c r="B46" s="9"/>
      <c r="C46" s="8"/>
      <c r="D46" s="8"/>
      <c r="E46" s="8"/>
      <c r="F46" s="8"/>
      <c r="G46" s="406"/>
      <c r="H46" s="407"/>
      <c r="I46" s="430"/>
      <c r="J46" s="431"/>
    </row>
    <row r="47" spans="2:12" ht="15.75" x14ac:dyDescent="0.25">
      <c r="B47" s="9"/>
      <c r="C47" s="8"/>
      <c r="D47" s="8"/>
      <c r="E47" s="8"/>
      <c r="F47" s="8"/>
      <c r="G47" s="406"/>
      <c r="H47" s="407"/>
      <c r="I47" s="432"/>
      <c r="J47" s="433"/>
    </row>
    <row r="48" spans="2:12"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34"/>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sheetPr>
    <tabColor theme="0"/>
  </sheetPr>
  <dimension ref="B1:J63"/>
  <sheetViews>
    <sheetView topLeftCell="A7" workbookViewId="0">
      <selection activeCell="M26" sqref="M26"/>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1980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1934</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429</v>
      </c>
      <c r="E15" s="772"/>
      <c r="F15" s="944" t="s">
        <v>1981</v>
      </c>
      <c r="G15" s="945"/>
      <c r="H15" s="737" t="s">
        <v>1921</v>
      </c>
      <c r="I15" s="518"/>
      <c r="J15" s="770" t="s">
        <v>317</v>
      </c>
    </row>
    <row r="16" spans="2:10" ht="38.25" customHeight="1" x14ac:dyDescent="0.25">
      <c r="B16" s="497"/>
      <c r="C16" s="498"/>
      <c r="D16" s="773"/>
      <c r="E16" s="774"/>
      <c r="F16" s="946"/>
      <c r="G16" s="947"/>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1562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1563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1982</v>
      </c>
      <c r="C26" s="761"/>
      <c r="D26" s="761"/>
      <c r="E26" s="761"/>
      <c r="F26" s="761"/>
      <c r="G26" s="761"/>
      <c r="H26" s="761"/>
      <c r="I26" s="761"/>
      <c r="J26" s="762"/>
    </row>
    <row r="27" spans="2:10" ht="13.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108000</v>
      </c>
    </row>
    <row r="30" spans="2:10" ht="21.75" customHeight="1" x14ac:dyDescent="0.25">
      <c r="B30" s="696" t="s">
        <v>244</v>
      </c>
      <c r="C30" s="697"/>
      <c r="D30" s="697"/>
      <c r="E30" s="697"/>
      <c r="F30" s="697"/>
      <c r="G30" s="697"/>
      <c r="H30" s="697"/>
      <c r="I30" s="700"/>
      <c r="J30" s="47">
        <v>12960</v>
      </c>
    </row>
    <row r="31" spans="2:10" ht="16.5" customHeight="1" x14ac:dyDescent="0.25">
      <c r="B31" s="456" t="s">
        <v>42</v>
      </c>
      <c r="C31" s="709"/>
      <c r="D31" s="709"/>
      <c r="E31" s="709"/>
      <c r="F31" s="709"/>
      <c r="G31" s="709"/>
      <c r="H31" s="709"/>
      <c r="I31" s="710"/>
      <c r="J31" s="48">
        <f>J29+J30</f>
        <v>120960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108</v>
      </c>
      <c r="J35" s="712"/>
    </row>
    <row r="36" spans="2:10" ht="18" x14ac:dyDescent="0.25">
      <c r="B36" s="542" t="s">
        <v>1572</v>
      </c>
      <c r="C36" s="543"/>
      <c r="D36" s="543"/>
      <c r="E36" s="543"/>
      <c r="F36" s="543"/>
      <c r="G36" s="543"/>
      <c r="H36" s="543"/>
      <c r="I36" s="711">
        <f>+J29*1.4%</f>
        <v>1511.9999999999998</v>
      </c>
      <c r="J36" s="712"/>
    </row>
    <row r="37" spans="2:10" ht="19.5" customHeight="1" x14ac:dyDescent="0.25">
      <c r="B37" s="542" t="s">
        <v>298</v>
      </c>
      <c r="C37" s="543"/>
      <c r="D37" s="543"/>
      <c r="E37" s="543"/>
      <c r="F37" s="543"/>
      <c r="G37" s="543"/>
      <c r="H37" s="543"/>
      <c r="I37" s="713">
        <f>+J30*100%</f>
        <v>12960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x14ac:dyDescent="0.25">
      <c r="B40" s="542" t="s">
        <v>1336</v>
      </c>
      <c r="C40" s="543"/>
      <c r="D40" s="543"/>
      <c r="E40" s="543"/>
      <c r="F40" s="543"/>
      <c r="G40" s="543"/>
      <c r="H40" s="543"/>
      <c r="I40" s="713">
        <f>J29*2%</f>
        <v>2160</v>
      </c>
      <c r="J40" s="714"/>
    </row>
    <row r="41" spans="2:10" ht="18" customHeight="1" x14ac:dyDescent="0.25">
      <c r="B41" s="443" t="s">
        <v>1983</v>
      </c>
      <c r="C41" s="621"/>
      <c r="D41" s="621"/>
      <c r="E41" s="622"/>
      <c r="F41" s="550" t="s">
        <v>34</v>
      </c>
      <c r="G41" s="551"/>
      <c r="H41" s="552"/>
      <c r="I41" s="715">
        <f>I37+I36+I35+I40</f>
        <v>16740</v>
      </c>
      <c r="J41" s="715"/>
    </row>
    <row r="42" spans="2:10" ht="32.25" customHeight="1" x14ac:dyDescent="0.25">
      <c r="B42" s="623"/>
      <c r="C42" s="624"/>
      <c r="D42" s="624"/>
      <c r="E42" s="625"/>
      <c r="F42" s="550" t="s">
        <v>33</v>
      </c>
      <c r="G42" s="551"/>
      <c r="H42" s="552"/>
      <c r="I42" s="716">
        <f>J31-I41</f>
        <v>104220</v>
      </c>
      <c r="J42" s="717"/>
    </row>
    <row r="43" spans="2:10" ht="16.5" x14ac:dyDescent="0.25">
      <c r="B43" s="417" t="s">
        <v>32</v>
      </c>
      <c r="C43" s="418"/>
      <c r="D43" s="418"/>
      <c r="E43" s="418"/>
      <c r="F43" s="418"/>
      <c r="G43" s="418"/>
      <c r="H43" s="419"/>
      <c r="I43" s="420" t="s">
        <v>31</v>
      </c>
      <c r="J43" s="421"/>
    </row>
    <row r="44" spans="2:10" ht="31.5" x14ac:dyDescent="0.25">
      <c r="B44" s="333" t="s">
        <v>30</v>
      </c>
      <c r="C44" s="333" t="s">
        <v>29</v>
      </c>
      <c r="D44" s="333" t="s">
        <v>28</v>
      </c>
      <c r="E44" s="333" t="s">
        <v>27</v>
      </c>
      <c r="F44" s="28" t="s">
        <v>26</v>
      </c>
      <c r="G44" s="424" t="s">
        <v>25</v>
      </c>
      <c r="H44" s="425"/>
      <c r="I44" s="422"/>
      <c r="J44" s="423"/>
    </row>
    <row r="45" spans="2:10" ht="24" customHeight="1" x14ac:dyDescent="0.25">
      <c r="B45" s="335"/>
      <c r="C45" s="30" t="s">
        <v>411</v>
      </c>
      <c r="D45" s="30" t="s">
        <v>200</v>
      </c>
      <c r="E45" s="30" t="s">
        <v>11</v>
      </c>
      <c r="F45" s="30" t="s">
        <v>412</v>
      </c>
      <c r="G45" s="758">
        <f>J29</f>
        <v>108000</v>
      </c>
      <c r="H45" s="759"/>
      <c r="I45" s="428" t="s">
        <v>24</v>
      </c>
      <c r="J45" s="429"/>
    </row>
    <row r="46" spans="2:10" ht="20.25" customHeight="1" x14ac:dyDescent="0.25">
      <c r="B46" s="335"/>
      <c r="C46" s="30" t="s">
        <v>146</v>
      </c>
      <c r="D46" s="30" t="s">
        <v>144</v>
      </c>
      <c r="E46" s="30" t="s">
        <v>11</v>
      </c>
      <c r="F46" s="30" t="s">
        <v>413</v>
      </c>
      <c r="G46" s="758">
        <f>J30</f>
        <v>12960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201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34"/>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2.5" customHeight="1" x14ac:dyDescent="0.25">
      <c r="B57" s="573" t="s">
        <v>877</v>
      </c>
      <c r="C57" s="392"/>
      <c r="D57" s="392"/>
      <c r="E57" s="394" t="s">
        <v>871</v>
      </c>
      <c r="F57" s="394"/>
      <c r="G57" s="394"/>
      <c r="H57" s="395"/>
      <c r="I57" s="400" t="s">
        <v>86</v>
      </c>
      <c r="J57" s="401"/>
    </row>
    <row r="58" spans="2:10" ht="9" customHeight="1" x14ac:dyDescent="0.25">
      <c r="B58" s="392"/>
      <c r="C58" s="392"/>
      <c r="D58" s="392"/>
      <c r="E58" s="396"/>
      <c r="F58" s="396"/>
      <c r="G58" s="396"/>
      <c r="H58" s="397"/>
      <c r="I58" s="402"/>
      <c r="J58" s="403"/>
    </row>
    <row r="59" spans="2:10" ht="13.5" customHeight="1" x14ac:dyDescent="0.25">
      <c r="B59" s="392"/>
      <c r="C59" s="392"/>
      <c r="D59" s="392"/>
      <c r="E59" s="396"/>
      <c r="F59" s="396"/>
      <c r="G59" s="396"/>
      <c r="H59" s="397"/>
      <c r="I59" s="402"/>
      <c r="J59" s="403"/>
    </row>
    <row r="60" spans="2:10" hidden="1"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43:H43"/>
    <mergeCell ref="I43:J44"/>
    <mergeCell ref="G44:H44"/>
    <mergeCell ref="B37:H37"/>
    <mergeCell ref="I37:J37"/>
    <mergeCell ref="B38:H38"/>
    <mergeCell ref="I38:J38"/>
    <mergeCell ref="B39:H39"/>
    <mergeCell ref="I39:J39"/>
    <mergeCell ref="B41:E42"/>
    <mergeCell ref="F41:H41"/>
    <mergeCell ref="I41:J41"/>
    <mergeCell ref="F42:H42"/>
    <mergeCell ref="I42:J42"/>
    <mergeCell ref="G54:H54"/>
    <mergeCell ref="G45:H45"/>
    <mergeCell ref="I45:J48"/>
    <mergeCell ref="G46:H46"/>
    <mergeCell ref="G47:H47"/>
    <mergeCell ref="G48:H48"/>
    <mergeCell ref="G49:H49"/>
    <mergeCell ref="I49:J49"/>
    <mergeCell ref="B63:J63"/>
    <mergeCell ref="B40:H40"/>
    <mergeCell ref="I40:J40"/>
    <mergeCell ref="B55:H55"/>
    <mergeCell ref="I55:J56"/>
    <mergeCell ref="B56:D56"/>
    <mergeCell ref="E56:H56"/>
    <mergeCell ref="B57:D62"/>
    <mergeCell ref="E57:H62"/>
    <mergeCell ref="I57:J60"/>
    <mergeCell ref="I61:J62"/>
    <mergeCell ref="G50:H50"/>
    <mergeCell ref="G51:H51"/>
    <mergeCell ref="I51:J54"/>
    <mergeCell ref="G52:H52"/>
    <mergeCell ref="G53:H53"/>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sheetPr>
    <tabColor theme="0"/>
  </sheetPr>
  <dimension ref="B1:M57"/>
  <sheetViews>
    <sheetView topLeftCell="A25" workbookViewId="0">
      <selection activeCell="D15" sqref="D15:H15"/>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1984</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1985</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5" t="s">
        <v>1986</v>
      </c>
      <c r="E13" s="506"/>
      <c r="F13" s="505" t="s">
        <v>461</v>
      </c>
      <c r="G13" s="506"/>
      <c r="H13" s="737" t="s">
        <v>1921</v>
      </c>
      <c r="I13" s="518"/>
      <c r="J13" s="504" t="s">
        <v>52</v>
      </c>
    </row>
    <row r="14" spans="2:10" ht="33" customHeight="1" x14ac:dyDescent="0.25">
      <c r="B14" s="497"/>
      <c r="C14" s="498"/>
      <c r="D14" s="507"/>
      <c r="E14" s="508"/>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45</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463</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ht="21.75" customHeight="1" x14ac:dyDescent="0.25">
      <c r="B23" s="476" t="s">
        <v>1990</v>
      </c>
      <c r="C23" s="477"/>
      <c r="D23" s="477"/>
      <c r="E23" s="477"/>
      <c r="F23" s="477"/>
      <c r="G23" s="477"/>
      <c r="H23" s="477"/>
      <c r="I23" s="477"/>
      <c r="J23" s="478"/>
    </row>
    <row r="24" spans="2:13" ht="27.75" customHeight="1" x14ac:dyDescent="0.25">
      <c r="B24" s="479"/>
      <c r="C24" s="480"/>
      <c r="D24" s="480"/>
      <c r="E24" s="480"/>
      <c r="F24" s="480"/>
      <c r="G24" s="480"/>
      <c r="H24" s="480"/>
      <c r="I24" s="480"/>
      <c r="J24" s="481"/>
    </row>
    <row r="25" spans="2:13" ht="20.25"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878</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21.75" customHeight="1" x14ac:dyDescent="0.25">
      <c r="B32" s="443" t="s">
        <v>1987</v>
      </c>
      <c r="C32" s="444"/>
      <c r="D32" s="444"/>
      <c r="E32" s="445"/>
      <c r="F32" s="449" t="s">
        <v>34</v>
      </c>
      <c r="G32" s="450"/>
      <c r="H32" s="451"/>
      <c r="I32" s="452">
        <f>SUM(I31:J31)</f>
        <v>0</v>
      </c>
      <c r="J32" s="452"/>
      <c r="M32" s="35"/>
    </row>
    <row r="33" spans="2:10" ht="27" customHeight="1" x14ac:dyDescent="0.25">
      <c r="B33" s="446"/>
      <c r="C33" s="447"/>
      <c r="D33" s="447"/>
      <c r="E33" s="448"/>
      <c r="F33" s="892" t="s">
        <v>33</v>
      </c>
      <c r="G33" s="893"/>
      <c r="H33" s="894"/>
      <c r="I33" s="453">
        <f>I28-I32</f>
        <v>878</v>
      </c>
      <c r="J33" s="454"/>
    </row>
    <row r="34" spans="2:10" ht="16.5" x14ac:dyDescent="0.25">
      <c r="B34" s="417" t="s">
        <v>32</v>
      </c>
      <c r="C34" s="418"/>
      <c r="D34" s="418"/>
      <c r="E34" s="418"/>
      <c r="F34" s="418"/>
      <c r="G34" s="418"/>
      <c r="H34" s="419"/>
      <c r="I34" s="420" t="s">
        <v>31</v>
      </c>
      <c r="J34" s="421"/>
    </row>
    <row r="35" spans="2:10" ht="31.5" x14ac:dyDescent="0.25">
      <c r="B35" s="336" t="s">
        <v>30</v>
      </c>
      <c r="C35" s="336" t="s">
        <v>29</v>
      </c>
      <c r="D35" s="336" t="s">
        <v>28</v>
      </c>
      <c r="E35" s="336" t="s">
        <v>27</v>
      </c>
      <c r="F35" s="28" t="s">
        <v>26</v>
      </c>
      <c r="G35" s="424" t="s">
        <v>25</v>
      </c>
      <c r="H35" s="425"/>
      <c r="I35" s="422"/>
      <c r="J35" s="423"/>
    </row>
    <row r="36" spans="2:10" ht="15.75" x14ac:dyDescent="0.25">
      <c r="B36" s="337" t="s">
        <v>15</v>
      </c>
      <c r="C36" s="30" t="s">
        <v>336</v>
      </c>
      <c r="D36" s="30" t="s">
        <v>394</v>
      </c>
      <c r="E36" s="30" t="s">
        <v>119</v>
      </c>
      <c r="F36" s="30" t="s">
        <v>10</v>
      </c>
      <c r="G36" s="426">
        <v>30</v>
      </c>
      <c r="H36" s="427"/>
      <c r="I36" s="400" t="s">
        <v>143</v>
      </c>
      <c r="J36" s="401"/>
    </row>
    <row r="37" spans="2:10" ht="15.75" x14ac:dyDescent="0.25">
      <c r="B37" s="337" t="s">
        <v>15</v>
      </c>
      <c r="C37" s="30" t="s">
        <v>336</v>
      </c>
      <c r="D37" s="30" t="s">
        <v>82</v>
      </c>
      <c r="E37" s="30" t="s">
        <v>120</v>
      </c>
      <c r="F37" s="30" t="s">
        <v>10</v>
      </c>
      <c r="G37" s="406">
        <v>408</v>
      </c>
      <c r="H37" s="407"/>
      <c r="I37" s="402"/>
      <c r="J37" s="403"/>
    </row>
    <row r="38" spans="2:10" ht="13.5" customHeight="1" x14ac:dyDescent="0.25">
      <c r="B38" s="337" t="s">
        <v>15</v>
      </c>
      <c r="C38" s="30" t="s">
        <v>146</v>
      </c>
      <c r="D38" s="30" t="s">
        <v>121</v>
      </c>
      <c r="E38" s="30" t="s">
        <v>11</v>
      </c>
      <c r="F38" s="30" t="s">
        <v>10</v>
      </c>
      <c r="G38" s="426">
        <v>440</v>
      </c>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9.75" customHeight="1" x14ac:dyDescent="0.25">
      <c r="B42" s="9"/>
      <c r="C42" s="8"/>
      <c r="D42" s="8"/>
      <c r="E42" s="8"/>
      <c r="F42" s="8"/>
      <c r="G42" s="406"/>
      <c r="H42" s="407"/>
      <c r="I42" s="409" t="s">
        <v>1080</v>
      </c>
      <c r="J42" s="410"/>
    </row>
    <row r="43" spans="2:10" ht="9.75" customHeight="1" x14ac:dyDescent="0.25">
      <c r="B43" s="9"/>
      <c r="C43" s="8"/>
      <c r="D43" s="8"/>
      <c r="E43" s="8"/>
      <c r="F43" s="8"/>
      <c r="G43" s="406"/>
      <c r="H43" s="407"/>
      <c r="I43" s="411"/>
      <c r="J43" s="412"/>
    </row>
    <row r="44" spans="2:10" ht="9.75" customHeight="1" x14ac:dyDescent="0.25">
      <c r="B44" s="9"/>
      <c r="C44" s="8"/>
      <c r="D44" s="8"/>
      <c r="E44" s="8"/>
      <c r="F44" s="8"/>
      <c r="G44" s="406"/>
      <c r="H44" s="407"/>
      <c r="I44" s="411"/>
      <c r="J44" s="412"/>
    </row>
    <row r="45" spans="2:10" ht="19.5" customHeight="1"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9"/>
      <c r="C47" s="8"/>
      <c r="D47" s="8"/>
      <c r="E47" s="8"/>
      <c r="F47" s="8"/>
      <c r="G47" s="406"/>
      <c r="H47" s="407"/>
      <c r="I47" s="411"/>
      <c r="J47" s="412"/>
    </row>
    <row r="48" spans="2:10" ht="15.75" x14ac:dyDescent="0.25">
      <c r="B48" s="949" t="s">
        <v>9</v>
      </c>
      <c r="C48" s="950"/>
      <c r="D48" s="950"/>
      <c r="E48" s="950"/>
      <c r="F48" s="951"/>
      <c r="G48" s="670">
        <f>SUM(G36:H47)</f>
        <v>878</v>
      </c>
      <c r="H48" s="671"/>
      <c r="I48" s="413"/>
      <c r="J48" s="414"/>
    </row>
    <row r="49" spans="2:10" ht="18" x14ac:dyDescent="0.25">
      <c r="B49" s="387" t="s">
        <v>8</v>
      </c>
      <c r="C49" s="388"/>
      <c r="D49" s="388"/>
      <c r="E49" s="388"/>
      <c r="F49" s="388"/>
      <c r="G49" s="388"/>
      <c r="H49" s="389"/>
      <c r="I49" s="390" t="s">
        <v>7</v>
      </c>
      <c r="J49" s="390"/>
    </row>
    <row r="50" spans="2:10" ht="15.75" x14ac:dyDescent="0.25">
      <c r="B50" s="390" t="s">
        <v>6</v>
      </c>
      <c r="C50" s="390"/>
      <c r="D50" s="390"/>
      <c r="E50" s="390" t="s">
        <v>5</v>
      </c>
      <c r="F50" s="390"/>
      <c r="G50" s="390"/>
      <c r="H50" s="390"/>
      <c r="I50" s="390"/>
      <c r="J50" s="390"/>
    </row>
    <row r="51" spans="2:10" ht="15" customHeight="1" x14ac:dyDescent="0.25">
      <c r="B51" s="573" t="s">
        <v>1076</v>
      </c>
      <c r="C51" s="392"/>
      <c r="D51" s="392"/>
      <c r="E51" s="394" t="s">
        <v>1094</v>
      </c>
      <c r="F51" s="394"/>
      <c r="G51" s="394"/>
      <c r="H51" s="395"/>
      <c r="I51" s="400" t="s">
        <v>86</v>
      </c>
      <c r="J51" s="401"/>
    </row>
    <row r="52" spans="2:10" x14ac:dyDescent="0.25">
      <c r="B52" s="392"/>
      <c r="C52" s="392"/>
      <c r="D52" s="392"/>
      <c r="E52" s="396"/>
      <c r="F52" s="396"/>
      <c r="G52" s="396"/>
      <c r="H52" s="397"/>
      <c r="I52" s="402"/>
      <c r="J52" s="403"/>
    </row>
    <row r="53" spans="2:10" x14ac:dyDescent="0.25">
      <c r="B53" s="392"/>
      <c r="C53" s="392"/>
      <c r="D53" s="392"/>
      <c r="E53" s="396"/>
      <c r="F53" s="396"/>
      <c r="G53" s="396"/>
      <c r="H53" s="397"/>
      <c r="I53" s="402"/>
      <c r="J53" s="403"/>
    </row>
    <row r="54" spans="2:10" x14ac:dyDescent="0.25">
      <c r="B54" s="392"/>
      <c r="C54" s="392"/>
      <c r="D54" s="392"/>
      <c r="E54" s="396"/>
      <c r="F54" s="396"/>
      <c r="G54" s="396"/>
      <c r="H54" s="396"/>
      <c r="I54" s="404"/>
      <c r="J54" s="405"/>
    </row>
    <row r="55" spans="2:10" x14ac:dyDescent="0.25">
      <c r="B55" s="392"/>
      <c r="C55" s="392"/>
      <c r="D55" s="392"/>
      <c r="E55" s="396"/>
      <c r="F55" s="396"/>
      <c r="G55" s="396"/>
      <c r="H55" s="396"/>
      <c r="I55" s="400" t="s">
        <v>1</v>
      </c>
      <c r="J55" s="401"/>
    </row>
    <row r="56" spans="2:10" ht="30" customHeight="1" x14ac:dyDescent="0.25">
      <c r="B56" s="392"/>
      <c r="C56" s="392"/>
      <c r="D56" s="392"/>
      <c r="E56" s="398"/>
      <c r="F56" s="398"/>
      <c r="G56" s="398"/>
      <c r="H56" s="399"/>
      <c r="I56" s="404"/>
      <c r="J56" s="405"/>
    </row>
    <row r="57" spans="2:10" ht="18.75" customHeight="1" x14ac:dyDescent="0.25">
      <c r="B57" s="574" t="s">
        <v>0</v>
      </c>
      <c r="C57" s="575"/>
      <c r="D57" s="575"/>
      <c r="E57" s="575"/>
      <c r="F57" s="575"/>
      <c r="G57" s="575"/>
      <c r="H57" s="575"/>
      <c r="I57" s="575"/>
      <c r="J57" s="576"/>
    </row>
  </sheetData>
  <mergeCells count="68">
    <mergeCell ref="B57:J57"/>
    <mergeCell ref="B48:F48"/>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sheetPr>
    <tabColor theme="0"/>
  </sheetPr>
  <dimension ref="B1:L61"/>
  <sheetViews>
    <sheetView topLeftCell="A20"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1993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1985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1281</v>
      </c>
      <c r="E15" s="772"/>
      <c r="F15" s="944" t="s">
        <v>1991</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1959</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1955</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16.5" customHeight="1" x14ac:dyDescent="0.25">
      <c r="B26" s="760" t="s">
        <v>1997</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1.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v>625000</v>
      </c>
      <c r="L29" s="35"/>
    </row>
    <row r="30" spans="2:12" ht="21.75" customHeight="1" x14ac:dyDescent="0.25">
      <c r="B30" s="696" t="s">
        <v>244</v>
      </c>
      <c r="C30" s="697"/>
      <c r="D30" s="697"/>
      <c r="E30" s="697"/>
      <c r="F30" s="697"/>
      <c r="G30" s="697"/>
      <c r="H30" s="697"/>
      <c r="I30" s="700"/>
      <c r="J30" s="47">
        <v>0</v>
      </c>
    </row>
    <row r="31" spans="2:12" ht="16.5" customHeight="1" x14ac:dyDescent="0.25">
      <c r="B31" s="456" t="s">
        <v>42</v>
      </c>
      <c r="C31" s="709"/>
      <c r="D31" s="709"/>
      <c r="E31" s="709"/>
      <c r="F31" s="709"/>
      <c r="G31" s="709"/>
      <c r="H31" s="709"/>
      <c r="I31" s="710"/>
      <c r="J31" s="48">
        <f>J29+J30</f>
        <v>625000</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f>J29*0.1%</f>
        <v>625</v>
      </c>
      <c r="J35" s="712"/>
      <c r="L35" s="35"/>
    </row>
    <row r="36" spans="2:12" ht="18" x14ac:dyDescent="0.25">
      <c r="B36" s="542" t="s">
        <v>1967</v>
      </c>
      <c r="C36" s="543"/>
      <c r="D36" s="543"/>
      <c r="E36" s="543"/>
      <c r="F36" s="543"/>
      <c r="G36" s="543"/>
      <c r="H36" s="543"/>
      <c r="I36" s="711">
        <f>J29*1.4%</f>
        <v>8750</v>
      </c>
      <c r="J36" s="712"/>
      <c r="L36" s="35"/>
    </row>
    <row r="37" spans="2:12" ht="19.5" customHeight="1" x14ac:dyDescent="0.25">
      <c r="B37" s="542" t="s">
        <v>198</v>
      </c>
      <c r="C37" s="543"/>
      <c r="D37" s="543"/>
      <c r="E37" s="543"/>
      <c r="F37" s="543"/>
      <c r="G37" s="543"/>
      <c r="H37" s="543"/>
      <c r="I37" s="713">
        <f>+J30*75%</f>
        <v>0</v>
      </c>
      <c r="J37" s="714"/>
      <c r="L37" s="35"/>
    </row>
    <row r="38" spans="2:12" ht="15.75" x14ac:dyDescent="0.25">
      <c r="B38" s="672"/>
      <c r="C38" s="673"/>
      <c r="D38" s="673"/>
      <c r="E38" s="673"/>
      <c r="F38" s="673"/>
      <c r="G38" s="673"/>
      <c r="H38" s="673"/>
      <c r="I38" s="580"/>
      <c r="J38" s="581"/>
    </row>
    <row r="39" spans="2:12" ht="24" customHeight="1" x14ac:dyDescent="0.25">
      <c r="B39" s="443" t="s">
        <v>1992</v>
      </c>
      <c r="C39" s="621"/>
      <c r="D39" s="621"/>
      <c r="E39" s="622"/>
      <c r="F39" s="550" t="s">
        <v>34</v>
      </c>
      <c r="G39" s="551"/>
      <c r="H39" s="552"/>
      <c r="I39" s="715">
        <f>SUM(I35:J38)</f>
        <v>9375</v>
      </c>
      <c r="J39" s="715"/>
    </row>
    <row r="40" spans="2:12" ht="32.25" customHeight="1" x14ac:dyDescent="0.25">
      <c r="B40" s="623"/>
      <c r="C40" s="624"/>
      <c r="D40" s="624"/>
      <c r="E40" s="625"/>
      <c r="F40" s="550" t="s">
        <v>33</v>
      </c>
      <c r="G40" s="551"/>
      <c r="H40" s="552"/>
      <c r="I40" s="716">
        <f>J31-I39</f>
        <v>615625</v>
      </c>
      <c r="J40" s="717"/>
      <c r="L40" s="35"/>
    </row>
    <row r="41" spans="2:12" ht="16.5" x14ac:dyDescent="0.25">
      <c r="B41" s="417" t="s">
        <v>32</v>
      </c>
      <c r="C41" s="418"/>
      <c r="D41" s="418"/>
      <c r="E41" s="418"/>
      <c r="F41" s="418"/>
      <c r="G41" s="418"/>
      <c r="H41" s="419"/>
      <c r="I41" s="420" t="s">
        <v>31</v>
      </c>
      <c r="J41" s="421"/>
    </row>
    <row r="42" spans="2:12" ht="31.5" x14ac:dyDescent="0.25">
      <c r="B42" s="338" t="s">
        <v>30</v>
      </c>
      <c r="C42" s="338" t="s">
        <v>29</v>
      </c>
      <c r="D42" s="338" t="s">
        <v>28</v>
      </c>
      <c r="E42" s="338" t="s">
        <v>27</v>
      </c>
      <c r="F42" s="28" t="s">
        <v>26</v>
      </c>
      <c r="G42" s="424" t="s">
        <v>25</v>
      </c>
      <c r="H42" s="425"/>
      <c r="I42" s="422"/>
      <c r="J42" s="423"/>
    </row>
    <row r="43" spans="2:12" ht="24" customHeight="1" x14ac:dyDescent="0.25">
      <c r="B43" s="340"/>
      <c r="C43" s="30" t="s">
        <v>411</v>
      </c>
      <c r="D43" s="30" t="s">
        <v>200</v>
      </c>
      <c r="E43" s="30" t="s">
        <v>11</v>
      </c>
      <c r="F43" s="30" t="s">
        <v>412</v>
      </c>
      <c r="G43" s="758">
        <f>J29</f>
        <v>625000</v>
      </c>
      <c r="H43" s="759"/>
      <c r="I43" s="428" t="s">
        <v>24</v>
      </c>
      <c r="J43" s="429"/>
    </row>
    <row r="44" spans="2:12" ht="20.25" customHeight="1" x14ac:dyDescent="0.25">
      <c r="B44" s="9"/>
      <c r="C44" s="8"/>
      <c r="D44" s="8"/>
      <c r="E44" s="8"/>
      <c r="F44" s="8"/>
      <c r="G44" s="407"/>
      <c r="H44" s="408"/>
      <c r="I44" s="430"/>
      <c r="J44" s="431"/>
    </row>
    <row r="45" spans="2:12" ht="15.75" x14ac:dyDescent="0.25">
      <c r="B45" s="9"/>
      <c r="C45" s="8"/>
      <c r="D45" s="8"/>
      <c r="E45" s="8"/>
      <c r="F45" s="8"/>
      <c r="G45" s="406"/>
      <c r="H45" s="407"/>
      <c r="I45" s="430"/>
      <c r="J45" s="431"/>
    </row>
    <row r="46" spans="2:12" ht="15.75" x14ac:dyDescent="0.25">
      <c r="B46" s="9"/>
      <c r="C46" s="8"/>
      <c r="D46" s="8"/>
      <c r="E46" s="8"/>
      <c r="F46" s="8"/>
      <c r="G46" s="406"/>
      <c r="H46" s="407"/>
      <c r="I46" s="432"/>
      <c r="J46" s="433"/>
    </row>
    <row r="47" spans="2:12" ht="15.75" x14ac:dyDescent="0.25">
      <c r="B47" s="9"/>
      <c r="C47" s="8"/>
      <c r="D47" s="8"/>
      <c r="E47" s="8"/>
      <c r="F47" s="8"/>
      <c r="G47" s="406"/>
      <c r="H47" s="407"/>
      <c r="I47" s="390" t="s">
        <v>19</v>
      </c>
      <c r="J47" s="390"/>
    </row>
    <row r="48" spans="2:12"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39"/>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877</v>
      </c>
      <c r="C55" s="392"/>
      <c r="D55" s="392"/>
      <c r="E55" s="394" t="s">
        <v>871</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B61:J61"/>
    <mergeCell ref="B53:H53"/>
    <mergeCell ref="I53:J54"/>
    <mergeCell ref="B54:D54"/>
    <mergeCell ref="E54:H54"/>
    <mergeCell ref="B55:D60"/>
    <mergeCell ref="E55:H60"/>
    <mergeCell ref="I55:J58"/>
    <mergeCell ref="I59:J60"/>
    <mergeCell ref="G48:H48"/>
    <mergeCell ref="G49:H49"/>
    <mergeCell ref="I49:J52"/>
    <mergeCell ref="G50:H50"/>
    <mergeCell ref="G51:H51"/>
    <mergeCell ref="G52:H52"/>
    <mergeCell ref="G47:H47"/>
    <mergeCell ref="I47:J47"/>
    <mergeCell ref="B39:E40"/>
    <mergeCell ref="F39:H39"/>
    <mergeCell ref="I39:J39"/>
    <mergeCell ref="F40:H40"/>
    <mergeCell ref="I40:J40"/>
    <mergeCell ref="B41:H41"/>
    <mergeCell ref="I41:J42"/>
    <mergeCell ref="G42:H42"/>
    <mergeCell ref="G43:H43"/>
    <mergeCell ref="I43:J46"/>
    <mergeCell ref="G44:H44"/>
    <mergeCell ref="G45:H45"/>
    <mergeCell ref="G46:H46"/>
    <mergeCell ref="B37:H37"/>
    <mergeCell ref="I37:J37"/>
    <mergeCell ref="B38:H38"/>
    <mergeCell ref="I38:J38"/>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sheetPr>
    <tabColor theme="0"/>
  </sheetPr>
  <dimension ref="B1:L61"/>
  <sheetViews>
    <sheetView topLeftCell="A23" workbookViewId="0">
      <selection activeCell="G43" sqref="G43:H43"/>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1994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1985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1995</v>
      </c>
      <c r="E15" s="772"/>
      <c r="F15" s="944" t="s">
        <v>1326</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1691</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1996</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36" customHeight="1" x14ac:dyDescent="0.25">
      <c r="B26" s="760" t="s">
        <v>1998</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1.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v>30000</v>
      </c>
      <c r="L29" s="35"/>
    </row>
    <row r="30" spans="2:12" ht="21.75" customHeight="1" x14ac:dyDescent="0.25">
      <c r="B30" s="696" t="s">
        <v>244</v>
      </c>
      <c r="C30" s="697"/>
      <c r="D30" s="697"/>
      <c r="E30" s="697"/>
      <c r="F30" s="697"/>
      <c r="G30" s="697"/>
      <c r="H30" s="697"/>
      <c r="I30" s="700"/>
      <c r="J30" s="47">
        <v>0</v>
      </c>
    </row>
    <row r="31" spans="2:12" ht="16.5" customHeight="1" x14ac:dyDescent="0.25">
      <c r="B31" s="456" t="s">
        <v>42</v>
      </c>
      <c r="C31" s="709"/>
      <c r="D31" s="709"/>
      <c r="E31" s="709"/>
      <c r="F31" s="709"/>
      <c r="G31" s="709"/>
      <c r="H31" s="709"/>
      <c r="I31" s="710"/>
      <c r="J31" s="48">
        <f>J29+J30</f>
        <v>30000</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f>J29*0.1%</f>
        <v>30</v>
      </c>
      <c r="J35" s="712"/>
      <c r="L35" s="35"/>
    </row>
    <row r="36" spans="2:12" ht="18" x14ac:dyDescent="0.25">
      <c r="B36" s="542" t="s">
        <v>1967</v>
      </c>
      <c r="C36" s="543"/>
      <c r="D36" s="543"/>
      <c r="E36" s="543"/>
      <c r="F36" s="543"/>
      <c r="G36" s="543"/>
      <c r="H36" s="543"/>
      <c r="I36" s="711">
        <f>J29*1.4%</f>
        <v>419.99999999999994</v>
      </c>
      <c r="J36" s="712"/>
      <c r="L36" s="35"/>
    </row>
    <row r="37" spans="2:12" ht="19.5" customHeight="1" x14ac:dyDescent="0.25">
      <c r="B37" s="542" t="s">
        <v>198</v>
      </c>
      <c r="C37" s="543"/>
      <c r="D37" s="543"/>
      <c r="E37" s="543"/>
      <c r="F37" s="543"/>
      <c r="G37" s="543"/>
      <c r="H37" s="543"/>
      <c r="I37" s="713">
        <f>+J30*75%</f>
        <v>0</v>
      </c>
      <c r="J37" s="714"/>
      <c r="L37" s="35"/>
    </row>
    <row r="38" spans="2:12" ht="15.75" x14ac:dyDescent="0.25">
      <c r="B38" s="672"/>
      <c r="C38" s="673"/>
      <c r="D38" s="673"/>
      <c r="E38" s="673"/>
      <c r="F38" s="673"/>
      <c r="G38" s="673"/>
      <c r="H38" s="673"/>
      <c r="I38" s="580"/>
      <c r="J38" s="581"/>
    </row>
    <row r="39" spans="2:12" ht="24" customHeight="1" x14ac:dyDescent="0.25">
      <c r="B39" s="443" t="s">
        <v>1999</v>
      </c>
      <c r="C39" s="621"/>
      <c r="D39" s="621"/>
      <c r="E39" s="622"/>
      <c r="F39" s="550" t="s">
        <v>34</v>
      </c>
      <c r="G39" s="551"/>
      <c r="H39" s="552"/>
      <c r="I39" s="715">
        <f>SUM(I35:J38)</f>
        <v>449.99999999999994</v>
      </c>
      <c r="J39" s="715"/>
    </row>
    <row r="40" spans="2:12" ht="32.25" customHeight="1" x14ac:dyDescent="0.25">
      <c r="B40" s="623"/>
      <c r="C40" s="624"/>
      <c r="D40" s="624"/>
      <c r="E40" s="625"/>
      <c r="F40" s="550" t="s">
        <v>33</v>
      </c>
      <c r="G40" s="551"/>
      <c r="H40" s="552"/>
      <c r="I40" s="716">
        <f>J31-I39</f>
        <v>29550</v>
      </c>
      <c r="J40" s="717"/>
      <c r="L40" s="35"/>
    </row>
    <row r="41" spans="2:12" ht="16.5" x14ac:dyDescent="0.25">
      <c r="B41" s="417" t="s">
        <v>32</v>
      </c>
      <c r="C41" s="418"/>
      <c r="D41" s="418"/>
      <c r="E41" s="418"/>
      <c r="F41" s="418"/>
      <c r="G41" s="418"/>
      <c r="H41" s="419"/>
      <c r="I41" s="420" t="s">
        <v>31</v>
      </c>
      <c r="J41" s="421"/>
    </row>
    <row r="42" spans="2:12" ht="31.5" x14ac:dyDescent="0.25">
      <c r="B42" s="341" t="s">
        <v>30</v>
      </c>
      <c r="C42" s="341" t="s">
        <v>29</v>
      </c>
      <c r="D42" s="341" t="s">
        <v>28</v>
      </c>
      <c r="E42" s="341" t="s">
        <v>27</v>
      </c>
      <c r="F42" s="28" t="s">
        <v>26</v>
      </c>
      <c r="G42" s="424" t="s">
        <v>25</v>
      </c>
      <c r="H42" s="425"/>
      <c r="I42" s="422"/>
      <c r="J42" s="423"/>
    </row>
    <row r="43" spans="2:12" ht="24" customHeight="1" x14ac:dyDescent="0.25">
      <c r="B43" s="343"/>
      <c r="C43" s="30" t="s">
        <v>411</v>
      </c>
      <c r="D43" s="30" t="s">
        <v>200</v>
      </c>
      <c r="E43" s="30" t="s">
        <v>11</v>
      </c>
      <c r="F43" s="30" t="s">
        <v>412</v>
      </c>
      <c r="G43" s="758">
        <f>J29</f>
        <v>30000</v>
      </c>
      <c r="H43" s="759"/>
      <c r="I43" s="428" t="s">
        <v>24</v>
      </c>
      <c r="J43" s="429"/>
    </row>
    <row r="44" spans="2:12" ht="20.25" customHeight="1" x14ac:dyDescent="0.25">
      <c r="B44" s="9"/>
      <c r="C44" s="8"/>
      <c r="D44" s="8"/>
      <c r="E44" s="8"/>
      <c r="F44" s="8"/>
      <c r="G44" s="407"/>
      <c r="H44" s="408"/>
      <c r="I44" s="430"/>
      <c r="J44" s="431"/>
    </row>
    <row r="45" spans="2:12" ht="15.75" x14ac:dyDescent="0.25">
      <c r="B45" s="9"/>
      <c r="C45" s="8"/>
      <c r="D45" s="8"/>
      <c r="E45" s="8"/>
      <c r="F45" s="8"/>
      <c r="G45" s="406"/>
      <c r="H45" s="407"/>
      <c r="I45" s="430"/>
      <c r="J45" s="431"/>
    </row>
    <row r="46" spans="2:12" ht="15.75" x14ac:dyDescent="0.25">
      <c r="B46" s="9"/>
      <c r="C46" s="8"/>
      <c r="D46" s="8"/>
      <c r="E46" s="8"/>
      <c r="F46" s="8"/>
      <c r="G46" s="406"/>
      <c r="H46" s="407"/>
      <c r="I46" s="432"/>
      <c r="J46" s="433"/>
    </row>
    <row r="47" spans="2:12" ht="15.75" x14ac:dyDescent="0.25">
      <c r="B47" s="9"/>
      <c r="C47" s="8"/>
      <c r="D47" s="8"/>
      <c r="E47" s="8"/>
      <c r="F47" s="8"/>
      <c r="G47" s="406"/>
      <c r="H47" s="407"/>
      <c r="I47" s="390" t="s">
        <v>19</v>
      </c>
      <c r="J47" s="390"/>
    </row>
    <row r="48" spans="2:12"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42"/>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877</v>
      </c>
      <c r="C55" s="392"/>
      <c r="D55" s="392"/>
      <c r="E55" s="394" t="s">
        <v>871</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rintOptions horizontalCentered="1"/>
  <pageMargins left="0.11811023622047245" right="0.11811023622047245" top="0.15748031496062992" bottom="0.35433070866141736" header="0.31496062992125984" footer="0.31496062992125984"/>
  <pageSetup scale="71" orientation="portrait" r:id="rId1"/>
  <drawing r:id="rId2"/>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sheetPr>
    <tabColor theme="0"/>
  </sheetPr>
  <dimension ref="B1:L61"/>
  <sheetViews>
    <sheetView topLeftCell="A22" workbookViewId="0">
      <selection activeCell="I43" sqref="I43:J46"/>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2000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1985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2001</v>
      </c>
      <c r="E15" s="772"/>
      <c r="F15" s="944" t="s">
        <v>2002</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2003</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2004</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36" customHeight="1" x14ac:dyDescent="0.25">
      <c r="B26" s="760" t="s">
        <v>2006</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1.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v>45000</v>
      </c>
      <c r="L29" s="35"/>
    </row>
    <row r="30" spans="2:12" ht="21.75" customHeight="1" x14ac:dyDescent="0.25">
      <c r="B30" s="696" t="s">
        <v>244</v>
      </c>
      <c r="C30" s="697"/>
      <c r="D30" s="697"/>
      <c r="E30" s="697"/>
      <c r="F30" s="697"/>
      <c r="G30" s="697"/>
      <c r="H30" s="697"/>
      <c r="I30" s="700"/>
      <c r="J30" s="47">
        <v>0</v>
      </c>
    </row>
    <row r="31" spans="2:12" ht="16.5" customHeight="1" x14ac:dyDescent="0.25">
      <c r="B31" s="456" t="s">
        <v>42</v>
      </c>
      <c r="C31" s="709"/>
      <c r="D31" s="709"/>
      <c r="E31" s="709"/>
      <c r="F31" s="709"/>
      <c r="G31" s="709"/>
      <c r="H31" s="709"/>
      <c r="I31" s="710"/>
      <c r="J31" s="48">
        <f>J29+J30</f>
        <v>45000</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f>J29*0.1%</f>
        <v>45</v>
      </c>
      <c r="J35" s="712"/>
      <c r="L35" s="35"/>
    </row>
    <row r="36" spans="2:12" ht="18" x14ac:dyDescent="0.25">
      <c r="B36" s="542" t="s">
        <v>1967</v>
      </c>
      <c r="C36" s="543"/>
      <c r="D36" s="543"/>
      <c r="E36" s="543"/>
      <c r="F36" s="543"/>
      <c r="G36" s="543"/>
      <c r="H36" s="543"/>
      <c r="I36" s="711">
        <f>J29*1.4%</f>
        <v>629.99999999999989</v>
      </c>
      <c r="J36" s="712"/>
      <c r="L36" s="35"/>
    </row>
    <row r="37" spans="2:12" ht="19.5" hidden="1" customHeight="1" x14ac:dyDescent="0.25">
      <c r="B37" s="542" t="s">
        <v>198</v>
      </c>
      <c r="C37" s="543"/>
      <c r="D37" s="543"/>
      <c r="E37" s="543"/>
      <c r="F37" s="543"/>
      <c r="G37" s="543"/>
      <c r="H37" s="543"/>
      <c r="I37" s="713">
        <f>+J30*75%</f>
        <v>0</v>
      </c>
      <c r="J37" s="714"/>
      <c r="L37" s="35"/>
    </row>
    <row r="38" spans="2:12" ht="15.75" x14ac:dyDescent="0.25">
      <c r="B38" s="672"/>
      <c r="C38" s="673"/>
      <c r="D38" s="673"/>
      <c r="E38" s="673"/>
      <c r="F38" s="673"/>
      <c r="G38" s="673"/>
      <c r="H38" s="673"/>
      <c r="I38" s="580"/>
      <c r="J38" s="581"/>
    </row>
    <row r="39" spans="2:12" ht="24" customHeight="1" x14ac:dyDescent="0.25">
      <c r="B39" s="443" t="s">
        <v>2005</v>
      </c>
      <c r="C39" s="621"/>
      <c r="D39" s="621"/>
      <c r="E39" s="622"/>
      <c r="F39" s="550" t="s">
        <v>34</v>
      </c>
      <c r="G39" s="551"/>
      <c r="H39" s="552"/>
      <c r="I39" s="715">
        <f>SUM(I35:J38)</f>
        <v>674.99999999999989</v>
      </c>
      <c r="J39" s="715"/>
    </row>
    <row r="40" spans="2:12" ht="32.25" customHeight="1" x14ac:dyDescent="0.25">
      <c r="B40" s="623"/>
      <c r="C40" s="624"/>
      <c r="D40" s="624"/>
      <c r="E40" s="625"/>
      <c r="F40" s="550" t="s">
        <v>33</v>
      </c>
      <c r="G40" s="551"/>
      <c r="H40" s="552"/>
      <c r="I40" s="895">
        <f>J31-I39</f>
        <v>44325</v>
      </c>
      <c r="J40" s="896"/>
      <c r="L40" s="35"/>
    </row>
    <row r="41" spans="2:12" ht="16.5" x14ac:dyDescent="0.25">
      <c r="B41" s="417" t="s">
        <v>32</v>
      </c>
      <c r="C41" s="418"/>
      <c r="D41" s="418"/>
      <c r="E41" s="418"/>
      <c r="F41" s="418"/>
      <c r="G41" s="418"/>
      <c r="H41" s="419"/>
      <c r="I41" s="420" t="s">
        <v>31</v>
      </c>
      <c r="J41" s="421"/>
    </row>
    <row r="42" spans="2:12" ht="31.5" x14ac:dyDescent="0.25">
      <c r="B42" s="341" t="s">
        <v>30</v>
      </c>
      <c r="C42" s="341" t="s">
        <v>29</v>
      </c>
      <c r="D42" s="341" t="s">
        <v>28</v>
      </c>
      <c r="E42" s="341" t="s">
        <v>27</v>
      </c>
      <c r="F42" s="28" t="s">
        <v>26</v>
      </c>
      <c r="G42" s="424" t="s">
        <v>25</v>
      </c>
      <c r="H42" s="425"/>
      <c r="I42" s="422"/>
      <c r="J42" s="423"/>
    </row>
    <row r="43" spans="2:12" ht="24" customHeight="1" x14ac:dyDescent="0.25">
      <c r="B43" s="343"/>
      <c r="C43" s="30" t="s">
        <v>411</v>
      </c>
      <c r="D43" s="30" t="s">
        <v>200</v>
      </c>
      <c r="E43" s="30" t="s">
        <v>11</v>
      </c>
      <c r="F43" s="30" t="s">
        <v>412</v>
      </c>
      <c r="G43" s="758">
        <f>J29</f>
        <v>45000</v>
      </c>
      <c r="H43" s="759"/>
      <c r="I43" s="428" t="s">
        <v>24</v>
      </c>
      <c r="J43" s="429"/>
    </row>
    <row r="44" spans="2:12" ht="20.25" customHeight="1" x14ac:dyDescent="0.25">
      <c r="B44" s="9"/>
      <c r="C44" s="8"/>
      <c r="D44" s="8"/>
      <c r="E44" s="8"/>
      <c r="F44" s="8"/>
      <c r="G44" s="407"/>
      <c r="H44" s="408"/>
      <c r="I44" s="430"/>
      <c r="J44" s="431"/>
    </row>
    <row r="45" spans="2:12" ht="15.75" x14ac:dyDescent="0.25">
      <c r="B45" s="9"/>
      <c r="C45" s="8"/>
      <c r="D45" s="8"/>
      <c r="E45" s="8"/>
      <c r="F45" s="8"/>
      <c r="G45" s="406"/>
      <c r="H45" s="407"/>
      <c r="I45" s="430"/>
      <c r="J45" s="431"/>
    </row>
    <row r="46" spans="2:12" ht="15.75" x14ac:dyDescent="0.25">
      <c r="B46" s="9"/>
      <c r="C46" s="8"/>
      <c r="D46" s="8"/>
      <c r="E46" s="8"/>
      <c r="F46" s="8"/>
      <c r="G46" s="406"/>
      <c r="H46" s="407"/>
      <c r="I46" s="432"/>
      <c r="J46" s="433"/>
    </row>
    <row r="47" spans="2:12" ht="15.75" x14ac:dyDescent="0.25">
      <c r="B47" s="9"/>
      <c r="C47" s="8"/>
      <c r="D47" s="8"/>
      <c r="E47" s="8"/>
      <c r="F47" s="8"/>
      <c r="G47" s="406"/>
      <c r="H47" s="407"/>
      <c r="I47" s="390" t="s">
        <v>19</v>
      </c>
      <c r="J47" s="390"/>
    </row>
    <row r="48" spans="2:12" ht="15.75" x14ac:dyDescent="0.25">
      <c r="B48" s="9"/>
      <c r="C48" s="8"/>
      <c r="D48" s="8"/>
      <c r="E48" s="8"/>
      <c r="F48" s="8"/>
      <c r="G48" s="406"/>
      <c r="H48" s="407"/>
      <c r="I48" s="49"/>
      <c r="J48" s="50"/>
    </row>
    <row r="49" spans="2:10" ht="15.75" x14ac:dyDescent="0.25">
      <c r="B49" s="9"/>
      <c r="C49" s="8"/>
      <c r="D49" s="8"/>
      <c r="E49" s="8"/>
      <c r="F49" s="8"/>
      <c r="G49" s="406"/>
      <c r="H49" s="407"/>
      <c r="I49" s="411" t="s">
        <v>201</v>
      </c>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42"/>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877</v>
      </c>
      <c r="C55" s="392"/>
      <c r="D55" s="392"/>
      <c r="E55" s="394" t="s">
        <v>871</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G49:H49"/>
    <mergeCell ref="I49:J52"/>
    <mergeCell ref="G50:H50"/>
    <mergeCell ref="G51:H51"/>
    <mergeCell ref="G52:H52"/>
    <mergeCell ref="B61:J61"/>
    <mergeCell ref="B53:H53"/>
    <mergeCell ref="I53:J54"/>
    <mergeCell ref="B54:D54"/>
    <mergeCell ref="E54:H54"/>
    <mergeCell ref="B55:D60"/>
    <mergeCell ref="E55:H60"/>
    <mergeCell ref="I55:J58"/>
    <mergeCell ref="I59:J60"/>
  </mergeCells>
  <printOptions horizontalCentered="1"/>
  <pageMargins left="0.11811023622047245" right="0.11811023622047245" top="0.15748031496062992" bottom="0.35433070866141736" header="0.31496062992125984" footer="0.31496062992125984"/>
  <pageSetup scale="71" orientation="portrait" r:id="rId1"/>
  <drawing r:id="rId2"/>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sheetPr>
    <tabColor theme="0"/>
  </sheetPr>
  <dimension ref="B1:J63"/>
  <sheetViews>
    <sheetView topLeftCell="A5" workbookViewId="0">
      <selection activeCell="B19" sqref="B19:J19"/>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2007</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1985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1289</v>
      </c>
      <c r="E15" s="518"/>
      <c r="F15" s="505" t="s">
        <v>2008</v>
      </c>
      <c r="G15" s="506"/>
      <c r="H15" s="737" t="s">
        <v>1921</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47.25" customHeight="1" x14ac:dyDescent="0.25">
      <c r="B26" s="476" t="s">
        <v>2009</v>
      </c>
      <c r="C26" s="477"/>
      <c r="D26" s="477"/>
      <c r="E26" s="477"/>
      <c r="F26" s="477"/>
      <c r="G26" s="477"/>
      <c r="H26" s="477"/>
      <c r="I26" s="477"/>
      <c r="J26" s="478"/>
    </row>
    <row r="27" spans="2:10" ht="27" customHeight="1" x14ac:dyDescent="0.25">
      <c r="B27" s="479"/>
      <c r="C27" s="480"/>
      <c r="D27" s="480"/>
      <c r="E27" s="480"/>
      <c r="F27" s="480"/>
      <c r="G27" s="480"/>
      <c r="H27" s="480"/>
      <c r="I27" s="480"/>
      <c r="J27" s="481"/>
    </row>
    <row r="28" spans="2:10" ht="45.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80000</v>
      </c>
    </row>
    <row r="30" spans="2:10" ht="21.75" customHeight="1" x14ac:dyDescent="0.25">
      <c r="B30" s="696" t="s">
        <v>244</v>
      </c>
      <c r="C30" s="697"/>
      <c r="D30" s="697"/>
      <c r="E30" s="697"/>
      <c r="F30" s="697"/>
      <c r="G30" s="697"/>
      <c r="H30" s="697"/>
      <c r="I30" s="700"/>
      <c r="J30" s="47">
        <f>+J29*12%</f>
        <v>9600</v>
      </c>
    </row>
    <row r="31" spans="2:10" ht="16.5" customHeight="1" x14ac:dyDescent="0.25">
      <c r="B31" s="456" t="s">
        <v>42</v>
      </c>
      <c r="C31" s="709"/>
      <c r="D31" s="709"/>
      <c r="E31" s="709"/>
      <c r="F31" s="709"/>
      <c r="G31" s="709"/>
      <c r="H31" s="709"/>
      <c r="I31" s="710"/>
      <c r="J31" s="48">
        <f>J29+J30</f>
        <v>89600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80</v>
      </c>
      <c r="J35" s="712"/>
    </row>
    <row r="36" spans="2:10" ht="18" x14ac:dyDescent="0.25">
      <c r="B36" s="542" t="s">
        <v>927</v>
      </c>
      <c r="C36" s="543"/>
      <c r="D36" s="543"/>
      <c r="E36" s="543"/>
      <c r="F36" s="543"/>
      <c r="G36" s="543"/>
      <c r="H36" s="543"/>
      <c r="I36" s="711">
        <f>J29*2%</f>
        <v>1600</v>
      </c>
      <c r="J36" s="712"/>
    </row>
    <row r="37" spans="2:10" ht="18" x14ac:dyDescent="0.25">
      <c r="B37" s="542" t="s">
        <v>1292</v>
      </c>
      <c r="C37" s="543"/>
      <c r="D37" s="543"/>
      <c r="E37" s="543"/>
      <c r="F37" s="543"/>
      <c r="G37" s="543"/>
      <c r="H37" s="543"/>
      <c r="I37" s="711">
        <f>+J29*1.4%</f>
        <v>1119.9999999999998</v>
      </c>
      <c r="J37" s="712"/>
    </row>
    <row r="38" spans="2:10" ht="19.5" customHeight="1" x14ac:dyDescent="0.25">
      <c r="B38" s="542" t="s">
        <v>198</v>
      </c>
      <c r="C38" s="543"/>
      <c r="D38" s="543"/>
      <c r="E38" s="543"/>
      <c r="F38" s="543"/>
      <c r="G38" s="543"/>
      <c r="H38" s="543"/>
      <c r="I38" s="713">
        <f>+J30*75%</f>
        <v>7200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9.5" customHeight="1" x14ac:dyDescent="0.25">
      <c r="B41" s="443" t="s">
        <v>1733</v>
      </c>
      <c r="C41" s="621"/>
      <c r="D41" s="621"/>
      <c r="E41" s="622"/>
      <c r="F41" s="550" t="s">
        <v>34</v>
      </c>
      <c r="G41" s="551"/>
      <c r="H41" s="552"/>
      <c r="I41" s="715">
        <f>I38+I37+I35+I36</f>
        <v>10000</v>
      </c>
      <c r="J41" s="715"/>
    </row>
    <row r="42" spans="2:10" ht="31.5" customHeight="1" x14ac:dyDescent="0.25">
      <c r="B42" s="623"/>
      <c r="C42" s="624"/>
      <c r="D42" s="624"/>
      <c r="E42" s="625"/>
      <c r="F42" s="449" t="s">
        <v>33</v>
      </c>
      <c r="G42" s="450"/>
      <c r="H42" s="451"/>
      <c r="I42" s="716">
        <f>J31-I41</f>
        <v>79600</v>
      </c>
      <c r="J42" s="717"/>
    </row>
    <row r="43" spans="2:10" ht="16.5" x14ac:dyDescent="0.25">
      <c r="B43" s="417" t="s">
        <v>32</v>
      </c>
      <c r="C43" s="418"/>
      <c r="D43" s="418"/>
      <c r="E43" s="418"/>
      <c r="F43" s="418"/>
      <c r="G43" s="418"/>
      <c r="H43" s="419"/>
      <c r="I43" s="420" t="s">
        <v>31</v>
      </c>
      <c r="J43" s="421"/>
    </row>
    <row r="44" spans="2:10" ht="31.5" x14ac:dyDescent="0.25">
      <c r="B44" s="341" t="s">
        <v>30</v>
      </c>
      <c r="C44" s="341" t="s">
        <v>29</v>
      </c>
      <c r="D44" s="341" t="s">
        <v>28</v>
      </c>
      <c r="E44" s="341" t="s">
        <v>27</v>
      </c>
      <c r="F44" s="28" t="s">
        <v>26</v>
      </c>
      <c r="G44" s="424" t="s">
        <v>25</v>
      </c>
      <c r="H44" s="425"/>
      <c r="I44" s="422"/>
      <c r="J44" s="423"/>
    </row>
    <row r="45" spans="2:10" ht="24" customHeight="1" x14ac:dyDescent="0.25">
      <c r="B45" s="343"/>
      <c r="C45" s="30" t="s">
        <v>411</v>
      </c>
      <c r="D45" s="30" t="s">
        <v>200</v>
      </c>
      <c r="E45" s="30" t="s">
        <v>11</v>
      </c>
      <c r="F45" s="30" t="s">
        <v>412</v>
      </c>
      <c r="G45" s="758">
        <f>J29</f>
        <v>80000</v>
      </c>
      <c r="H45" s="759"/>
      <c r="I45" s="428" t="s">
        <v>24</v>
      </c>
      <c r="J45" s="429"/>
    </row>
    <row r="46" spans="2:10" ht="20.25" customHeight="1" x14ac:dyDescent="0.25">
      <c r="B46" s="9"/>
      <c r="C46" s="30" t="s">
        <v>146</v>
      </c>
      <c r="D46" s="30" t="s">
        <v>144</v>
      </c>
      <c r="E46" s="30" t="s">
        <v>11</v>
      </c>
      <c r="F46" s="30" t="s">
        <v>413</v>
      </c>
      <c r="G46" s="758">
        <f>J30</f>
        <v>9600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42"/>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rintOptions horizontalCentered="1"/>
  <pageMargins left="0.11811023622047245" right="0.11811023622047245" top="0.15748031496062992" bottom="0.35433070866141736" header="0.31496062992125984" footer="0.31496062992125984"/>
  <pageSetup scale="71" orientation="portrait" r:id="rId1"/>
  <drawing r:id="rId2"/>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sheetPr>
    <tabColor theme="0"/>
  </sheetPr>
  <dimension ref="B1:J61"/>
  <sheetViews>
    <sheetView topLeftCell="A28" workbookViewId="0">
      <selection activeCell="F15" sqref="F15:G16"/>
    </sheetView>
  </sheetViews>
  <sheetFormatPr baseColWidth="10" defaultRowHeight="15" x14ac:dyDescent="0.25"/>
  <cols>
    <col min="1" max="1" width="2.5703125" customWidth="1"/>
    <col min="4" max="4" width="16" customWidth="1"/>
    <col min="8" max="8" width="5.4257812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2010</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2011</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04" t="s">
        <v>294</v>
      </c>
      <c r="E15" s="504"/>
      <c r="F15" s="505" t="s">
        <v>293</v>
      </c>
      <c r="G15" s="506"/>
      <c r="H15" s="510" t="s">
        <v>1921</v>
      </c>
      <c r="I15" s="510"/>
      <c r="J15" s="504" t="s">
        <v>52</v>
      </c>
    </row>
    <row r="16" spans="2:10" ht="18.75" customHeight="1" x14ac:dyDescent="0.25">
      <c r="B16" s="497"/>
      <c r="C16" s="498"/>
      <c r="D16" s="504"/>
      <c r="E16" s="504"/>
      <c r="F16" s="507"/>
      <c r="G16" s="508"/>
      <c r="H16" s="510"/>
      <c r="I16" s="510"/>
      <c r="J16" s="504"/>
    </row>
    <row r="17" spans="2:10" ht="15.75" x14ac:dyDescent="0.25">
      <c r="B17" s="497"/>
      <c r="C17" s="498"/>
      <c r="D17" s="390" t="s">
        <v>51</v>
      </c>
      <c r="E17" s="390"/>
      <c r="F17" s="390"/>
      <c r="G17" s="390"/>
      <c r="H17" s="390"/>
      <c r="I17" s="511" t="s">
        <v>50</v>
      </c>
      <c r="J17" s="512"/>
    </row>
    <row r="18" spans="2:10" ht="28.5" customHeight="1" x14ac:dyDescent="0.25">
      <c r="B18" s="499"/>
      <c r="C18" s="500"/>
      <c r="D18" s="504" t="s">
        <v>49</v>
      </c>
      <c r="E18" s="504"/>
      <c r="F18" s="504"/>
      <c r="G18" s="504"/>
      <c r="H18" s="504"/>
      <c r="I18" s="707" t="s">
        <v>241</v>
      </c>
      <c r="J18" s="708"/>
    </row>
    <row r="19" spans="2:10" ht="18" x14ac:dyDescent="0.25">
      <c r="B19" s="387" t="s">
        <v>47</v>
      </c>
      <c r="C19" s="388"/>
      <c r="D19" s="388"/>
      <c r="E19" s="388"/>
      <c r="F19" s="388"/>
      <c r="G19" s="388"/>
      <c r="H19" s="388"/>
      <c r="I19" s="388"/>
      <c r="J19" s="389"/>
    </row>
    <row r="20" spans="2:10" ht="9" customHeight="1" x14ac:dyDescent="0.25">
      <c r="B20" s="459" t="s">
        <v>46</v>
      </c>
      <c r="C20" s="460"/>
      <c r="D20" s="463" t="s">
        <v>295</v>
      </c>
      <c r="E20" s="464"/>
      <c r="F20" s="464"/>
      <c r="G20" s="464"/>
      <c r="H20" s="464"/>
      <c r="I20" s="464"/>
      <c r="J20" s="465"/>
    </row>
    <row r="21" spans="2:10" ht="15" customHeight="1" x14ac:dyDescent="0.25">
      <c r="B21" s="461"/>
      <c r="C21" s="462"/>
      <c r="D21" s="466"/>
      <c r="E21" s="467"/>
      <c r="F21" s="467"/>
      <c r="G21" s="467"/>
      <c r="H21" s="467"/>
      <c r="I21" s="467"/>
      <c r="J21" s="468"/>
    </row>
    <row r="22" spans="2:10" ht="7.5" customHeight="1" x14ac:dyDescent="0.25">
      <c r="B22" s="521" t="s">
        <v>1113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2012</v>
      </c>
      <c r="C26" s="761"/>
      <c r="D26" s="761"/>
      <c r="E26" s="761"/>
      <c r="F26" s="761"/>
      <c r="G26" s="761"/>
      <c r="H26" s="761"/>
      <c r="I26" s="761"/>
      <c r="J26" s="762"/>
    </row>
    <row r="27" spans="2:10" ht="17.25" customHeight="1" x14ac:dyDescent="0.25">
      <c r="B27" s="763"/>
      <c r="C27" s="764"/>
      <c r="D27" s="764"/>
      <c r="E27" s="764"/>
      <c r="F27" s="764"/>
      <c r="G27" s="764"/>
      <c r="H27" s="764"/>
      <c r="I27" s="764"/>
      <c r="J27" s="765"/>
    </row>
    <row r="28" spans="2:10" ht="36"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47">
        <f>604.2+618.45</f>
        <v>1222.6500000000001</v>
      </c>
    </row>
    <row r="30" spans="2:10" ht="21.75" customHeight="1" x14ac:dyDescent="0.25">
      <c r="B30" s="696" t="s">
        <v>244</v>
      </c>
      <c r="C30" s="697"/>
      <c r="D30" s="697"/>
      <c r="E30" s="697"/>
      <c r="F30" s="697"/>
      <c r="G30" s="697"/>
      <c r="H30" s="697"/>
      <c r="I30" s="700"/>
      <c r="J30" s="47">
        <f>72.5+74.21</f>
        <v>146.70999999999998</v>
      </c>
    </row>
    <row r="31" spans="2:10" ht="16.5" customHeight="1" x14ac:dyDescent="0.25">
      <c r="B31" s="456" t="s">
        <v>42</v>
      </c>
      <c r="C31" s="709"/>
      <c r="D31" s="709"/>
      <c r="E31" s="709"/>
      <c r="F31" s="709"/>
      <c r="G31" s="709"/>
      <c r="H31" s="709"/>
      <c r="I31" s="710"/>
      <c r="J31" s="48">
        <f>J29+J30</f>
        <v>1369.3600000000001</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1682</v>
      </c>
      <c r="C35" s="543"/>
      <c r="D35" s="543"/>
      <c r="E35" s="543"/>
      <c r="F35" s="543"/>
      <c r="G35" s="543"/>
      <c r="H35" s="543"/>
      <c r="I35" s="711">
        <f>+J29*1.1%</f>
        <v>13.449150000000003</v>
      </c>
      <c r="J35" s="712"/>
    </row>
    <row r="36" spans="2:10" ht="19.5" customHeight="1" x14ac:dyDescent="0.25">
      <c r="B36" s="542" t="s">
        <v>298</v>
      </c>
      <c r="C36" s="543"/>
      <c r="D36" s="543"/>
      <c r="E36" s="543"/>
      <c r="F36" s="543"/>
      <c r="G36" s="543"/>
      <c r="H36" s="543"/>
      <c r="I36" s="713">
        <f>+J30*100%</f>
        <v>146.70999999999998</v>
      </c>
      <c r="J36" s="714"/>
    </row>
    <row r="37" spans="2:10" ht="15.75" hidden="1" x14ac:dyDescent="0.25">
      <c r="B37" s="577"/>
      <c r="C37" s="578"/>
      <c r="D37" s="578"/>
      <c r="E37" s="578"/>
      <c r="F37" s="578"/>
      <c r="G37" s="578"/>
      <c r="H37" s="579"/>
      <c r="I37" s="593"/>
      <c r="J37" s="594"/>
    </row>
    <row r="38" spans="2:10" ht="15.75" hidden="1" x14ac:dyDescent="0.25">
      <c r="B38" s="672"/>
      <c r="C38" s="673"/>
      <c r="D38" s="673"/>
      <c r="E38" s="673"/>
      <c r="F38" s="673"/>
      <c r="G38" s="673"/>
      <c r="H38" s="673"/>
      <c r="I38" s="580"/>
      <c r="J38" s="581"/>
    </row>
    <row r="39" spans="2:10" ht="18" customHeight="1" x14ac:dyDescent="0.25">
      <c r="B39" s="443" t="s">
        <v>1683</v>
      </c>
      <c r="C39" s="621"/>
      <c r="D39" s="621"/>
      <c r="E39" s="622"/>
      <c r="F39" s="550" t="s">
        <v>34</v>
      </c>
      <c r="G39" s="551"/>
      <c r="H39" s="552"/>
      <c r="I39" s="715">
        <f>SUM(I34:J38)</f>
        <v>160.15914999999998</v>
      </c>
      <c r="J39" s="715"/>
    </row>
    <row r="40" spans="2:10" ht="32.25" customHeight="1" x14ac:dyDescent="0.25">
      <c r="B40" s="623"/>
      <c r="C40" s="624"/>
      <c r="D40" s="624"/>
      <c r="E40" s="625"/>
      <c r="F40" s="550" t="s">
        <v>33</v>
      </c>
      <c r="G40" s="551"/>
      <c r="H40" s="552"/>
      <c r="I40" s="716">
        <f>J31-I39</f>
        <v>1209.2008500000002</v>
      </c>
      <c r="J40" s="717"/>
    </row>
    <row r="41" spans="2:10" ht="16.5" x14ac:dyDescent="0.25">
      <c r="B41" s="417" t="s">
        <v>32</v>
      </c>
      <c r="C41" s="418"/>
      <c r="D41" s="418"/>
      <c r="E41" s="418"/>
      <c r="F41" s="418"/>
      <c r="G41" s="418"/>
      <c r="H41" s="419"/>
      <c r="I41" s="420" t="s">
        <v>31</v>
      </c>
      <c r="J41" s="421"/>
    </row>
    <row r="42" spans="2:10" ht="31.5" x14ac:dyDescent="0.25">
      <c r="B42" s="344" t="s">
        <v>30</v>
      </c>
      <c r="C42" s="344" t="s">
        <v>29</v>
      </c>
      <c r="D42" s="344" t="s">
        <v>28</v>
      </c>
      <c r="E42" s="344" t="s">
        <v>27</v>
      </c>
      <c r="F42" s="28" t="s">
        <v>26</v>
      </c>
      <c r="G42" s="424" t="s">
        <v>25</v>
      </c>
      <c r="H42" s="425"/>
      <c r="I42" s="422"/>
      <c r="J42" s="423"/>
    </row>
    <row r="43" spans="2:10" ht="24" customHeight="1" x14ac:dyDescent="0.25">
      <c r="B43" s="346" t="s">
        <v>15</v>
      </c>
      <c r="C43" s="30" t="s">
        <v>146</v>
      </c>
      <c r="D43" s="30" t="s">
        <v>81</v>
      </c>
      <c r="E43" s="30" t="s">
        <v>119</v>
      </c>
      <c r="F43" s="30" t="s">
        <v>10</v>
      </c>
      <c r="G43" s="758">
        <f>J29</f>
        <v>1222.6500000000001</v>
      </c>
      <c r="H43" s="759"/>
      <c r="I43" s="428" t="s">
        <v>24</v>
      </c>
      <c r="J43" s="429"/>
    </row>
    <row r="44" spans="2:10" ht="20.25" customHeight="1" x14ac:dyDescent="0.25">
      <c r="B44" s="9" t="s">
        <v>15</v>
      </c>
      <c r="C44" s="8" t="s">
        <v>146</v>
      </c>
      <c r="D44" s="8" t="s">
        <v>144</v>
      </c>
      <c r="E44" s="8" t="s">
        <v>11</v>
      </c>
      <c r="F44" s="8" t="s">
        <v>10</v>
      </c>
      <c r="G44" s="407">
        <f>J30</f>
        <v>146.70999999999998</v>
      </c>
      <c r="H44" s="408"/>
      <c r="I44" s="430"/>
      <c r="J44" s="431"/>
    </row>
    <row r="45" spans="2:10" ht="15.75" x14ac:dyDescent="0.25">
      <c r="B45" s="9"/>
      <c r="C45" s="8"/>
      <c r="D45" s="8"/>
      <c r="E45" s="8"/>
      <c r="F45" s="8"/>
      <c r="G45" s="406"/>
      <c r="H45" s="407"/>
      <c r="I45" s="430"/>
      <c r="J45" s="431"/>
    </row>
    <row r="46" spans="2:10" ht="15.75" x14ac:dyDescent="0.25">
      <c r="B46" s="9"/>
      <c r="C46" s="8"/>
      <c r="D46" s="8"/>
      <c r="E46" s="8"/>
      <c r="F46" s="8"/>
      <c r="G46" s="406"/>
      <c r="H46" s="407"/>
      <c r="I46" s="432"/>
      <c r="J46" s="433"/>
    </row>
    <row r="47" spans="2:10" ht="15.75" x14ac:dyDescent="0.25">
      <c r="B47" s="9"/>
      <c r="C47" s="8"/>
      <c r="D47" s="8"/>
      <c r="E47" s="8"/>
      <c r="F47" s="8"/>
      <c r="G47" s="406"/>
      <c r="H47" s="407"/>
      <c r="I47" s="390" t="s">
        <v>19</v>
      </c>
      <c r="J47" s="390"/>
    </row>
    <row r="48" spans="2:10" ht="15.75" x14ac:dyDescent="0.25">
      <c r="B48" s="9"/>
      <c r="C48" s="8"/>
      <c r="D48" s="8"/>
      <c r="E48" s="8"/>
      <c r="F48" s="8"/>
      <c r="G48" s="406"/>
      <c r="H48" s="407"/>
      <c r="I48" s="409" t="s">
        <v>201</v>
      </c>
      <c r="J48" s="410"/>
    </row>
    <row r="49" spans="2:10" ht="15.75" customHeight="1" x14ac:dyDescent="0.25">
      <c r="B49" s="9"/>
      <c r="C49" s="8"/>
      <c r="D49" s="8"/>
      <c r="E49" s="8"/>
      <c r="F49" s="8"/>
      <c r="G49" s="406"/>
      <c r="H49" s="407"/>
      <c r="I49" s="411"/>
      <c r="J49" s="412"/>
    </row>
    <row r="50" spans="2:10" ht="15.75" x14ac:dyDescent="0.25">
      <c r="B50" s="9"/>
      <c r="C50" s="8"/>
      <c r="D50" s="8"/>
      <c r="E50" s="8"/>
      <c r="F50" s="8"/>
      <c r="G50" s="406"/>
      <c r="H50" s="407"/>
      <c r="I50" s="411"/>
      <c r="J50" s="412"/>
    </row>
    <row r="51" spans="2:10" ht="15.75" x14ac:dyDescent="0.25">
      <c r="B51" s="9"/>
      <c r="C51" s="8"/>
      <c r="D51" s="8"/>
      <c r="E51" s="8"/>
      <c r="F51" s="8"/>
      <c r="G51" s="406"/>
      <c r="H51" s="407"/>
      <c r="I51" s="411"/>
      <c r="J51" s="412"/>
    </row>
    <row r="52" spans="2:10" ht="24.75" customHeight="1" x14ac:dyDescent="0.25">
      <c r="B52" s="345"/>
      <c r="C52" s="32"/>
      <c r="D52" s="32"/>
      <c r="E52" s="6"/>
      <c r="F52" s="6"/>
      <c r="G52" s="415"/>
      <c r="H52" s="416"/>
      <c r="I52" s="413"/>
      <c r="J52" s="414"/>
    </row>
    <row r="53" spans="2:10" ht="18" x14ac:dyDescent="0.25">
      <c r="B53" s="387" t="s">
        <v>8</v>
      </c>
      <c r="C53" s="388"/>
      <c r="D53" s="388"/>
      <c r="E53" s="388"/>
      <c r="F53" s="388"/>
      <c r="G53" s="388"/>
      <c r="H53" s="389"/>
      <c r="I53" s="390" t="s">
        <v>7</v>
      </c>
      <c r="J53" s="390"/>
    </row>
    <row r="54" spans="2:10" ht="15.75" x14ac:dyDescent="0.25">
      <c r="B54" s="390" t="s">
        <v>6</v>
      </c>
      <c r="C54" s="390"/>
      <c r="D54" s="390"/>
      <c r="E54" s="390" t="s">
        <v>5</v>
      </c>
      <c r="F54" s="390"/>
      <c r="G54" s="390"/>
      <c r="H54" s="390"/>
      <c r="I54" s="390"/>
      <c r="J54" s="390"/>
    </row>
    <row r="55" spans="2:10" ht="29.25" customHeight="1" x14ac:dyDescent="0.25">
      <c r="B55" s="573" t="s">
        <v>1117</v>
      </c>
      <c r="C55" s="392"/>
      <c r="D55" s="392"/>
      <c r="E55" s="394" t="s">
        <v>1119</v>
      </c>
      <c r="F55" s="394"/>
      <c r="G55" s="394"/>
      <c r="H55" s="395"/>
      <c r="I55" s="400" t="s">
        <v>86</v>
      </c>
      <c r="J55" s="401"/>
    </row>
    <row r="56" spans="2:10" x14ac:dyDescent="0.25">
      <c r="B56" s="392"/>
      <c r="C56" s="392"/>
      <c r="D56" s="392"/>
      <c r="E56" s="396"/>
      <c r="F56" s="396"/>
      <c r="G56" s="396"/>
      <c r="H56" s="397"/>
      <c r="I56" s="402"/>
      <c r="J56" s="403"/>
    </row>
    <row r="57" spans="2:10" x14ac:dyDescent="0.25">
      <c r="B57" s="392"/>
      <c r="C57" s="392"/>
      <c r="D57" s="392"/>
      <c r="E57" s="396"/>
      <c r="F57" s="396"/>
      <c r="G57" s="396"/>
      <c r="H57" s="397"/>
      <c r="I57" s="402"/>
      <c r="J57" s="403"/>
    </row>
    <row r="58" spans="2:10" x14ac:dyDescent="0.25">
      <c r="B58" s="392"/>
      <c r="C58" s="392"/>
      <c r="D58" s="392"/>
      <c r="E58" s="396"/>
      <c r="F58" s="396"/>
      <c r="G58" s="396"/>
      <c r="H58" s="396"/>
      <c r="I58" s="404"/>
      <c r="J58" s="405"/>
    </row>
    <row r="59" spans="2:10" x14ac:dyDescent="0.25">
      <c r="B59" s="392"/>
      <c r="C59" s="392"/>
      <c r="D59" s="392"/>
      <c r="E59" s="396"/>
      <c r="F59" s="396"/>
      <c r="G59" s="396"/>
      <c r="H59" s="396"/>
      <c r="I59" s="400" t="s">
        <v>1</v>
      </c>
      <c r="J59" s="401"/>
    </row>
    <row r="60" spans="2:10" x14ac:dyDescent="0.25">
      <c r="B60" s="392"/>
      <c r="C60" s="392"/>
      <c r="D60" s="392"/>
      <c r="E60" s="398"/>
      <c r="F60" s="398"/>
      <c r="G60" s="398"/>
      <c r="H60" s="399"/>
      <c r="I60" s="404"/>
      <c r="J60" s="405"/>
    </row>
    <row r="61" spans="2:10" x14ac:dyDescent="0.25">
      <c r="B61" s="574" t="s">
        <v>0</v>
      </c>
      <c r="C61" s="575"/>
      <c r="D61" s="575"/>
      <c r="E61" s="575"/>
      <c r="F61" s="575"/>
      <c r="G61" s="575"/>
      <c r="H61" s="575"/>
      <c r="I61" s="575"/>
      <c r="J61" s="576"/>
    </row>
  </sheetData>
  <mergeCells count="70">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E40"/>
    <mergeCell ref="F39:H39"/>
    <mergeCell ref="I39:J39"/>
    <mergeCell ref="F40:H40"/>
    <mergeCell ref="I40:J40"/>
    <mergeCell ref="B41:H41"/>
    <mergeCell ref="I41:J42"/>
    <mergeCell ref="G42:H42"/>
    <mergeCell ref="G43:H43"/>
    <mergeCell ref="I43:J46"/>
    <mergeCell ref="G44:H44"/>
    <mergeCell ref="G45:H45"/>
    <mergeCell ref="G46:H46"/>
    <mergeCell ref="G47:H47"/>
    <mergeCell ref="I47:J47"/>
    <mergeCell ref="G48:H48"/>
    <mergeCell ref="I48:J52"/>
    <mergeCell ref="G49:H49"/>
    <mergeCell ref="G50:H50"/>
    <mergeCell ref="G51:H51"/>
    <mergeCell ref="G52:H52"/>
    <mergeCell ref="B61:J61"/>
    <mergeCell ref="B53:H53"/>
    <mergeCell ref="I53:J54"/>
    <mergeCell ref="B54:D54"/>
    <mergeCell ref="E54:H54"/>
    <mergeCell ref="B55:D60"/>
    <mergeCell ref="E55:H60"/>
    <mergeCell ref="I55:J58"/>
    <mergeCell ref="I59:J60"/>
  </mergeCells>
  <pageMargins left="0.11811023622047245" right="0.11811023622047245" top="0.35433070866141736" bottom="0.35433070866141736" header="0.31496062992125984" footer="0.31496062992125984"/>
  <pageSetup scale="76" orientation="portrait" r:id="rId1"/>
  <drawing r:id="rId2"/>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sheetPr>
    <tabColor theme="0"/>
  </sheetPr>
  <dimension ref="B1:J62"/>
  <sheetViews>
    <sheetView topLeftCell="A27" workbookViewId="0">
      <selection activeCell="G44" sqref="G44:H44"/>
    </sheetView>
  </sheetViews>
  <sheetFormatPr baseColWidth="10" defaultRowHeight="15" x14ac:dyDescent="0.25"/>
  <cols>
    <col min="1" max="1" width="2.5703125" customWidth="1"/>
    <col min="4" max="4" width="16" customWidth="1"/>
    <col min="8" max="8" width="7.85546875" customWidth="1"/>
    <col min="10" max="10" width="33.85546875" customWidth="1"/>
    <col min="12" max="12" width="20.570312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2014</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2015</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42" customHeight="1" x14ac:dyDescent="0.25">
      <c r="B15" s="497"/>
      <c r="C15" s="498"/>
      <c r="D15" s="824" t="s">
        <v>2017</v>
      </c>
      <c r="E15" s="518"/>
      <c r="F15" s="824" t="s">
        <v>1831</v>
      </c>
      <c r="G15" s="518"/>
      <c r="H15" s="737" t="s">
        <v>1921</v>
      </c>
      <c r="I15" s="518"/>
      <c r="J15" s="822" t="s">
        <v>317</v>
      </c>
    </row>
    <row r="16" spans="2:10" ht="18.75" customHeight="1" x14ac:dyDescent="0.25">
      <c r="B16" s="497"/>
      <c r="C16" s="498"/>
      <c r="D16" s="519"/>
      <c r="E16" s="520"/>
      <c r="F16" s="519"/>
      <c r="G16" s="520"/>
      <c r="H16" s="519"/>
      <c r="I16" s="520"/>
      <c r="J16" s="823"/>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1832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1833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476" t="s">
        <v>2018</v>
      </c>
      <c r="C26" s="477"/>
      <c r="D26" s="477"/>
      <c r="E26" s="477"/>
      <c r="F26" s="477"/>
      <c r="G26" s="477"/>
      <c r="H26" s="477"/>
      <c r="I26" s="477"/>
      <c r="J26" s="478"/>
    </row>
    <row r="27" spans="2:10" ht="36.75" customHeight="1" x14ac:dyDescent="0.25">
      <c r="B27" s="479"/>
      <c r="C27" s="480"/>
      <c r="D27" s="480"/>
      <c r="E27" s="480"/>
      <c r="F27" s="480"/>
      <c r="G27" s="480"/>
      <c r="H27" s="480"/>
      <c r="I27" s="480"/>
      <c r="J27" s="481"/>
    </row>
    <row r="28" spans="2:10" ht="36.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208333.33</v>
      </c>
    </row>
    <row r="30" spans="2:10" ht="21.75" customHeight="1" x14ac:dyDescent="0.25">
      <c r="B30" s="696" t="s">
        <v>244</v>
      </c>
      <c r="C30" s="697"/>
      <c r="D30" s="697"/>
      <c r="E30" s="697"/>
      <c r="F30" s="697"/>
      <c r="G30" s="697"/>
      <c r="H30" s="697"/>
      <c r="I30" s="700"/>
      <c r="J30" s="47">
        <v>0</v>
      </c>
    </row>
    <row r="31" spans="2:10" ht="16.5" customHeight="1" x14ac:dyDescent="0.25">
      <c r="B31" s="456" t="s">
        <v>42</v>
      </c>
      <c r="C31" s="709"/>
      <c r="D31" s="709"/>
      <c r="E31" s="709"/>
      <c r="F31" s="709"/>
      <c r="G31" s="709"/>
      <c r="H31" s="709"/>
      <c r="I31" s="710"/>
      <c r="J31" s="48">
        <f>J29+J30</f>
        <v>208333.33</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208.33332999999999</v>
      </c>
      <c r="J35" s="712"/>
    </row>
    <row r="36" spans="2:10" ht="18" x14ac:dyDescent="0.25">
      <c r="B36" s="542" t="s">
        <v>1286</v>
      </c>
      <c r="C36" s="543"/>
      <c r="D36" s="543"/>
      <c r="E36" s="543"/>
      <c r="F36" s="543"/>
      <c r="G36" s="543"/>
      <c r="H36" s="543"/>
      <c r="I36" s="711">
        <f>J29*1.7%</f>
        <v>3541.6666100000002</v>
      </c>
      <c r="J36" s="712"/>
    </row>
    <row r="37" spans="2:10" ht="19.5" customHeight="1" x14ac:dyDescent="0.25">
      <c r="B37" s="542" t="s">
        <v>298</v>
      </c>
      <c r="C37" s="543"/>
      <c r="D37" s="543"/>
      <c r="E37" s="543"/>
      <c r="F37" s="543"/>
      <c r="G37" s="543"/>
      <c r="H37" s="543"/>
      <c r="I37" s="713">
        <f>+J30*100%</f>
        <v>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customHeight="1" x14ac:dyDescent="0.25">
      <c r="B40" s="443" t="s">
        <v>2016</v>
      </c>
      <c r="C40" s="621"/>
      <c r="D40" s="621"/>
      <c r="E40" s="622"/>
      <c r="F40" s="550" t="s">
        <v>34</v>
      </c>
      <c r="G40" s="551"/>
      <c r="H40" s="552"/>
      <c r="I40" s="715">
        <f>SUM(I35:J39)</f>
        <v>3749.9999400000002</v>
      </c>
      <c r="J40" s="715"/>
    </row>
    <row r="41" spans="2:10" ht="32.25" customHeight="1" x14ac:dyDescent="0.25">
      <c r="B41" s="623"/>
      <c r="C41" s="624"/>
      <c r="D41" s="624"/>
      <c r="E41" s="625"/>
      <c r="F41" s="550" t="s">
        <v>33</v>
      </c>
      <c r="G41" s="551"/>
      <c r="H41" s="552"/>
      <c r="I41" s="716">
        <f>J31-I40</f>
        <v>204583.33005999998</v>
      </c>
      <c r="J41" s="717"/>
    </row>
    <row r="42" spans="2:10" ht="16.5" x14ac:dyDescent="0.25">
      <c r="B42" s="417" t="s">
        <v>32</v>
      </c>
      <c r="C42" s="418"/>
      <c r="D42" s="418"/>
      <c r="E42" s="418"/>
      <c r="F42" s="418"/>
      <c r="G42" s="418"/>
      <c r="H42" s="419"/>
      <c r="I42" s="420" t="s">
        <v>31</v>
      </c>
      <c r="J42" s="421"/>
    </row>
    <row r="43" spans="2:10" ht="31.5" x14ac:dyDescent="0.25">
      <c r="B43" s="347" t="s">
        <v>30</v>
      </c>
      <c r="C43" s="347" t="s">
        <v>29</v>
      </c>
      <c r="D43" s="347" t="s">
        <v>28</v>
      </c>
      <c r="E43" s="347" t="s">
        <v>27</v>
      </c>
      <c r="F43" s="28" t="s">
        <v>26</v>
      </c>
      <c r="G43" s="424" t="s">
        <v>25</v>
      </c>
      <c r="H43" s="425"/>
      <c r="I43" s="422"/>
      <c r="J43" s="423"/>
    </row>
    <row r="44" spans="2:10" ht="24" customHeight="1" x14ac:dyDescent="0.25">
      <c r="B44" s="349"/>
      <c r="C44" s="30" t="s">
        <v>411</v>
      </c>
      <c r="D44" s="30" t="s">
        <v>200</v>
      </c>
      <c r="E44" s="30" t="s">
        <v>11</v>
      </c>
      <c r="F44" s="30" t="s">
        <v>412</v>
      </c>
      <c r="G44" s="758">
        <f>J29</f>
        <v>208333.33</v>
      </c>
      <c r="H44" s="759"/>
      <c r="I44" s="428" t="s">
        <v>24</v>
      </c>
      <c r="J44" s="429"/>
    </row>
    <row r="45" spans="2:10" ht="20.25" customHeight="1" x14ac:dyDescent="0.25">
      <c r="B45" s="9"/>
      <c r="C45" s="8"/>
      <c r="D45" s="8"/>
      <c r="E45" s="8"/>
      <c r="F45" s="8"/>
      <c r="G45" s="407"/>
      <c r="H45" s="408"/>
      <c r="I45" s="430"/>
      <c r="J45" s="431"/>
    </row>
    <row r="46" spans="2:10" ht="15.75" x14ac:dyDescent="0.25">
      <c r="B46" s="9"/>
      <c r="C46" s="8"/>
      <c r="D46" s="8"/>
      <c r="E46" s="8"/>
      <c r="F46" s="8"/>
      <c r="G46" s="406"/>
      <c r="H46" s="407"/>
      <c r="I46" s="430"/>
      <c r="J46" s="431"/>
    </row>
    <row r="47" spans="2:10" ht="15.75" x14ac:dyDescent="0.25">
      <c r="B47" s="9"/>
      <c r="C47" s="8"/>
      <c r="D47" s="8"/>
      <c r="E47" s="8"/>
      <c r="F47" s="8"/>
      <c r="G47" s="406"/>
      <c r="H47" s="407"/>
      <c r="I47" s="432"/>
      <c r="J47" s="433"/>
    </row>
    <row r="48" spans="2:10" ht="15.75" x14ac:dyDescent="0.25">
      <c r="B48" s="9"/>
      <c r="C48" s="8"/>
      <c r="D48" s="10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48"/>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G49:H49"/>
    <mergeCell ref="G50:H50"/>
    <mergeCell ref="I50:J53"/>
    <mergeCell ref="G51:H51"/>
    <mergeCell ref="G52:H52"/>
    <mergeCell ref="G53:H53"/>
    <mergeCell ref="B62:J62"/>
    <mergeCell ref="B54:H54"/>
    <mergeCell ref="I54:J55"/>
    <mergeCell ref="B55:D55"/>
    <mergeCell ref="E55:H55"/>
    <mergeCell ref="B56:D61"/>
    <mergeCell ref="E56:H61"/>
    <mergeCell ref="I56:J59"/>
    <mergeCell ref="I60:J61"/>
  </mergeCells>
  <printOptions horizontalCentered="1"/>
  <pageMargins left="0.11811023622047245" right="0.11811023622047245" top="0.15748031496062992" bottom="0.15748031496062992" header="0.31496062992125984" footer="0.31496062992125984"/>
  <pageSetup scale="73" orientation="portrait" r:id="rId1"/>
  <drawing r:id="rId2"/>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sheetPr>
    <tabColor theme="0"/>
  </sheetPr>
  <dimension ref="B1:J63"/>
  <sheetViews>
    <sheetView topLeftCell="A26" workbookViewId="0">
      <selection activeCell="B26" sqref="B26:J2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2019</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1289</v>
      </c>
      <c r="E15" s="518"/>
      <c r="F15" s="505" t="s">
        <v>293</v>
      </c>
      <c r="G15" s="506"/>
      <c r="H15" s="737" t="s">
        <v>1921</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1327</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1328</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24.75" customHeight="1" x14ac:dyDescent="0.25">
      <c r="B26" s="476" t="s">
        <v>2022</v>
      </c>
      <c r="C26" s="477"/>
      <c r="D26" s="477"/>
      <c r="E26" s="477"/>
      <c r="F26" s="477"/>
      <c r="G26" s="477"/>
      <c r="H26" s="477"/>
      <c r="I26" s="477"/>
      <c r="J26" s="478"/>
    </row>
    <row r="27" spans="2:10" ht="46.5" customHeight="1" x14ac:dyDescent="0.25">
      <c r="B27" s="479"/>
      <c r="C27" s="480"/>
      <c r="D27" s="480"/>
      <c r="E27" s="480"/>
      <c r="F27" s="480"/>
      <c r="G27" s="480"/>
      <c r="H27" s="480"/>
      <c r="I27" s="480"/>
      <c r="J27" s="481"/>
    </row>
    <row r="28" spans="2:10" ht="60.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f>30000+26000</f>
        <v>56000</v>
      </c>
    </row>
    <row r="30" spans="2:10" ht="21.75" customHeight="1" x14ac:dyDescent="0.25">
      <c r="B30" s="696" t="s">
        <v>244</v>
      </c>
      <c r="C30" s="697"/>
      <c r="D30" s="697"/>
      <c r="E30" s="697"/>
      <c r="F30" s="697"/>
      <c r="G30" s="697"/>
      <c r="H30" s="697"/>
      <c r="I30" s="700"/>
      <c r="J30" s="47">
        <f>+J29*12%</f>
        <v>6720</v>
      </c>
    </row>
    <row r="31" spans="2:10" ht="16.5" customHeight="1" x14ac:dyDescent="0.25">
      <c r="B31" s="456" t="s">
        <v>42</v>
      </c>
      <c r="C31" s="709"/>
      <c r="D31" s="709"/>
      <c r="E31" s="709"/>
      <c r="F31" s="709"/>
      <c r="G31" s="709"/>
      <c r="H31" s="709"/>
      <c r="I31" s="710"/>
      <c r="J31" s="48">
        <f>J29+J30</f>
        <v>62720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56</v>
      </c>
      <c r="J35" s="712"/>
    </row>
    <row r="36" spans="2:10" ht="18" x14ac:dyDescent="0.25">
      <c r="B36" s="542" t="s">
        <v>927</v>
      </c>
      <c r="C36" s="543"/>
      <c r="D36" s="543"/>
      <c r="E36" s="543"/>
      <c r="F36" s="543"/>
      <c r="G36" s="543"/>
      <c r="H36" s="543"/>
      <c r="I36" s="711">
        <f>J29*2%</f>
        <v>1120</v>
      </c>
      <c r="J36" s="712"/>
    </row>
    <row r="37" spans="2:10" ht="18" x14ac:dyDescent="0.25">
      <c r="B37" s="542" t="s">
        <v>1292</v>
      </c>
      <c r="C37" s="543"/>
      <c r="D37" s="543"/>
      <c r="E37" s="543"/>
      <c r="F37" s="543"/>
      <c r="G37" s="543"/>
      <c r="H37" s="543"/>
      <c r="I37" s="711">
        <f>+J29*1.4%</f>
        <v>783.99999999999989</v>
      </c>
      <c r="J37" s="712"/>
    </row>
    <row r="38" spans="2:10" ht="19.5" customHeight="1" x14ac:dyDescent="0.25">
      <c r="B38" s="542" t="s">
        <v>198</v>
      </c>
      <c r="C38" s="543"/>
      <c r="D38" s="543"/>
      <c r="E38" s="543"/>
      <c r="F38" s="543"/>
      <c r="G38" s="543"/>
      <c r="H38" s="543"/>
      <c r="I38" s="713">
        <f>+J30*75%</f>
        <v>5040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9.5" customHeight="1" x14ac:dyDescent="0.25">
      <c r="B41" s="443" t="s">
        <v>2021</v>
      </c>
      <c r="C41" s="621"/>
      <c r="D41" s="621"/>
      <c r="E41" s="622"/>
      <c r="F41" s="550" t="s">
        <v>34</v>
      </c>
      <c r="G41" s="551"/>
      <c r="H41" s="552"/>
      <c r="I41" s="715">
        <f>I38+I37+I35+I36</f>
        <v>7000</v>
      </c>
      <c r="J41" s="715"/>
    </row>
    <row r="42" spans="2:10" ht="31.5" customHeight="1" x14ac:dyDescent="0.25">
      <c r="B42" s="623"/>
      <c r="C42" s="624"/>
      <c r="D42" s="624"/>
      <c r="E42" s="625"/>
      <c r="F42" s="449" t="s">
        <v>33</v>
      </c>
      <c r="G42" s="450"/>
      <c r="H42" s="451"/>
      <c r="I42" s="716">
        <f>J31-I41</f>
        <v>55720</v>
      </c>
      <c r="J42" s="717"/>
    </row>
    <row r="43" spans="2:10" ht="16.5" x14ac:dyDescent="0.25">
      <c r="B43" s="417" t="s">
        <v>32</v>
      </c>
      <c r="C43" s="418"/>
      <c r="D43" s="418"/>
      <c r="E43" s="418"/>
      <c r="F43" s="418"/>
      <c r="G43" s="418"/>
      <c r="H43" s="419"/>
      <c r="I43" s="420" t="s">
        <v>31</v>
      </c>
      <c r="J43" s="421"/>
    </row>
    <row r="44" spans="2:10" ht="31.5" x14ac:dyDescent="0.25">
      <c r="B44" s="350" t="s">
        <v>30</v>
      </c>
      <c r="C44" s="350" t="s">
        <v>29</v>
      </c>
      <c r="D44" s="350" t="s">
        <v>28</v>
      </c>
      <c r="E44" s="350" t="s">
        <v>27</v>
      </c>
      <c r="F44" s="28" t="s">
        <v>26</v>
      </c>
      <c r="G44" s="424" t="s">
        <v>25</v>
      </c>
      <c r="H44" s="425"/>
      <c r="I44" s="422"/>
      <c r="J44" s="423"/>
    </row>
    <row r="45" spans="2:10" ht="24" customHeight="1" x14ac:dyDescent="0.25">
      <c r="B45" s="352"/>
      <c r="C45" s="30" t="s">
        <v>411</v>
      </c>
      <c r="D45" s="30" t="s">
        <v>200</v>
      </c>
      <c r="E45" s="30" t="s">
        <v>11</v>
      </c>
      <c r="F45" s="30" t="s">
        <v>412</v>
      </c>
      <c r="G45" s="758">
        <f>J29</f>
        <v>56000</v>
      </c>
      <c r="H45" s="759"/>
      <c r="I45" s="428" t="s">
        <v>24</v>
      </c>
      <c r="J45" s="429"/>
    </row>
    <row r="46" spans="2:10" ht="20.25" customHeight="1" x14ac:dyDescent="0.25">
      <c r="B46" s="9"/>
      <c r="C46" s="30" t="s">
        <v>146</v>
      </c>
      <c r="D46" s="30" t="s">
        <v>144</v>
      </c>
      <c r="E46" s="30" t="s">
        <v>11</v>
      </c>
      <c r="F46" s="30" t="s">
        <v>413</v>
      </c>
      <c r="G46" s="758">
        <f>J30</f>
        <v>6720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51"/>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9.2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sheetPr>
    <tabColor theme="0"/>
  </sheetPr>
  <dimension ref="B1:L62"/>
  <sheetViews>
    <sheetView workbookViewId="0">
      <selection activeCell="L30" sqref="L30"/>
    </sheetView>
  </sheetViews>
  <sheetFormatPr baseColWidth="10" defaultRowHeight="15" x14ac:dyDescent="0.25"/>
  <cols>
    <col min="1" max="1" width="2.5703125" customWidth="1"/>
    <col min="4" max="4" width="16" customWidth="1"/>
    <col min="8" max="8" width="7.85546875" customWidth="1"/>
    <col min="10" max="10" width="33.85546875" customWidth="1"/>
    <col min="12" max="12" width="22"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2023</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1719</v>
      </c>
      <c r="E15" s="772"/>
      <c r="F15" s="944" t="s">
        <v>2024</v>
      </c>
      <c r="G15" s="945"/>
      <c r="H15" s="737" t="s">
        <v>1921</v>
      </c>
      <c r="I15" s="518"/>
      <c r="J15" s="770" t="s">
        <v>317</v>
      </c>
    </row>
    <row r="16" spans="2:10" ht="18.75" customHeight="1" x14ac:dyDescent="0.25">
      <c r="B16" s="497"/>
      <c r="C16" s="498"/>
      <c r="D16" s="773"/>
      <c r="E16" s="774"/>
      <c r="F16" s="946"/>
      <c r="G16" s="947"/>
      <c r="H16" s="519"/>
      <c r="I16" s="520"/>
      <c r="J16" s="771"/>
    </row>
    <row r="17" spans="2:12" ht="15.75" x14ac:dyDescent="0.25">
      <c r="B17" s="497"/>
      <c r="C17" s="498"/>
      <c r="D17" s="390" t="s">
        <v>51</v>
      </c>
      <c r="E17" s="390"/>
      <c r="F17" s="390"/>
      <c r="G17" s="390"/>
      <c r="H17" s="390"/>
      <c r="I17" s="511" t="s">
        <v>50</v>
      </c>
      <c r="J17" s="512"/>
    </row>
    <row r="18" spans="2:12" ht="33" customHeight="1" x14ac:dyDescent="0.25">
      <c r="B18" s="499"/>
      <c r="C18" s="500"/>
      <c r="D18" s="510" t="s">
        <v>318</v>
      </c>
      <c r="E18" s="510"/>
      <c r="F18" s="510"/>
      <c r="G18" s="510"/>
      <c r="H18" s="510"/>
      <c r="I18" s="515" t="s">
        <v>319</v>
      </c>
      <c r="J18" s="516"/>
    </row>
    <row r="19" spans="2:12" ht="18" x14ac:dyDescent="0.25">
      <c r="B19" s="387" t="s">
        <v>47</v>
      </c>
      <c r="C19" s="388"/>
      <c r="D19" s="388"/>
      <c r="E19" s="388"/>
      <c r="F19" s="388"/>
      <c r="G19" s="388"/>
      <c r="H19" s="388"/>
      <c r="I19" s="388"/>
      <c r="J19" s="389"/>
    </row>
    <row r="20" spans="2:12" ht="9" customHeight="1" x14ac:dyDescent="0.25">
      <c r="B20" s="459" t="s">
        <v>46</v>
      </c>
      <c r="C20" s="460"/>
      <c r="D20" s="595" t="s">
        <v>1976</v>
      </c>
      <c r="E20" s="596"/>
      <c r="F20" s="596"/>
      <c r="G20" s="596"/>
      <c r="H20" s="596"/>
      <c r="I20" s="596"/>
      <c r="J20" s="597"/>
    </row>
    <row r="21" spans="2:12" ht="15" customHeight="1" x14ac:dyDescent="0.25">
      <c r="B21" s="461"/>
      <c r="C21" s="462"/>
      <c r="D21" s="598"/>
      <c r="E21" s="599"/>
      <c r="F21" s="599"/>
      <c r="G21" s="599"/>
      <c r="H21" s="599"/>
      <c r="I21" s="599"/>
      <c r="J21" s="600"/>
    </row>
    <row r="22" spans="2:12" ht="7.5" customHeight="1" x14ac:dyDescent="0.25">
      <c r="B22" s="521" t="s">
        <v>1977</v>
      </c>
      <c r="C22" s="521"/>
      <c r="D22" s="521"/>
      <c r="E22" s="521"/>
      <c r="F22" s="470" t="s">
        <v>44</v>
      </c>
      <c r="G22" s="471"/>
      <c r="H22" s="471"/>
      <c r="I22" s="471"/>
      <c r="J22" s="472"/>
    </row>
    <row r="23" spans="2:12" ht="11.25" customHeight="1" x14ac:dyDescent="0.25">
      <c r="B23" s="521"/>
      <c r="C23" s="521"/>
      <c r="D23" s="521"/>
      <c r="E23" s="521"/>
      <c r="F23" s="473"/>
      <c r="G23" s="474"/>
      <c r="H23" s="474"/>
      <c r="I23" s="474"/>
      <c r="J23" s="475"/>
    </row>
    <row r="24" spans="2:12" ht="7.5" customHeight="1" x14ac:dyDescent="0.25">
      <c r="B24" s="521"/>
      <c r="C24" s="521"/>
      <c r="D24" s="521"/>
      <c r="E24" s="521"/>
      <c r="F24" s="522"/>
      <c r="G24" s="523"/>
      <c r="H24" s="523"/>
      <c r="I24" s="523"/>
      <c r="J24" s="524"/>
    </row>
    <row r="25" spans="2:12" ht="18" x14ac:dyDescent="0.25">
      <c r="B25" s="387" t="s">
        <v>43</v>
      </c>
      <c r="C25" s="388"/>
      <c r="D25" s="388"/>
      <c r="E25" s="388"/>
      <c r="F25" s="388"/>
      <c r="G25" s="388"/>
      <c r="H25" s="388"/>
      <c r="I25" s="388"/>
      <c r="J25" s="389"/>
    </row>
    <row r="26" spans="2:12" ht="16.5" customHeight="1" x14ac:dyDescent="0.25">
      <c r="B26" s="760" t="s">
        <v>2029</v>
      </c>
      <c r="C26" s="761"/>
      <c r="D26" s="761"/>
      <c r="E26" s="761"/>
      <c r="F26" s="761"/>
      <c r="G26" s="761"/>
      <c r="H26" s="761"/>
      <c r="I26" s="761"/>
      <c r="J26" s="762"/>
    </row>
    <row r="27" spans="2:12" ht="39" customHeight="1" x14ac:dyDescent="0.25">
      <c r="B27" s="763"/>
      <c r="C27" s="764"/>
      <c r="D27" s="764"/>
      <c r="E27" s="764"/>
      <c r="F27" s="764"/>
      <c r="G27" s="764"/>
      <c r="H27" s="764"/>
      <c r="I27" s="764"/>
      <c r="J27" s="765"/>
    </row>
    <row r="28" spans="2:12" ht="27.75" customHeight="1" x14ac:dyDescent="0.25">
      <c r="B28" s="763"/>
      <c r="C28" s="764"/>
      <c r="D28" s="764"/>
      <c r="E28" s="764"/>
      <c r="F28" s="764"/>
      <c r="G28" s="764"/>
      <c r="H28" s="764"/>
      <c r="I28" s="764"/>
      <c r="J28" s="765"/>
    </row>
    <row r="29" spans="2:12" ht="17.25" customHeight="1" x14ac:dyDescent="0.25">
      <c r="B29" s="456" t="s">
        <v>195</v>
      </c>
      <c r="C29" s="709"/>
      <c r="D29" s="709"/>
      <c r="E29" s="709"/>
      <c r="F29" s="709"/>
      <c r="G29" s="709"/>
      <c r="H29" s="709"/>
      <c r="I29" s="710"/>
      <c r="J29" s="231">
        <v>15000</v>
      </c>
      <c r="L29" s="35"/>
    </row>
    <row r="30" spans="2:12" ht="21.75" customHeight="1" x14ac:dyDescent="0.25">
      <c r="B30" s="696" t="s">
        <v>244</v>
      </c>
      <c r="C30" s="697"/>
      <c r="D30" s="697"/>
      <c r="E30" s="697"/>
      <c r="F30" s="697"/>
      <c r="G30" s="697"/>
      <c r="H30" s="697"/>
      <c r="I30" s="700"/>
      <c r="J30" s="47"/>
    </row>
    <row r="31" spans="2:12" ht="16.5" customHeight="1" x14ac:dyDescent="0.25">
      <c r="B31" s="456" t="s">
        <v>42</v>
      </c>
      <c r="C31" s="709"/>
      <c r="D31" s="709"/>
      <c r="E31" s="709"/>
      <c r="F31" s="709"/>
      <c r="G31" s="709"/>
      <c r="H31" s="709"/>
      <c r="I31" s="710"/>
      <c r="J31" s="48">
        <f>J29+J30</f>
        <v>15000</v>
      </c>
    </row>
    <row r="32" spans="2:12" ht="15.75" customHeight="1" x14ac:dyDescent="0.25">
      <c r="B32" s="387" t="s">
        <v>40</v>
      </c>
      <c r="C32" s="388"/>
      <c r="D32" s="388"/>
      <c r="E32" s="388"/>
      <c r="F32" s="388"/>
      <c r="G32" s="388"/>
      <c r="H32" s="388"/>
      <c r="I32" s="388"/>
      <c r="J32" s="389"/>
    </row>
    <row r="33" spans="2:12" ht="15.75" x14ac:dyDescent="0.25">
      <c r="B33" s="434" t="s">
        <v>39</v>
      </c>
      <c r="C33" s="435"/>
      <c r="D33" s="435"/>
      <c r="E33" s="435"/>
      <c r="F33" s="435"/>
      <c r="G33" s="435"/>
      <c r="H33" s="436"/>
      <c r="I33" s="437" t="s">
        <v>38</v>
      </c>
      <c r="J33" s="437"/>
    </row>
    <row r="34" spans="2:12" ht="15.75" hidden="1" x14ac:dyDescent="0.25">
      <c r="B34" s="542"/>
      <c r="C34" s="543"/>
      <c r="D34" s="543"/>
      <c r="E34" s="543"/>
      <c r="F34" s="543"/>
      <c r="G34" s="543"/>
      <c r="H34" s="543"/>
      <c r="I34" s="544"/>
      <c r="J34" s="545"/>
    </row>
    <row r="35" spans="2:12" ht="18" x14ac:dyDescent="0.25">
      <c r="B35" s="542" t="s">
        <v>340</v>
      </c>
      <c r="C35" s="543"/>
      <c r="D35" s="543"/>
      <c r="E35" s="543"/>
      <c r="F35" s="543"/>
      <c r="G35" s="543"/>
      <c r="H35" s="543"/>
      <c r="I35" s="711">
        <f>J29*0.1%</f>
        <v>15</v>
      </c>
      <c r="J35" s="712"/>
      <c r="L35" s="35"/>
    </row>
    <row r="36" spans="2:12" ht="18" x14ac:dyDescent="0.25">
      <c r="B36" s="542" t="s">
        <v>1967</v>
      </c>
      <c r="C36" s="543"/>
      <c r="D36" s="543"/>
      <c r="E36" s="543"/>
      <c r="F36" s="543"/>
      <c r="G36" s="543"/>
      <c r="H36" s="543"/>
      <c r="I36" s="711">
        <f>J29*1.4%</f>
        <v>209.99999999999997</v>
      </c>
      <c r="J36" s="712"/>
      <c r="L36" s="35"/>
    </row>
    <row r="37" spans="2:12" ht="19.5" hidden="1" customHeight="1" x14ac:dyDescent="0.25">
      <c r="B37" s="542" t="s">
        <v>198</v>
      </c>
      <c r="C37" s="543"/>
      <c r="D37" s="543"/>
      <c r="E37" s="543"/>
      <c r="F37" s="543"/>
      <c r="G37" s="543"/>
      <c r="H37" s="543"/>
      <c r="I37" s="713">
        <f>+J30*75%</f>
        <v>0</v>
      </c>
      <c r="J37" s="714"/>
      <c r="L37" s="35"/>
    </row>
    <row r="38" spans="2:12" ht="18" hidden="1" x14ac:dyDescent="0.25">
      <c r="B38" s="542" t="s">
        <v>1336</v>
      </c>
      <c r="C38" s="543"/>
      <c r="D38" s="543"/>
      <c r="E38" s="543"/>
      <c r="F38" s="543"/>
      <c r="G38" s="543"/>
      <c r="H38" s="543"/>
      <c r="I38" s="713"/>
      <c r="J38" s="714"/>
    </row>
    <row r="39" spans="2:12" ht="15.75" x14ac:dyDescent="0.25">
      <c r="B39" s="672"/>
      <c r="C39" s="673"/>
      <c r="D39" s="673"/>
      <c r="E39" s="673"/>
      <c r="F39" s="673"/>
      <c r="G39" s="673"/>
      <c r="H39" s="673"/>
      <c r="I39" s="580"/>
      <c r="J39" s="581"/>
    </row>
    <row r="40" spans="2:12" ht="24" customHeight="1" x14ac:dyDescent="0.25">
      <c r="B40" s="443" t="s">
        <v>2028</v>
      </c>
      <c r="C40" s="621"/>
      <c r="D40" s="621"/>
      <c r="E40" s="622"/>
      <c r="F40" s="550" t="s">
        <v>34</v>
      </c>
      <c r="G40" s="551"/>
      <c r="H40" s="552"/>
      <c r="I40" s="715">
        <f>I37+I36+I35+I38</f>
        <v>224.99999999999997</v>
      </c>
      <c r="J40" s="715"/>
    </row>
    <row r="41" spans="2:12" ht="32.25" customHeight="1" x14ac:dyDescent="0.25">
      <c r="B41" s="623"/>
      <c r="C41" s="624"/>
      <c r="D41" s="624"/>
      <c r="E41" s="625"/>
      <c r="F41" s="550" t="s">
        <v>33</v>
      </c>
      <c r="G41" s="551"/>
      <c r="H41" s="552"/>
      <c r="I41" s="716">
        <f>J31-I40</f>
        <v>14775</v>
      </c>
      <c r="J41" s="717"/>
      <c r="L41" s="35"/>
    </row>
    <row r="42" spans="2:12" ht="16.5" x14ac:dyDescent="0.25">
      <c r="B42" s="417" t="s">
        <v>32</v>
      </c>
      <c r="C42" s="418"/>
      <c r="D42" s="418"/>
      <c r="E42" s="418"/>
      <c r="F42" s="418"/>
      <c r="G42" s="418"/>
      <c r="H42" s="419"/>
      <c r="I42" s="420" t="s">
        <v>31</v>
      </c>
      <c r="J42" s="421"/>
    </row>
    <row r="43" spans="2:12" ht="31.5" x14ac:dyDescent="0.25">
      <c r="B43" s="350" t="s">
        <v>30</v>
      </c>
      <c r="C43" s="350" t="s">
        <v>29</v>
      </c>
      <c r="D43" s="350" t="s">
        <v>28</v>
      </c>
      <c r="E43" s="350" t="s">
        <v>27</v>
      </c>
      <c r="F43" s="28" t="s">
        <v>26</v>
      </c>
      <c r="G43" s="424" t="s">
        <v>25</v>
      </c>
      <c r="H43" s="425"/>
      <c r="I43" s="422"/>
      <c r="J43" s="423"/>
    </row>
    <row r="44" spans="2:12" ht="24" customHeight="1" x14ac:dyDescent="0.25">
      <c r="B44" s="352"/>
      <c r="C44" s="30" t="s">
        <v>411</v>
      </c>
      <c r="D44" s="30" t="s">
        <v>200</v>
      </c>
      <c r="E44" s="30" t="s">
        <v>11</v>
      </c>
      <c r="F44" s="30" t="s">
        <v>412</v>
      </c>
      <c r="G44" s="758">
        <f>J29</f>
        <v>15000</v>
      </c>
      <c r="H44" s="759"/>
      <c r="I44" s="428" t="s">
        <v>24</v>
      </c>
      <c r="J44" s="429"/>
    </row>
    <row r="45" spans="2:12" ht="20.25" customHeight="1" x14ac:dyDescent="0.25">
      <c r="B45" s="9"/>
      <c r="C45" s="8"/>
      <c r="D45" s="8"/>
      <c r="E45" s="8"/>
      <c r="F45" s="8"/>
      <c r="G45" s="407"/>
      <c r="H45" s="408"/>
      <c r="I45" s="430"/>
      <c r="J45" s="431"/>
    </row>
    <row r="46" spans="2:12" ht="15.75" x14ac:dyDescent="0.25">
      <c r="B46" s="9"/>
      <c r="C46" s="8"/>
      <c r="D46" s="8"/>
      <c r="E46" s="8"/>
      <c r="F46" s="8"/>
      <c r="G46" s="406"/>
      <c r="H46" s="407"/>
      <c r="I46" s="430"/>
      <c r="J46" s="431"/>
    </row>
    <row r="47" spans="2:12" ht="15.75" x14ac:dyDescent="0.25">
      <c r="B47" s="9"/>
      <c r="C47" s="8"/>
      <c r="D47" s="8"/>
      <c r="E47" s="8"/>
      <c r="F47" s="8"/>
      <c r="G47" s="406"/>
      <c r="H47" s="407"/>
      <c r="I47" s="432"/>
      <c r="J47" s="433"/>
    </row>
    <row r="48" spans="2:12" ht="15.75" x14ac:dyDescent="0.25">
      <c r="B48" s="9"/>
      <c r="C48" s="8"/>
      <c r="D48" s="8"/>
      <c r="E48" s="8"/>
      <c r="F48" s="8"/>
      <c r="G48" s="406"/>
      <c r="H48" s="407"/>
      <c r="I48" s="390" t="s">
        <v>19</v>
      </c>
      <c r="J48" s="390"/>
    </row>
    <row r="49" spans="2:10" ht="15.75" x14ac:dyDescent="0.25">
      <c r="B49" s="9"/>
      <c r="C49" s="8"/>
      <c r="D49" s="8"/>
      <c r="E49" s="8"/>
      <c r="F49" s="8"/>
      <c r="G49" s="406"/>
      <c r="H49" s="407"/>
      <c r="I49" s="49"/>
      <c r="J49" s="50"/>
    </row>
    <row r="50" spans="2:10" ht="15.75" x14ac:dyDescent="0.25">
      <c r="B50" s="9"/>
      <c r="C50" s="8"/>
      <c r="D50" s="8"/>
      <c r="E50" s="8"/>
      <c r="F50" s="8"/>
      <c r="G50" s="406"/>
      <c r="H50" s="407"/>
      <c r="I50" s="411" t="s">
        <v>201</v>
      </c>
      <c r="J50" s="412"/>
    </row>
    <row r="51" spans="2:10" ht="15.75" x14ac:dyDescent="0.25">
      <c r="B51" s="9"/>
      <c r="C51" s="8"/>
      <c r="D51" s="8"/>
      <c r="E51" s="8"/>
      <c r="F51" s="8"/>
      <c r="G51" s="406"/>
      <c r="H51" s="407"/>
      <c r="I51" s="411"/>
      <c r="J51" s="412"/>
    </row>
    <row r="52" spans="2:10" ht="15.75" x14ac:dyDescent="0.25">
      <c r="B52" s="9"/>
      <c r="C52" s="8"/>
      <c r="D52" s="8"/>
      <c r="E52" s="8"/>
      <c r="F52" s="8"/>
      <c r="G52" s="406"/>
      <c r="H52" s="407"/>
      <c r="I52" s="411"/>
      <c r="J52" s="412"/>
    </row>
    <row r="53" spans="2:10" ht="24.75" customHeight="1" x14ac:dyDescent="0.25">
      <c r="B53" s="351"/>
      <c r="C53" s="32"/>
      <c r="D53" s="32"/>
      <c r="E53" s="6"/>
      <c r="F53" s="6"/>
      <c r="G53" s="415"/>
      <c r="H53" s="416"/>
      <c r="I53" s="413"/>
      <c r="J53" s="414"/>
    </row>
    <row r="54" spans="2:10" ht="18" x14ac:dyDescent="0.25">
      <c r="B54" s="387" t="s">
        <v>8</v>
      </c>
      <c r="C54" s="388"/>
      <c r="D54" s="388"/>
      <c r="E54" s="388"/>
      <c r="F54" s="388"/>
      <c r="G54" s="388"/>
      <c r="H54" s="389"/>
      <c r="I54" s="390" t="s">
        <v>7</v>
      </c>
      <c r="J54" s="390"/>
    </row>
    <row r="55" spans="2:10" ht="15.75" x14ac:dyDescent="0.25">
      <c r="B55" s="390" t="s">
        <v>6</v>
      </c>
      <c r="C55" s="390"/>
      <c r="D55" s="390"/>
      <c r="E55" s="390" t="s">
        <v>5</v>
      </c>
      <c r="F55" s="390"/>
      <c r="G55" s="390"/>
      <c r="H55" s="390"/>
      <c r="I55" s="390"/>
      <c r="J55" s="390"/>
    </row>
    <row r="56" spans="2:10" ht="29.25" customHeight="1" x14ac:dyDescent="0.25">
      <c r="B56" s="573" t="s">
        <v>877</v>
      </c>
      <c r="C56" s="392"/>
      <c r="D56" s="392"/>
      <c r="E56" s="394" t="s">
        <v>871</v>
      </c>
      <c r="F56" s="394"/>
      <c r="G56" s="394"/>
      <c r="H56" s="395"/>
      <c r="I56" s="400" t="s">
        <v>86</v>
      </c>
      <c r="J56" s="401"/>
    </row>
    <row r="57" spans="2:10" x14ac:dyDescent="0.25">
      <c r="B57" s="392"/>
      <c r="C57" s="392"/>
      <c r="D57" s="392"/>
      <c r="E57" s="396"/>
      <c r="F57" s="396"/>
      <c r="G57" s="396"/>
      <c r="H57" s="397"/>
      <c r="I57" s="402"/>
      <c r="J57" s="403"/>
    </row>
    <row r="58" spans="2:10" x14ac:dyDescent="0.25">
      <c r="B58" s="392"/>
      <c r="C58" s="392"/>
      <c r="D58" s="392"/>
      <c r="E58" s="396"/>
      <c r="F58" s="396"/>
      <c r="G58" s="396"/>
      <c r="H58" s="397"/>
      <c r="I58" s="402"/>
      <c r="J58" s="403"/>
    </row>
    <row r="59" spans="2:10" x14ac:dyDescent="0.25">
      <c r="B59" s="392"/>
      <c r="C59" s="392"/>
      <c r="D59" s="392"/>
      <c r="E59" s="396"/>
      <c r="F59" s="396"/>
      <c r="G59" s="396"/>
      <c r="H59" s="396"/>
      <c r="I59" s="404"/>
      <c r="J59" s="405"/>
    </row>
    <row r="60" spans="2:10" x14ac:dyDescent="0.25">
      <c r="B60" s="392"/>
      <c r="C60" s="392"/>
      <c r="D60" s="392"/>
      <c r="E60" s="396"/>
      <c r="F60" s="396"/>
      <c r="G60" s="396"/>
      <c r="H60" s="396"/>
      <c r="I60" s="400" t="s">
        <v>1</v>
      </c>
      <c r="J60" s="401"/>
    </row>
    <row r="61" spans="2:10" x14ac:dyDescent="0.25">
      <c r="B61" s="392"/>
      <c r="C61" s="392"/>
      <c r="D61" s="392"/>
      <c r="E61" s="398"/>
      <c r="F61" s="398"/>
      <c r="G61" s="398"/>
      <c r="H61" s="399"/>
      <c r="I61" s="404"/>
      <c r="J61" s="405"/>
    </row>
    <row r="62" spans="2:10" x14ac:dyDescent="0.25">
      <c r="B62" s="574" t="s">
        <v>0</v>
      </c>
      <c r="C62" s="575"/>
      <c r="D62" s="575"/>
      <c r="E62" s="575"/>
      <c r="F62" s="575"/>
      <c r="G62" s="575"/>
      <c r="H62" s="575"/>
      <c r="I62" s="575"/>
      <c r="J62" s="576"/>
    </row>
  </sheetData>
  <mergeCells count="72">
    <mergeCell ref="B62:J62"/>
    <mergeCell ref="B54:H54"/>
    <mergeCell ref="I54:J55"/>
    <mergeCell ref="B55:D55"/>
    <mergeCell ref="E55:H55"/>
    <mergeCell ref="B56:D61"/>
    <mergeCell ref="E56:H61"/>
    <mergeCell ref="I56:J59"/>
    <mergeCell ref="I60:J61"/>
    <mergeCell ref="G49:H49"/>
    <mergeCell ref="G50:H50"/>
    <mergeCell ref="I50:J53"/>
    <mergeCell ref="G51:H51"/>
    <mergeCell ref="G52:H52"/>
    <mergeCell ref="G53:H53"/>
    <mergeCell ref="G48:H48"/>
    <mergeCell ref="I48:J48"/>
    <mergeCell ref="B40:E41"/>
    <mergeCell ref="F40:H40"/>
    <mergeCell ref="I40:J40"/>
    <mergeCell ref="F41:H41"/>
    <mergeCell ref="I41:J41"/>
    <mergeCell ref="B42:H42"/>
    <mergeCell ref="I42:J43"/>
    <mergeCell ref="G43:H43"/>
    <mergeCell ref="G44:H44"/>
    <mergeCell ref="I44:J47"/>
    <mergeCell ref="G45:H45"/>
    <mergeCell ref="G46:H46"/>
    <mergeCell ref="G47:H47"/>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rintOptions horizontalCentered="1"/>
  <pageMargins left="0.11811023622047245" right="0.11811023622047245" top="0.15748031496062992" bottom="0.35433070866141736" header="0.31496062992125984" footer="0.31496062992125984"/>
  <pageSetup scale="70" orientation="portrait" r:id="rId1"/>
  <drawing r:id="rId2"/>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sheetPr>
    <tabColor theme="0"/>
  </sheetPr>
  <dimension ref="B1:J63"/>
  <sheetViews>
    <sheetView workbookViewId="0">
      <selection activeCell="D8" sqref="D8"/>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2025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517" t="s">
        <v>1289</v>
      </c>
      <c r="E15" s="518"/>
      <c r="F15" s="505" t="s">
        <v>2026</v>
      </c>
      <c r="G15" s="506"/>
      <c r="H15" s="737" t="s">
        <v>1921</v>
      </c>
      <c r="I15" s="518"/>
      <c r="J15" s="770" t="s">
        <v>317</v>
      </c>
    </row>
    <row r="16" spans="2:10" ht="18.75" customHeight="1" x14ac:dyDescent="0.25">
      <c r="B16" s="497"/>
      <c r="C16" s="498"/>
      <c r="D16" s="519"/>
      <c r="E16" s="520"/>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1333</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1334</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2030</v>
      </c>
      <c r="C26" s="477"/>
      <c r="D26" s="477"/>
      <c r="E26" s="477"/>
      <c r="F26" s="477"/>
      <c r="G26" s="477"/>
      <c r="H26" s="477"/>
      <c r="I26" s="477"/>
      <c r="J26" s="478"/>
    </row>
    <row r="27" spans="2:10" ht="31.5" customHeight="1" x14ac:dyDescent="0.25">
      <c r="B27" s="479"/>
      <c r="C27" s="480"/>
      <c r="D27" s="480"/>
      <c r="E27" s="480"/>
      <c r="F27" s="480"/>
      <c r="G27" s="480"/>
      <c r="H27" s="480"/>
      <c r="I27" s="480"/>
      <c r="J27" s="481"/>
    </row>
    <row r="28" spans="2:10" ht="51"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231">
        <v>52000</v>
      </c>
    </row>
    <row r="30" spans="2:10" ht="21.75" customHeight="1" x14ac:dyDescent="0.25">
      <c r="B30" s="696" t="s">
        <v>244</v>
      </c>
      <c r="C30" s="697"/>
      <c r="D30" s="697"/>
      <c r="E30" s="697"/>
      <c r="F30" s="697"/>
      <c r="G30" s="697"/>
      <c r="H30" s="697"/>
      <c r="I30" s="700"/>
      <c r="J30" s="47">
        <f>J29*12%</f>
        <v>6240</v>
      </c>
    </row>
    <row r="31" spans="2:10" ht="16.5" customHeight="1" x14ac:dyDescent="0.25">
      <c r="B31" s="456" t="s">
        <v>42</v>
      </c>
      <c r="C31" s="709"/>
      <c r="D31" s="709"/>
      <c r="E31" s="709"/>
      <c r="F31" s="709"/>
      <c r="G31" s="709"/>
      <c r="H31" s="709"/>
      <c r="I31" s="710"/>
      <c r="J31" s="48">
        <f>J29+J30</f>
        <v>58240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52</v>
      </c>
      <c r="J35" s="712"/>
    </row>
    <row r="36" spans="2:10" ht="18" x14ac:dyDescent="0.25">
      <c r="B36" s="542" t="s">
        <v>1336</v>
      </c>
      <c r="C36" s="543"/>
      <c r="D36" s="543"/>
      <c r="E36" s="543"/>
      <c r="F36" s="543"/>
      <c r="G36" s="543"/>
      <c r="H36" s="543"/>
      <c r="I36" s="711">
        <f>J29*2%</f>
        <v>1040</v>
      </c>
      <c r="J36" s="712"/>
    </row>
    <row r="37" spans="2:10" ht="18" x14ac:dyDescent="0.25">
      <c r="B37" s="542" t="s">
        <v>1292</v>
      </c>
      <c r="C37" s="543"/>
      <c r="D37" s="543"/>
      <c r="E37" s="543"/>
      <c r="F37" s="543"/>
      <c r="G37" s="543"/>
      <c r="H37" s="543"/>
      <c r="I37" s="711">
        <f>+J29*1.4%</f>
        <v>727.99999999999989</v>
      </c>
      <c r="J37" s="712"/>
    </row>
    <row r="38" spans="2:10" ht="19.5" customHeight="1" x14ac:dyDescent="0.25">
      <c r="B38" s="542" t="s">
        <v>198</v>
      </c>
      <c r="C38" s="543"/>
      <c r="D38" s="543"/>
      <c r="E38" s="543"/>
      <c r="F38" s="543"/>
      <c r="G38" s="543"/>
      <c r="H38" s="543"/>
      <c r="I38" s="713">
        <f>+J30*75%</f>
        <v>4680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2027</v>
      </c>
      <c r="C41" s="621"/>
      <c r="D41" s="621"/>
      <c r="E41" s="622"/>
      <c r="F41" s="550" t="s">
        <v>34</v>
      </c>
      <c r="G41" s="551"/>
      <c r="H41" s="552"/>
      <c r="I41" s="715">
        <f>I38+I37+I35+I36</f>
        <v>6500</v>
      </c>
      <c r="J41" s="715"/>
    </row>
    <row r="42" spans="2:10" ht="32.25" customHeight="1" x14ac:dyDescent="0.25">
      <c r="B42" s="623"/>
      <c r="C42" s="624"/>
      <c r="D42" s="624"/>
      <c r="E42" s="625"/>
      <c r="F42" s="550" t="s">
        <v>33</v>
      </c>
      <c r="G42" s="551"/>
      <c r="H42" s="552"/>
      <c r="I42" s="716">
        <f>J31-I41</f>
        <v>51740</v>
      </c>
      <c r="J42" s="717"/>
    </row>
    <row r="43" spans="2:10" ht="16.5" x14ac:dyDescent="0.25">
      <c r="B43" s="417" t="s">
        <v>32</v>
      </c>
      <c r="C43" s="418"/>
      <c r="D43" s="418"/>
      <c r="E43" s="418"/>
      <c r="F43" s="418"/>
      <c r="G43" s="418"/>
      <c r="H43" s="419"/>
      <c r="I43" s="420" t="s">
        <v>31</v>
      </c>
      <c r="J43" s="421"/>
    </row>
    <row r="44" spans="2:10" ht="31.5" x14ac:dyDescent="0.25">
      <c r="B44" s="353" t="s">
        <v>30</v>
      </c>
      <c r="C44" s="353" t="s">
        <v>29</v>
      </c>
      <c r="D44" s="353" t="s">
        <v>28</v>
      </c>
      <c r="E44" s="353" t="s">
        <v>27</v>
      </c>
      <c r="F44" s="28" t="s">
        <v>26</v>
      </c>
      <c r="G44" s="424" t="s">
        <v>25</v>
      </c>
      <c r="H44" s="425"/>
      <c r="I44" s="422"/>
      <c r="J44" s="423"/>
    </row>
    <row r="45" spans="2:10" ht="24" customHeight="1" x14ac:dyDescent="0.25">
      <c r="B45" s="355"/>
      <c r="C45" s="30" t="s">
        <v>411</v>
      </c>
      <c r="D45" s="30" t="s">
        <v>200</v>
      </c>
      <c r="E45" s="30" t="s">
        <v>11</v>
      </c>
      <c r="F45" s="30" t="s">
        <v>412</v>
      </c>
      <c r="G45" s="758">
        <f>J29</f>
        <v>52000</v>
      </c>
      <c r="H45" s="759"/>
      <c r="I45" s="428" t="s">
        <v>24</v>
      </c>
      <c r="J45" s="429"/>
    </row>
    <row r="46" spans="2:10" ht="20.25" customHeight="1" x14ac:dyDescent="0.25">
      <c r="B46" s="9"/>
      <c r="C46" s="30" t="s">
        <v>146</v>
      </c>
      <c r="D46" s="30" t="s">
        <v>144</v>
      </c>
      <c r="E46" s="30" t="s">
        <v>11</v>
      </c>
      <c r="F46" s="30" t="s">
        <v>413</v>
      </c>
      <c r="G46" s="758">
        <f>J30</f>
        <v>6240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54"/>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ageMargins left="0.11811023622047245" right="0.11811023622047245" top="0.15748031496062992" bottom="0.35433070866141736" header="0.31496062992125984" footer="0.31496062992125984"/>
  <pageSetup scale="73" orientation="portrait" r:id="rId1"/>
  <drawing r:id="rId2"/>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sheetPr>
    <tabColor theme="0"/>
  </sheetPr>
  <dimension ref="B1:J63"/>
  <sheetViews>
    <sheetView workbookViewId="0">
      <selection activeCell="H15" sqref="H15:I16"/>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2031</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2020</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2034</v>
      </c>
      <c r="E15" s="772"/>
      <c r="F15" s="944" t="s">
        <v>2035</v>
      </c>
      <c r="G15" s="945"/>
      <c r="H15" s="737" t="s">
        <v>1921</v>
      </c>
      <c r="I15" s="518"/>
      <c r="J15" s="770" t="s">
        <v>317</v>
      </c>
    </row>
    <row r="16" spans="2:10" ht="38.25" customHeight="1" x14ac:dyDescent="0.25">
      <c r="B16" s="497"/>
      <c r="C16" s="498"/>
      <c r="D16" s="773"/>
      <c r="E16" s="774"/>
      <c r="F16" s="946"/>
      <c r="G16" s="947"/>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1562</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1563</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6.5" customHeight="1" x14ac:dyDescent="0.25">
      <c r="B26" s="760" t="s">
        <v>2032</v>
      </c>
      <c r="C26" s="761"/>
      <c r="D26" s="761"/>
      <c r="E26" s="761"/>
      <c r="F26" s="761"/>
      <c r="G26" s="761"/>
      <c r="H26" s="761"/>
      <c r="I26" s="761"/>
      <c r="J26" s="762"/>
    </row>
    <row r="27" spans="2:10" ht="13.5" customHeight="1" x14ac:dyDescent="0.25">
      <c r="B27" s="763"/>
      <c r="C27" s="764"/>
      <c r="D27" s="764"/>
      <c r="E27" s="764"/>
      <c r="F27" s="764"/>
      <c r="G27" s="764"/>
      <c r="H27" s="764"/>
      <c r="I27" s="764"/>
      <c r="J27" s="765"/>
    </row>
    <row r="28" spans="2:10" ht="51" customHeight="1" x14ac:dyDescent="0.25">
      <c r="B28" s="763"/>
      <c r="C28" s="764"/>
      <c r="D28" s="764"/>
      <c r="E28" s="764"/>
      <c r="F28" s="764"/>
      <c r="G28" s="764"/>
      <c r="H28" s="764"/>
      <c r="I28" s="764"/>
      <c r="J28" s="765"/>
    </row>
    <row r="29" spans="2:10" ht="17.25" customHeight="1" x14ac:dyDescent="0.25">
      <c r="B29" s="456" t="s">
        <v>195</v>
      </c>
      <c r="C29" s="709"/>
      <c r="D29" s="709"/>
      <c r="E29" s="709"/>
      <c r="F29" s="709"/>
      <c r="G29" s="709"/>
      <c r="H29" s="709"/>
      <c r="I29" s="710"/>
      <c r="J29" s="231">
        <v>112000</v>
      </c>
    </row>
    <row r="30" spans="2:10" ht="21.75" customHeight="1" x14ac:dyDescent="0.25">
      <c r="B30" s="696" t="s">
        <v>244</v>
      </c>
      <c r="C30" s="697"/>
      <c r="D30" s="697"/>
      <c r="E30" s="697"/>
      <c r="F30" s="697"/>
      <c r="G30" s="697"/>
      <c r="H30" s="697"/>
      <c r="I30" s="700"/>
      <c r="J30" s="47">
        <f>J29*12%</f>
        <v>13440</v>
      </c>
    </row>
    <row r="31" spans="2:10" ht="16.5" customHeight="1" x14ac:dyDescent="0.25">
      <c r="B31" s="456" t="s">
        <v>42</v>
      </c>
      <c r="C31" s="709"/>
      <c r="D31" s="709"/>
      <c r="E31" s="709"/>
      <c r="F31" s="709"/>
      <c r="G31" s="709"/>
      <c r="H31" s="709"/>
      <c r="I31" s="710"/>
      <c r="J31" s="48">
        <f>J29+J30</f>
        <v>125440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112</v>
      </c>
      <c r="J35" s="712"/>
    </row>
    <row r="36" spans="2:10" ht="18" x14ac:dyDescent="0.25">
      <c r="B36" s="542" t="s">
        <v>1572</v>
      </c>
      <c r="C36" s="543"/>
      <c r="D36" s="543"/>
      <c r="E36" s="543"/>
      <c r="F36" s="543"/>
      <c r="G36" s="543"/>
      <c r="H36" s="543"/>
      <c r="I36" s="711">
        <f>+J29*1.4%</f>
        <v>1567.9999999999998</v>
      </c>
      <c r="J36" s="712"/>
    </row>
    <row r="37" spans="2:10" ht="19.5" customHeight="1" x14ac:dyDescent="0.25">
      <c r="B37" s="542" t="s">
        <v>298</v>
      </c>
      <c r="C37" s="543"/>
      <c r="D37" s="543"/>
      <c r="E37" s="543"/>
      <c r="F37" s="543"/>
      <c r="G37" s="543"/>
      <c r="H37" s="543"/>
      <c r="I37" s="713">
        <f>+J30*100%</f>
        <v>13440</v>
      </c>
      <c r="J37" s="714"/>
    </row>
    <row r="38" spans="2:10" ht="15.75" hidden="1" x14ac:dyDescent="0.25">
      <c r="B38" s="577"/>
      <c r="C38" s="578"/>
      <c r="D38" s="578"/>
      <c r="E38" s="578"/>
      <c r="F38" s="578"/>
      <c r="G38" s="578"/>
      <c r="H38" s="579"/>
      <c r="I38" s="593"/>
      <c r="J38" s="594"/>
    </row>
    <row r="39" spans="2:10" ht="15.75" hidden="1" x14ac:dyDescent="0.25">
      <c r="B39" s="672"/>
      <c r="C39" s="673"/>
      <c r="D39" s="673"/>
      <c r="E39" s="673"/>
      <c r="F39" s="673"/>
      <c r="G39" s="673"/>
      <c r="H39" s="673"/>
      <c r="I39" s="580"/>
      <c r="J39" s="581"/>
    </row>
    <row r="40" spans="2:10" ht="18" x14ac:dyDescent="0.25">
      <c r="B40" s="542" t="s">
        <v>1336</v>
      </c>
      <c r="C40" s="543"/>
      <c r="D40" s="543"/>
      <c r="E40" s="543"/>
      <c r="F40" s="543"/>
      <c r="G40" s="543"/>
      <c r="H40" s="543"/>
      <c r="I40" s="713">
        <f>J29*2%</f>
        <v>2240</v>
      </c>
      <c r="J40" s="714"/>
    </row>
    <row r="41" spans="2:10" ht="18" customHeight="1" x14ac:dyDescent="0.25">
      <c r="B41" s="443" t="s">
        <v>2033</v>
      </c>
      <c r="C41" s="621"/>
      <c r="D41" s="621"/>
      <c r="E41" s="622"/>
      <c r="F41" s="550" t="s">
        <v>34</v>
      </c>
      <c r="G41" s="551"/>
      <c r="H41" s="552"/>
      <c r="I41" s="715">
        <f>I37+I36+I35+I40</f>
        <v>17360</v>
      </c>
      <c r="J41" s="715"/>
    </row>
    <row r="42" spans="2:10" ht="32.25" customHeight="1" x14ac:dyDescent="0.25">
      <c r="B42" s="623"/>
      <c r="C42" s="624"/>
      <c r="D42" s="624"/>
      <c r="E42" s="625"/>
      <c r="F42" s="550" t="s">
        <v>33</v>
      </c>
      <c r="G42" s="551"/>
      <c r="H42" s="552"/>
      <c r="I42" s="716">
        <f>J31-I41</f>
        <v>108080</v>
      </c>
      <c r="J42" s="717"/>
    </row>
    <row r="43" spans="2:10" ht="16.5" x14ac:dyDescent="0.25">
      <c r="B43" s="417" t="s">
        <v>32</v>
      </c>
      <c r="C43" s="418"/>
      <c r="D43" s="418"/>
      <c r="E43" s="418"/>
      <c r="F43" s="418"/>
      <c r="G43" s="418"/>
      <c r="H43" s="419"/>
      <c r="I43" s="420" t="s">
        <v>31</v>
      </c>
      <c r="J43" s="421"/>
    </row>
    <row r="44" spans="2:10" ht="31.5" x14ac:dyDescent="0.25">
      <c r="B44" s="353" t="s">
        <v>30</v>
      </c>
      <c r="C44" s="353" t="s">
        <v>29</v>
      </c>
      <c r="D44" s="353" t="s">
        <v>28</v>
      </c>
      <c r="E44" s="353" t="s">
        <v>27</v>
      </c>
      <c r="F44" s="28" t="s">
        <v>26</v>
      </c>
      <c r="G44" s="424" t="s">
        <v>25</v>
      </c>
      <c r="H44" s="425"/>
      <c r="I44" s="422"/>
      <c r="J44" s="423"/>
    </row>
    <row r="45" spans="2:10" ht="24" customHeight="1" x14ac:dyDescent="0.25">
      <c r="B45" s="355"/>
      <c r="C45" s="30" t="s">
        <v>411</v>
      </c>
      <c r="D45" s="30" t="s">
        <v>200</v>
      </c>
      <c r="E45" s="30" t="s">
        <v>11</v>
      </c>
      <c r="F45" s="30" t="s">
        <v>412</v>
      </c>
      <c r="G45" s="758">
        <f>J29</f>
        <v>112000</v>
      </c>
      <c r="H45" s="759"/>
      <c r="I45" s="428" t="s">
        <v>24</v>
      </c>
      <c r="J45" s="429"/>
    </row>
    <row r="46" spans="2:10" ht="20.25" customHeight="1" x14ac:dyDescent="0.25">
      <c r="B46" s="355"/>
      <c r="C46" s="30" t="s">
        <v>146</v>
      </c>
      <c r="D46" s="30" t="s">
        <v>144</v>
      </c>
      <c r="E46" s="30" t="s">
        <v>11</v>
      </c>
      <c r="F46" s="30" t="s">
        <v>413</v>
      </c>
      <c r="G46" s="758">
        <f>J30</f>
        <v>13440</v>
      </c>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201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54"/>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22.5" customHeight="1" x14ac:dyDescent="0.25">
      <c r="B57" s="573" t="s">
        <v>877</v>
      </c>
      <c r="C57" s="392"/>
      <c r="D57" s="392"/>
      <c r="E57" s="394" t="s">
        <v>871</v>
      </c>
      <c r="F57" s="394"/>
      <c r="G57" s="394"/>
      <c r="H57" s="395"/>
      <c r="I57" s="400" t="s">
        <v>86</v>
      </c>
      <c r="J57" s="401"/>
    </row>
    <row r="58" spans="2:10" ht="9" customHeight="1" x14ac:dyDescent="0.25">
      <c r="B58" s="392"/>
      <c r="C58" s="392"/>
      <c r="D58" s="392"/>
      <c r="E58" s="396"/>
      <c r="F58" s="396"/>
      <c r="G58" s="396"/>
      <c r="H58" s="397"/>
      <c r="I58" s="402"/>
      <c r="J58" s="403"/>
    </row>
    <row r="59" spans="2:10" ht="13.5" customHeight="1" x14ac:dyDescent="0.25">
      <c r="B59" s="392"/>
      <c r="C59" s="392"/>
      <c r="D59" s="392"/>
      <c r="E59" s="396"/>
      <c r="F59" s="396"/>
      <c r="G59" s="396"/>
      <c r="H59" s="397"/>
      <c r="I59" s="402"/>
      <c r="J59" s="403"/>
    </row>
    <row r="60" spans="2:10" hidden="1"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J15:J16"/>
    <mergeCell ref="D17:H17"/>
    <mergeCell ref="B14:C18"/>
    <mergeCell ref="D14:E14"/>
    <mergeCell ref="F14:G14"/>
    <mergeCell ref="H14:I14"/>
    <mergeCell ref="D15:E16"/>
    <mergeCell ref="F15:G16"/>
    <mergeCell ref="H15:I16"/>
    <mergeCell ref="I17:J17"/>
    <mergeCell ref="D18:H18"/>
    <mergeCell ref="I18:J18"/>
    <mergeCell ref="B5:J5"/>
    <mergeCell ref="B6:J6"/>
    <mergeCell ref="B7:J7"/>
    <mergeCell ref="B12:J12"/>
    <mergeCell ref="B13:J13"/>
    <mergeCell ref="B33:H33"/>
    <mergeCell ref="I33:J33"/>
    <mergeCell ref="B19:J19"/>
    <mergeCell ref="B20:C21"/>
    <mergeCell ref="D20:J21"/>
    <mergeCell ref="B22:E24"/>
    <mergeCell ref="F22:J24"/>
    <mergeCell ref="B25:J25"/>
    <mergeCell ref="B26:J28"/>
    <mergeCell ref="B29:I29"/>
    <mergeCell ref="B30:I30"/>
    <mergeCell ref="B31:I31"/>
    <mergeCell ref="B32:J32"/>
    <mergeCell ref="B34:H34"/>
    <mergeCell ref="I34:J34"/>
    <mergeCell ref="B35:H35"/>
    <mergeCell ref="I35:J35"/>
    <mergeCell ref="B36:H36"/>
    <mergeCell ref="I36:J36"/>
    <mergeCell ref="B37:H37"/>
    <mergeCell ref="I37:J37"/>
    <mergeCell ref="B38:H38"/>
    <mergeCell ref="I38:J38"/>
    <mergeCell ref="B39:H39"/>
    <mergeCell ref="I39:J39"/>
    <mergeCell ref="B40:H40"/>
    <mergeCell ref="I40:J40"/>
    <mergeCell ref="B41:E42"/>
    <mergeCell ref="F41:H41"/>
    <mergeCell ref="I41:J41"/>
    <mergeCell ref="F42:H42"/>
    <mergeCell ref="I42:J42"/>
    <mergeCell ref="B43:H43"/>
    <mergeCell ref="I43:J44"/>
    <mergeCell ref="G44:H44"/>
    <mergeCell ref="G45:H45"/>
    <mergeCell ref="I45:J48"/>
    <mergeCell ref="G46:H46"/>
    <mergeCell ref="G47:H47"/>
    <mergeCell ref="G48:H48"/>
    <mergeCell ref="G49:H49"/>
    <mergeCell ref="I49:J49"/>
    <mergeCell ref="G50:H50"/>
    <mergeCell ref="G51:H51"/>
    <mergeCell ref="I51:J54"/>
    <mergeCell ref="G52:H52"/>
    <mergeCell ref="G53:H53"/>
    <mergeCell ref="G54:H54"/>
    <mergeCell ref="B63:J63"/>
    <mergeCell ref="B55:H55"/>
    <mergeCell ref="I55:J56"/>
    <mergeCell ref="B56:D56"/>
    <mergeCell ref="E56:H56"/>
    <mergeCell ref="B57:D62"/>
    <mergeCell ref="E57:H62"/>
    <mergeCell ref="I57:J60"/>
    <mergeCell ref="I61:J62"/>
  </mergeCells>
  <printOptions horizontalCentered="1"/>
  <pageMargins left="0.11811023622047245" right="0.11811023622047245" top="0.35433070866141736" bottom="0.35433070866141736" header="0.31496062992125984" footer="0.31496062992125984"/>
  <pageSetup scale="73" orientation="portrait" r:id="rId1"/>
  <drawing r:id="rId2"/>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sheetPr>
    <tabColor theme="0"/>
  </sheetPr>
  <dimension ref="B2:L58"/>
  <sheetViews>
    <sheetView topLeftCell="A7" workbookViewId="0">
      <selection activeCell="F14" sqref="F14:G15"/>
    </sheetView>
  </sheetViews>
  <sheetFormatPr baseColWidth="10" defaultRowHeight="15" x14ac:dyDescent="0.25"/>
  <cols>
    <col min="1" max="1" width="2.140625" customWidth="1"/>
    <col min="4" max="4" width="16.7109375" customWidth="1"/>
    <col min="8" max="8" width="6.85546875" customWidth="1"/>
    <col min="10" max="10" width="31" customWidth="1"/>
  </cols>
  <sheetData>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2036</v>
      </c>
      <c r="J8" s="15"/>
    </row>
    <row r="9" spans="2:10" ht="8.25" customHeight="1" x14ac:dyDescent="0.25">
      <c r="B9" s="17"/>
      <c r="C9" s="16"/>
      <c r="D9" s="19"/>
      <c r="E9" s="16"/>
      <c r="F9" s="20"/>
      <c r="G9" s="16"/>
      <c r="H9" s="16"/>
      <c r="I9" s="16"/>
      <c r="J9" s="15"/>
    </row>
    <row r="10" spans="2:10" ht="20.25" x14ac:dyDescent="0.25">
      <c r="B10" s="17"/>
      <c r="C10" s="16"/>
      <c r="D10" s="16"/>
      <c r="E10" s="16"/>
      <c r="F10" s="20"/>
      <c r="G10" s="19"/>
      <c r="H10" s="19"/>
      <c r="I10" s="18" t="s">
        <v>2020</v>
      </c>
      <c r="J10" s="15"/>
    </row>
    <row r="11" spans="2:10" ht="16.5" x14ac:dyDescent="0.25">
      <c r="B11" s="17"/>
      <c r="C11" s="16"/>
      <c r="D11" s="16"/>
      <c r="E11" s="16"/>
      <c r="F11" s="16"/>
      <c r="G11" s="16"/>
      <c r="H11" s="16"/>
      <c r="I11" s="16"/>
      <c r="J11" s="15"/>
    </row>
    <row r="12" spans="2:10" ht="23.25" customHeight="1" x14ac:dyDescent="0.25">
      <c r="B12" s="602" t="s">
        <v>59</v>
      </c>
      <c r="C12" s="603"/>
      <c r="D12" s="603"/>
      <c r="E12" s="603"/>
      <c r="F12" s="603"/>
      <c r="G12" s="603"/>
      <c r="H12" s="603"/>
      <c r="I12" s="603"/>
      <c r="J12" s="604"/>
    </row>
    <row r="13" spans="2:10" x14ac:dyDescent="0.25">
      <c r="B13" s="495" t="s">
        <v>58</v>
      </c>
      <c r="C13" s="496"/>
      <c r="D13" s="501" t="s">
        <v>57</v>
      </c>
      <c r="E13" s="502"/>
      <c r="F13" s="501" t="s">
        <v>56</v>
      </c>
      <c r="G13" s="502"/>
      <c r="H13" s="501" t="s">
        <v>55</v>
      </c>
      <c r="I13" s="503"/>
      <c r="J13" s="14" t="s">
        <v>54</v>
      </c>
    </row>
    <row r="14" spans="2:10" ht="15" customHeight="1" x14ac:dyDescent="0.25">
      <c r="B14" s="497"/>
      <c r="C14" s="498"/>
      <c r="D14" s="505" t="s">
        <v>1708</v>
      </c>
      <c r="E14" s="506"/>
      <c r="F14" s="505" t="s">
        <v>2037</v>
      </c>
      <c r="G14" s="506"/>
      <c r="H14" s="737" t="s">
        <v>1921</v>
      </c>
      <c r="I14" s="518"/>
      <c r="J14" s="504" t="s">
        <v>52</v>
      </c>
    </row>
    <row r="15" spans="2:10" ht="18" customHeight="1" x14ac:dyDescent="0.25">
      <c r="B15" s="497"/>
      <c r="C15" s="498"/>
      <c r="D15" s="507"/>
      <c r="E15" s="508"/>
      <c r="F15" s="507"/>
      <c r="G15" s="508"/>
      <c r="H15" s="519"/>
      <c r="I15" s="520"/>
      <c r="J15" s="504"/>
    </row>
    <row r="16" spans="2:10" ht="15.75" x14ac:dyDescent="0.25">
      <c r="B16" s="497"/>
      <c r="C16" s="498"/>
      <c r="D16" s="390" t="s">
        <v>51</v>
      </c>
      <c r="E16" s="390"/>
      <c r="F16" s="390"/>
      <c r="G16" s="390"/>
      <c r="H16" s="390"/>
      <c r="I16" s="511" t="s">
        <v>50</v>
      </c>
      <c r="J16" s="512"/>
    </row>
    <row r="17" spans="2:12" ht="33.75" customHeight="1" x14ac:dyDescent="0.25">
      <c r="B17" s="499"/>
      <c r="C17" s="500"/>
      <c r="D17" s="504" t="s">
        <v>49</v>
      </c>
      <c r="E17" s="504"/>
      <c r="F17" s="504"/>
      <c r="G17" s="504"/>
      <c r="H17" s="504"/>
      <c r="I17" s="513" t="s">
        <v>1067</v>
      </c>
      <c r="J17" s="514"/>
    </row>
    <row r="18" spans="2:12" ht="18" x14ac:dyDescent="0.25">
      <c r="B18" s="387" t="s">
        <v>47</v>
      </c>
      <c r="C18" s="388"/>
      <c r="D18" s="388"/>
      <c r="E18" s="388"/>
      <c r="F18" s="388"/>
      <c r="G18" s="388"/>
      <c r="H18" s="388"/>
      <c r="I18" s="388"/>
      <c r="J18" s="389"/>
    </row>
    <row r="19" spans="2:12" ht="15" customHeight="1" x14ac:dyDescent="0.25">
      <c r="B19" s="459" t="s">
        <v>46</v>
      </c>
      <c r="C19" s="460"/>
      <c r="D19" s="463" t="s">
        <v>2038</v>
      </c>
      <c r="E19" s="464"/>
      <c r="F19" s="464"/>
      <c r="G19" s="464"/>
      <c r="H19" s="464"/>
      <c r="I19" s="464"/>
      <c r="J19" s="465"/>
    </row>
    <row r="20" spans="2:12" ht="11.25" customHeight="1" x14ac:dyDescent="0.25">
      <c r="B20" s="461"/>
      <c r="C20" s="462"/>
      <c r="D20" s="466"/>
      <c r="E20" s="467"/>
      <c r="F20" s="467"/>
      <c r="G20" s="467"/>
      <c r="H20" s="467"/>
      <c r="I20" s="467"/>
      <c r="J20" s="468"/>
    </row>
    <row r="21" spans="2:12" ht="15" customHeight="1" x14ac:dyDescent="0.25">
      <c r="B21" s="469" t="s">
        <v>2039</v>
      </c>
      <c r="C21" s="469"/>
      <c r="D21" s="469"/>
      <c r="E21" s="469"/>
      <c r="F21" s="470" t="s">
        <v>44</v>
      </c>
      <c r="G21" s="471"/>
      <c r="H21" s="471"/>
      <c r="I21" s="471"/>
      <c r="J21" s="472"/>
    </row>
    <row r="22" spans="2:12" ht="12" customHeight="1" x14ac:dyDescent="0.25">
      <c r="B22" s="469"/>
      <c r="C22" s="469"/>
      <c r="D22" s="469"/>
      <c r="E22" s="469"/>
      <c r="F22" s="473"/>
      <c r="G22" s="474"/>
      <c r="H22" s="474"/>
      <c r="I22" s="474"/>
      <c r="J22" s="475"/>
    </row>
    <row r="23" spans="2:12" ht="9" customHeight="1" x14ac:dyDescent="0.25">
      <c r="B23" s="469"/>
      <c r="C23" s="469"/>
      <c r="D23" s="469"/>
      <c r="E23" s="469"/>
      <c r="F23" s="522"/>
      <c r="G23" s="523"/>
      <c r="H23" s="523"/>
      <c r="I23" s="523"/>
      <c r="J23" s="524"/>
    </row>
    <row r="24" spans="2:12" ht="18" x14ac:dyDescent="0.25">
      <c r="B24" s="387" t="s">
        <v>43</v>
      </c>
      <c r="C24" s="388"/>
      <c r="D24" s="388"/>
      <c r="E24" s="388"/>
      <c r="F24" s="388"/>
      <c r="G24" s="388"/>
      <c r="H24" s="388"/>
      <c r="I24" s="388"/>
      <c r="J24" s="389"/>
    </row>
    <row r="25" spans="2:12" ht="15" customHeight="1" x14ac:dyDescent="0.25">
      <c r="B25" s="476" t="s">
        <v>2040</v>
      </c>
      <c r="C25" s="477"/>
      <c r="D25" s="477"/>
      <c r="E25" s="477"/>
      <c r="F25" s="477"/>
      <c r="G25" s="477"/>
      <c r="H25" s="477"/>
      <c r="I25" s="477"/>
      <c r="J25" s="478"/>
    </row>
    <row r="26" spans="2:12" ht="28.5" customHeight="1" x14ac:dyDescent="0.25">
      <c r="B26" s="479"/>
      <c r="C26" s="480"/>
      <c r="D26" s="480"/>
      <c r="E26" s="480"/>
      <c r="F26" s="480"/>
      <c r="G26" s="480"/>
      <c r="H26" s="480"/>
      <c r="I26" s="480"/>
      <c r="J26" s="481"/>
    </row>
    <row r="27" spans="2:12" ht="29.25" customHeight="1" x14ac:dyDescent="0.25">
      <c r="B27" s="479"/>
      <c r="C27" s="480"/>
      <c r="D27" s="480"/>
      <c r="E27" s="480"/>
      <c r="F27" s="480"/>
      <c r="G27" s="480"/>
      <c r="H27" s="480"/>
      <c r="I27" s="480"/>
      <c r="J27" s="481"/>
    </row>
    <row r="28" spans="2:12" ht="18" x14ac:dyDescent="0.25">
      <c r="B28" s="455" t="s">
        <v>224</v>
      </c>
      <c r="C28" s="455"/>
      <c r="D28" s="455"/>
      <c r="E28" s="455"/>
      <c r="F28" s="455"/>
      <c r="G28" s="455"/>
      <c r="H28" s="455"/>
      <c r="I28" s="601">
        <v>2000.92</v>
      </c>
      <c r="J28" s="601"/>
    </row>
    <row r="29" spans="2:12" ht="16.5" x14ac:dyDescent="0.25">
      <c r="B29" s="487" t="s">
        <v>225</v>
      </c>
      <c r="C29" s="488"/>
      <c r="D29" s="488"/>
      <c r="E29" s="488"/>
      <c r="F29" s="488"/>
      <c r="G29" s="488"/>
      <c r="H29" s="539"/>
      <c r="I29" s="727"/>
      <c r="J29" s="728"/>
    </row>
    <row r="30" spans="2:12" ht="16.5" x14ac:dyDescent="0.25">
      <c r="B30" s="455" t="s">
        <v>110</v>
      </c>
      <c r="C30" s="455"/>
      <c r="D30" s="455"/>
      <c r="E30" s="455"/>
      <c r="F30" s="455"/>
      <c r="G30" s="455"/>
      <c r="H30" s="455"/>
      <c r="I30" s="749">
        <f>SUM(I28:J29)</f>
        <v>2000.92</v>
      </c>
      <c r="J30" s="749"/>
    </row>
    <row r="31" spans="2:12" ht="18" x14ac:dyDescent="0.25">
      <c r="B31" s="387" t="s">
        <v>40</v>
      </c>
      <c r="C31" s="388"/>
      <c r="D31" s="388"/>
      <c r="E31" s="388"/>
      <c r="F31" s="388"/>
      <c r="G31" s="388"/>
      <c r="H31" s="388"/>
      <c r="I31" s="388"/>
      <c r="J31" s="389"/>
      <c r="L31" s="54"/>
    </row>
    <row r="32" spans="2:12" ht="15.75" x14ac:dyDescent="0.25">
      <c r="B32" s="434" t="s">
        <v>39</v>
      </c>
      <c r="C32" s="435"/>
      <c r="D32" s="435"/>
      <c r="E32" s="435"/>
      <c r="F32" s="435"/>
      <c r="G32" s="435"/>
      <c r="H32" s="436"/>
      <c r="I32" s="437" t="s">
        <v>38</v>
      </c>
      <c r="J32" s="437"/>
    </row>
    <row r="33" spans="2:12" ht="15.75" x14ac:dyDescent="0.25">
      <c r="B33" s="546" t="s">
        <v>237</v>
      </c>
      <c r="C33" s="547"/>
      <c r="D33" s="547"/>
      <c r="E33" s="547"/>
      <c r="F33" s="547"/>
      <c r="G33" s="547"/>
      <c r="H33" s="547"/>
      <c r="I33" s="750"/>
      <c r="J33" s="751"/>
    </row>
    <row r="34" spans="2:12" ht="15.75" x14ac:dyDescent="0.25">
      <c r="B34" s="577" t="s">
        <v>226</v>
      </c>
      <c r="C34" s="578"/>
      <c r="D34" s="578"/>
      <c r="E34" s="578"/>
      <c r="F34" s="578"/>
      <c r="G34" s="578"/>
      <c r="H34" s="579"/>
      <c r="I34" s="591"/>
      <c r="J34" s="592"/>
    </row>
    <row r="35" spans="2:12" ht="15.75" x14ac:dyDescent="0.25">
      <c r="B35" s="542" t="s">
        <v>227</v>
      </c>
      <c r="C35" s="543"/>
      <c r="D35" s="543"/>
      <c r="E35" s="543"/>
      <c r="F35" s="543"/>
      <c r="G35" s="543"/>
      <c r="H35" s="543"/>
      <c r="I35" s="615"/>
      <c r="J35" s="616"/>
    </row>
    <row r="36" spans="2:12" ht="26.25" customHeight="1" x14ac:dyDescent="0.25">
      <c r="B36" s="443" t="s">
        <v>2041</v>
      </c>
      <c r="C36" s="444"/>
      <c r="D36" s="444"/>
      <c r="E36" s="445"/>
      <c r="F36" s="534" t="s">
        <v>34</v>
      </c>
      <c r="G36" s="535"/>
      <c r="H36" s="536"/>
      <c r="I36" s="722">
        <f>SUM(I33:J35)</f>
        <v>0</v>
      </c>
      <c r="J36" s="723"/>
    </row>
    <row r="37" spans="2:12" ht="26.25" customHeight="1" x14ac:dyDescent="0.25">
      <c r="B37" s="446"/>
      <c r="C37" s="447"/>
      <c r="D37" s="447"/>
      <c r="E37" s="448"/>
      <c r="F37" s="534" t="s">
        <v>228</v>
      </c>
      <c r="G37" s="535"/>
      <c r="H37" s="536"/>
      <c r="I37" s="452">
        <f>+I30-I36</f>
        <v>2000.92</v>
      </c>
      <c r="J37" s="452"/>
      <c r="L37" s="44"/>
    </row>
    <row r="38" spans="2:12" ht="16.5" x14ac:dyDescent="0.25">
      <c r="B38" s="417" t="s">
        <v>32</v>
      </c>
      <c r="C38" s="418"/>
      <c r="D38" s="418"/>
      <c r="E38" s="418"/>
      <c r="F38" s="418"/>
      <c r="G38" s="418"/>
      <c r="H38" s="419"/>
      <c r="I38" s="390" t="s">
        <v>31</v>
      </c>
      <c r="J38" s="390"/>
    </row>
    <row r="39" spans="2:12" ht="31.5" x14ac:dyDescent="0.25">
      <c r="B39" s="356" t="s">
        <v>30</v>
      </c>
      <c r="C39" s="356" t="s">
        <v>29</v>
      </c>
      <c r="D39" s="356" t="s">
        <v>28</v>
      </c>
      <c r="E39" s="356" t="s">
        <v>27</v>
      </c>
      <c r="F39" s="28" t="s">
        <v>26</v>
      </c>
      <c r="G39" s="424" t="s">
        <v>25</v>
      </c>
      <c r="H39" s="425"/>
      <c r="I39" s="390"/>
      <c r="J39" s="390"/>
    </row>
    <row r="40" spans="2:12" ht="15.75" x14ac:dyDescent="0.25">
      <c r="B40" s="358" t="s">
        <v>1047</v>
      </c>
      <c r="C40" s="30"/>
      <c r="D40" s="30"/>
      <c r="E40" s="30"/>
      <c r="F40" s="30" t="s">
        <v>1047</v>
      </c>
      <c r="G40" s="426">
        <f>I30</f>
        <v>2000.92</v>
      </c>
      <c r="H40" s="427"/>
      <c r="I40" s="428" t="s">
        <v>285</v>
      </c>
      <c r="J40" s="429"/>
    </row>
    <row r="41" spans="2:12" ht="15.75" x14ac:dyDescent="0.25">
      <c r="B41" s="9"/>
      <c r="C41" s="8"/>
      <c r="D41" s="8"/>
      <c r="E41" s="8"/>
      <c r="F41" s="8"/>
      <c r="G41" s="406"/>
      <c r="H41" s="407"/>
      <c r="I41" s="430"/>
      <c r="J41" s="431"/>
    </row>
    <row r="42" spans="2:12" ht="15.75" x14ac:dyDescent="0.25">
      <c r="B42" s="9"/>
      <c r="C42" s="8"/>
      <c r="D42" s="8"/>
      <c r="E42" s="8"/>
      <c r="F42" s="8"/>
      <c r="G42" s="406"/>
      <c r="H42" s="407"/>
      <c r="I42" s="430"/>
      <c r="J42" s="431"/>
    </row>
    <row r="43" spans="2:12" ht="15.75" x14ac:dyDescent="0.25">
      <c r="B43" s="9"/>
      <c r="C43" s="8"/>
      <c r="D43" s="8"/>
      <c r="E43" s="8"/>
      <c r="F43" s="8"/>
      <c r="G43" s="406"/>
      <c r="H43" s="407"/>
      <c r="I43" s="432"/>
      <c r="J43" s="433"/>
    </row>
    <row r="44" spans="2:12" ht="15.75" x14ac:dyDescent="0.25">
      <c r="B44" s="9"/>
      <c r="C44" s="8"/>
      <c r="D44" s="8"/>
      <c r="E44" s="8"/>
      <c r="F44" s="8"/>
      <c r="G44" s="406"/>
      <c r="H44" s="407"/>
      <c r="I44" s="390" t="s">
        <v>19</v>
      </c>
      <c r="J44" s="390"/>
    </row>
    <row r="45" spans="2:12" ht="15.75" x14ac:dyDescent="0.25">
      <c r="B45" s="9"/>
      <c r="C45" s="8"/>
      <c r="D45" s="8"/>
      <c r="E45" s="8"/>
      <c r="F45" s="8"/>
      <c r="G45" s="406"/>
      <c r="H45" s="407"/>
      <c r="I45" s="752" t="s">
        <v>1038</v>
      </c>
      <c r="J45" s="753"/>
    </row>
    <row r="46" spans="2:12" ht="15.75" customHeight="1" x14ac:dyDescent="0.25">
      <c r="B46" s="9"/>
      <c r="C46" s="8"/>
      <c r="D46" s="8"/>
      <c r="E46" s="8"/>
      <c r="F46" s="8"/>
      <c r="G46" s="406"/>
      <c r="H46" s="407"/>
      <c r="I46" s="754"/>
      <c r="J46" s="755"/>
    </row>
    <row r="47" spans="2:12" ht="15.75" x14ac:dyDescent="0.25">
      <c r="B47" s="9"/>
      <c r="C47" s="8"/>
      <c r="D47" s="8"/>
      <c r="E47" s="8"/>
      <c r="F47" s="8"/>
      <c r="G47" s="406"/>
      <c r="H47" s="407"/>
      <c r="I47" s="754"/>
      <c r="J47" s="755"/>
    </row>
    <row r="48" spans="2:12" ht="15.75" x14ac:dyDescent="0.25">
      <c r="B48" s="9"/>
      <c r="C48" s="8"/>
      <c r="D48" s="8"/>
      <c r="E48" s="8"/>
      <c r="F48" s="8"/>
      <c r="G48" s="406"/>
      <c r="H48" s="407"/>
      <c r="I48" s="754"/>
      <c r="J48" s="755"/>
    </row>
    <row r="49" spans="2:10" ht="15.75" x14ac:dyDescent="0.25">
      <c r="B49" s="357"/>
      <c r="C49" s="32"/>
      <c r="D49" s="32"/>
      <c r="E49" s="6"/>
      <c r="F49" s="6"/>
      <c r="G49" s="415"/>
      <c r="H49" s="416"/>
      <c r="I49" s="756"/>
      <c r="J49" s="757"/>
    </row>
    <row r="50" spans="2:10" ht="18" x14ac:dyDescent="0.25">
      <c r="B50" s="387" t="s">
        <v>8</v>
      </c>
      <c r="C50" s="388"/>
      <c r="D50" s="388"/>
      <c r="E50" s="388"/>
      <c r="F50" s="388"/>
      <c r="G50" s="388"/>
      <c r="H50" s="389"/>
      <c r="I50" s="390" t="s">
        <v>7</v>
      </c>
      <c r="J50" s="390"/>
    </row>
    <row r="51" spans="2:10" ht="15.75" x14ac:dyDescent="0.25">
      <c r="B51" s="390" t="s">
        <v>6</v>
      </c>
      <c r="C51" s="390"/>
      <c r="D51" s="390"/>
      <c r="E51" s="390" t="s">
        <v>5</v>
      </c>
      <c r="F51" s="390"/>
      <c r="G51" s="390"/>
      <c r="H51" s="390"/>
      <c r="I51" s="390"/>
      <c r="J51" s="390"/>
    </row>
    <row r="52" spans="2:10" ht="20.25" customHeight="1" x14ac:dyDescent="0.25">
      <c r="B52" s="573" t="s">
        <v>860</v>
      </c>
      <c r="C52" s="392"/>
      <c r="D52" s="392"/>
      <c r="E52" s="394" t="s">
        <v>871</v>
      </c>
      <c r="F52" s="394"/>
      <c r="G52" s="394"/>
      <c r="H52" s="395"/>
      <c r="I52" s="400" t="s">
        <v>86</v>
      </c>
      <c r="J52" s="401"/>
    </row>
    <row r="53" spans="2:10" ht="6" customHeight="1" x14ac:dyDescent="0.25">
      <c r="B53" s="392"/>
      <c r="C53" s="392"/>
      <c r="D53" s="392"/>
      <c r="E53" s="396"/>
      <c r="F53" s="396"/>
      <c r="G53" s="396"/>
      <c r="H53" s="397"/>
      <c r="I53" s="402"/>
      <c r="J53" s="403"/>
    </row>
    <row r="54" spans="2:10" x14ac:dyDescent="0.25">
      <c r="B54" s="392"/>
      <c r="C54" s="392"/>
      <c r="D54" s="392"/>
      <c r="E54" s="396"/>
      <c r="F54" s="396"/>
      <c r="G54" s="396"/>
      <c r="H54" s="397"/>
      <c r="I54" s="402"/>
      <c r="J54" s="403"/>
    </row>
    <row r="55" spans="2:10" x14ac:dyDescent="0.25">
      <c r="B55" s="392"/>
      <c r="C55" s="392"/>
      <c r="D55" s="392"/>
      <c r="E55" s="396"/>
      <c r="F55" s="396"/>
      <c r="G55" s="396"/>
      <c r="H55" s="396"/>
      <c r="I55" s="404"/>
      <c r="J55" s="405"/>
    </row>
    <row r="56" spans="2:10" x14ac:dyDescent="0.25">
      <c r="B56" s="392"/>
      <c r="C56" s="392"/>
      <c r="D56" s="392"/>
      <c r="E56" s="396"/>
      <c r="F56" s="396"/>
      <c r="G56" s="396"/>
      <c r="H56" s="396"/>
      <c r="I56" s="400" t="s">
        <v>1</v>
      </c>
      <c r="J56" s="401"/>
    </row>
    <row r="57" spans="2:10" x14ac:dyDescent="0.25">
      <c r="B57" s="392"/>
      <c r="C57" s="392"/>
      <c r="D57" s="392"/>
      <c r="E57" s="398"/>
      <c r="F57" s="398"/>
      <c r="G57" s="398"/>
      <c r="H57" s="399"/>
      <c r="I57" s="404"/>
      <c r="J57" s="405"/>
    </row>
    <row r="58" spans="2:10" x14ac:dyDescent="0.25">
      <c r="B58" s="384" t="s">
        <v>0</v>
      </c>
      <c r="C58" s="385"/>
      <c r="D58" s="385"/>
      <c r="E58" s="385"/>
      <c r="F58" s="385"/>
      <c r="G58" s="385"/>
      <c r="H58" s="385"/>
      <c r="I58" s="385"/>
      <c r="J58" s="386"/>
    </row>
  </sheetData>
  <mergeCells count="68">
    <mergeCell ref="B58:J58"/>
    <mergeCell ref="B50:H50"/>
    <mergeCell ref="I50:J51"/>
    <mergeCell ref="B51:D51"/>
    <mergeCell ref="E51:H51"/>
    <mergeCell ref="B52:D57"/>
    <mergeCell ref="E52:H57"/>
    <mergeCell ref="I52:J55"/>
    <mergeCell ref="I56:J57"/>
    <mergeCell ref="G44:H44"/>
    <mergeCell ref="I44:J44"/>
    <mergeCell ref="G45:H45"/>
    <mergeCell ref="I45:J49"/>
    <mergeCell ref="G46:H46"/>
    <mergeCell ref="G47:H47"/>
    <mergeCell ref="G48:H48"/>
    <mergeCell ref="G49:H49"/>
    <mergeCell ref="B38:H38"/>
    <mergeCell ref="I38:J39"/>
    <mergeCell ref="G39:H39"/>
    <mergeCell ref="G40:H40"/>
    <mergeCell ref="I40:J43"/>
    <mergeCell ref="G41:H41"/>
    <mergeCell ref="G42:H42"/>
    <mergeCell ref="G43:H43"/>
    <mergeCell ref="B35:H35"/>
    <mergeCell ref="I35:J35"/>
    <mergeCell ref="B36:E37"/>
    <mergeCell ref="F36:H36"/>
    <mergeCell ref="I36:J36"/>
    <mergeCell ref="F37:H37"/>
    <mergeCell ref="I37:J37"/>
    <mergeCell ref="B34:H34"/>
    <mergeCell ref="I34:J34"/>
    <mergeCell ref="B25:J27"/>
    <mergeCell ref="B28:H28"/>
    <mergeCell ref="I28:J28"/>
    <mergeCell ref="B29:H29"/>
    <mergeCell ref="I29:J29"/>
    <mergeCell ref="B30:H30"/>
    <mergeCell ref="I30:J30"/>
    <mergeCell ref="B31:J31"/>
    <mergeCell ref="B32:H32"/>
    <mergeCell ref="I32:J32"/>
    <mergeCell ref="B33:H33"/>
    <mergeCell ref="I33:J33"/>
    <mergeCell ref="B24:J24"/>
    <mergeCell ref="H14:I15"/>
    <mergeCell ref="J14:J15"/>
    <mergeCell ref="D16:H16"/>
    <mergeCell ref="I16:J16"/>
    <mergeCell ref="D17:H17"/>
    <mergeCell ref="I17:J17"/>
    <mergeCell ref="B18:J18"/>
    <mergeCell ref="B19:C20"/>
    <mergeCell ref="D19:J20"/>
    <mergeCell ref="B21:E23"/>
    <mergeCell ref="F21:J23"/>
    <mergeCell ref="B5:J5"/>
    <mergeCell ref="B6:J6"/>
    <mergeCell ref="B7:J7"/>
    <mergeCell ref="B12:J12"/>
    <mergeCell ref="B13:C17"/>
    <mergeCell ref="D13:E13"/>
    <mergeCell ref="F13:G13"/>
    <mergeCell ref="H13:I13"/>
    <mergeCell ref="D14:E15"/>
    <mergeCell ref="F14:G15"/>
  </mergeCells>
  <pageMargins left="0.31496062992125984" right="0.31496062992125984" top="0.15748031496062992" bottom="0.15748031496062992" header="0.31496062992125984" footer="0.31496062992125984"/>
  <pageSetup scale="79" orientation="portrait" r:id="rId1"/>
  <drawing r:id="rId2"/>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sheetPr>
    <tabColor theme="0"/>
  </sheetPr>
  <dimension ref="B1:M56"/>
  <sheetViews>
    <sheetView workbookViewId="0">
      <selection activeCell="I7" sqref="I7:I9"/>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2047</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2042</v>
      </c>
      <c r="G13" s="506"/>
      <c r="H13" s="737" t="s">
        <v>1921</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2043</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2044</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2045</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27488.880000000001</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2046</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27488.880000000001</v>
      </c>
      <c r="J33" s="454"/>
    </row>
    <row r="34" spans="2:10" ht="16.5" x14ac:dyDescent="0.25">
      <c r="B34" s="417" t="s">
        <v>32</v>
      </c>
      <c r="C34" s="418"/>
      <c r="D34" s="418"/>
      <c r="E34" s="418"/>
      <c r="F34" s="418"/>
      <c r="G34" s="418"/>
      <c r="H34" s="419"/>
      <c r="I34" s="420" t="s">
        <v>31</v>
      </c>
      <c r="J34" s="421"/>
    </row>
    <row r="35" spans="2:10" ht="31.5" x14ac:dyDescent="0.25">
      <c r="B35" s="356" t="s">
        <v>30</v>
      </c>
      <c r="C35" s="356" t="s">
        <v>29</v>
      </c>
      <c r="D35" s="356" t="s">
        <v>28</v>
      </c>
      <c r="E35" s="356" t="s">
        <v>27</v>
      </c>
      <c r="F35" s="28" t="s">
        <v>26</v>
      </c>
      <c r="G35" s="424" t="s">
        <v>25</v>
      </c>
      <c r="H35" s="425"/>
      <c r="I35" s="422"/>
      <c r="J35" s="423"/>
    </row>
    <row r="36" spans="2:10" ht="15.75" x14ac:dyDescent="0.25">
      <c r="B36" s="358" t="s">
        <v>16</v>
      </c>
      <c r="C36" s="30" t="s">
        <v>12</v>
      </c>
      <c r="D36" s="30" t="s">
        <v>394</v>
      </c>
      <c r="E36" s="30" t="s">
        <v>119</v>
      </c>
      <c r="F36" s="30" t="s">
        <v>10</v>
      </c>
      <c r="G36" s="426">
        <f>+I28</f>
        <v>27488.880000000001</v>
      </c>
      <c r="H36" s="427"/>
      <c r="I36" s="400" t="s">
        <v>143</v>
      </c>
      <c r="J36" s="401"/>
    </row>
    <row r="37" spans="2:10" ht="15.75" x14ac:dyDescent="0.25">
      <c r="B37" s="358"/>
      <c r="C37" s="30"/>
      <c r="D37" s="30"/>
      <c r="E37" s="30"/>
      <c r="F37" s="30"/>
      <c r="G37" s="406"/>
      <c r="H37" s="407"/>
      <c r="I37" s="402"/>
      <c r="J37" s="403"/>
    </row>
    <row r="38" spans="2:10" ht="13.5" customHeight="1" x14ac:dyDescent="0.25">
      <c r="B38" s="358"/>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57"/>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sheetPr>
    <tabColor theme="0"/>
  </sheetPr>
  <dimension ref="B1:M56"/>
  <sheetViews>
    <sheetView workbookViewId="0">
      <selection activeCell="B32" sqref="B32:E33"/>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2048</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2049</v>
      </c>
      <c r="G13" s="506"/>
      <c r="H13" s="737" t="s">
        <v>1921</v>
      </c>
      <c r="I13" s="518"/>
      <c r="J13" s="504" t="s">
        <v>52</v>
      </c>
    </row>
    <row r="14" spans="2:10" ht="33"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746</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2050</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2051</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16591.34</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2052</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16591.34</v>
      </c>
      <c r="J33" s="454"/>
    </row>
    <row r="34" spans="2:10" ht="16.5" x14ac:dyDescent="0.25">
      <c r="B34" s="417" t="s">
        <v>32</v>
      </c>
      <c r="C34" s="418"/>
      <c r="D34" s="418"/>
      <c r="E34" s="418"/>
      <c r="F34" s="418"/>
      <c r="G34" s="418"/>
      <c r="H34" s="419"/>
      <c r="I34" s="420" t="s">
        <v>31</v>
      </c>
      <c r="J34" s="421"/>
    </row>
    <row r="35" spans="2:10" ht="31.5" x14ac:dyDescent="0.25">
      <c r="B35" s="356" t="s">
        <v>30</v>
      </c>
      <c r="C35" s="356" t="s">
        <v>29</v>
      </c>
      <c r="D35" s="356" t="s">
        <v>28</v>
      </c>
      <c r="E35" s="356" t="s">
        <v>27</v>
      </c>
      <c r="F35" s="28" t="s">
        <v>26</v>
      </c>
      <c r="G35" s="424" t="s">
        <v>25</v>
      </c>
      <c r="H35" s="425"/>
      <c r="I35" s="422"/>
      <c r="J35" s="423"/>
    </row>
    <row r="36" spans="2:10" ht="15.75" x14ac:dyDescent="0.25">
      <c r="B36" s="358" t="s">
        <v>21</v>
      </c>
      <c r="C36" s="30" t="s">
        <v>12</v>
      </c>
      <c r="D36" s="30" t="s">
        <v>394</v>
      </c>
      <c r="E36" s="30" t="s">
        <v>119</v>
      </c>
      <c r="F36" s="30" t="s">
        <v>10</v>
      </c>
      <c r="G36" s="426">
        <f>+I28</f>
        <v>16591.34</v>
      </c>
      <c r="H36" s="427"/>
      <c r="I36" s="400" t="s">
        <v>143</v>
      </c>
      <c r="J36" s="401"/>
    </row>
    <row r="37" spans="2:10" ht="15.75" x14ac:dyDescent="0.25">
      <c r="B37" s="358"/>
      <c r="C37" s="30"/>
      <c r="D37" s="30"/>
      <c r="E37" s="30"/>
      <c r="F37" s="30"/>
      <c r="G37" s="406"/>
      <c r="H37" s="407"/>
      <c r="I37" s="402"/>
      <c r="J37" s="403"/>
    </row>
    <row r="38" spans="2:10" ht="13.5" customHeight="1" x14ac:dyDescent="0.25">
      <c r="B38" s="358"/>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57"/>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sheetPr>
    <tabColor theme="0"/>
  </sheetPr>
  <dimension ref="B1:M56"/>
  <sheetViews>
    <sheetView topLeftCell="A19" workbookViewId="0">
      <selection activeCell="E8" sqref="E8"/>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2053</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2056</v>
      </c>
      <c r="G13" s="506"/>
      <c r="H13" s="737" t="s">
        <v>1921</v>
      </c>
      <c r="I13" s="518"/>
      <c r="J13" s="504" t="s">
        <v>52</v>
      </c>
    </row>
    <row r="14" spans="2:10" ht="48"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2054</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2055</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2057</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32732.67</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2058</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32732.67</v>
      </c>
      <c r="J33" s="454"/>
    </row>
    <row r="34" spans="2:10" ht="16.5" x14ac:dyDescent="0.25">
      <c r="B34" s="417" t="s">
        <v>32</v>
      </c>
      <c r="C34" s="418"/>
      <c r="D34" s="418"/>
      <c r="E34" s="418"/>
      <c r="F34" s="418"/>
      <c r="G34" s="418"/>
      <c r="H34" s="419"/>
      <c r="I34" s="420" t="s">
        <v>31</v>
      </c>
      <c r="J34" s="421"/>
    </row>
    <row r="35" spans="2:10" ht="31.5" x14ac:dyDescent="0.25">
      <c r="B35" s="359" t="s">
        <v>30</v>
      </c>
      <c r="C35" s="359" t="s">
        <v>29</v>
      </c>
      <c r="D35" s="359" t="s">
        <v>28</v>
      </c>
      <c r="E35" s="359" t="s">
        <v>27</v>
      </c>
      <c r="F35" s="28" t="s">
        <v>26</v>
      </c>
      <c r="G35" s="424" t="s">
        <v>25</v>
      </c>
      <c r="H35" s="425"/>
      <c r="I35" s="422"/>
      <c r="J35" s="423"/>
    </row>
    <row r="36" spans="2:10" ht="15.75" x14ac:dyDescent="0.25">
      <c r="B36" s="361" t="s">
        <v>16</v>
      </c>
      <c r="C36" s="30" t="s">
        <v>12</v>
      </c>
      <c r="D36" s="30" t="s">
        <v>394</v>
      </c>
      <c r="E36" s="30" t="s">
        <v>119</v>
      </c>
      <c r="F36" s="30" t="s">
        <v>10</v>
      </c>
      <c r="G36" s="426">
        <f>+I28</f>
        <v>32732.67</v>
      </c>
      <c r="H36" s="427"/>
      <c r="I36" s="400" t="s">
        <v>143</v>
      </c>
      <c r="J36" s="401"/>
    </row>
    <row r="37" spans="2:10" ht="15.75" x14ac:dyDescent="0.25">
      <c r="B37" s="361"/>
      <c r="C37" s="30"/>
      <c r="D37" s="30"/>
      <c r="E37" s="30"/>
      <c r="F37" s="30"/>
      <c r="G37" s="406"/>
      <c r="H37" s="407"/>
      <c r="I37" s="402"/>
      <c r="J37" s="403"/>
    </row>
    <row r="38" spans="2:10" ht="13.5" customHeight="1" x14ac:dyDescent="0.25">
      <c r="B38" s="361"/>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60"/>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9" orientation="portrait" r:id="rId1"/>
  <drawing r:id="rId2"/>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sheetPr>
    <tabColor theme="0"/>
  </sheetPr>
  <dimension ref="B1:M56"/>
  <sheetViews>
    <sheetView topLeftCell="A43" workbookViewId="0">
      <selection activeCell="E39" sqref="E39"/>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2059</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2060</v>
      </c>
      <c r="G13" s="506"/>
      <c r="H13" s="737" t="s">
        <v>1921</v>
      </c>
      <c r="I13" s="518"/>
      <c r="J13" s="504" t="s">
        <v>52</v>
      </c>
    </row>
    <row r="14" spans="2:10" ht="38.25"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2061</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2062</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2064</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10720.47</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2063</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10720.47</v>
      </c>
      <c r="J33" s="454"/>
    </row>
    <row r="34" spans="2:10" ht="16.5" x14ac:dyDescent="0.25">
      <c r="B34" s="417" t="s">
        <v>32</v>
      </c>
      <c r="C34" s="418"/>
      <c r="D34" s="418"/>
      <c r="E34" s="418"/>
      <c r="F34" s="418"/>
      <c r="G34" s="418"/>
      <c r="H34" s="419"/>
      <c r="I34" s="420" t="s">
        <v>31</v>
      </c>
      <c r="J34" s="421"/>
    </row>
    <row r="35" spans="2:10" ht="31.5" x14ac:dyDescent="0.25">
      <c r="B35" s="359" t="s">
        <v>30</v>
      </c>
      <c r="C35" s="359" t="s">
        <v>29</v>
      </c>
      <c r="D35" s="359" t="s">
        <v>28</v>
      </c>
      <c r="E35" s="359" t="s">
        <v>27</v>
      </c>
      <c r="F35" s="28" t="s">
        <v>26</v>
      </c>
      <c r="G35" s="424" t="s">
        <v>25</v>
      </c>
      <c r="H35" s="425"/>
      <c r="I35" s="422"/>
      <c r="J35" s="423"/>
    </row>
    <row r="36" spans="2:10" ht="15.75" x14ac:dyDescent="0.25">
      <c r="B36" s="361" t="s">
        <v>15</v>
      </c>
      <c r="C36" s="30" t="s">
        <v>12</v>
      </c>
      <c r="D36" s="30" t="s">
        <v>394</v>
      </c>
      <c r="E36" s="30" t="s">
        <v>82</v>
      </c>
      <c r="F36" s="30" t="s">
        <v>10</v>
      </c>
      <c r="G36" s="426">
        <f>+I28</f>
        <v>10720.47</v>
      </c>
      <c r="H36" s="427"/>
      <c r="I36" s="400" t="s">
        <v>143</v>
      </c>
      <c r="J36" s="401"/>
    </row>
    <row r="37" spans="2:10" ht="15.75" x14ac:dyDescent="0.25">
      <c r="B37" s="361"/>
      <c r="C37" s="30"/>
      <c r="D37" s="30"/>
      <c r="E37" s="30"/>
      <c r="F37" s="30"/>
      <c r="G37" s="406"/>
      <c r="H37" s="407"/>
      <c r="I37" s="402"/>
      <c r="J37" s="403"/>
    </row>
    <row r="38" spans="2:10" ht="13.5" customHeight="1" x14ac:dyDescent="0.25">
      <c r="B38" s="361"/>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4.25" customHeight="1" x14ac:dyDescent="0.25">
      <c r="B41" s="9"/>
      <c r="C41" s="8"/>
      <c r="D41" s="8"/>
      <c r="E41" s="8"/>
      <c r="F41" s="8"/>
      <c r="G41" s="406"/>
      <c r="H41" s="407"/>
      <c r="I41" s="390" t="s">
        <v>19</v>
      </c>
      <c r="J41" s="390"/>
    </row>
    <row r="42" spans="2:10" ht="3.75" hidden="1"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60"/>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7" orientation="portrait" r:id="rId1"/>
  <drawing r:id="rId2"/>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sheetPr>
    <tabColor theme="0"/>
  </sheetPr>
  <dimension ref="B1:M56"/>
  <sheetViews>
    <sheetView topLeftCell="A22" workbookViewId="0">
      <selection activeCell="B23" sqref="B23:J25"/>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2066</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2065</v>
      </c>
      <c r="G13" s="506"/>
      <c r="H13" s="737" t="s">
        <v>1921</v>
      </c>
      <c r="I13" s="518"/>
      <c r="J13" s="504" t="s">
        <v>52</v>
      </c>
    </row>
    <row r="14" spans="2:10" ht="48"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2067</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2068</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2069</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16366.34</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2070</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16366.34</v>
      </c>
      <c r="J33" s="454"/>
    </row>
    <row r="34" spans="2:10" ht="16.5" x14ac:dyDescent="0.25">
      <c r="B34" s="417" t="s">
        <v>32</v>
      </c>
      <c r="C34" s="418"/>
      <c r="D34" s="418"/>
      <c r="E34" s="418"/>
      <c r="F34" s="418"/>
      <c r="G34" s="418"/>
      <c r="H34" s="419"/>
      <c r="I34" s="420" t="s">
        <v>31</v>
      </c>
      <c r="J34" s="421"/>
    </row>
    <row r="35" spans="2:10" ht="31.5" x14ac:dyDescent="0.25">
      <c r="B35" s="362" t="s">
        <v>30</v>
      </c>
      <c r="C35" s="362" t="s">
        <v>29</v>
      </c>
      <c r="D35" s="362" t="s">
        <v>28</v>
      </c>
      <c r="E35" s="362" t="s">
        <v>27</v>
      </c>
      <c r="F35" s="28" t="s">
        <v>26</v>
      </c>
      <c r="G35" s="424" t="s">
        <v>25</v>
      </c>
      <c r="H35" s="425"/>
      <c r="I35" s="422"/>
      <c r="J35" s="423"/>
    </row>
    <row r="36" spans="2:10" ht="15.75" x14ac:dyDescent="0.25">
      <c r="B36" s="364" t="s">
        <v>13</v>
      </c>
      <c r="C36" s="30" t="s">
        <v>12</v>
      </c>
      <c r="D36" s="30" t="s">
        <v>394</v>
      </c>
      <c r="E36" s="30" t="s">
        <v>119</v>
      </c>
      <c r="F36" s="30" t="s">
        <v>10</v>
      </c>
      <c r="G36" s="426">
        <f>+I28</f>
        <v>16366.34</v>
      </c>
      <c r="H36" s="427"/>
      <c r="I36" s="400" t="s">
        <v>143</v>
      </c>
      <c r="J36" s="401"/>
    </row>
    <row r="37" spans="2:10" ht="15.75" x14ac:dyDescent="0.25">
      <c r="B37" s="364"/>
      <c r="C37" s="30"/>
      <c r="D37" s="30"/>
      <c r="E37" s="30"/>
      <c r="F37" s="30"/>
      <c r="G37" s="406"/>
      <c r="H37" s="407"/>
      <c r="I37" s="402"/>
      <c r="J37" s="403"/>
    </row>
    <row r="38" spans="2:10" ht="13.5" customHeight="1" x14ac:dyDescent="0.25">
      <c r="B38" s="364"/>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63"/>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7" orientation="portrait" r:id="rId1"/>
  <drawing r:id="rId2"/>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sheetPr>
    <tabColor theme="0"/>
  </sheetPr>
  <dimension ref="B1:M56"/>
  <sheetViews>
    <sheetView topLeftCell="A4" workbookViewId="0">
      <selection activeCell="H13" sqref="H13:I14"/>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2076</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2073</v>
      </c>
      <c r="G13" s="506"/>
      <c r="H13" s="737" t="s">
        <v>1921</v>
      </c>
      <c r="I13" s="518"/>
      <c r="J13" s="504" t="s">
        <v>52</v>
      </c>
    </row>
    <row r="14" spans="2:10" ht="48"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2071</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2072</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2074</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13594.44</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2075</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13594.44</v>
      </c>
      <c r="J33" s="454"/>
    </row>
    <row r="34" spans="2:10" ht="16.5" x14ac:dyDescent="0.25">
      <c r="B34" s="417" t="s">
        <v>32</v>
      </c>
      <c r="C34" s="418"/>
      <c r="D34" s="418"/>
      <c r="E34" s="418"/>
      <c r="F34" s="418"/>
      <c r="G34" s="418"/>
      <c r="H34" s="419"/>
      <c r="I34" s="420" t="s">
        <v>31</v>
      </c>
      <c r="J34" s="421"/>
    </row>
    <row r="35" spans="2:10" ht="31.5" x14ac:dyDescent="0.25">
      <c r="B35" s="362" t="s">
        <v>30</v>
      </c>
      <c r="C35" s="362" t="s">
        <v>29</v>
      </c>
      <c r="D35" s="362" t="s">
        <v>28</v>
      </c>
      <c r="E35" s="362" t="s">
        <v>27</v>
      </c>
      <c r="F35" s="28" t="s">
        <v>26</v>
      </c>
      <c r="G35" s="424" t="s">
        <v>25</v>
      </c>
      <c r="H35" s="425"/>
      <c r="I35" s="422"/>
      <c r="J35" s="423"/>
    </row>
    <row r="36" spans="2:10" ht="15.75" x14ac:dyDescent="0.25">
      <c r="B36" s="364" t="s">
        <v>16</v>
      </c>
      <c r="C36" s="30" t="s">
        <v>12</v>
      </c>
      <c r="D36" s="30" t="s">
        <v>394</v>
      </c>
      <c r="E36" s="30" t="s">
        <v>119</v>
      </c>
      <c r="F36" s="30" t="s">
        <v>10</v>
      </c>
      <c r="G36" s="426">
        <f>+I28</f>
        <v>13594.44</v>
      </c>
      <c r="H36" s="427"/>
      <c r="I36" s="400" t="s">
        <v>143</v>
      </c>
      <c r="J36" s="401"/>
    </row>
    <row r="37" spans="2:10" ht="15.75" x14ac:dyDescent="0.25">
      <c r="B37" s="364"/>
      <c r="C37" s="30"/>
      <c r="D37" s="30"/>
      <c r="E37" s="30"/>
      <c r="F37" s="30"/>
      <c r="G37" s="406"/>
      <c r="H37" s="407"/>
      <c r="I37" s="402"/>
      <c r="J37" s="403"/>
    </row>
    <row r="38" spans="2:10" ht="13.5" customHeight="1" x14ac:dyDescent="0.25">
      <c r="B38" s="364"/>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5.75" x14ac:dyDescent="0.25">
      <c r="B41" s="9"/>
      <c r="C41" s="8"/>
      <c r="D41" s="8"/>
      <c r="E41" s="8"/>
      <c r="F41" s="8"/>
      <c r="G41" s="406"/>
      <c r="H41" s="407"/>
      <c r="I41" s="390" t="s">
        <v>19</v>
      </c>
      <c r="J41" s="390"/>
    </row>
    <row r="42" spans="2:10" ht="3.75"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63"/>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4:H34"/>
    <mergeCell ref="I34:J35"/>
    <mergeCell ref="G35:H35"/>
    <mergeCell ref="G36:H36"/>
    <mergeCell ref="I36:J40"/>
    <mergeCell ref="G37:H37"/>
    <mergeCell ref="G38:H38"/>
    <mergeCell ref="G39:H39"/>
    <mergeCell ref="G40:H40"/>
    <mergeCell ref="B29:J29"/>
    <mergeCell ref="B30:H30"/>
    <mergeCell ref="I30:J30"/>
    <mergeCell ref="B31:H31"/>
    <mergeCell ref="I31:J31"/>
    <mergeCell ref="B32:E33"/>
    <mergeCell ref="F32:H32"/>
    <mergeCell ref="I32:J32"/>
    <mergeCell ref="F33:H33"/>
    <mergeCell ref="I33:J33"/>
    <mergeCell ref="B28:H28"/>
    <mergeCell ref="I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7" orientation="portrait" r:id="rId1"/>
  <drawing r:id="rId2"/>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sheetPr>
    <tabColor theme="0"/>
  </sheetPr>
  <dimension ref="B1:M56"/>
  <sheetViews>
    <sheetView workbookViewId="0">
      <selection activeCell="I7" sqref="I7"/>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2077</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2049</v>
      </c>
      <c r="G13" s="506"/>
      <c r="H13" s="737" t="s">
        <v>1921</v>
      </c>
      <c r="I13" s="518"/>
      <c r="J13" s="504" t="s">
        <v>52</v>
      </c>
    </row>
    <row r="14" spans="2:10" ht="38.25"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2078</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2079</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2080</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13981.65</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2081</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13981.65</v>
      </c>
      <c r="J33" s="454"/>
    </row>
    <row r="34" spans="2:10" ht="16.5" x14ac:dyDescent="0.25">
      <c r="B34" s="417" t="s">
        <v>32</v>
      </c>
      <c r="C34" s="418"/>
      <c r="D34" s="418"/>
      <c r="E34" s="418"/>
      <c r="F34" s="418"/>
      <c r="G34" s="418"/>
      <c r="H34" s="419"/>
      <c r="I34" s="420" t="s">
        <v>31</v>
      </c>
      <c r="J34" s="421"/>
    </row>
    <row r="35" spans="2:10" ht="31.5" x14ac:dyDescent="0.25">
      <c r="B35" s="365" t="s">
        <v>30</v>
      </c>
      <c r="C35" s="365" t="s">
        <v>29</v>
      </c>
      <c r="D35" s="365" t="s">
        <v>28</v>
      </c>
      <c r="E35" s="365" t="s">
        <v>27</v>
      </c>
      <c r="F35" s="28" t="s">
        <v>26</v>
      </c>
      <c r="G35" s="424" t="s">
        <v>25</v>
      </c>
      <c r="H35" s="425"/>
      <c r="I35" s="422"/>
      <c r="J35" s="423"/>
    </row>
    <row r="36" spans="2:10" ht="15.75" x14ac:dyDescent="0.25">
      <c r="B36" s="367" t="s">
        <v>16</v>
      </c>
      <c r="C36" s="30" t="s">
        <v>12</v>
      </c>
      <c r="D36" s="30" t="s">
        <v>394</v>
      </c>
      <c r="E36" s="30" t="s">
        <v>119</v>
      </c>
      <c r="F36" s="30" t="s">
        <v>10</v>
      </c>
      <c r="G36" s="426">
        <f>+I28</f>
        <v>13981.65</v>
      </c>
      <c r="H36" s="427"/>
      <c r="I36" s="400" t="s">
        <v>143</v>
      </c>
      <c r="J36" s="401"/>
    </row>
    <row r="37" spans="2:10" ht="15.75" x14ac:dyDescent="0.25">
      <c r="B37" s="367"/>
      <c r="C37" s="30"/>
      <c r="D37" s="30"/>
      <c r="E37" s="30"/>
      <c r="F37" s="30"/>
      <c r="G37" s="406"/>
      <c r="H37" s="407"/>
      <c r="I37" s="402"/>
      <c r="J37" s="403"/>
    </row>
    <row r="38" spans="2:10" ht="13.5" customHeight="1" x14ac:dyDescent="0.25">
      <c r="B38" s="367"/>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4.25" customHeight="1" x14ac:dyDescent="0.25">
      <c r="B41" s="9"/>
      <c r="C41" s="8"/>
      <c r="D41" s="8"/>
      <c r="E41" s="8"/>
      <c r="F41" s="8"/>
      <c r="G41" s="406"/>
      <c r="H41" s="407"/>
      <c r="I41" s="390" t="s">
        <v>19</v>
      </c>
      <c r="J41" s="390"/>
    </row>
    <row r="42" spans="2:10" ht="3.75" hidden="1"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66"/>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8" orientation="portrait" r:id="rId1"/>
  <drawing r:id="rId2"/>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sheetPr>
    <tabColor theme="0"/>
  </sheetPr>
  <dimension ref="B1:M56"/>
  <sheetViews>
    <sheetView workbookViewId="0">
      <selection activeCell="I7" sqref="I7:J9"/>
    </sheetView>
  </sheetViews>
  <sheetFormatPr baseColWidth="10" defaultRowHeight="15" x14ac:dyDescent="0.25"/>
  <cols>
    <col min="1" max="1" width="2.140625" customWidth="1"/>
    <col min="4" max="4" width="15.140625" customWidth="1"/>
    <col min="5" max="5" width="10" customWidth="1"/>
    <col min="8" max="8" width="4" customWidth="1"/>
    <col min="10" max="10" width="32.140625" customWidth="1"/>
    <col min="13" max="13" width="18.85546875" customWidth="1"/>
  </cols>
  <sheetData>
    <row r="1" spans="2:10" ht="20.25" x14ac:dyDescent="0.25">
      <c r="B1" s="26"/>
      <c r="C1" s="25"/>
      <c r="D1" s="25"/>
      <c r="E1" s="25"/>
      <c r="F1" s="25"/>
      <c r="G1" s="25"/>
      <c r="H1" s="24"/>
      <c r="I1" s="24"/>
      <c r="J1" s="23"/>
    </row>
    <row r="2" spans="2:10" ht="16.5" x14ac:dyDescent="0.25">
      <c r="B2" s="17"/>
      <c r="C2" s="16"/>
      <c r="D2" s="16"/>
      <c r="E2" s="16"/>
      <c r="F2" s="16"/>
      <c r="G2" s="16"/>
      <c r="H2" s="16"/>
      <c r="I2" s="16"/>
      <c r="J2" s="15"/>
    </row>
    <row r="3" spans="2:10" ht="16.5"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2082</v>
      </c>
      <c r="J7" s="15"/>
    </row>
    <row r="8" spans="2:10" ht="9.75" customHeight="1" x14ac:dyDescent="0.25">
      <c r="B8" s="17"/>
      <c r="C8" s="16"/>
      <c r="D8" s="19"/>
      <c r="E8" s="16"/>
      <c r="F8" s="19"/>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20"/>
      <c r="G10" s="16"/>
      <c r="H10" s="16"/>
      <c r="I10" s="16"/>
      <c r="J10" s="15"/>
    </row>
    <row r="11" spans="2:10" ht="20.25" customHeight="1"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5" customHeight="1" x14ac:dyDescent="0.25">
      <c r="B13" s="497"/>
      <c r="C13" s="498"/>
      <c r="D13" s="504" t="s">
        <v>441</v>
      </c>
      <c r="E13" s="504"/>
      <c r="F13" s="505" t="s">
        <v>2049</v>
      </c>
      <c r="G13" s="506"/>
      <c r="H13" s="737" t="s">
        <v>1921</v>
      </c>
      <c r="I13" s="518"/>
      <c r="J13" s="504" t="s">
        <v>52</v>
      </c>
    </row>
    <row r="14" spans="2:10" ht="38.25" customHeight="1" x14ac:dyDescent="0.25">
      <c r="B14" s="497"/>
      <c r="C14" s="498"/>
      <c r="D14" s="504"/>
      <c r="E14" s="504"/>
      <c r="F14" s="507"/>
      <c r="G14" s="508"/>
      <c r="H14" s="519"/>
      <c r="I14" s="520"/>
      <c r="J14" s="504"/>
    </row>
    <row r="15" spans="2:10" ht="36"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3" ht="18" x14ac:dyDescent="0.25">
      <c r="B17" s="387" t="s">
        <v>47</v>
      </c>
      <c r="C17" s="388"/>
      <c r="D17" s="388"/>
      <c r="E17" s="388"/>
      <c r="F17" s="388"/>
      <c r="G17" s="388"/>
      <c r="H17" s="388"/>
      <c r="I17" s="388"/>
      <c r="J17" s="389"/>
    </row>
    <row r="18" spans="2:13" ht="20.25" customHeight="1" x14ac:dyDescent="0.25">
      <c r="B18" s="459" t="s">
        <v>46</v>
      </c>
      <c r="C18" s="460"/>
      <c r="D18" s="463" t="s">
        <v>2083</v>
      </c>
      <c r="E18" s="464"/>
      <c r="F18" s="464"/>
      <c r="G18" s="464"/>
      <c r="H18" s="464"/>
      <c r="I18" s="464"/>
      <c r="J18" s="465"/>
    </row>
    <row r="19" spans="2:13" ht="9" customHeight="1" x14ac:dyDescent="0.25">
      <c r="B19" s="461"/>
      <c r="C19" s="462"/>
      <c r="D19" s="466"/>
      <c r="E19" s="467"/>
      <c r="F19" s="467"/>
      <c r="G19" s="467"/>
      <c r="H19" s="467"/>
      <c r="I19" s="467"/>
      <c r="J19" s="468"/>
    </row>
    <row r="20" spans="2:13" x14ac:dyDescent="0.25">
      <c r="B20" s="469" t="s">
        <v>2084</v>
      </c>
      <c r="C20" s="469"/>
      <c r="D20" s="469"/>
      <c r="E20" s="469"/>
      <c r="F20" s="470" t="s">
        <v>44</v>
      </c>
      <c r="G20" s="471"/>
      <c r="H20" s="471"/>
      <c r="I20" s="471"/>
      <c r="J20" s="472"/>
    </row>
    <row r="21" spans="2:13" ht="12.75" customHeight="1" x14ac:dyDescent="0.25">
      <c r="B21" s="469"/>
      <c r="C21" s="469"/>
      <c r="D21" s="469"/>
      <c r="E21" s="469"/>
      <c r="F21" s="473"/>
      <c r="G21" s="474"/>
      <c r="H21" s="474"/>
      <c r="I21" s="474"/>
      <c r="J21" s="475"/>
    </row>
    <row r="22" spans="2:13" ht="18" x14ac:dyDescent="0.25">
      <c r="B22" s="387" t="s">
        <v>43</v>
      </c>
      <c r="C22" s="388"/>
      <c r="D22" s="388"/>
      <c r="E22" s="388"/>
      <c r="F22" s="388"/>
      <c r="G22" s="388"/>
      <c r="H22" s="388"/>
      <c r="I22" s="388"/>
      <c r="J22" s="389"/>
    </row>
    <row r="23" spans="2:13" x14ac:dyDescent="0.25">
      <c r="B23" s="476" t="s">
        <v>2085</v>
      </c>
      <c r="C23" s="477"/>
      <c r="D23" s="477"/>
      <c r="E23" s="477"/>
      <c r="F23" s="477"/>
      <c r="G23" s="477"/>
      <c r="H23" s="477"/>
      <c r="I23" s="477"/>
      <c r="J23" s="478"/>
    </row>
    <row r="24" spans="2:13" ht="30.75" customHeight="1" x14ac:dyDescent="0.25">
      <c r="B24" s="479"/>
      <c r="C24" s="480"/>
      <c r="D24" s="480"/>
      <c r="E24" s="480"/>
      <c r="F24" s="480"/>
      <c r="G24" s="480"/>
      <c r="H24" s="480"/>
      <c r="I24" s="480"/>
      <c r="J24" s="481"/>
    </row>
    <row r="25" spans="2:13" ht="24" customHeight="1" x14ac:dyDescent="0.25">
      <c r="B25" s="482"/>
      <c r="C25" s="483"/>
      <c r="D25" s="483"/>
      <c r="E25" s="483"/>
      <c r="F25" s="483"/>
      <c r="G25" s="483"/>
      <c r="H25" s="483"/>
      <c r="I25" s="483"/>
      <c r="J25" s="484"/>
    </row>
    <row r="26" spans="2:13" ht="21.75" hidden="1" customHeight="1" x14ac:dyDescent="0.25">
      <c r="B26" s="455" t="s">
        <v>195</v>
      </c>
      <c r="C26" s="455"/>
      <c r="D26" s="455"/>
      <c r="E26" s="455"/>
      <c r="F26" s="455"/>
      <c r="G26" s="455"/>
      <c r="H26" s="455"/>
      <c r="I26" s="825">
        <v>4905.45</v>
      </c>
      <c r="J26" s="826"/>
    </row>
    <row r="27" spans="2:13" ht="21.75" hidden="1" customHeight="1" x14ac:dyDescent="0.25">
      <c r="B27" s="487" t="s">
        <v>41</v>
      </c>
      <c r="C27" s="488"/>
      <c r="D27" s="488"/>
      <c r="E27" s="488"/>
      <c r="F27" s="488"/>
      <c r="G27" s="488"/>
      <c r="H27" s="488"/>
      <c r="I27" s="825"/>
      <c r="J27" s="826"/>
    </row>
    <row r="28" spans="2:13" ht="21.75" customHeight="1" x14ac:dyDescent="0.25">
      <c r="B28" s="455" t="s">
        <v>42</v>
      </c>
      <c r="C28" s="455"/>
      <c r="D28" s="455"/>
      <c r="E28" s="455"/>
      <c r="F28" s="455"/>
      <c r="G28" s="455"/>
      <c r="H28" s="456"/>
      <c r="I28" s="457">
        <v>13357.23</v>
      </c>
      <c r="J28" s="458"/>
    </row>
    <row r="29" spans="2:13" ht="18" x14ac:dyDescent="0.25">
      <c r="B29" s="387" t="s">
        <v>40</v>
      </c>
      <c r="C29" s="388"/>
      <c r="D29" s="388"/>
      <c r="E29" s="388"/>
      <c r="F29" s="388"/>
      <c r="G29" s="388"/>
      <c r="H29" s="388"/>
      <c r="I29" s="388"/>
      <c r="J29" s="389"/>
    </row>
    <row r="30" spans="2:13" ht="15.75" x14ac:dyDescent="0.25">
      <c r="B30" s="434" t="s">
        <v>39</v>
      </c>
      <c r="C30" s="435"/>
      <c r="D30" s="435"/>
      <c r="E30" s="435"/>
      <c r="F30" s="435"/>
      <c r="G30" s="435"/>
      <c r="H30" s="436"/>
      <c r="I30" s="437" t="s">
        <v>38</v>
      </c>
      <c r="J30" s="437"/>
    </row>
    <row r="31" spans="2:13" ht="15.75" x14ac:dyDescent="0.25">
      <c r="B31" s="577"/>
      <c r="C31" s="578"/>
      <c r="D31" s="578"/>
      <c r="E31" s="578"/>
      <c r="F31" s="578"/>
      <c r="G31" s="578"/>
      <c r="H31" s="579"/>
      <c r="I31" s="593">
        <v>0</v>
      </c>
      <c r="J31" s="594"/>
    </row>
    <row r="32" spans="2:13" ht="33" customHeight="1" x14ac:dyDescent="0.25">
      <c r="B32" s="443" t="s">
        <v>2086</v>
      </c>
      <c r="C32" s="444"/>
      <c r="D32" s="444"/>
      <c r="E32" s="445"/>
      <c r="F32" s="449" t="s">
        <v>34</v>
      </c>
      <c r="G32" s="450"/>
      <c r="H32" s="451"/>
      <c r="I32" s="452">
        <f>SUM(I31:J31)</f>
        <v>0</v>
      </c>
      <c r="J32" s="452"/>
      <c r="M32" s="35"/>
    </row>
    <row r="33" spans="2:10" ht="30.75" customHeight="1" x14ac:dyDescent="0.25">
      <c r="B33" s="446"/>
      <c r="C33" s="447"/>
      <c r="D33" s="447"/>
      <c r="E33" s="448"/>
      <c r="F33" s="449" t="s">
        <v>33</v>
      </c>
      <c r="G33" s="450"/>
      <c r="H33" s="451"/>
      <c r="I33" s="453">
        <f>I28-I32</f>
        <v>13357.23</v>
      </c>
      <c r="J33" s="454"/>
    </row>
    <row r="34" spans="2:10" ht="16.5" x14ac:dyDescent="0.25">
      <c r="B34" s="417" t="s">
        <v>32</v>
      </c>
      <c r="C34" s="418"/>
      <c r="D34" s="418"/>
      <c r="E34" s="418"/>
      <c r="F34" s="418"/>
      <c r="G34" s="418"/>
      <c r="H34" s="419"/>
      <c r="I34" s="420" t="s">
        <v>31</v>
      </c>
      <c r="J34" s="421"/>
    </row>
    <row r="35" spans="2:10" ht="31.5" x14ac:dyDescent="0.25">
      <c r="B35" s="365" t="s">
        <v>30</v>
      </c>
      <c r="C35" s="365" t="s">
        <v>29</v>
      </c>
      <c r="D35" s="365" t="s">
        <v>28</v>
      </c>
      <c r="E35" s="365" t="s">
        <v>27</v>
      </c>
      <c r="F35" s="28" t="s">
        <v>26</v>
      </c>
      <c r="G35" s="424" t="s">
        <v>25</v>
      </c>
      <c r="H35" s="425"/>
      <c r="I35" s="422"/>
      <c r="J35" s="423"/>
    </row>
    <row r="36" spans="2:10" ht="15.75" x14ac:dyDescent="0.25">
      <c r="B36" s="367" t="s">
        <v>16</v>
      </c>
      <c r="C36" s="30" t="s">
        <v>12</v>
      </c>
      <c r="D36" s="30" t="s">
        <v>394</v>
      </c>
      <c r="E36" s="30" t="s">
        <v>119</v>
      </c>
      <c r="F36" s="30" t="s">
        <v>10</v>
      </c>
      <c r="G36" s="426">
        <f>+I28</f>
        <v>13357.23</v>
      </c>
      <c r="H36" s="427"/>
      <c r="I36" s="400" t="s">
        <v>143</v>
      </c>
      <c r="J36" s="401"/>
    </row>
    <row r="37" spans="2:10" ht="15.75" x14ac:dyDescent="0.25">
      <c r="B37" s="367"/>
      <c r="C37" s="30"/>
      <c r="D37" s="30"/>
      <c r="E37" s="30"/>
      <c r="F37" s="30"/>
      <c r="G37" s="406"/>
      <c r="H37" s="407"/>
      <c r="I37" s="402"/>
      <c r="J37" s="403"/>
    </row>
    <row r="38" spans="2:10" ht="13.5" customHeight="1" x14ac:dyDescent="0.25">
      <c r="B38" s="367"/>
      <c r="C38" s="30"/>
      <c r="D38" s="30"/>
      <c r="E38" s="30"/>
      <c r="F38" s="30"/>
      <c r="G38" s="426"/>
      <c r="H38" s="427"/>
      <c r="I38" s="402"/>
      <c r="J38" s="403"/>
    </row>
    <row r="39" spans="2:10" ht="15.75" x14ac:dyDescent="0.25">
      <c r="B39" s="9"/>
      <c r="C39" s="8"/>
      <c r="D39" s="8"/>
      <c r="E39" s="8"/>
      <c r="F39" s="8"/>
      <c r="G39" s="406"/>
      <c r="H39" s="407"/>
      <c r="I39" s="402"/>
      <c r="J39" s="403"/>
    </row>
    <row r="40" spans="2:10" ht="15.75" x14ac:dyDescent="0.25">
      <c r="B40" s="9"/>
      <c r="C40" s="8"/>
      <c r="D40" s="8"/>
      <c r="E40" s="8"/>
      <c r="F40" s="8"/>
      <c r="G40" s="406"/>
      <c r="H40" s="407"/>
      <c r="I40" s="404"/>
      <c r="J40" s="405"/>
    </row>
    <row r="41" spans="2:10" ht="14.25" customHeight="1" x14ac:dyDescent="0.25">
      <c r="B41" s="9"/>
      <c r="C41" s="8"/>
      <c r="D41" s="8"/>
      <c r="E41" s="8"/>
      <c r="F41" s="8"/>
      <c r="G41" s="406"/>
      <c r="H41" s="407"/>
      <c r="I41" s="390" t="s">
        <v>19</v>
      </c>
      <c r="J41" s="390"/>
    </row>
    <row r="42" spans="2:10" ht="3.75" hidden="1" customHeight="1" x14ac:dyDescent="0.25">
      <c r="B42" s="9"/>
      <c r="C42" s="8"/>
      <c r="D42" s="8"/>
      <c r="E42" s="8"/>
      <c r="F42" s="8"/>
      <c r="G42" s="406"/>
      <c r="H42" s="407"/>
      <c r="I42" s="411" t="s">
        <v>1861</v>
      </c>
      <c r="J42" s="412"/>
    </row>
    <row r="43" spans="2:10" ht="9.75" customHeight="1" x14ac:dyDescent="0.25">
      <c r="B43" s="9"/>
      <c r="C43" s="8"/>
      <c r="D43" s="8"/>
      <c r="E43" s="8"/>
      <c r="F43" s="8"/>
      <c r="G43" s="406"/>
      <c r="H43" s="407"/>
      <c r="I43" s="411"/>
      <c r="J43" s="412"/>
    </row>
    <row r="44" spans="2:10" ht="19.5" customHeight="1" x14ac:dyDescent="0.25">
      <c r="B44" s="9"/>
      <c r="C44" s="8"/>
      <c r="D44" s="8"/>
      <c r="E44" s="8"/>
      <c r="F44" s="8"/>
      <c r="G44" s="406"/>
      <c r="H44" s="407"/>
      <c r="I44" s="411"/>
      <c r="J44" s="412"/>
    </row>
    <row r="45" spans="2:10" ht="15.75" x14ac:dyDescent="0.25">
      <c r="B45" s="9"/>
      <c r="C45" s="8"/>
      <c r="D45" s="8"/>
      <c r="E45" s="8"/>
      <c r="F45" s="8"/>
      <c r="G45" s="406"/>
      <c r="H45" s="407"/>
      <c r="I45" s="411"/>
      <c r="J45" s="412"/>
    </row>
    <row r="46" spans="2:10" ht="15.75" x14ac:dyDescent="0.25">
      <c r="B46" s="9"/>
      <c r="C46" s="8"/>
      <c r="D46" s="8"/>
      <c r="E46" s="8"/>
      <c r="F46" s="8"/>
      <c r="G46" s="406"/>
      <c r="H46" s="407"/>
      <c r="I46" s="411"/>
      <c r="J46" s="412"/>
    </row>
    <row r="47" spans="2:10" ht="15.75" x14ac:dyDescent="0.25">
      <c r="B47" s="366"/>
      <c r="C47" s="32"/>
      <c r="D47" s="32"/>
      <c r="E47" s="6"/>
      <c r="F47" s="6"/>
      <c r="G47" s="415"/>
      <c r="H47" s="416"/>
      <c r="I47" s="413"/>
      <c r="J47" s="414"/>
    </row>
    <row r="48" spans="2:10" ht="18" x14ac:dyDescent="0.25">
      <c r="B48" s="387" t="s">
        <v>8</v>
      </c>
      <c r="C48" s="388"/>
      <c r="D48" s="388"/>
      <c r="E48" s="388"/>
      <c r="F48" s="388"/>
      <c r="G48" s="388"/>
      <c r="H48" s="389"/>
      <c r="I48" s="390" t="s">
        <v>7</v>
      </c>
      <c r="J48" s="390"/>
    </row>
    <row r="49" spans="2:10" ht="15.75" x14ac:dyDescent="0.25">
      <c r="B49" s="390" t="s">
        <v>6</v>
      </c>
      <c r="C49" s="390"/>
      <c r="D49" s="390"/>
      <c r="E49" s="390" t="s">
        <v>5</v>
      </c>
      <c r="F49" s="390"/>
      <c r="G49" s="390"/>
      <c r="H49" s="390"/>
      <c r="I49" s="390"/>
      <c r="J49" s="390"/>
    </row>
    <row r="50" spans="2:10" ht="15" customHeight="1" x14ac:dyDescent="0.25">
      <c r="B50" s="573" t="s">
        <v>877</v>
      </c>
      <c r="C50" s="392"/>
      <c r="D50" s="392"/>
      <c r="E50" s="394" t="s">
        <v>871</v>
      </c>
      <c r="F50" s="394"/>
      <c r="G50" s="394"/>
      <c r="H50" s="395"/>
      <c r="I50" s="400" t="s">
        <v>86</v>
      </c>
      <c r="J50" s="401"/>
    </row>
    <row r="51" spans="2:10" x14ac:dyDescent="0.25">
      <c r="B51" s="392"/>
      <c r="C51" s="392"/>
      <c r="D51" s="392"/>
      <c r="E51" s="396"/>
      <c r="F51" s="396"/>
      <c r="G51" s="396"/>
      <c r="H51" s="397"/>
      <c r="I51" s="402"/>
      <c r="J51" s="403"/>
    </row>
    <row r="52" spans="2:10" x14ac:dyDescent="0.25">
      <c r="B52" s="392"/>
      <c r="C52" s="392"/>
      <c r="D52" s="392"/>
      <c r="E52" s="396"/>
      <c r="F52" s="396"/>
      <c r="G52" s="396"/>
      <c r="H52" s="397"/>
      <c r="I52" s="402"/>
      <c r="J52" s="403"/>
    </row>
    <row r="53" spans="2:10" x14ac:dyDescent="0.25">
      <c r="B53" s="392"/>
      <c r="C53" s="392"/>
      <c r="D53" s="392"/>
      <c r="E53" s="396"/>
      <c r="F53" s="396"/>
      <c r="G53" s="396"/>
      <c r="H53" s="396"/>
      <c r="I53" s="404"/>
      <c r="J53" s="405"/>
    </row>
    <row r="54" spans="2:10" x14ac:dyDescent="0.25">
      <c r="B54" s="392"/>
      <c r="C54" s="392"/>
      <c r="D54" s="392"/>
      <c r="E54" s="396"/>
      <c r="F54" s="396"/>
      <c r="G54" s="396"/>
      <c r="H54" s="396"/>
      <c r="I54" s="400" t="s">
        <v>1</v>
      </c>
      <c r="J54" s="401"/>
    </row>
    <row r="55" spans="2:10" ht="30" customHeight="1" x14ac:dyDescent="0.25">
      <c r="B55" s="392"/>
      <c r="C55" s="392"/>
      <c r="D55" s="392"/>
      <c r="E55" s="398"/>
      <c r="F55" s="398"/>
      <c r="G55" s="398"/>
      <c r="H55" s="399"/>
      <c r="I55" s="404"/>
      <c r="J55" s="405"/>
    </row>
    <row r="56" spans="2:10" ht="18.75" customHeight="1" x14ac:dyDescent="0.25">
      <c r="B56" s="574" t="s">
        <v>0</v>
      </c>
      <c r="C56" s="575"/>
      <c r="D56" s="575"/>
      <c r="E56" s="575"/>
      <c r="F56" s="575"/>
      <c r="G56" s="575"/>
      <c r="H56" s="575"/>
      <c r="I56" s="575"/>
      <c r="J56" s="576"/>
    </row>
  </sheetData>
  <mergeCells count="66">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H28"/>
    <mergeCell ref="I28:J28"/>
    <mergeCell ref="B17:J17"/>
    <mergeCell ref="B18:C19"/>
    <mergeCell ref="D18:J19"/>
    <mergeCell ref="B20:E21"/>
    <mergeCell ref="F20:J21"/>
    <mergeCell ref="B22:J22"/>
    <mergeCell ref="B23:J25"/>
    <mergeCell ref="B26:H26"/>
    <mergeCell ref="I26:J26"/>
    <mergeCell ref="B27:H27"/>
    <mergeCell ref="I27:J27"/>
    <mergeCell ref="B32:E33"/>
    <mergeCell ref="F32:H32"/>
    <mergeCell ref="I32:J32"/>
    <mergeCell ref="F33:H33"/>
    <mergeCell ref="I33:J33"/>
    <mergeCell ref="B29:J29"/>
    <mergeCell ref="B30:H30"/>
    <mergeCell ref="I30:J30"/>
    <mergeCell ref="B31:H31"/>
    <mergeCell ref="I31:J31"/>
    <mergeCell ref="B34:H34"/>
    <mergeCell ref="I34:J35"/>
    <mergeCell ref="G35:H35"/>
    <mergeCell ref="G36:H36"/>
    <mergeCell ref="I36:J40"/>
    <mergeCell ref="G37:H37"/>
    <mergeCell ref="G38:H38"/>
    <mergeCell ref="G39:H39"/>
    <mergeCell ref="G40:H40"/>
    <mergeCell ref="G41:H41"/>
    <mergeCell ref="I41:J41"/>
    <mergeCell ref="G42:H42"/>
    <mergeCell ref="I42:J47"/>
    <mergeCell ref="G43:H43"/>
    <mergeCell ref="G44:H44"/>
    <mergeCell ref="G45:H45"/>
    <mergeCell ref="G46:H46"/>
    <mergeCell ref="G47:H47"/>
    <mergeCell ref="B56:J56"/>
    <mergeCell ref="B48:H48"/>
    <mergeCell ref="I48:J49"/>
    <mergeCell ref="B49:D49"/>
    <mergeCell ref="E49:H49"/>
    <mergeCell ref="B50:D55"/>
    <mergeCell ref="E50:H55"/>
    <mergeCell ref="I50:J53"/>
    <mergeCell ref="I54:J55"/>
  </mergeCells>
  <printOptions horizontalCentered="1"/>
  <pageMargins left="0.31496062992125984" right="0.31496062992125984" top="0.15748031496062992" bottom="0.15748031496062992" header="0.31496062992125984" footer="0.31496062992125984"/>
  <pageSetup scale="78" orientation="portrait" r:id="rId1"/>
  <drawing r:id="rId2"/>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sheetPr>
    <tabColor theme="0"/>
  </sheetPr>
  <dimension ref="B1:K62"/>
  <sheetViews>
    <sheetView workbookViewId="0">
      <selection activeCell="I7" sqref="I7:J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7.710937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18" customHeight="1" x14ac:dyDescent="0.25">
      <c r="B7" s="17"/>
      <c r="C7" s="16"/>
      <c r="D7" s="22"/>
      <c r="E7" s="16"/>
      <c r="F7" s="19"/>
      <c r="G7" s="19"/>
      <c r="H7" s="19"/>
      <c r="I7" s="21" t="s">
        <v>2087</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2020</v>
      </c>
      <c r="J9" s="15"/>
    </row>
    <row r="10" spans="2:10" ht="12.7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ht="16.5" customHeight="1" x14ac:dyDescent="0.25">
      <c r="B12" s="495" t="s">
        <v>58</v>
      </c>
      <c r="C12" s="496"/>
      <c r="D12" s="501" t="s">
        <v>57</v>
      </c>
      <c r="E12" s="502"/>
      <c r="F12" s="501" t="s">
        <v>56</v>
      </c>
      <c r="G12" s="502"/>
      <c r="H12" s="501" t="s">
        <v>55</v>
      </c>
      <c r="I12" s="503"/>
      <c r="J12" s="14" t="s">
        <v>54</v>
      </c>
    </row>
    <row r="13" spans="2:10" ht="30.75" customHeight="1" x14ac:dyDescent="0.25">
      <c r="B13" s="497"/>
      <c r="C13" s="498"/>
      <c r="D13" s="505" t="s">
        <v>89</v>
      </c>
      <c r="E13" s="506"/>
      <c r="F13" s="517" t="s">
        <v>2088</v>
      </c>
      <c r="G13" s="518"/>
      <c r="H13" s="737" t="s">
        <v>1921</v>
      </c>
      <c r="I13" s="518"/>
      <c r="J13" s="504" t="s">
        <v>52</v>
      </c>
    </row>
    <row r="14" spans="2:10" ht="18.75" customHeight="1" x14ac:dyDescent="0.25">
      <c r="B14" s="497"/>
      <c r="C14" s="498"/>
      <c r="D14" s="507"/>
      <c r="E14" s="508"/>
      <c r="F14" s="519"/>
      <c r="G14" s="520"/>
      <c r="H14" s="519"/>
      <c r="I14" s="520"/>
      <c r="J14" s="504"/>
    </row>
    <row r="15" spans="2:10" ht="30" customHeight="1" x14ac:dyDescent="0.25">
      <c r="B15" s="497"/>
      <c r="C15" s="498"/>
      <c r="D15" s="620" t="s">
        <v>51</v>
      </c>
      <c r="E15" s="620"/>
      <c r="F15" s="620"/>
      <c r="G15" s="620"/>
      <c r="H15" s="620"/>
      <c r="I15" s="511" t="s">
        <v>50</v>
      </c>
      <c r="J15" s="512"/>
    </row>
    <row r="16" spans="2:10" ht="36" customHeight="1" x14ac:dyDescent="0.25">
      <c r="B16" s="499"/>
      <c r="C16" s="500"/>
      <c r="D16" s="504" t="s">
        <v>49</v>
      </c>
      <c r="E16" s="504"/>
      <c r="F16" s="504"/>
      <c r="G16" s="504"/>
      <c r="H16" s="504"/>
      <c r="I16" s="515" t="s">
        <v>90</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91</v>
      </c>
      <c r="E18" s="464"/>
      <c r="F18" s="464"/>
      <c r="G18" s="464"/>
      <c r="H18" s="464"/>
      <c r="I18" s="464"/>
      <c r="J18" s="465"/>
    </row>
    <row r="19" spans="2:10" ht="9" customHeight="1" x14ac:dyDescent="0.25">
      <c r="B19" s="461"/>
      <c r="C19" s="462"/>
      <c r="D19" s="466"/>
      <c r="E19" s="467"/>
      <c r="F19" s="467"/>
      <c r="G19" s="467"/>
      <c r="H19" s="467"/>
      <c r="I19" s="467"/>
      <c r="J19" s="468"/>
    </row>
    <row r="20" spans="2:10" x14ac:dyDescent="0.25">
      <c r="B20" s="469" t="s">
        <v>92</v>
      </c>
      <c r="C20" s="469"/>
      <c r="D20" s="469"/>
      <c r="E20" s="469"/>
      <c r="F20" s="470" t="s">
        <v>44</v>
      </c>
      <c r="G20" s="471"/>
      <c r="H20" s="471"/>
      <c r="I20" s="471"/>
      <c r="J20" s="472"/>
    </row>
    <row r="21" spans="2:10" ht="6" customHeight="1" x14ac:dyDescent="0.25">
      <c r="B21" s="469"/>
      <c r="C21" s="469"/>
      <c r="D21" s="469"/>
      <c r="E21" s="469"/>
      <c r="F21" s="473"/>
      <c r="G21" s="474"/>
      <c r="H21" s="474"/>
      <c r="I21" s="474"/>
      <c r="J21" s="475"/>
    </row>
    <row r="22" spans="2:10" ht="10.5" customHeight="1" x14ac:dyDescent="0.25">
      <c r="B22" s="469"/>
      <c r="C22" s="469"/>
      <c r="D22" s="469"/>
      <c r="E22" s="469"/>
      <c r="F22" s="522"/>
      <c r="G22" s="523"/>
      <c r="H22" s="523"/>
      <c r="I22" s="523"/>
      <c r="J22" s="524"/>
    </row>
    <row r="23" spans="2:10" ht="18" x14ac:dyDescent="0.25">
      <c r="B23" s="387" t="s">
        <v>43</v>
      </c>
      <c r="C23" s="388"/>
      <c r="D23" s="388"/>
      <c r="E23" s="388"/>
      <c r="F23" s="388"/>
      <c r="G23" s="388"/>
      <c r="H23" s="388"/>
      <c r="I23" s="388"/>
      <c r="J23" s="389"/>
    </row>
    <row r="24" spans="2:10" x14ac:dyDescent="0.25">
      <c r="B24" s="528" t="s">
        <v>2089</v>
      </c>
      <c r="C24" s="529"/>
      <c r="D24" s="529"/>
      <c r="E24" s="529"/>
      <c r="F24" s="529"/>
      <c r="G24" s="529"/>
      <c r="H24" s="529"/>
      <c r="I24" s="529"/>
      <c r="J24" s="530"/>
    </row>
    <row r="25" spans="2:10" x14ac:dyDescent="0.25">
      <c r="B25" s="531"/>
      <c r="C25" s="532"/>
      <c r="D25" s="532"/>
      <c r="E25" s="532"/>
      <c r="F25" s="532"/>
      <c r="G25" s="532"/>
      <c r="H25" s="532"/>
      <c r="I25" s="532"/>
      <c r="J25" s="533"/>
    </row>
    <row r="26" spans="2:10" x14ac:dyDescent="0.25">
      <c r="B26" s="531"/>
      <c r="C26" s="532"/>
      <c r="D26" s="532"/>
      <c r="E26" s="532"/>
      <c r="F26" s="532"/>
      <c r="G26" s="532"/>
      <c r="H26" s="532"/>
      <c r="I26" s="532"/>
      <c r="J26" s="533"/>
    </row>
    <row r="27" spans="2:10" ht="23.25" customHeight="1" x14ac:dyDescent="0.25">
      <c r="B27" s="455" t="s">
        <v>42</v>
      </c>
      <c r="C27" s="455"/>
      <c r="D27" s="455"/>
      <c r="E27" s="455"/>
      <c r="F27" s="455"/>
      <c r="G27" s="455"/>
      <c r="H27" s="455"/>
      <c r="I27" s="601">
        <v>5184.3599999999997</v>
      </c>
      <c r="J27" s="601"/>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v>0</v>
      </c>
      <c r="J31" s="545"/>
    </row>
    <row r="32" spans="2:10" hidden="1" x14ac:dyDescent="0.25">
      <c r="B32" s="542" t="s">
        <v>36</v>
      </c>
      <c r="C32" s="543"/>
      <c r="D32" s="543"/>
      <c r="E32" s="543"/>
      <c r="F32" s="543"/>
      <c r="G32" s="543"/>
      <c r="H32" s="543"/>
      <c r="I32" s="544">
        <v>0</v>
      </c>
      <c r="J32" s="545"/>
    </row>
    <row r="33" spans="2:10" hidden="1" x14ac:dyDescent="0.25">
      <c r="B33" s="542" t="s">
        <v>35</v>
      </c>
      <c r="C33" s="543"/>
      <c r="D33" s="543"/>
      <c r="E33" s="543"/>
      <c r="F33" s="543"/>
      <c r="G33" s="543"/>
      <c r="H33" s="543"/>
      <c r="I33" s="615">
        <v>0</v>
      </c>
      <c r="J33" s="616"/>
    </row>
    <row r="34" spans="2:10" x14ac:dyDescent="0.25">
      <c r="B34" s="546" t="s">
        <v>93</v>
      </c>
      <c r="C34" s="547"/>
      <c r="D34" s="547"/>
      <c r="E34" s="547"/>
      <c r="F34" s="547"/>
      <c r="G34" s="547"/>
      <c r="H34" s="547"/>
      <c r="I34" s="615">
        <v>0</v>
      </c>
      <c r="J34" s="616"/>
    </row>
    <row r="35" spans="2:10" hidden="1" x14ac:dyDescent="0.25">
      <c r="B35" s="546" t="s">
        <v>94</v>
      </c>
      <c r="C35" s="547"/>
      <c r="D35" s="547"/>
      <c r="E35" s="547"/>
      <c r="F35" s="547"/>
      <c r="G35" s="547"/>
      <c r="H35" s="547"/>
      <c r="I35" s="615">
        <v>0</v>
      </c>
      <c r="J35" s="616"/>
    </row>
    <row r="36" spans="2:10" hidden="1" x14ac:dyDescent="0.25">
      <c r="B36" s="546" t="s">
        <v>95</v>
      </c>
      <c r="C36" s="547"/>
      <c r="D36" s="547"/>
      <c r="E36" s="547"/>
      <c r="F36" s="547"/>
      <c r="G36" s="547"/>
      <c r="H36" s="547"/>
      <c r="I36" s="615">
        <v>0</v>
      </c>
      <c r="J36" s="616"/>
    </row>
    <row r="37" spans="2:10" hidden="1" x14ac:dyDescent="0.25">
      <c r="B37" s="546" t="s">
        <v>96</v>
      </c>
      <c r="C37" s="547"/>
      <c r="D37" s="547"/>
      <c r="E37" s="547"/>
      <c r="F37" s="547"/>
      <c r="G37" s="547"/>
      <c r="H37" s="547"/>
      <c r="I37" s="615">
        <v>0</v>
      </c>
      <c r="J37" s="616"/>
    </row>
    <row r="38" spans="2:10" x14ac:dyDescent="0.25">
      <c r="B38" s="546" t="s">
        <v>97</v>
      </c>
      <c r="C38" s="547"/>
      <c r="D38" s="547"/>
      <c r="E38" s="547"/>
      <c r="F38" s="547"/>
      <c r="G38" s="547"/>
      <c r="H38" s="547"/>
      <c r="I38" s="615">
        <v>0</v>
      </c>
      <c r="J38" s="616"/>
    </row>
    <row r="39" spans="2:10" hidden="1" x14ac:dyDescent="0.25">
      <c r="B39" s="546" t="s">
        <v>98</v>
      </c>
      <c r="C39" s="547"/>
      <c r="D39" s="547"/>
      <c r="E39" s="547"/>
      <c r="F39" s="547"/>
      <c r="G39" s="547"/>
      <c r="H39" s="547"/>
      <c r="I39" s="615">
        <v>0</v>
      </c>
      <c r="J39" s="616"/>
    </row>
    <row r="40" spans="2:10" ht="28.5" customHeight="1" x14ac:dyDescent="0.25">
      <c r="B40" s="582" t="s">
        <v>88</v>
      </c>
      <c r="C40" s="583"/>
      <c r="D40" s="583"/>
      <c r="E40" s="584"/>
      <c r="F40" s="550" t="s">
        <v>34</v>
      </c>
      <c r="G40" s="551"/>
      <c r="H40" s="552"/>
      <c r="I40" s="553">
        <f>SUM(I31:J39)</f>
        <v>0</v>
      </c>
      <c r="J40" s="553"/>
    </row>
    <row r="41" spans="2:10" ht="18.75" customHeight="1" x14ac:dyDescent="0.25">
      <c r="B41" s="585"/>
      <c r="C41" s="586"/>
      <c r="D41" s="586"/>
      <c r="E41" s="587"/>
      <c r="F41" s="550" t="s">
        <v>33</v>
      </c>
      <c r="G41" s="551"/>
      <c r="H41" s="552"/>
      <c r="I41" s="452">
        <f>++I27+I28-I40</f>
        <v>5184.3599999999997</v>
      </c>
      <c r="J41" s="452"/>
    </row>
    <row r="42" spans="2:10" ht="14.25" customHeight="1" x14ac:dyDescent="0.25">
      <c r="B42" s="417" t="s">
        <v>32</v>
      </c>
      <c r="C42" s="418"/>
      <c r="D42" s="418"/>
      <c r="E42" s="418"/>
      <c r="F42" s="418"/>
      <c r="G42" s="418"/>
      <c r="H42" s="419"/>
      <c r="I42" s="390" t="s">
        <v>31</v>
      </c>
      <c r="J42" s="390"/>
    </row>
    <row r="43" spans="2:10" ht="29.25" customHeight="1" x14ac:dyDescent="0.25">
      <c r="B43" s="368" t="s">
        <v>30</v>
      </c>
      <c r="C43" s="368" t="s">
        <v>29</v>
      </c>
      <c r="D43" s="368" t="s">
        <v>28</v>
      </c>
      <c r="E43" s="368" t="s">
        <v>27</v>
      </c>
      <c r="F43" s="34" t="s">
        <v>26</v>
      </c>
      <c r="G43" s="437" t="s">
        <v>25</v>
      </c>
      <c r="H43" s="434"/>
      <c r="I43" s="390"/>
      <c r="J43" s="390"/>
    </row>
    <row r="44" spans="2:10" ht="24" customHeight="1" x14ac:dyDescent="0.25">
      <c r="B44" s="373" t="s">
        <v>13</v>
      </c>
      <c r="C44" s="30" t="s">
        <v>12</v>
      </c>
      <c r="D44" s="30" t="s">
        <v>11</v>
      </c>
      <c r="E44" s="30" t="s">
        <v>11</v>
      </c>
      <c r="F44" s="30" t="s">
        <v>10</v>
      </c>
      <c r="G44" s="426">
        <f>I27</f>
        <v>5184.3599999999997</v>
      </c>
      <c r="H44" s="427"/>
      <c r="I44" s="609" t="s">
        <v>24</v>
      </c>
      <c r="J44" s="610"/>
    </row>
    <row r="45" spans="2:10" ht="23.25" customHeight="1" x14ac:dyDescent="0.25">
      <c r="B45" s="9"/>
      <c r="C45" s="8"/>
      <c r="D45" s="8"/>
      <c r="E45" s="8"/>
      <c r="F45" s="8"/>
      <c r="G45" s="426"/>
      <c r="H45" s="427"/>
      <c r="I45" s="611"/>
      <c r="J45" s="612"/>
    </row>
    <row r="46" spans="2:10" ht="25.5" customHeight="1" x14ac:dyDescent="0.25">
      <c r="B46" s="9"/>
      <c r="C46" s="8"/>
      <c r="D46" s="8"/>
      <c r="E46" s="8"/>
      <c r="F46" s="8"/>
      <c r="G46" s="406"/>
      <c r="H46" s="407"/>
      <c r="I46" s="613"/>
      <c r="J46" s="614"/>
    </row>
    <row r="47" spans="2:10" ht="19.5" customHeight="1" x14ac:dyDescent="0.25">
      <c r="B47" s="9"/>
      <c r="C47" s="8"/>
      <c r="D47" s="8"/>
      <c r="E47" s="8"/>
      <c r="F47" s="8"/>
      <c r="G47" s="406"/>
      <c r="H47" s="407"/>
      <c r="I47" s="390" t="s">
        <v>19</v>
      </c>
      <c r="J47" s="390"/>
    </row>
    <row r="48" spans="2:10" ht="21.75" customHeight="1" x14ac:dyDescent="0.25">
      <c r="B48" s="9"/>
      <c r="C48" s="8"/>
      <c r="D48" s="8"/>
      <c r="E48" s="8"/>
      <c r="F48" s="8"/>
      <c r="G48" s="406"/>
      <c r="H48" s="407"/>
      <c r="I48" s="409" t="s">
        <v>99</v>
      </c>
      <c r="J48" s="410"/>
    </row>
    <row r="49" spans="2:11" ht="21.75" customHeight="1" x14ac:dyDescent="0.25">
      <c r="B49" s="9"/>
      <c r="C49" s="8"/>
      <c r="D49" s="8"/>
      <c r="E49" s="8"/>
      <c r="F49" s="8"/>
      <c r="G49" s="406"/>
      <c r="H49" s="407"/>
      <c r="I49" s="411"/>
      <c r="J49" s="412"/>
    </row>
    <row r="50" spans="2:11" ht="21.75" customHeight="1" x14ac:dyDescent="0.25">
      <c r="B50" s="9"/>
      <c r="C50" s="8"/>
      <c r="D50" s="8"/>
      <c r="E50" s="8"/>
      <c r="F50" s="8"/>
      <c r="G50" s="406"/>
      <c r="H50" s="407"/>
      <c r="I50" s="411"/>
      <c r="J50" s="412"/>
    </row>
    <row r="51" spans="2:11" ht="21.75" customHeight="1" x14ac:dyDescent="0.25">
      <c r="B51" s="9"/>
      <c r="C51" s="8"/>
      <c r="D51" s="8"/>
      <c r="E51" s="8"/>
      <c r="F51" s="8"/>
      <c r="G51" s="406"/>
      <c r="H51" s="407"/>
      <c r="I51" s="411"/>
      <c r="J51" s="412"/>
    </row>
    <row r="52" spans="2:11" ht="21.75" customHeight="1" x14ac:dyDescent="0.25">
      <c r="B52" s="372"/>
      <c r="C52" s="32"/>
      <c r="D52" s="32"/>
      <c r="E52" s="6"/>
      <c r="F52" s="6"/>
      <c r="G52" s="415"/>
      <c r="H52" s="416"/>
      <c r="I52" s="413"/>
      <c r="J52" s="414"/>
    </row>
    <row r="53" spans="2:11" ht="16.5" customHeight="1" x14ac:dyDescent="0.25">
      <c r="B53" s="387" t="s">
        <v>8</v>
      </c>
      <c r="C53" s="388"/>
      <c r="D53" s="388"/>
      <c r="E53" s="388"/>
      <c r="F53" s="388"/>
      <c r="G53" s="388"/>
      <c r="H53" s="389"/>
      <c r="I53" s="390" t="s">
        <v>7</v>
      </c>
      <c r="J53" s="390"/>
    </row>
    <row r="54" spans="2:11" ht="17.25" customHeight="1" x14ac:dyDescent="0.25">
      <c r="B54" s="390" t="s">
        <v>6</v>
      </c>
      <c r="C54" s="390"/>
      <c r="D54" s="390"/>
      <c r="E54" s="390" t="s">
        <v>5</v>
      </c>
      <c r="F54" s="390"/>
      <c r="G54" s="390"/>
      <c r="H54" s="390"/>
      <c r="I54" s="390"/>
      <c r="J54" s="390"/>
    </row>
    <row r="55" spans="2:11" ht="16.5" customHeight="1" x14ac:dyDescent="0.25">
      <c r="B55" s="573" t="s">
        <v>853</v>
      </c>
      <c r="C55" s="392"/>
      <c r="D55" s="392"/>
      <c r="E55" s="394" t="s">
        <v>852</v>
      </c>
      <c r="F55" s="394"/>
      <c r="G55" s="394"/>
      <c r="H55" s="395"/>
      <c r="I55" s="400" t="s">
        <v>101</v>
      </c>
      <c r="J55" s="401"/>
    </row>
    <row r="56" spans="2:11" ht="9" customHeight="1" x14ac:dyDescent="0.25">
      <c r="B56" s="392"/>
      <c r="C56" s="392"/>
      <c r="D56" s="392"/>
      <c r="E56" s="396"/>
      <c r="F56" s="396"/>
      <c r="G56" s="396"/>
      <c r="H56" s="397"/>
      <c r="I56" s="402"/>
      <c r="J56" s="403"/>
    </row>
    <row r="57" spans="2:11" ht="6.75" customHeight="1" x14ac:dyDescent="0.25">
      <c r="B57" s="392"/>
      <c r="C57" s="392"/>
      <c r="D57" s="392"/>
      <c r="E57" s="396"/>
      <c r="F57" s="396"/>
      <c r="G57" s="396"/>
      <c r="H57" s="397"/>
      <c r="I57" s="402"/>
      <c r="J57" s="403"/>
    </row>
    <row r="58" spans="2:11" ht="9" customHeight="1" x14ac:dyDescent="0.25">
      <c r="B58" s="392"/>
      <c r="C58" s="392"/>
      <c r="D58" s="392"/>
      <c r="E58" s="396"/>
      <c r="F58" s="396"/>
      <c r="G58" s="396"/>
      <c r="H58" s="396"/>
      <c r="I58" s="404"/>
      <c r="J58" s="405"/>
    </row>
    <row r="59" spans="2:11" ht="16.5" customHeight="1" x14ac:dyDescent="0.25">
      <c r="B59" s="392"/>
      <c r="C59" s="392"/>
      <c r="D59" s="392"/>
      <c r="E59" s="396"/>
      <c r="F59" s="396"/>
      <c r="G59" s="396"/>
      <c r="H59" s="396"/>
      <c r="I59" s="400" t="s">
        <v>1</v>
      </c>
      <c r="J59" s="401"/>
    </row>
    <row r="60" spans="2:11" ht="29.25" customHeight="1" x14ac:dyDescent="0.25">
      <c r="B60" s="392"/>
      <c r="C60" s="392"/>
      <c r="D60" s="392"/>
      <c r="E60" s="398"/>
      <c r="F60" s="398"/>
      <c r="G60" s="398"/>
      <c r="H60" s="399"/>
      <c r="I60" s="404"/>
      <c r="J60" s="405"/>
    </row>
    <row r="61" spans="2:11" ht="17.25" customHeight="1" x14ac:dyDescent="0.25">
      <c r="B61" s="384" t="s">
        <v>0</v>
      </c>
      <c r="C61" s="385"/>
      <c r="D61" s="385"/>
      <c r="E61" s="385"/>
      <c r="F61" s="385"/>
      <c r="G61" s="385"/>
      <c r="H61" s="385"/>
      <c r="I61" s="385"/>
      <c r="J61" s="386"/>
    </row>
    <row r="62" spans="2:11" x14ac:dyDescent="0.25">
      <c r="B62" s="384"/>
      <c r="C62" s="385"/>
      <c r="D62" s="385"/>
      <c r="E62" s="385"/>
      <c r="F62" s="385"/>
      <c r="G62" s="385"/>
      <c r="H62" s="385"/>
      <c r="I62" s="385"/>
      <c r="J62" s="386"/>
      <c r="K62" s="3"/>
    </row>
  </sheetData>
  <mergeCells count="78">
    <mergeCell ref="B61:J61"/>
    <mergeCell ref="B62:J62"/>
    <mergeCell ref="B53:H53"/>
    <mergeCell ref="I53:J54"/>
    <mergeCell ref="B54:D54"/>
    <mergeCell ref="E54:H54"/>
    <mergeCell ref="B55:D60"/>
    <mergeCell ref="E55:H60"/>
    <mergeCell ref="I55:J58"/>
    <mergeCell ref="I59:J60"/>
    <mergeCell ref="G47:H47"/>
    <mergeCell ref="I47:J47"/>
    <mergeCell ref="G48:H48"/>
    <mergeCell ref="I48:J52"/>
    <mergeCell ref="G49:H49"/>
    <mergeCell ref="G50:H50"/>
    <mergeCell ref="G51:H51"/>
    <mergeCell ref="G52:H52"/>
    <mergeCell ref="B42:H42"/>
    <mergeCell ref="I42:J43"/>
    <mergeCell ref="G43:H43"/>
    <mergeCell ref="G44:H44"/>
    <mergeCell ref="I44:J46"/>
    <mergeCell ref="G45:H45"/>
    <mergeCell ref="G46:H46"/>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31496062992125984" right="0.31496062992125984" top="0.15748031496062992" bottom="0.15748031496062992" header="0.31496062992125984" footer="0.31496062992125984"/>
  <pageSetup scale="75" fitToHeight="0" orientation="portrait" r:id="rId1"/>
  <drawing r:id="rId2"/>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sheetPr>
    <tabColor theme="0"/>
  </sheetPr>
  <dimension ref="B1:K66"/>
  <sheetViews>
    <sheetView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30.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ht="10.5" customHeight="1"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2090</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2020</v>
      </c>
      <c r="J9" s="15"/>
    </row>
    <row r="10" spans="2:10" ht="11.25" customHeight="1" x14ac:dyDescent="0.25">
      <c r="B10" s="17"/>
      <c r="C10" s="16"/>
      <c r="D10" s="16"/>
      <c r="E10" s="16"/>
      <c r="F10" s="16"/>
      <c r="G10" s="16"/>
      <c r="H10" s="16"/>
      <c r="I10" s="16"/>
      <c r="J10" s="15"/>
    </row>
    <row r="11" spans="2:10" ht="23.25" customHeight="1" x14ac:dyDescent="0.25">
      <c r="B11" s="492" t="s">
        <v>59</v>
      </c>
      <c r="C11" s="493"/>
      <c r="D11" s="493"/>
      <c r="E11" s="493"/>
      <c r="F11" s="493"/>
      <c r="G11" s="493"/>
      <c r="H11" s="493"/>
      <c r="I11" s="493"/>
      <c r="J11" s="494"/>
    </row>
    <row r="12" spans="2:10" ht="16.5" customHeight="1" x14ac:dyDescent="0.25">
      <c r="B12" s="495" t="s">
        <v>58</v>
      </c>
      <c r="C12" s="496"/>
      <c r="D12" s="501" t="s">
        <v>57</v>
      </c>
      <c r="E12" s="502"/>
      <c r="F12" s="501" t="s">
        <v>56</v>
      </c>
      <c r="G12" s="502"/>
      <c r="H12" s="501" t="s">
        <v>55</v>
      </c>
      <c r="I12" s="503"/>
      <c r="J12" s="14" t="s">
        <v>54</v>
      </c>
    </row>
    <row r="13" spans="2:10" x14ac:dyDescent="0.25">
      <c r="B13" s="497"/>
      <c r="C13" s="498"/>
      <c r="D13" s="505" t="s">
        <v>53</v>
      </c>
      <c r="E13" s="506"/>
      <c r="F13" s="517" t="s">
        <v>2088</v>
      </c>
      <c r="G13" s="518"/>
      <c r="H13" s="510" t="s">
        <v>1921</v>
      </c>
      <c r="I13" s="510"/>
      <c r="J13" s="504" t="s">
        <v>52</v>
      </c>
    </row>
    <row r="14" spans="2:10" ht="28.5" customHeight="1" x14ac:dyDescent="0.25">
      <c r="B14" s="497"/>
      <c r="C14" s="498"/>
      <c r="D14" s="507"/>
      <c r="E14" s="508"/>
      <c r="F14" s="519"/>
      <c r="G14" s="520"/>
      <c r="H14" s="510"/>
      <c r="I14" s="510"/>
      <c r="J14" s="504"/>
    </row>
    <row r="15" spans="2:10" ht="34.5" customHeight="1" x14ac:dyDescent="0.25">
      <c r="B15" s="497"/>
      <c r="C15" s="498"/>
      <c r="D15" s="390" t="s">
        <v>51</v>
      </c>
      <c r="E15" s="390"/>
      <c r="F15" s="390"/>
      <c r="G15" s="390"/>
      <c r="H15" s="390"/>
      <c r="I15" s="511" t="s">
        <v>50</v>
      </c>
      <c r="J15" s="512"/>
    </row>
    <row r="16" spans="2:10" ht="33" customHeight="1" x14ac:dyDescent="0.25">
      <c r="B16" s="499"/>
      <c r="C16" s="500"/>
      <c r="D16" s="504" t="s">
        <v>49</v>
      </c>
      <c r="E16" s="504"/>
      <c r="F16" s="504"/>
      <c r="G16" s="504"/>
      <c r="H16" s="504"/>
      <c r="I16" s="515" t="s">
        <v>48</v>
      </c>
      <c r="J16" s="516"/>
    </row>
    <row r="17" spans="2:10" ht="19.5" customHeight="1" x14ac:dyDescent="0.25">
      <c r="B17" s="387" t="s">
        <v>47</v>
      </c>
      <c r="C17" s="388"/>
      <c r="D17" s="388"/>
      <c r="E17" s="388"/>
      <c r="F17" s="388"/>
      <c r="G17" s="388"/>
      <c r="H17" s="388"/>
      <c r="I17" s="388"/>
      <c r="J17" s="389"/>
    </row>
    <row r="18" spans="2:10" ht="18.75" customHeight="1" x14ac:dyDescent="0.25">
      <c r="B18" s="459" t="s">
        <v>46</v>
      </c>
      <c r="C18" s="460"/>
      <c r="D18" s="463" t="s">
        <v>45</v>
      </c>
      <c r="E18" s="464"/>
      <c r="F18" s="464"/>
      <c r="G18" s="464"/>
      <c r="H18" s="464"/>
      <c r="I18" s="464"/>
      <c r="J18" s="465"/>
    </row>
    <row r="19" spans="2:10" ht="5.25" customHeight="1" x14ac:dyDescent="0.25">
      <c r="B19" s="461"/>
      <c r="C19" s="462"/>
      <c r="D19" s="466"/>
      <c r="E19" s="467"/>
      <c r="F19" s="467"/>
      <c r="G19" s="467"/>
      <c r="H19" s="467"/>
      <c r="I19" s="467"/>
      <c r="J19" s="468"/>
    </row>
    <row r="20" spans="2:10" x14ac:dyDescent="0.25">
      <c r="B20" s="521" t="s">
        <v>67</v>
      </c>
      <c r="C20" s="521"/>
      <c r="D20" s="521"/>
      <c r="E20" s="521"/>
      <c r="F20" s="470" t="s">
        <v>44</v>
      </c>
      <c r="G20" s="471"/>
      <c r="H20" s="471"/>
      <c r="I20" s="471"/>
      <c r="J20" s="472"/>
    </row>
    <row r="21" spans="2:10" ht="3.75" customHeight="1" x14ac:dyDescent="0.25">
      <c r="B21" s="521"/>
      <c r="C21" s="521"/>
      <c r="D21" s="521"/>
      <c r="E21" s="521"/>
      <c r="F21" s="473"/>
      <c r="G21" s="474"/>
      <c r="H21" s="474"/>
      <c r="I21" s="474"/>
      <c r="J21" s="475"/>
    </row>
    <row r="22" spans="2:10" ht="10.5" customHeight="1" x14ac:dyDescent="0.25">
      <c r="B22" s="521"/>
      <c r="C22" s="521"/>
      <c r="D22" s="521"/>
      <c r="E22" s="521"/>
      <c r="F22" s="522"/>
      <c r="G22" s="523"/>
      <c r="H22" s="523"/>
      <c r="I22" s="523"/>
      <c r="J22" s="524"/>
    </row>
    <row r="23" spans="2:10" ht="18.75" x14ac:dyDescent="0.25">
      <c r="B23" s="525" t="s">
        <v>43</v>
      </c>
      <c r="C23" s="526"/>
      <c r="D23" s="526"/>
      <c r="E23" s="526"/>
      <c r="F23" s="526"/>
      <c r="G23" s="526"/>
      <c r="H23" s="526"/>
      <c r="I23" s="526"/>
      <c r="J23" s="527"/>
    </row>
    <row r="24" spans="2:10" x14ac:dyDescent="0.25">
      <c r="B24" s="528" t="s">
        <v>2091</v>
      </c>
      <c r="C24" s="529"/>
      <c r="D24" s="529"/>
      <c r="E24" s="529"/>
      <c r="F24" s="529"/>
      <c r="G24" s="529"/>
      <c r="H24" s="529"/>
      <c r="I24" s="529"/>
      <c r="J24" s="530"/>
    </row>
    <row r="25" spans="2:10" x14ac:dyDescent="0.25">
      <c r="B25" s="531"/>
      <c r="C25" s="532"/>
      <c r="D25" s="532"/>
      <c r="E25" s="532"/>
      <c r="F25" s="532"/>
      <c r="G25" s="532"/>
      <c r="H25" s="532"/>
      <c r="I25" s="532"/>
      <c r="J25" s="533"/>
    </row>
    <row r="26" spans="2:10" ht="9.75" customHeight="1" x14ac:dyDescent="0.25">
      <c r="B26" s="531"/>
      <c r="C26" s="532"/>
      <c r="D26" s="532"/>
      <c r="E26" s="532"/>
      <c r="F26" s="532"/>
      <c r="G26" s="532"/>
      <c r="H26" s="532"/>
      <c r="I26" s="532"/>
      <c r="J26" s="533"/>
    </row>
    <row r="27" spans="2:10" ht="23.25" customHeight="1" x14ac:dyDescent="0.25">
      <c r="B27" s="534" t="s">
        <v>42</v>
      </c>
      <c r="C27" s="535"/>
      <c r="D27" s="535"/>
      <c r="E27" s="535"/>
      <c r="F27" s="535"/>
      <c r="G27" s="535"/>
      <c r="H27" s="536"/>
      <c r="I27" s="537">
        <v>355415.05</v>
      </c>
      <c r="J27" s="538"/>
    </row>
    <row r="28" spans="2:10" x14ac:dyDescent="0.25">
      <c r="B28" s="487" t="s">
        <v>41</v>
      </c>
      <c r="C28" s="488"/>
      <c r="D28" s="488"/>
      <c r="E28" s="488"/>
      <c r="F28" s="488"/>
      <c r="G28" s="488"/>
      <c r="H28" s="539"/>
      <c r="I28" s="540"/>
      <c r="J28" s="541"/>
    </row>
    <row r="29" spans="2:10" ht="18" x14ac:dyDescent="0.25">
      <c r="B29" s="387" t="s">
        <v>40</v>
      </c>
      <c r="C29" s="388"/>
      <c r="D29" s="388"/>
      <c r="E29" s="388"/>
      <c r="F29" s="388"/>
      <c r="G29" s="388"/>
      <c r="H29" s="388"/>
      <c r="I29" s="388"/>
      <c r="J29" s="389"/>
    </row>
    <row r="30" spans="2:10" x14ac:dyDescent="0.25">
      <c r="B30" s="434" t="s">
        <v>39</v>
      </c>
      <c r="C30" s="435"/>
      <c r="D30" s="435"/>
      <c r="E30" s="435"/>
      <c r="F30" s="435"/>
      <c r="G30" s="435"/>
      <c r="H30" s="436"/>
      <c r="I30" s="437" t="s">
        <v>38</v>
      </c>
      <c r="J30" s="437"/>
    </row>
    <row r="31" spans="2:10" hidden="1" x14ac:dyDescent="0.25">
      <c r="B31" s="542" t="s">
        <v>37</v>
      </c>
      <c r="C31" s="543"/>
      <c r="D31" s="543"/>
      <c r="E31" s="543"/>
      <c r="F31" s="543"/>
      <c r="G31" s="543"/>
      <c r="H31" s="543"/>
      <c r="I31" s="544"/>
      <c r="J31" s="545"/>
    </row>
    <row r="32" spans="2:10" hidden="1" x14ac:dyDescent="0.25">
      <c r="B32" s="542" t="s">
        <v>1741</v>
      </c>
      <c r="C32" s="543"/>
      <c r="D32" s="543"/>
      <c r="E32" s="543"/>
      <c r="F32" s="543"/>
      <c r="G32" s="543"/>
      <c r="H32" s="543"/>
      <c r="I32" s="544"/>
      <c r="J32" s="545"/>
    </row>
    <row r="33" spans="2:10" hidden="1" x14ac:dyDescent="0.25">
      <c r="B33" s="542" t="s">
        <v>1742</v>
      </c>
      <c r="C33" s="543"/>
      <c r="D33" s="543"/>
      <c r="E33" s="543"/>
      <c r="F33" s="543"/>
      <c r="G33" s="543"/>
      <c r="H33" s="543"/>
      <c r="I33" s="544"/>
      <c r="J33" s="545"/>
    </row>
    <row r="34" spans="2:10" hidden="1" x14ac:dyDescent="0.25">
      <c r="B34" s="546"/>
      <c r="C34" s="547"/>
      <c r="D34" s="547"/>
      <c r="E34" s="547"/>
      <c r="F34" s="547"/>
      <c r="G34" s="547"/>
      <c r="H34" s="547"/>
      <c r="I34" s="548"/>
      <c r="J34" s="549"/>
    </row>
    <row r="35" spans="2:10" hidden="1" x14ac:dyDescent="0.25">
      <c r="B35" s="542" t="s">
        <v>1743</v>
      </c>
      <c r="C35" s="543"/>
      <c r="D35" s="543"/>
      <c r="E35" s="543"/>
      <c r="F35" s="543"/>
      <c r="G35" s="543"/>
      <c r="H35" s="543"/>
      <c r="I35" s="544"/>
      <c r="J35" s="545"/>
    </row>
    <row r="36" spans="2:10" hidden="1" x14ac:dyDescent="0.25">
      <c r="B36" s="542" t="s">
        <v>1744</v>
      </c>
      <c r="C36" s="543"/>
      <c r="D36" s="543"/>
      <c r="E36" s="543"/>
      <c r="F36" s="543"/>
      <c r="G36" s="543"/>
      <c r="H36" s="543"/>
      <c r="I36" s="544"/>
      <c r="J36" s="545"/>
    </row>
    <row r="37" spans="2:10" x14ac:dyDescent="0.25">
      <c r="B37" s="542" t="s">
        <v>98</v>
      </c>
      <c r="C37" s="543"/>
      <c r="D37" s="543"/>
      <c r="E37" s="543"/>
      <c r="F37" s="543"/>
      <c r="G37" s="543"/>
      <c r="H37" s="543"/>
      <c r="I37" s="544"/>
      <c r="J37" s="545"/>
    </row>
    <row r="38" spans="2:10" x14ac:dyDescent="0.25">
      <c r="B38" s="542" t="s">
        <v>36</v>
      </c>
      <c r="C38" s="543"/>
      <c r="D38" s="543"/>
      <c r="E38" s="543"/>
      <c r="F38" s="543"/>
      <c r="G38" s="543"/>
      <c r="H38" s="543"/>
      <c r="I38" s="544">
        <v>20760.68</v>
      </c>
      <c r="J38" s="545"/>
    </row>
    <row r="39" spans="2:10" x14ac:dyDescent="0.25">
      <c r="B39" s="542" t="s">
        <v>1745</v>
      </c>
      <c r="C39" s="543"/>
      <c r="D39" s="543"/>
      <c r="E39" s="543"/>
      <c r="F39" s="543"/>
      <c r="G39" s="543"/>
      <c r="H39" s="543"/>
      <c r="I39" s="948">
        <v>200</v>
      </c>
      <c r="J39" s="580"/>
    </row>
    <row r="40" spans="2:10" ht="27.75" customHeight="1" x14ac:dyDescent="0.25">
      <c r="B40" s="443" t="s">
        <v>2092</v>
      </c>
      <c r="C40" s="444"/>
      <c r="D40" s="444"/>
      <c r="E40" s="445"/>
      <c r="F40" s="550" t="s">
        <v>34</v>
      </c>
      <c r="G40" s="551"/>
      <c r="H40" s="552"/>
      <c r="I40" s="553">
        <f>SUM(I31:J39)</f>
        <v>20960.68</v>
      </c>
      <c r="J40" s="553"/>
    </row>
    <row r="41" spans="2:10" ht="33" customHeight="1" x14ac:dyDescent="0.25">
      <c r="B41" s="446"/>
      <c r="C41" s="447"/>
      <c r="D41" s="447"/>
      <c r="E41" s="448"/>
      <c r="F41" s="550" t="s">
        <v>33</v>
      </c>
      <c r="G41" s="551"/>
      <c r="H41" s="552"/>
      <c r="I41" s="452">
        <f>++I27+I28-I40</f>
        <v>334454.37</v>
      </c>
      <c r="J41" s="452"/>
    </row>
    <row r="42" spans="2:10" ht="14.25" customHeight="1" x14ac:dyDescent="0.25">
      <c r="B42" s="417" t="s">
        <v>32</v>
      </c>
      <c r="C42" s="418"/>
      <c r="D42" s="418"/>
      <c r="E42" s="418"/>
      <c r="F42" s="418"/>
      <c r="G42" s="418"/>
      <c r="H42" s="419"/>
      <c r="I42" s="390" t="s">
        <v>31</v>
      </c>
      <c r="J42" s="390"/>
    </row>
    <row r="43" spans="2:10" ht="36.75" customHeight="1" x14ac:dyDescent="0.25">
      <c r="B43" s="371" t="s">
        <v>30</v>
      </c>
      <c r="C43" s="371" t="s">
        <v>29</v>
      </c>
      <c r="D43" s="371" t="s">
        <v>28</v>
      </c>
      <c r="E43" s="371" t="s">
        <v>27</v>
      </c>
      <c r="F43" s="12" t="s">
        <v>26</v>
      </c>
      <c r="G43" s="554" t="s">
        <v>25</v>
      </c>
      <c r="H43" s="555"/>
      <c r="I43" s="390"/>
      <c r="J43" s="390"/>
    </row>
    <row r="44" spans="2:10" ht="24" customHeight="1" x14ac:dyDescent="0.25">
      <c r="B44" s="11" t="s">
        <v>23</v>
      </c>
      <c r="C44" s="10" t="s">
        <v>12</v>
      </c>
      <c r="D44" s="10" t="s">
        <v>11</v>
      </c>
      <c r="E44" s="10" t="s">
        <v>11</v>
      </c>
      <c r="F44" s="10" t="s">
        <v>10</v>
      </c>
      <c r="G44" s="556">
        <v>17929.7</v>
      </c>
      <c r="H44" s="557"/>
      <c r="I44" s="558" t="s">
        <v>24</v>
      </c>
      <c r="J44" s="429"/>
    </row>
    <row r="45" spans="2:10" ht="23.25" customHeight="1" x14ac:dyDescent="0.25">
      <c r="B45" s="9" t="s">
        <v>23</v>
      </c>
      <c r="C45" s="8" t="s">
        <v>12</v>
      </c>
      <c r="D45" s="8" t="s">
        <v>11</v>
      </c>
      <c r="E45" s="8" t="s">
        <v>14</v>
      </c>
      <c r="F45" s="8" t="s">
        <v>10</v>
      </c>
      <c r="G45" s="406">
        <v>3710.84</v>
      </c>
      <c r="H45" s="561"/>
      <c r="I45" s="559"/>
      <c r="J45" s="431"/>
    </row>
    <row r="46" spans="2:10" ht="25.5" customHeight="1" x14ac:dyDescent="0.25">
      <c r="B46" s="9" t="s">
        <v>22</v>
      </c>
      <c r="C46" s="8" t="s">
        <v>12</v>
      </c>
      <c r="D46" s="8" t="s">
        <v>11</v>
      </c>
      <c r="E46" s="8" t="s">
        <v>11</v>
      </c>
      <c r="F46" s="8" t="s">
        <v>10</v>
      </c>
      <c r="G46" s="406">
        <v>80867.17</v>
      </c>
      <c r="H46" s="561"/>
      <c r="I46" s="559"/>
      <c r="J46" s="431"/>
    </row>
    <row r="47" spans="2:10" ht="19.5" customHeight="1" x14ac:dyDescent="0.25">
      <c r="B47" s="9" t="s">
        <v>21</v>
      </c>
      <c r="C47" s="8" t="s">
        <v>12</v>
      </c>
      <c r="D47" s="8" t="s">
        <v>11</v>
      </c>
      <c r="E47" s="8" t="s">
        <v>11</v>
      </c>
      <c r="F47" s="8" t="s">
        <v>10</v>
      </c>
      <c r="G47" s="406">
        <v>31636.89</v>
      </c>
      <c r="H47" s="561"/>
      <c r="I47" s="560"/>
      <c r="J47" s="433"/>
    </row>
    <row r="48" spans="2:10" ht="21.75" customHeight="1" x14ac:dyDescent="0.25">
      <c r="B48" s="9" t="s">
        <v>20</v>
      </c>
      <c r="C48" s="8" t="s">
        <v>12</v>
      </c>
      <c r="D48" s="8" t="s">
        <v>11</v>
      </c>
      <c r="E48" s="8" t="s">
        <v>11</v>
      </c>
      <c r="F48" s="8" t="s">
        <v>10</v>
      </c>
      <c r="G48" s="406">
        <v>17403.900000000001</v>
      </c>
      <c r="H48" s="561"/>
      <c r="I48" s="562" t="s">
        <v>19</v>
      </c>
      <c r="J48" s="390"/>
    </row>
    <row r="49" spans="2:11" ht="21.75" customHeight="1" x14ac:dyDescent="0.25">
      <c r="B49" s="9" t="s">
        <v>18</v>
      </c>
      <c r="C49" s="8" t="s">
        <v>12</v>
      </c>
      <c r="D49" s="8" t="s">
        <v>11</v>
      </c>
      <c r="E49" s="8" t="s">
        <v>11</v>
      </c>
      <c r="F49" s="8" t="s">
        <v>10</v>
      </c>
      <c r="G49" s="406">
        <v>35253.22</v>
      </c>
      <c r="H49" s="561"/>
      <c r="I49" s="563" t="s">
        <v>846</v>
      </c>
      <c r="J49" s="412"/>
    </row>
    <row r="50" spans="2:11" ht="21.75" customHeight="1" x14ac:dyDescent="0.25">
      <c r="B50" s="9" t="s">
        <v>16</v>
      </c>
      <c r="C50" s="8" t="s">
        <v>12</v>
      </c>
      <c r="D50" s="8" t="s">
        <v>11</v>
      </c>
      <c r="E50" s="8" t="s">
        <v>11</v>
      </c>
      <c r="F50" s="8" t="s">
        <v>10</v>
      </c>
      <c r="G50" s="406">
        <v>54450.55</v>
      </c>
      <c r="H50" s="561"/>
      <c r="I50" s="563"/>
      <c r="J50" s="412"/>
    </row>
    <row r="51" spans="2:11" ht="21.75" customHeight="1" x14ac:dyDescent="0.25">
      <c r="B51" s="9" t="s">
        <v>15</v>
      </c>
      <c r="C51" s="8" t="s">
        <v>12</v>
      </c>
      <c r="D51" s="8" t="s">
        <v>11</v>
      </c>
      <c r="E51" s="8" t="s">
        <v>11</v>
      </c>
      <c r="F51" s="8" t="s">
        <v>10</v>
      </c>
      <c r="G51" s="406">
        <v>60797.62</v>
      </c>
      <c r="H51" s="561"/>
      <c r="I51" s="563"/>
      <c r="J51" s="412"/>
    </row>
    <row r="52" spans="2:11" ht="21.75" customHeight="1" x14ac:dyDescent="0.25">
      <c r="B52" s="9" t="s">
        <v>15</v>
      </c>
      <c r="C52" s="8" t="s">
        <v>12</v>
      </c>
      <c r="D52" s="8" t="s">
        <v>11</v>
      </c>
      <c r="E52" s="8" t="s">
        <v>14</v>
      </c>
      <c r="F52" s="8" t="s">
        <v>10</v>
      </c>
      <c r="G52" s="406">
        <v>48240.92</v>
      </c>
      <c r="H52" s="561"/>
      <c r="I52" s="563"/>
      <c r="J52" s="412"/>
    </row>
    <row r="53" spans="2:11" ht="21.75" customHeight="1" x14ac:dyDescent="0.25">
      <c r="B53" s="7" t="s">
        <v>13</v>
      </c>
      <c r="C53" s="6" t="s">
        <v>12</v>
      </c>
      <c r="D53" s="6" t="s">
        <v>11</v>
      </c>
      <c r="E53" s="6" t="s">
        <v>11</v>
      </c>
      <c r="F53" s="6" t="s">
        <v>10</v>
      </c>
      <c r="G53" s="415">
        <v>5124.24</v>
      </c>
      <c r="H53" s="565"/>
      <c r="I53" s="564"/>
      <c r="J53" s="414"/>
    </row>
    <row r="54" spans="2:11" ht="21.75" customHeight="1" x14ac:dyDescent="0.25">
      <c r="B54" s="566" t="s">
        <v>9</v>
      </c>
      <c r="C54" s="567"/>
      <c r="D54" s="567"/>
      <c r="E54" s="567"/>
      <c r="F54" s="567"/>
      <c r="G54" s="568">
        <f>SUM(G44:H53)</f>
        <v>355415.04999999993</v>
      </c>
      <c r="H54" s="569"/>
      <c r="I54" s="370"/>
      <c r="J54" s="369"/>
    </row>
    <row r="55" spans="2:11" ht="16.5" customHeight="1" x14ac:dyDescent="0.25">
      <c r="B55" s="570" t="s">
        <v>8</v>
      </c>
      <c r="C55" s="571"/>
      <c r="D55" s="571"/>
      <c r="E55" s="571"/>
      <c r="F55" s="571"/>
      <c r="G55" s="571"/>
      <c r="H55" s="572"/>
      <c r="I55" s="390" t="s">
        <v>7</v>
      </c>
      <c r="J55" s="390"/>
    </row>
    <row r="56" spans="2:11" ht="17.25" customHeight="1" x14ac:dyDescent="0.25">
      <c r="B56" s="390" t="s">
        <v>6</v>
      </c>
      <c r="C56" s="390"/>
      <c r="D56" s="390"/>
      <c r="E56" s="390" t="s">
        <v>5</v>
      </c>
      <c r="F56" s="390"/>
      <c r="G56" s="390"/>
      <c r="H56" s="390"/>
      <c r="I56" s="390"/>
      <c r="J56" s="390"/>
    </row>
    <row r="57" spans="2:11" ht="15.75" customHeight="1" x14ac:dyDescent="0.25">
      <c r="B57" s="573" t="s">
        <v>853</v>
      </c>
      <c r="C57" s="392"/>
      <c r="D57" s="392"/>
      <c r="E57" s="394" t="s">
        <v>852</v>
      </c>
      <c r="F57" s="394"/>
      <c r="G57" s="394"/>
      <c r="H57" s="395"/>
      <c r="I57" s="400" t="s">
        <v>2</v>
      </c>
      <c r="J57" s="401"/>
    </row>
    <row r="58" spans="2:11" ht="12" customHeight="1" x14ac:dyDescent="0.25">
      <c r="B58" s="392"/>
      <c r="C58" s="392"/>
      <c r="D58" s="392"/>
      <c r="E58" s="396"/>
      <c r="F58" s="396"/>
      <c r="G58" s="396"/>
      <c r="H58" s="397"/>
      <c r="I58" s="402"/>
      <c r="J58" s="403"/>
    </row>
    <row r="59" spans="2:11" ht="10.5" customHeight="1" x14ac:dyDescent="0.25">
      <c r="B59" s="392"/>
      <c r="C59" s="392"/>
      <c r="D59" s="392"/>
      <c r="E59" s="396"/>
      <c r="F59" s="396"/>
      <c r="G59" s="396"/>
      <c r="H59" s="397"/>
      <c r="I59" s="402"/>
      <c r="J59" s="403"/>
    </row>
    <row r="60" spans="2:11" ht="9" customHeight="1" x14ac:dyDescent="0.25">
      <c r="B60" s="392"/>
      <c r="C60" s="392"/>
      <c r="D60" s="392"/>
      <c r="E60" s="396"/>
      <c r="F60" s="396"/>
      <c r="G60" s="396"/>
      <c r="H60" s="396"/>
      <c r="I60" s="404"/>
      <c r="J60" s="405"/>
    </row>
    <row r="61" spans="2:11" ht="12" customHeight="1" x14ac:dyDescent="0.25">
      <c r="B61" s="392"/>
      <c r="C61" s="392"/>
      <c r="D61" s="392"/>
      <c r="E61" s="396"/>
      <c r="F61" s="396"/>
      <c r="G61" s="396"/>
      <c r="H61" s="396"/>
      <c r="I61" s="400" t="s">
        <v>1</v>
      </c>
      <c r="J61" s="401"/>
    </row>
    <row r="62" spans="2:11" ht="21" customHeight="1" x14ac:dyDescent="0.25">
      <c r="B62" s="392"/>
      <c r="C62" s="392"/>
      <c r="D62" s="392"/>
      <c r="E62" s="398"/>
      <c r="F62" s="398"/>
      <c r="G62" s="398"/>
      <c r="H62" s="399"/>
      <c r="I62" s="404"/>
      <c r="J62" s="405"/>
    </row>
    <row r="63" spans="2:11" x14ac:dyDescent="0.25">
      <c r="B63" s="384" t="s">
        <v>0</v>
      </c>
      <c r="C63" s="385"/>
      <c r="D63" s="385"/>
      <c r="E63" s="385"/>
      <c r="F63" s="385"/>
      <c r="G63" s="385"/>
      <c r="H63" s="385"/>
      <c r="I63" s="385"/>
      <c r="J63" s="386"/>
      <c r="K63" s="3"/>
    </row>
    <row r="66" spans="7:7" x14ac:dyDescent="0.25">
      <c r="G66" s="2"/>
    </row>
  </sheetData>
  <mergeCells count="80">
    <mergeCell ref="B57:D62"/>
    <mergeCell ref="E57:H62"/>
    <mergeCell ref="I57:J60"/>
    <mergeCell ref="I61:J62"/>
    <mergeCell ref="B63:J63"/>
    <mergeCell ref="B54:F54"/>
    <mergeCell ref="G54:H54"/>
    <mergeCell ref="B55:H55"/>
    <mergeCell ref="I55:J56"/>
    <mergeCell ref="B56:D56"/>
    <mergeCell ref="E56:H56"/>
    <mergeCell ref="G48:H48"/>
    <mergeCell ref="I48:J48"/>
    <mergeCell ref="G49:H49"/>
    <mergeCell ref="I49:J53"/>
    <mergeCell ref="G50:H50"/>
    <mergeCell ref="G51:H51"/>
    <mergeCell ref="G52:H52"/>
    <mergeCell ref="G53:H53"/>
    <mergeCell ref="B42:H42"/>
    <mergeCell ref="I42:J43"/>
    <mergeCell ref="G43:H43"/>
    <mergeCell ref="G44:H44"/>
    <mergeCell ref="I44:J47"/>
    <mergeCell ref="G45:H45"/>
    <mergeCell ref="G46:H46"/>
    <mergeCell ref="G47:H47"/>
    <mergeCell ref="B39:H39"/>
    <mergeCell ref="I39:J39"/>
    <mergeCell ref="B40:E41"/>
    <mergeCell ref="F40:H40"/>
    <mergeCell ref="I40:J40"/>
    <mergeCell ref="F41:H41"/>
    <mergeCell ref="I41:J41"/>
    <mergeCell ref="B36:H36"/>
    <mergeCell ref="I36:J36"/>
    <mergeCell ref="B37:H37"/>
    <mergeCell ref="I37:J37"/>
    <mergeCell ref="B38:H38"/>
    <mergeCell ref="I38:J38"/>
    <mergeCell ref="B33:H33"/>
    <mergeCell ref="I33:J33"/>
    <mergeCell ref="B34:H34"/>
    <mergeCell ref="I34:J34"/>
    <mergeCell ref="B35:H35"/>
    <mergeCell ref="I35:J35"/>
    <mergeCell ref="B30:H30"/>
    <mergeCell ref="I30:J30"/>
    <mergeCell ref="B31:H31"/>
    <mergeCell ref="I31:J31"/>
    <mergeCell ref="B32:H32"/>
    <mergeCell ref="I32:J32"/>
    <mergeCell ref="B29:J29"/>
    <mergeCell ref="B17:J17"/>
    <mergeCell ref="B18:C19"/>
    <mergeCell ref="D18:J19"/>
    <mergeCell ref="B20:E22"/>
    <mergeCell ref="F20:J22"/>
    <mergeCell ref="B23:J23"/>
    <mergeCell ref="B24:J26"/>
    <mergeCell ref="B27:H27"/>
    <mergeCell ref="I27:J27"/>
    <mergeCell ref="B28:H28"/>
    <mergeCell ref="I28:J2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rintOptions horizontalCentered="1"/>
  <pageMargins left="0.19685039370078741" right="0.19685039370078741" top="0.19685039370078741" bottom="0.19685039370078741" header="0.31496062992125984" footer="0.31496062992125984"/>
  <pageSetup scale="65" fitToHeight="0" orientation="portrait" r:id="rId1"/>
  <drawing r:id="rId2"/>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sheetPr>
    <tabColor theme="0"/>
  </sheetPr>
  <dimension ref="B1:J63"/>
  <sheetViews>
    <sheetView topLeftCell="A47" workbookViewId="0">
      <selection activeCell="B41" sqref="B41:E42"/>
    </sheetView>
  </sheetViews>
  <sheetFormatPr baseColWidth="10" defaultRowHeight="15" x14ac:dyDescent="0.25"/>
  <cols>
    <col min="1" max="1" width="2.5703125" customWidth="1"/>
    <col min="4" max="4" width="16" customWidth="1"/>
    <col min="8" max="8" width="7.85546875" customWidth="1"/>
    <col min="10" max="10" width="33.85546875" customWidth="1"/>
  </cols>
  <sheetData>
    <row r="1" spans="2:10" ht="6.75" customHeight="1" x14ac:dyDescent="0.25"/>
    <row r="2" spans="2:10" ht="20.25" x14ac:dyDescent="0.25">
      <c r="B2" s="26"/>
      <c r="C2" s="25"/>
      <c r="D2" s="25"/>
      <c r="E2" s="25"/>
      <c r="F2" s="25"/>
      <c r="G2" s="25"/>
      <c r="H2" s="24"/>
      <c r="I2" s="24"/>
      <c r="J2" s="23"/>
    </row>
    <row r="3" spans="2:10" ht="16.5" x14ac:dyDescent="0.25">
      <c r="B3" s="17"/>
      <c r="C3" s="16"/>
      <c r="D3" s="16"/>
      <c r="E3" s="16"/>
      <c r="F3" s="16"/>
      <c r="G3" s="16"/>
      <c r="H3" s="16"/>
      <c r="I3" s="16"/>
      <c r="J3" s="15"/>
    </row>
    <row r="4" spans="2:10" ht="16.5" x14ac:dyDescent="0.25">
      <c r="B4" s="17"/>
      <c r="C4" s="16"/>
      <c r="D4" s="16"/>
      <c r="E4" s="16"/>
      <c r="F4" s="16"/>
      <c r="G4" s="16"/>
      <c r="H4" s="16"/>
      <c r="I4" s="16"/>
      <c r="J4" s="15"/>
    </row>
    <row r="5" spans="2:10" ht="18" x14ac:dyDescent="0.25">
      <c r="B5" s="489" t="s">
        <v>62</v>
      </c>
      <c r="C5" s="490"/>
      <c r="D5" s="490"/>
      <c r="E5" s="490"/>
      <c r="F5" s="490"/>
      <c r="G5" s="490"/>
      <c r="H5" s="490"/>
      <c r="I5" s="490"/>
      <c r="J5" s="491"/>
    </row>
    <row r="6" spans="2:10" ht="18" x14ac:dyDescent="0.25">
      <c r="B6" s="489" t="s">
        <v>61</v>
      </c>
      <c r="C6" s="490"/>
      <c r="D6" s="490"/>
      <c r="E6" s="490"/>
      <c r="F6" s="490"/>
      <c r="G6" s="490"/>
      <c r="H6" s="490"/>
      <c r="I6" s="490"/>
      <c r="J6" s="491"/>
    </row>
    <row r="7" spans="2:10" ht="18" x14ac:dyDescent="0.25">
      <c r="B7" s="489" t="s">
        <v>60</v>
      </c>
      <c r="C7" s="490"/>
      <c r="D7" s="490"/>
      <c r="E7" s="490"/>
      <c r="F7" s="490"/>
      <c r="G7" s="490"/>
      <c r="H7" s="490"/>
      <c r="I7" s="490"/>
      <c r="J7" s="491"/>
    </row>
    <row r="8" spans="2:10" ht="20.25" x14ac:dyDescent="0.25">
      <c r="B8" s="17"/>
      <c r="C8" s="16"/>
      <c r="D8" s="22"/>
      <c r="E8" s="16"/>
      <c r="F8" s="19"/>
      <c r="G8" s="19"/>
      <c r="H8" s="19"/>
      <c r="I8" s="21" t="s">
        <v>2095</v>
      </c>
      <c r="J8" s="15"/>
    </row>
    <row r="9" spans="2:10" ht="6" customHeight="1" x14ac:dyDescent="0.25">
      <c r="B9" s="17"/>
      <c r="C9" s="16"/>
      <c r="D9" s="19"/>
      <c r="E9" s="16"/>
      <c r="F9" s="20"/>
      <c r="G9" s="16"/>
      <c r="H9" s="16"/>
      <c r="I9" s="16"/>
      <c r="J9" s="15"/>
    </row>
    <row r="10" spans="2:10" ht="20.25" x14ac:dyDescent="0.25">
      <c r="B10" s="17"/>
      <c r="C10" s="16"/>
      <c r="D10" s="16"/>
      <c r="E10" s="16"/>
      <c r="F10" s="20"/>
      <c r="G10" s="19"/>
      <c r="H10" s="19" t="s">
        <v>193</v>
      </c>
      <c r="I10" s="18" t="s">
        <v>2097</v>
      </c>
      <c r="J10" s="15"/>
    </row>
    <row r="11" spans="2:10" ht="11.25" customHeight="1" x14ac:dyDescent="0.25">
      <c r="B11" s="17"/>
      <c r="C11" s="16"/>
      <c r="D11" s="16"/>
      <c r="E11" s="16"/>
      <c r="F11" s="16"/>
      <c r="G11" s="16"/>
      <c r="H11" s="16"/>
      <c r="I11" s="16"/>
      <c r="J11" s="15"/>
    </row>
    <row r="12" spans="2:10" ht="18" customHeight="1" x14ac:dyDescent="0.25">
      <c r="B12" s="602" t="s">
        <v>59</v>
      </c>
      <c r="C12" s="603"/>
      <c r="D12" s="603"/>
      <c r="E12" s="603"/>
      <c r="F12" s="603"/>
      <c r="G12" s="603"/>
      <c r="H12" s="603"/>
      <c r="I12" s="603"/>
      <c r="J12" s="604"/>
    </row>
    <row r="13" spans="2:10" ht="12" customHeight="1" x14ac:dyDescent="0.25">
      <c r="B13" s="602"/>
      <c r="C13" s="603"/>
      <c r="D13" s="603"/>
      <c r="E13" s="603"/>
      <c r="F13" s="603"/>
      <c r="G13" s="603"/>
      <c r="H13" s="603"/>
      <c r="I13" s="603"/>
      <c r="J13" s="604"/>
    </row>
    <row r="14" spans="2:10" x14ac:dyDescent="0.25">
      <c r="B14" s="495" t="s">
        <v>58</v>
      </c>
      <c r="C14" s="496"/>
      <c r="D14" s="501" t="s">
        <v>57</v>
      </c>
      <c r="E14" s="502"/>
      <c r="F14" s="501" t="s">
        <v>56</v>
      </c>
      <c r="G14" s="502"/>
      <c r="H14" s="501" t="s">
        <v>55</v>
      </c>
      <c r="I14" s="503"/>
      <c r="J14" s="14" t="s">
        <v>54</v>
      </c>
    </row>
    <row r="15" spans="2:10" ht="15" customHeight="1" x14ac:dyDescent="0.25">
      <c r="B15" s="497"/>
      <c r="C15" s="498"/>
      <c r="D15" s="676" t="s">
        <v>1389</v>
      </c>
      <c r="E15" s="772"/>
      <c r="F15" s="505" t="s">
        <v>1766</v>
      </c>
      <c r="G15" s="506"/>
      <c r="H15" s="737" t="s">
        <v>1921</v>
      </c>
      <c r="I15" s="518"/>
      <c r="J15" s="770" t="s">
        <v>317</v>
      </c>
    </row>
    <row r="16" spans="2:10" ht="18.75" customHeight="1" x14ac:dyDescent="0.25">
      <c r="B16" s="497"/>
      <c r="C16" s="498"/>
      <c r="D16" s="773"/>
      <c r="E16" s="774"/>
      <c r="F16" s="507"/>
      <c r="G16" s="508"/>
      <c r="H16" s="519"/>
      <c r="I16" s="520"/>
      <c r="J16" s="771"/>
    </row>
    <row r="17" spans="2:10" ht="15.75" x14ac:dyDescent="0.25">
      <c r="B17" s="497"/>
      <c r="C17" s="498"/>
      <c r="D17" s="390" t="s">
        <v>51</v>
      </c>
      <c r="E17" s="390"/>
      <c r="F17" s="390"/>
      <c r="G17" s="390"/>
      <c r="H17" s="390"/>
      <c r="I17" s="511" t="s">
        <v>50</v>
      </c>
      <c r="J17" s="512"/>
    </row>
    <row r="18" spans="2:10" ht="33" customHeight="1" x14ac:dyDescent="0.25">
      <c r="B18" s="499"/>
      <c r="C18" s="500"/>
      <c r="D18" s="510" t="s">
        <v>318</v>
      </c>
      <c r="E18" s="510"/>
      <c r="F18" s="510"/>
      <c r="G18" s="510"/>
      <c r="H18" s="510"/>
      <c r="I18" s="515" t="s">
        <v>319</v>
      </c>
      <c r="J18" s="516"/>
    </row>
    <row r="19" spans="2:10" ht="18" x14ac:dyDescent="0.25">
      <c r="B19" s="387" t="s">
        <v>47</v>
      </c>
      <c r="C19" s="388"/>
      <c r="D19" s="388"/>
      <c r="E19" s="388"/>
      <c r="F19" s="388"/>
      <c r="G19" s="388"/>
      <c r="H19" s="388"/>
      <c r="I19" s="388"/>
      <c r="J19" s="389"/>
    </row>
    <row r="20" spans="2:10" ht="9" customHeight="1" x14ac:dyDescent="0.25">
      <c r="B20" s="459" t="s">
        <v>46</v>
      </c>
      <c r="C20" s="460"/>
      <c r="D20" s="595" t="s">
        <v>1391</v>
      </c>
      <c r="E20" s="596"/>
      <c r="F20" s="596"/>
      <c r="G20" s="596"/>
      <c r="H20" s="596"/>
      <c r="I20" s="596"/>
      <c r="J20" s="597"/>
    </row>
    <row r="21" spans="2:10" ht="15" customHeight="1" x14ac:dyDescent="0.25">
      <c r="B21" s="461"/>
      <c r="C21" s="462"/>
      <c r="D21" s="598"/>
      <c r="E21" s="599"/>
      <c r="F21" s="599"/>
      <c r="G21" s="599"/>
      <c r="H21" s="599"/>
      <c r="I21" s="599"/>
      <c r="J21" s="600"/>
    </row>
    <row r="22" spans="2:10" ht="7.5" customHeight="1" x14ac:dyDescent="0.25">
      <c r="B22" s="521" t="s">
        <v>1392</v>
      </c>
      <c r="C22" s="521"/>
      <c r="D22" s="521"/>
      <c r="E22" s="521"/>
      <c r="F22" s="470" t="s">
        <v>44</v>
      </c>
      <c r="G22" s="471"/>
      <c r="H22" s="471"/>
      <c r="I22" s="471"/>
      <c r="J22" s="472"/>
    </row>
    <row r="23" spans="2:10" ht="11.25" customHeight="1" x14ac:dyDescent="0.25">
      <c r="B23" s="521"/>
      <c r="C23" s="521"/>
      <c r="D23" s="521"/>
      <c r="E23" s="521"/>
      <c r="F23" s="473"/>
      <c r="G23" s="474"/>
      <c r="H23" s="474"/>
      <c r="I23" s="474"/>
      <c r="J23" s="475"/>
    </row>
    <row r="24" spans="2:10" ht="7.5" customHeight="1" x14ac:dyDescent="0.25">
      <c r="B24" s="521"/>
      <c r="C24" s="521"/>
      <c r="D24" s="521"/>
      <c r="E24" s="521"/>
      <c r="F24" s="522"/>
      <c r="G24" s="523"/>
      <c r="H24" s="523"/>
      <c r="I24" s="523"/>
      <c r="J24" s="524"/>
    </row>
    <row r="25" spans="2:10" ht="18" x14ac:dyDescent="0.25">
      <c r="B25" s="387" t="s">
        <v>43</v>
      </c>
      <c r="C25" s="388"/>
      <c r="D25" s="388"/>
      <c r="E25" s="388"/>
      <c r="F25" s="388"/>
      <c r="G25" s="388"/>
      <c r="H25" s="388"/>
      <c r="I25" s="388"/>
      <c r="J25" s="389"/>
    </row>
    <row r="26" spans="2:10" ht="13.5" customHeight="1" x14ac:dyDescent="0.25">
      <c r="B26" s="476" t="s">
        <v>2100</v>
      </c>
      <c r="C26" s="477"/>
      <c r="D26" s="477"/>
      <c r="E26" s="477"/>
      <c r="F26" s="477"/>
      <c r="G26" s="477"/>
      <c r="H26" s="477"/>
      <c r="I26" s="477"/>
      <c r="J26" s="478"/>
    </row>
    <row r="27" spans="2:10" ht="36" customHeight="1" x14ac:dyDescent="0.25">
      <c r="B27" s="479"/>
      <c r="C27" s="480"/>
      <c r="D27" s="480"/>
      <c r="E27" s="480"/>
      <c r="F27" s="480"/>
      <c r="G27" s="480"/>
      <c r="H27" s="480"/>
      <c r="I27" s="480"/>
      <c r="J27" s="481"/>
    </row>
    <row r="28" spans="2:10" ht="51.75" customHeight="1" x14ac:dyDescent="0.25">
      <c r="B28" s="479"/>
      <c r="C28" s="480"/>
      <c r="D28" s="480"/>
      <c r="E28" s="480"/>
      <c r="F28" s="480"/>
      <c r="G28" s="480"/>
      <c r="H28" s="480"/>
      <c r="I28" s="480"/>
      <c r="J28" s="481"/>
    </row>
    <row r="29" spans="2:10" ht="17.25" customHeight="1" x14ac:dyDescent="0.25">
      <c r="B29" s="456" t="s">
        <v>195</v>
      </c>
      <c r="C29" s="709"/>
      <c r="D29" s="709"/>
      <c r="E29" s="709"/>
      <c r="F29" s="709"/>
      <c r="G29" s="709"/>
      <c r="H29" s="709"/>
      <c r="I29" s="710"/>
      <c r="J29" s="47">
        <v>264000</v>
      </c>
    </row>
    <row r="30" spans="2:10" ht="21.75" customHeight="1" x14ac:dyDescent="0.25">
      <c r="B30" s="696" t="s">
        <v>244</v>
      </c>
      <c r="C30" s="697"/>
      <c r="D30" s="697"/>
      <c r="E30" s="697"/>
      <c r="F30" s="697"/>
      <c r="G30" s="697"/>
      <c r="H30" s="697"/>
      <c r="I30" s="700"/>
      <c r="J30" s="47"/>
    </row>
    <row r="31" spans="2:10" ht="16.5" customHeight="1" x14ac:dyDescent="0.25">
      <c r="B31" s="456" t="s">
        <v>1360</v>
      </c>
      <c r="C31" s="709"/>
      <c r="D31" s="709"/>
      <c r="E31" s="709"/>
      <c r="F31" s="709"/>
      <c r="G31" s="709"/>
      <c r="H31" s="709"/>
      <c r="I31" s="710"/>
      <c r="J31" s="48">
        <f>J29+J30</f>
        <v>264000</v>
      </c>
    </row>
    <row r="32" spans="2:10" ht="15.75" customHeight="1" x14ac:dyDescent="0.25">
      <c r="B32" s="387" t="s">
        <v>40</v>
      </c>
      <c r="C32" s="388"/>
      <c r="D32" s="388"/>
      <c r="E32" s="388"/>
      <c r="F32" s="388"/>
      <c r="G32" s="388"/>
      <c r="H32" s="388"/>
      <c r="I32" s="388"/>
      <c r="J32" s="389"/>
    </row>
    <row r="33" spans="2:10" ht="15.75" x14ac:dyDescent="0.25">
      <c r="B33" s="434" t="s">
        <v>39</v>
      </c>
      <c r="C33" s="435"/>
      <c r="D33" s="435"/>
      <c r="E33" s="435"/>
      <c r="F33" s="435"/>
      <c r="G33" s="435"/>
      <c r="H33" s="436"/>
      <c r="I33" s="437" t="s">
        <v>38</v>
      </c>
      <c r="J33" s="437"/>
    </row>
    <row r="34" spans="2:10" ht="15.75" hidden="1" x14ac:dyDescent="0.25">
      <c r="B34" s="542"/>
      <c r="C34" s="543"/>
      <c r="D34" s="543"/>
      <c r="E34" s="543"/>
      <c r="F34" s="543"/>
      <c r="G34" s="543"/>
      <c r="H34" s="543"/>
      <c r="I34" s="544"/>
      <c r="J34" s="545"/>
    </row>
    <row r="35" spans="2:10" ht="18" x14ac:dyDescent="0.25">
      <c r="B35" s="542" t="s">
        <v>340</v>
      </c>
      <c r="C35" s="543"/>
      <c r="D35" s="543"/>
      <c r="E35" s="543"/>
      <c r="F35" s="543"/>
      <c r="G35" s="543"/>
      <c r="H35" s="543"/>
      <c r="I35" s="711">
        <f>+J29*0.1%</f>
        <v>264</v>
      </c>
      <c r="J35" s="712"/>
    </row>
    <row r="36" spans="2:10" ht="18" x14ac:dyDescent="0.25">
      <c r="B36" s="542" t="s">
        <v>1336</v>
      </c>
      <c r="C36" s="543"/>
      <c r="D36" s="543"/>
      <c r="E36" s="543"/>
      <c r="F36" s="543"/>
      <c r="G36" s="543"/>
      <c r="H36" s="543"/>
      <c r="I36" s="711"/>
      <c r="J36" s="712"/>
    </row>
    <row r="37" spans="2:10" ht="18" x14ac:dyDescent="0.25">
      <c r="B37" s="542" t="s">
        <v>1292</v>
      </c>
      <c r="C37" s="543"/>
      <c r="D37" s="543"/>
      <c r="E37" s="543"/>
      <c r="F37" s="543"/>
      <c r="G37" s="543"/>
      <c r="H37" s="543"/>
      <c r="I37" s="711">
        <f>+J29*1.4%</f>
        <v>3695.9999999999995</v>
      </c>
      <c r="J37" s="712"/>
    </row>
    <row r="38" spans="2:10" ht="19.5" customHeight="1" x14ac:dyDescent="0.25">
      <c r="B38" s="542" t="s">
        <v>198</v>
      </c>
      <c r="C38" s="543"/>
      <c r="D38" s="543"/>
      <c r="E38" s="543"/>
      <c r="F38" s="543"/>
      <c r="G38" s="543"/>
      <c r="H38" s="543"/>
      <c r="I38" s="713">
        <f>+J30*75%</f>
        <v>0</v>
      </c>
      <c r="J38" s="714"/>
    </row>
    <row r="39" spans="2:10" ht="15.75" hidden="1" x14ac:dyDescent="0.25">
      <c r="B39" s="577"/>
      <c r="C39" s="578"/>
      <c r="D39" s="578"/>
      <c r="E39" s="578"/>
      <c r="F39" s="578"/>
      <c r="G39" s="578"/>
      <c r="H39" s="579"/>
      <c r="I39" s="593"/>
      <c r="J39" s="594"/>
    </row>
    <row r="40" spans="2:10" ht="15.75" hidden="1" x14ac:dyDescent="0.25">
      <c r="B40" s="672"/>
      <c r="C40" s="673"/>
      <c r="D40" s="673"/>
      <c r="E40" s="673"/>
      <c r="F40" s="673"/>
      <c r="G40" s="673"/>
      <c r="H40" s="673"/>
      <c r="I40" s="580"/>
      <c r="J40" s="581"/>
    </row>
    <row r="41" spans="2:10" ht="18" customHeight="1" x14ac:dyDescent="0.25">
      <c r="B41" s="443" t="s">
        <v>1768</v>
      </c>
      <c r="C41" s="621"/>
      <c r="D41" s="621"/>
      <c r="E41" s="622"/>
      <c r="F41" s="550" t="s">
        <v>34</v>
      </c>
      <c r="G41" s="551"/>
      <c r="H41" s="552"/>
      <c r="I41" s="715">
        <f>I38+I37+I35+I36</f>
        <v>3959.9999999999995</v>
      </c>
      <c r="J41" s="715"/>
    </row>
    <row r="42" spans="2:10" ht="32.25" customHeight="1" x14ac:dyDescent="0.25">
      <c r="B42" s="623"/>
      <c r="C42" s="624"/>
      <c r="D42" s="624"/>
      <c r="E42" s="625"/>
      <c r="F42" s="550" t="s">
        <v>1359</v>
      </c>
      <c r="G42" s="551"/>
      <c r="H42" s="552"/>
      <c r="I42" s="716">
        <f>J31-I41</f>
        <v>260040</v>
      </c>
      <c r="J42" s="717"/>
    </row>
    <row r="43" spans="2:10" ht="16.5" x14ac:dyDescent="0.25">
      <c r="B43" s="417" t="s">
        <v>32</v>
      </c>
      <c r="C43" s="418"/>
      <c r="D43" s="418"/>
      <c r="E43" s="418"/>
      <c r="F43" s="418"/>
      <c r="G43" s="418"/>
      <c r="H43" s="419"/>
      <c r="I43" s="420" t="s">
        <v>31</v>
      </c>
      <c r="J43" s="421"/>
    </row>
    <row r="44" spans="2:10" ht="31.5" x14ac:dyDescent="0.25">
      <c r="B44" s="378" t="s">
        <v>30</v>
      </c>
      <c r="C44" s="378" t="s">
        <v>29</v>
      </c>
      <c r="D44" s="378" t="s">
        <v>28</v>
      </c>
      <c r="E44" s="378" t="s">
        <v>27</v>
      </c>
      <c r="F44" s="28" t="s">
        <v>26</v>
      </c>
      <c r="G44" s="424" t="s">
        <v>25</v>
      </c>
      <c r="H44" s="425"/>
      <c r="I44" s="422"/>
      <c r="J44" s="423"/>
    </row>
    <row r="45" spans="2:10" ht="24" customHeight="1" x14ac:dyDescent="0.25">
      <c r="B45" s="380"/>
      <c r="C45" s="30" t="s">
        <v>411</v>
      </c>
      <c r="D45" s="30" t="s">
        <v>200</v>
      </c>
      <c r="E45" s="30" t="s">
        <v>11</v>
      </c>
      <c r="F45" s="30" t="s">
        <v>412</v>
      </c>
      <c r="G45" s="758">
        <f>J29</f>
        <v>264000</v>
      </c>
      <c r="H45" s="759"/>
      <c r="I45" s="428" t="s">
        <v>24</v>
      </c>
      <c r="J45" s="429"/>
    </row>
    <row r="46" spans="2:10" ht="20.25" customHeight="1" x14ac:dyDescent="0.25">
      <c r="B46" s="9"/>
      <c r="C46" s="30"/>
      <c r="D46" s="30"/>
      <c r="E46" s="30"/>
      <c r="F46" s="30"/>
      <c r="G46" s="758"/>
      <c r="H46" s="759"/>
      <c r="I46" s="430"/>
      <c r="J46" s="431"/>
    </row>
    <row r="47" spans="2:10" ht="15.75" x14ac:dyDescent="0.25">
      <c r="B47" s="9"/>
      <c r="C47" s="8"/>
      <c r="D47" s="8"/>
      <c r="E47" s="8"/>
      <c r="F47" s="8"/>
      <c r="G47" s="406"/>
      <c r="H47" s="407"/>
      <c r="I47" s="430"/>
      <c r="J47" s="431"/>
    </row>
    <row r="48" spans="2:10" ht="15.75" x14ac:dyDescent="0.25">
      <c r="B48" s="9"/>
      <c r="C48" s="8"/>
      <c r="D48" s="8"/>
      <c r="E48" s="8"/>
      <c r="F48" s="8"/>
      <c r="G48" s="406"/>
      <c r="H48" s="407"/>
      <c r="I48" s="432"/>
      <c r="J48" s="433"/>
    </row>
    <row r="49" spans="2:10" ht="15.75" x14ac:dyDescent="0.25">
      <c r="B49" s="9"/>
      <c r="C49" s="8"/>
      <c r="D49" s="108"/>
      <c r="E49" s="8"/>
      <c r="F49" s="8"/>
      <c r="G49" s="406"/>
      <c r="H49" s="407"/>
      <c r="I49" s="390" t="s">
        <v>19</v>
      </c>
      <c r="J49" s="390"/>
    </row>
    <row r="50" spans="2:10" ht="15.75" x14ac:dyDescent="0.25">
      <c r="B50" s="9"/>
      <c r="C50" s="8"/>
      <c r="D50" s="8"/>
      <c r="E50" s="8"/>
      <c r="F50" s="8"/>
      <c r="G50" s="406"/>
      <c r="H50" s="407"/>
      <c r="I50" s="49"/>
      <c r="J50" s="50"/>
    </row>
    <row r="51" spans="2:10" ht="15.75" x14ac:dyDescent="0.25">
      <c r="B51" s="9"/>
      <c r="C51" s="8"/>
      <c r="D51" s="8"/>
      <c r="E51" s="8"/>
      <c r="F51" s="8"/>
      <c r="G51" s="406"/>
      <c r="H51" s="407"/>
      <c r="I51" s="411" t="s">
        <v>931</v>
      </c>
      <c r="J51" s="412"/>
    </row>
    <row r="52" spans="2:10" ht="15.75" x14ac:dyDescent="0.25">
      <c r="B52" s="9"/>
      <c r="C52" s="8"/>
      <c r="D52" s="8"/>
      <c r="E52" s="8"/>
      <c r="F52" s="8"/>
      <c r="G52" s="406"/>
      <c r="H52" s="407"/>
      <c r="I52" s="411"/>
      <c r="J52" s="412"/>
    </row>
    <row r="53" spans="2:10" ht="15.75" x14ac:dyDescent="0.25">
      <c r="B53" s="9"/>
      <c r="C53" s="8"/>
      <c r="D53" s="8"/>
      <c r="E53" s="8"/>
      <c r="F53" s="8"/>
      <c r="G53" s="406"/>
      <c r="H53" s="407"/>
      <c r="I53" s="411"/>
      <c r="J53" s="412"/>
    </row>
    <row r="54" spans="2:10" ht="24.75" customHeight="1" x14ac:dyDescent="0.25">
      <c r="B54" s="379"/>
      <c r="C54" s="32"/>
      <c r="D54" s="32"/>
      <c r="E54" s="6"/>
      <c r="F54" s="6"/>
      <c r="G54" s="415"/>
      <c r="H54" s="416"/>
      <c r="I54" s="413"/>
      <c r="J54" s="414"/>
    </row>
    <row r="55" spans="2:10" ht="18" x14ac:dyDescent="0.25">
      <c r="B55" s="387" t="s">
        <v>8</v>
      </c>
      <c r="C55" s="388"/>
      <c r="D55" s="388"/>
      <c r="E55" s="388"/>
      <c r="F55" s="388"/>
      <c r="G55" s="388"/>
      <c r="H55" s="389"/>
      <c r="I55" s="390" t="s">
        <v>7</v>
      </c>
      <c r="J55" s="390"/>
    </row>
    <row r="56" spans="2:10" ht="15.75" x14ac:dyDescent="0.25">
      <c r="B56" s="390" t="s">
        <v>6</v>
      </c>
      <c r="C56" s="390"/>
      <c r="D56" s="390"/>
      <c r="E56" s="390" t="s">
        <v>5</v>
      </c>
      <c r="F56" s="390"/>
      <c r="G56" s="390"/>
      <c r="H56" s="390"/>
      <c r="I56" s="390"/>
      <c r="J56" s="390"/>
    </row>
    <row r="57" spans="2:10" ht="18.75" customHeight="1" x14ac:dyDescent="0.25">
      <c r="B57" s="573" t="s">
        <v>877</v>
      </c>
      <c r="C57" s="392"/>
      <c r="D57" s="392"/>
      <c r="E57" s="394" t="s">
        <v>871</v>
      </c>
      <c r="F57" s="394"/>
      <c r="G57" s="394"/>
      <c r="H57" s="395"/>
      <c r="I57" s="400" t="s">
        <v>86</v>
      </c>
      <c r="J57" s="401"/>
    </row>
    <row r="58" spans="2:10" x14ac:dyDescent="0.25">
      <c r="B58" s="392"/>
      <c r="C58" s="392"/>
      <c r="D58" s="392"/>
      <c r="E58" s="396"/>
      <c r="F58" s="396"/>
      <c r="G58" s="396"/>
      <c r="H58" s="397"/>
      <c r="I58" s="402"/>
      <c r="J58" s="403"/>
    </row>
    <row r="59" spans="2:10" x14ac:dyDescent="0.25">
      <c r="B59" s="392"/>
      <c r="C59" s="392"/>
      <c r="D59" s="392"/>
      <c r="E59" s="396"/>
      <c r="F59" s="396"/>
      <c r="G59" s="396"/>
      <c r="H59" s="397"/>
      <c r="I59" s="402"/>
      <c r="J59" s="403"/>
    </row>
    <row r="60" spans="2:10" x14ac:dyDescent="0.25">
      <c r="B60" s="392"/>
      <c r="C60" s="392"/>
      <c r="D60" s="392"/>
      <c r="E60" s="396"/>
      <c r="F60" s="396"/>
      <c r="G60" s="396"/>
      <c r="H60" s="396"/>
      <c r="I60" s="404"/>
      <c r="J60" s="405"/>
    </row>
    <row r="61" spans="2:10" x14ac:dyDescent="0.25">
      <c r="B61" s="392"/>
      <c r="C61" s="392"/>
      <c r="D61" s="392"/>
      <c r="E61" s="396"/>
      <c r="F61" s="396"/>
      <c r="G61" s="396"/>
      <c r="H61" s="396"/>
      <c r="I61" s="400" t="s">
        <v>1</v>
      </c>
      <c r="J61" s="401"/>
    </row>
    <row r="62" spans="2:10" x14ac:dyDescent="0.25">
      <c r="B62" s="392"/>
      <c r="C62" s="392"/>
      <c r="D62" s="392"/>
      <c r="E62" s="398"/>
      <c r="F62" s="398"/>
      <c r="G62" s="398"/>
      <c r="H62" s="399"/>
      <c r="I62" s="404"/>
      <c r="J62" s="405"/>
    </row>
    <row r="63" spans="2:10" x14ac:dyDescent="0.25">
      <c r="B63" s="574" t="s">
        <v>0</v>
      </c>
      <c r="C63" s="575"/>
      <c r="D63" s="575"/>
      <c r="E63" s="575"/>
      <c r="F63" s="575"/>
      <c r="G63" s="575"/>
      <c r="H63" s="575"/>
      <c r="I63" s="575"/>
      <c r="J63" s="576"/>
    </row>
  </sheetData>
  <mergeCells count="74">
    <mergeCell ref="B63:J63"/>
    <mergeCell ref="B55:H55"/>
    <mergeCell ref="I55:J56"/>
    <mergeCell ref="B56:D56"/>
    <mergeCell ref="E56:H56"/>
    <mergeCell ref="B57:D62"/>
    <mergeCell ref="E57:H62"/>
    <mergeCell ref="I57:J60"/>
    <mergeCell ref="I61:J62"/>
    <mergeCell ref="G49:H49"/>
    <mergeCell ref="I49:J49"/>
    <mergeCell ref="G50:H50"/>
    <mergeCell ref="G51:H51"/>
    <mergeCell ref="I51:J54"/>
    <mergeCell ref="G52:H52"/>
    <mergeCell ref="G53:H53"/>
    <mergeCell ref="G54:H54"/>
    <mergeCell ref="B43:H43"/>
    <mergeCell ref="I43:J44"/>
    <mergeCell ref="G44:H44"/>
    <mergeCell ref="G45:H45"/>
    <mergeCell ref="I45:J48"/>
    <mergeCell ref="G46:H46"/>
    <mergeCell ref="G47:H47"/>
    <mergeCell ref="G48:H48"/>
    <mergeCell ref="B40:H40"/>
    <mergeCell ref="I40:J40"/>
    <mergeCell ref="B41:E42"/>
    <mergeCell ref="F41:H41"/>
    <mergeCell ref="I41:J41"/>
    <mergeCell ref="F42:H42"/>
    <mergeCell ref="I42:J42"/>
    <mergeCell ref="B37:H37"/>
    <mergeCell ref="I37:J37"/>
    <mergeCell ref="B38:H38"/>
    <mergeCell ref="I38:J38"/>
    <mergeCell ref="B39:H39"/>
    <mergeCell ref="I39:J39"/>
    <mergeCell ref="B34:H34"/>
    <mergeCell ref="I34:J34"/>
    <mergeCell ref="B35:H35"/>
    <mergeCell ref="I35:J35"/>
    <mergeCell ref="B36:H36"/>
    <mergeCell ref="I36:J36"/>
    <mergeCell ref="B33:H33"/>
    <mergeCell ref="I33:J33"/>
    <mergeCell ref="B19:J19"/>
    <mergeCell ref="B20:C21"/>
    <mergeCell ref="D20:J21"/>
    <mergeCell ref="B22:E24"/>
    <mergeCell ref="F22:J24"/>
    <mergeCell ref="B25:J25"/>
    <mergeCell ref="B26:J28"/>
    <mergeCell ref="B29:I29"/>
    <mergeCell ref="B30:I30"/>
    <mergeCell ref="B31:I31"/>
    <mergeCell ref="B32:J32"/>
    <mergeCell ref="B5:J5"/>
    <mergeCell ref="B6:J6"/>
    <mergeCell ref="B7:J7"/>
    <mergeCell ref="B12:J12"/>
    <mergeCell ref="B13:J13"/>
    <mergeCell ref="J15:J16"/>
    <mergeCell ref="D17:H17"/>
    <mergeCell ref="B14:C18"/>
    <mergeCell ref="D14:E14"/>
    <mergeCell ref="F14:G14"/>
    <mergeCell ref="H14:I14"/>
    <mergeCell ref="D15:E16"/>
    <mergeCell ref="F15:G16"/>
    <mergeCell ref="H15:I16"/>
    <mergeCell ref="I17:J17"/>
    <mergeCell ref="D18:H18"/>
    <mergeCell ref="I18:J18"/>
  </mergeCells>
  <pageMargins left="0.11811023622047245" right="0.11811023622047245" top="0.15748031496062992" bottom="0.35433070866141736" header="0.31496062992125984" footer="0.31496062992125984"/>
  <pageSetup scale="73" orientation="portrait" r:id="rId1"/>
  <drawing r:id="rId2"/>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sheetPr>
    <tabColor theme="0"/>
  </sheetPr>
  <dimension ref="B1:K57"/>
  <sheetViews>
    <sheetView topLeftCell="A16" workbookViewId="0">
      <selection activeCell="M26" sqref="M2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6.855468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2096</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ht="36.75" customHeight="1" x14ac:dyDescent="0.25">
      <c r="B15" s="497"/>
      <c r="C15" s="498"/>
      <c r="D15" s="390" t="s">
        <v>51</v>
      </c>
      <c r="E15" s="390"/>
      <c r="F15" s="390"/>
      <c r="G15" s="390"/>
      <c r="H15" s="390"/>
      <c r="I15" s="511" t="s">
        <v>50</v>
      </c>
      <c r="J15" s="512"/>
    </row>
    <row r="16" spans="2:10" ht="33.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652</v>
      </c>
      <c r="E18" s="464"/>
      <c r="F18" s="464"/>
      <c r="G18" s="464"/>
      <c r="H18" s="464"/>
      <c r="I18" s="464"/>
      <c r="J18" s="465"/>
    </row>
    <row r="19" spans="2:10" x14ac:dyDescent="0.25">
      <c r="B19" s="461"/>
      <c r="C19" s="462"/>
      <c r="D19" s="466"/>
      <c r="E19" s="467"/>
      <c r="F19" s="467"/>
      <c r="G19" s="467"/>
      <c r="H19" s="467"/>
      <c r="I19" s="467"/>
      <c r="J19" s="468"/>
    </row>
    <row r="20" spans="2:10" x14ac:dyDescent="0.25">
      <c r="B20" s="469" t="s">
        <v>653</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2094</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1500</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582" t="s">
        <v>1792</v>
      </c>
      <c r="C33" s="583"/>
      <c r="D33" s="583"/>
      <c r="E33" s="584"/>
      <c r="F33" s="550" t="s">
        <v>34</v>
      </c>
      <c r="G33" s="551"/>
      <c r="H33" s="552"/>
      <c r="I33" s="738">
        <f>SUM(I30:J32)</f>
        <v>0</v>
      </c>
      <c r="J33" s="738"/>
    </row>
    <row r="34" spans="2:10" ht="20.25" x14ac:dyDescent="0.25">
      <c r="B34" s="585"/>
      <c r="C34" s="586"/>
      <c r="D34" s="586"/>
      <c r="E34" s="587"/>
      <c r="F34" s="550" t="s">
        <v>33</v>
      </c>
      <c r="G34" s="551"/>
      <c r="H34" s="552"/>
      <c r="I34" s="452">
        <f>++I26+I27-I33</f>
        <v>1500</v>
      </c>
      <c r="J34" s="452"/>
    </row>
    <row r="35" spans="2:10" x14ac:dyDescent="0.25">
      <c r="B35" s="417" t="s">
        <v>32</v>
      </c>
      <c r="C35" s="418"/>
      <c r="D35" s="418"/>
      <c r="E35" s="418"/>
      <c r="F35" s="418"/>
      <c r="G35" s="418"/>
      <c r="H35" s="419"/>
      <c r="I35" s="390" t="s">
        <v>31</v>
      </c>
      <c r="J35" s="390"/>
    </row>
    <row r="36" spans="2:10" ht="31.5" x14ac:dyDescent="0.25">
      <c r="B36" s="374" t="s">
        <v>30</v>
      </c>
      <c r="C36" s="374" t="s">
        <v>29</v>
      </c>
      <c r="D36" s="374" t="s">
        <v>28</v>
      </c>
      <c r="E36" s="374" t="s">
        <v>27</v>
      </c>
      <c r="F36" s="34" t="s">
        <v>26</v>
      </c>
      <c r="G36" s="437" t="s">
        <v>25</v>
      </c>
      <c r="H36" s="434"/>
      <c r="I36" s="390"/>
      <c r="J36" s="390"/>
    </row>
    <row r="37" spans="2:10" x14ac:dyDescent="0.25">
      <c r="B37" s="376" t="s">
        <v>16</v>
      </c>
      <c r="C37" s="30" t="s">
        <v>12</v>
      </c>
      <c r="D37" s="30" t="s">
        <v>396</v>
      </c>
      <c r="E37" s="30" t="s">
        <v>498</v>
      </c>
      <c r="F37" s="30" t="s">
        <v>10</v>
      </c>
      <c r="G37" s="426">
        <f>I26</f>
        <v>1500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1022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75"/>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35433070866141736" header="0.31496062992125984" footer="0.31496062992125984"/>
  <pageSetup scale="75" orientation="portrait" r:id="rId1"/>
  <drawing r:id="rId2"/>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sheetPr>
    <tabColor theme="0"/>
  </sheetPr>
  <dimension ref="B1:K57"/>
  <sheetViews>
    <sheetView topLeftCell="A2"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1.2851562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2099</v>
      </c>
      <c r="J7" s="15"/>
    </row>
    <row r="8" spans="2:10" ht="12"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ht="30.75" customHeight="1"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669</v>
      </c>
      <c r="E18" s="464"/>
      <c r="F18" s="464"/>
      <c r="G18" s="464"/>
      <c r="H18" s="464"/>
      <c r="I18" s="464"/>
      <c r="J18" s="465"/>
    </row>
    <row r="19" spans="2:10" x14ac:dyDescent="0.25">
      <c r="B19" s="461"/>
      <c r="C19" s="462"/>
      <c r="D19" s="466"/>
      <c r="E19" s="467"/>
      <c r="F19" s="467"/>
      <c r="G19" s="467"/>
      <c r="H19" s="467"/>
      <c r="I19" s="467"/>
      <c r="J19" s="468"/>
    </row>
    <row r="20" spans="2:10" x14ac:dyDescent="0.25">
      <c r="B20" s="469" t="s">
        <v>670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2098</v>
      </c>
      <c r="C23" s="477"/>
      <c r="D23" s="477"/>
      <c r="E23" s="477"/>
      <c r="F23" s="477"/>
      <c r="G23" s="477"/>
      <c r="H23" s="477"/>
      <c r="I23" s="477"/>
      <c r="J23" s="478"/>
    </row>
    <row r="24" spans="2:10" ht="25.5" customHeight="1" x14ac:dyDescent="0.25">
      <c r="B24" s="479"/>
      <c r="C24" s="480"/>
      <c r="D24" s="480"/>
      <c r="E24" s="480"/>
      <c r="F24" s="480"/>
      <c r="G24" s="480"/>
      <c r="H24" s="480"/>
      <c r="I24" s="480"/>
      <c r="J24" s="481"/>
    </row>
    <row r="25" spans="2:10" ht="32.2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5397.58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x14ac:dyDescent="0.25">
      <c r="B33" s="582" t="s">
        <v>1804</v>
      </c>
      <c r="C33" s="583"/>
      <c r="D33" s="583"/>
      <c r="E33" s="584"/>
      <c r="F33" s="550" t="s">
        <v>34</v>
      </c>
      <c r="G33" s="551"/>
      <c r="H33" s="552"/>
      <c r="I33" s="738">
        <f>SUM(I30:J32)</f>
        <v>0</v>
      </c>
      <c r="J33" s="738"/>
    </row>
    <row r="34" spans="2:10" ht="36" customHeight="1" x14ac:dyDescent="0.25">
      <c r="B34" s="585"/>
      <c r="C34" s="586"/>
      <c r="D34" s="586"/>
      <c r="E34" s="587"/>
      <c r="F34" s="550" t="s">
        <v>33</v>
      </c>
      <c r="G34" s="551"/>
      <c r="H34" s="552"/>
      <c r="I34" s="452">
        <f>++I26+I27-I33</f>
        <v>5397.58</v>
      </c>
      <c r="J34" s="452"/>
    </row>
    <row r="35" spans="2:10" x14ac:dyDescent="0.25">
      <c r="B35" s="417" t="s">
        <v>32</v>
      </c>
      <c r="C35" s="418"/>
      <c r="D35" s="418"/>
      <c r="E35" s="418"/>
      <c r="F35" s="418"/>
      <c r="G35" s="418"/>
      <c r="H35" s="419"/>
      <c r="I35" s="390" t="s">
        <v>31</v>
      </c>
      <c r="J35" s="390"/>
    </row>
    <row r="36" spans="2:10" ht="31.5" x14ac:dyDescent="0.25">
      <c r="B36" s="374" t="s">
        <v>30</v>
      </c>
      <c r="C36" s="374" t="s">
        <v>29</v>
      </c>
      <c r="D36" s="374" t="s">
        <v>28</v>
      </c>
      <c r="E36" s="374" t="s">
        <v>27</v>
      </c>
      <c r="F36" s="34" t="s">
        <v>26</v>
      </c>
      <c r="G36" s="437" t="s">
        <v>25</v>
      </c>
      <c r="H36" s="434"/>
      <c r="I36" s="390"/>
      <c r="J36" s="390"/>
    </row>
    <row r="37" spans="2:10" x14ac:dyDescent="0.25">
      <c r="B37" s="376" t="s">
        <v>22</v>
      </c>
      <c r="C37" s="30" t="s">
        <v>12</v>
      </c>
      <c r="D37" s="30" t="s">
        <v>396</v>
      </c>
      <c r="E37" s="30" t="s">
        <v>498</v>
      </c>
      <c r="F37" s="30" t="s">
        <v>10</v>
      </c>
      <c r="G37" s="426">
        <f>I26</f>
        <v>5397.58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ht="10.5" customHeight="1" x14ac:dyDescent="0.25">
      <c r="B43" s="9"/>
      <c r="C43" s="8"/>
      <c r="D43" s="8"/>
      <c r="E43" s="8"/>
      <c r="F43" s="8"/>
      <c r="G43" s="406"/>
      <c r="H43" s="407"/>
      <c r="I43" s="882"/>
      <c r="J43" s="883"/>
    </row>
    <row r="44" spans="2:10" ht="7.5"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75"/>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 ref="B28:J28"/>
    <mergeCell ref="B17:J17"/>
    <mergeCell ref="B18:C19"/>
    <mergeCell ref="D18:J19"/>
    <mergeCell ref="B20:E21"/>
    <mergeCell ref="F20:J21"/>
    <mergeCell ref="B22:J22"/>
    <mergeCell ref="B23:J25"/>
    <mergeCell ref="B26:H26"/>
    <mergeCell ref="I26:J26"/>
    <mergeCell ref="B27:H27"/>
    <mergeCell ref="I27:J27"/>
    <mergeCell ref="B29:H29"/>
    <mergeCell ref="I29:J29"/>
    <mergeCell ref="B30:H30"/>
    <mergeCell ref="I30:J30"/>
    <mergeCell ref="B31:H31"/>
    <mergeCell ref="I31:J31"/>
    <mergeCell ref="B32:H32"/>
    <mergeCell ref="I32:J32"/>
    <mergeCell ref="B33:E34"/>
    <mergeCell ref="F33:H33"/>
    <mergeCell ref="I33:J33"/>
    <mergeCell ref="F34:H34"/>
    <mergeCell ref="I34:J34"/>
    <mergeCell ref="B35:H35"/>
    <mergeCell ref="I35:J36"/>
    <mergeCell ref="G36:H36"/>
    <mergeCell ref="G37:H37"/>
    <mergeCell ref="I37:J40"/>
    <mergeCell ref="G38:H38"/>
    <mergeCell ref="G39:H39"/>
    <mergeCell ref="G40:H40"/>
    <mergeCell ref="G41:H41"/>
    <mergeCell ref="I41:J41"/>
    <mergeCell ref="G42:H42"/>
    <mergeCell ref="I42:J48"/>
    <mergeCell ref="G43:H43"/>
    <mergeCell ref="G44:H44"/>
    <mergeCell ref="G45:H45"/>
    <mergeCell ref="G46:H46"/>
    <mergeCell ref="G47:H47"/>
    <mergeCell ref="G48:H48"/>
    <mergeCell ref="B57:J57"/>
    <mergeCell ref="B49:H49"/>
    <mergeCell ref="I49:J50"/>
    <mergeCell ref="B50:D50"/>
    <mergeCell ref="E50:H50"/>
    <mergeCell ref="B51:D56"/>
    <mergeCell ref="E51:H56"/>
    <mergeCell ref="I51:J54"/>
    <mergeCell ref="I55:J56"/>
  </mergeCells>
  <pageMargins left="0.31496062992125984" right="0.31496062992125984" top="0.15748031496062992" bottom="0.15748031496062992" header="0.31496062992125984" footer="0.31496062992125984"/>
  <pageSetup scale="75" orientation="portrait" r:id="rId1"/>
  <drawing r:id="rId2"/>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sheetPr>
    <tabColor theme="0"/>
  </sheetPr>
  <dimension ref="B1:K56"/>
  <sheetViews>
    <sheetView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2102</v>
      </c>
      <c r="J7" s="15"/>
    </row>
    <row r="8" spans="2:10" ht="9"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ht="11.25" customHeight="1" x14ac:dyDescent="0.25">
      <c r="B10" s="17"/>
      <c r="C10" s="16"/>
      <c r="D10" s="16"/>
      <c r="E10" s="16"/>
      <c r="F10" s="16"/>
      <c r="G10" s="16"/>
      <c r="H10" s="16"/>
      <c r="I10" s="16"/>
      <c r="J10" s="15"/>
    </row>
    <row r="11" spans="2:10" ht="20.25" customHeight="1" x14ac:dyDescent="0.25">
      <c r="B11" s="617" t="s">
        <v>59</v>
      </c>
      <c r="C11" s="618"/>
      <c r="D11" s="618"/>
      <c r="E11" s="618"/>
      <c r="F11" s="618"/>
      <c r="G11" s="618"/>
      <c r="H11" s="618"/>
      <c r="I11" s="618"/>
      <c r="J11" s="619"/>
    </row>
    <row r="12" spans="2:10" x14ac:dyDescent="0.25">
      <c r="B12" s="495" t="s">
        <v>58</v>
      </c>
      <c r="C12" s="496"/>
      <c r="D12" s="501" t="s">
        <v>57</v>
      </c>
      <c r="E12" s="502"/>
      <c r="F12" s="501" t="s">
        <v>56</v>
      </c>
      <c r="G12" s="502"/>
      <c r="H12" s="501" t="s">
        <v>55</v>
      </c>
      <c r="I12" s="503"/>
      <c r="J12" s="14" t="s">
        <v>54</v>
      </c>
    </row>
    <row r="13" spans="2:10" ht="27.75" customHeight="1" x14ac:dyDescent="0.25">
      <c r="B13" s="497"/>
      <c r="C13" s="498"/>
      <c r="D13" s="504" t="s">
        <v>579</v>
      </c>
      <c r="E13" s="504"/>
      <c r="F13" s="505" t="s">
        <v>2101</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695</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696</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2103</v>
      </c>
      <c r="C23" s="477"/>
      <c r="D23" s="477"/>
      <c r="E23" s="477"/>
      <c r="F23" s="477"/>
      <c r="G23" s="477"/>
      <c r="H23" s="477"/>
      <c r="I23" s="477"/>
      <c r="J23" s="478"/>
    </row>
    <row r="24" spans="2:10" ht="34.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8096.37</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2104</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8096.37</v>
      </c>
      <c r="J34" s="452"/>
    </row>
    <row r="35" spans="2:10" x14ac:dyDescent="0.25">
      <c r="B35" s="417" t="s">
        <v>32</v>
      </c>
      <c r="C35" s="418"/>
      <c r="D35" s="418"/>
      <c r="E35" s="418"/>
      <c r="F35" s="418"/>
      <c r="G35" s="418"/>
      <c r="H35" s="419"/>
      <c r="I35" s="390" t="s">
        <v>31</v>
      </c>
      <c r="J35" s="390"/>
    </row>
    <row r="36" spans="2:10" ht="31.5" x14ac:dyDescent="0.25">
      <c r="B36" s="377" t="s">
        <v>30</v>
      </c>
      <c r="C36" s="377" t="s">
        <v>29</v>
      </c>
      <c r="D36" s="377" t="s">
        <v>28</v>
      </c>
      <c r="E36" s="377" t="s">
        <v>27</v>
      </c>
      <c r="F36" s="34" t="s">
        <v>26</v>
      </c>
      <c r="G36" s="437" t="s">
        <v>25</v>
      </c>
      <c r="H36" s="434"/>
      <c r="I36" s="390"/>
      <c r="J36" s="390"/>
    </row>
    <row r="37" spans="2:10" x14ac:dyDescent="0.25">
      <c r="B37" s="380" t="s">
        <v>15</v>
      </c>
      <c r="C37" s="30" t="s">
        <v>12</v>
      </c>
      <c r="D37" s="30" t="s">
        <v>396</v>
      </c>
      <c r="E37" s="30" t="s">
        <v>498</v>
      </c>
      <c r="F37" s="30" t="s">
        <v>10</v>
      </c>
      <c r="G37" s="426">
        <f>I26</f>
        <v>8096.37</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379"/>
      <c r="C45" s="32"/>
      <c r="D45" s="32"/>
      <c r="E45" s="8"/>
      <c r="F45" s="8"/>
      <c r="G45" s="406"/>
      <c r="H45" s="407"/>
      <c r="I45" s="882"/>
      <c r="J45" s="883"/>
    </row>
    <row r="46" spans="2:10" x14ac:dyDescent="0.25">
      <c r="B46" s="9"/>
      <c r="C46" s="8"/>
      <c r="D46" s="8"/>
      <c r="E46" s="8"/>
      <c r="F46" s="8"/>
      <c r="G46" s="406"/>
      <c r="H46" s="561"/>
      <c r="I46" s="882"/>
      <c r="J46" s="883"/>
    </row>
    <row r="47" spans="2:10" x14ac:dyDescent="0.25">
      <c r="B47" s="7"/>
      <c r="C47" s="6"/>
      <c r="D47" s="6"/>
      <c r="E47" s="6"/>
      <c r="F47" s="6"/>
      <c r="G47" s="415"/>
      <c r="H47" s="565"/>
      <c r="I47" s="884"/>
      <c r="J47" s="885"/>
    </row>
    <row r="48" spans="2:10" ht="18" x14ac:dyDescent="0.25">
      <c r="B48" s="387" t="s">
        <v>8</v>
      </c>
      <c r="C48" s="388"/>
      <c r="D48" s="388"/>
      <c r="E48" s="388"/>
      <c r="F48" s="388"/>
      <c r="G48" s="388"/>
      <c r="H48" s="389"/>
      <c r="I48" s="390" t="s">
        <v>7</v>
      </c>
      <c r="J48" s="390"/>
    </row>
    <row r="49" spans="2:11" ht="17.25" customHeight="1" x14ac:dyDescent="0.25">
      <c r="B49" s="390" t="s">
        <v>6</v>
      </c>
      <c r="C49" s="390"/>
      <c r="D49" s="390"/>
      <c r="E49" s="390" t="s">
        <v>5</v>
      </c>
      <c r="F49" s="390"/>
      <c r="G49" s="390"/>
      <c r="H49" s="390"/>
      <c r="I49" s="390"/>
      <c r="J49" s="390"/>
    </row>
    <row r="50" spans="2:11" ht="22.5" customHeight="1" x14ac:dyDescent="0.25">
      <c r="B50" s="573" t="s">
        <v>877</v>
      </c>
      <c r="C50" s="392"/>
      <c r="D50" s="392"/>
      <c r="E50" s="394" t="s">
        <v>871</v>
      </c>
      <c r="F50" s="394"/>
      <c r="G50" s="394"/>
      <c r="H50" s="395"/>
      <c r="I50" s="428" t="s">
        <v>86</v>
      </c>
      <c r="J50" s="429"/>
    </row>
    <row r="51" spans="2:11" ht="9" customHeight="1" x14ac:dyDescent="0.25">
      <c r="B51" s="392"/>
      <c r="C51" s="392"/>
      <c r="D51" s="392"/>
      <c r="E51" s="396"/>
      <c r="F51" s="396"/>
      <c r="G51" s="396"/>
      <c r="H51" s="397"/>
      <c r="I51" s="430"/>
      <c r="J51" s="431"/>
    </row>
    <row r="52" spans="2:11" x14ac:dyDescent="0.25">
      <c r="B52" s="392"/>
      <c r="C52" s="392"/>
      <c r="D52" s="392"/>
      <c r="E52" s="396"/>
      <c r="F52" s="396"/>
      <c r="G52" s="396"/>
      <c r="H52" s="397"/>
      <c r="I52" s="430"/>
      <c r="J52" s="431"/>
    </row>
    <row r="53" spans="2:11" ht="9" customHeight="1" x14ac:dyDescent="0.25">
      <c r="B53" s="392"/>
      <c r="C53" s="392"/>
      <c r="D53" s="392"/>
      <c r="E53" s="396"/>
      <c r="F53" s="396"/>
      <c r="G53" s="396"/>
      <c r="H53" s="396"/>
      <c r="I53" s="432"/>
      <c r="J53" s="433"/>
    </row>
    <row r="54" spans="2:11" ht="16.5" customHeight="1" x14ac:dyDescent="0.25">
      <c r="B54" s="392"/>
      <c r="C54" s="392"/>
      <c r="D54" s="392"/>
      <c r="E54" s="396"/>
      <c r="F54" s="396"/>
      <c r="G54" s="396"/>
      <c r="H54" s="396"/>
      <c r="I54" s="400" t="s">
        <v>1</v>
      </c>
      <c r="J54" s="401"/>
    </row>
    <row r="55" spans="2:11" ht="29.25" customHeight="1" x14ac:dyDescent="0.25">
      <c r="B55" s="392"/>
      <c r="C55" s="392"/>
      <c r="D55" s="392"/>
      <c r="E55" s="398"/>
      <c r="F55" s="398"/>
      <c r="G55" s="398"/>
      <c r="H55" s="399"/>
      <c r="I55" s="404"/>
      <c r="J55" s="405"/>
    </row>
    <row r="56" spans="2:11" x14ac:dyDescent="0.25">
      <c r="B56" s="384" t="s">
        <v>0</v>
      </c>
      <c r="C56" s="385"/>
      <c r="D56" s="385"/>
      <c r="E56" s="385"/>
      <c r="F56" s="385"/>
      <c r="G56" s="385"/>
      <c r="H56" s="385"/>
      <c r="I56" s="385"/>
      <c r="J56" s="386"/>
      <c r="K56" s="3"/>
    </row>
  </sheetData>
  <mergeCells count="67">
    <mergeCell ref="B56:J56"/>
    <mergeCell ref="B48:H48"/>
    <mergeCell ref="I48:J49"/>
    <mergeCell ref="B49:D49"/>
    <mergeCell ref="E49:H49"/>
    <mergeCell ref="B50:D55"/>
    <mergeCell ref="E50:H55"/>
    <mergeCell ref="I50:J53"/>
    <mergeCell ref="I54:J55"/>
    <mergeCell ref="G41:H41"/>
    <mergeCell ref="I41:J41"/>
    <mergeCell ref="G42:H42"/>
    <mergeCell ref="I42:J47"/>
    <mergeCell ref="G43:H43"/>
    <mergeCell ref="G44:H44"/>
    <mergeCell ref="G45:H45"/>
    <mergeCell ref="G46:H46"/>
    <mergeCell ref="G47:H47"/>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sheetPr>
    <tabColor theme="0"/>
  </sheetPr>
  <dimension ref="B1:K57"/>
  <sheetViews>
    <sheetView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2105</v>
      </c>
      <c r="J7" s="15"/>
    </row>
    <row r="8" spans="2:10" ht="8.2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x14ac:dyDescent="0.25">
      <c r="B11" s="602" t="s">
        <v>59</v>
      </c>
      <c r="C11" s="603"/>
      <c r="D11" s="603"/>
      <c r="E11" s="603"/>
      <c r="F11" s="603"/>
      <c r="G11" s="603"/>
      <c r="H11" s="603"/>
      <c r="I11" s="603"/>
      <c r="J11" s="60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2106</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687</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688</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2107</v>
      </c>
      <c r="C23" s="477"/>
      <c r="D23" s="477"/>
      <c r="E23" s="477"/>
      <c r="F23" s="477"/>
      <c r="G23" s="477"/>
      <c r="H23" s="477"/>
      <c r="I23" s="477"/>
      <c r="J23" s="478"/>
    </row>
    <row r="24" spans="2:10" ht="33.7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1786</v>
      </c>
      <c r="C33" s="444"/>
      <c r="D33" s="444"/>
      <c r="E33" s="445"/>
      <c r="F33" s="550" t="s">
        <v>34</v>
      </c>
      <c r="G33" s="551"/>
      <c r="H33" s="552"/>
      <c r="I33" s="738">
        <f>SUM(I30:J32)</f>
        <v>0</v>
      </c>
      <c r="J33" s="738"/>
    </row>
    <row r="34" spans="2:10" ht="36"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377" t="s">
        <v>30</v>
      </c>
      <c r="C36" s="377" t="s">
        <v>29</v>
      </c>
      <c r="D36" s="377" t="s">
        <v>28</v>
      </c>
      <c r="E36" s="377" t="s">
        <v>27</v>
      </c>
      <c r="F36" s="34" t="s">
        <v>26</v>
      </c>
      <c r="G36" s="437" t="s">
        <v>25</v>
      </c>
      <c r="H36" s="434"/>
      <c r="I36" s="390"/>
      <c r="J36" s="390"/>
    </row>
    <row r="37" spans="2:10" x14ac:dyDescent="0.25">
      <c r="B37" s="380" t="s">
        <v>15</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ht="3" customHeight="1"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79"/>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6" orientation="portrait" r:id="rId1"/>
  <drawing r:id="rId2"/>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sheetPr>
    <tabColor theme="0"/>
  </sheetPr>
  <dimension ref="B1:K57"/>
  <sheetViews>
    <sheetView topLeftCell="A4"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2108</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699</v>
      </c>
      <c r="E18" s="464"/>
      <c r="F18" s="464"/>
      <c r="G18" s="464"/>
      <c r="H18" s="464"/>
      <c r="I18" s="464"/>
      <c r="J18" s="465"/>
    </row>
    <row r="19" spans="2:10" x14ac:dyDescent="0.25">
      <c r="B19" s="461"/>
      <c r="C19" s="462"/>
      <c r="D19" s="466"/>
      <c r="E19" s="467"/>
      <c r="F19" s="467"/>
      <c r="G19" s="467"/>
      <c r="H19" s="467"/>
      <c r="I19" s="467"/>
      <c r="J19" s="468"/>
    </row>
    <row r="20" spans="2:10" x14ac:dyDescent="0.25">
      <c r="B20" s="469" t="s">
        <v>700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2109</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377" t="s">
        <v>30</v>
      </c>
      <c r="C36" s="377" t="s">
        <v>29</v>
      </c>
      <c r="D36" s="377" t="s">
        <v>28</v>
      </c>
      <c r="E36" s="377" t="s">
        <v>27</v>
      </c>
      <c r="F36" s="34" t="s">
        <v>26</v>
      </c>
      <c r="G36" s="437" t="s">
        <v>25</v>
      </c>
      <c r="H36" s="434"/>
      <c r="I36" s="390"/>
      <c r="J36" s="390"/>
    </row>
    <row r="37" spans="2:10" x14ac:dyDescent="0.25">
      <c r="B37" s="380" t="s">
        <v>22</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79"/>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sheetPr>
    <tabColor theme="0"/>
  </sheetPr>
  <dimension ref="B1:K57"/>
  <sheetViews>
    <sheetView topLeftCell="A15"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2110</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2106</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1.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664</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665</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2111</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29.2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1251</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7" customHeight="1" x14ac:dyDescent="0.25">
      <c r="B33" s="443" t="s">
        <v>1797</v>
      </c>
      <c r="C33" s="444"/>
      <c r="D33" s="444"/>
      <c r="E33" s="445"/>
      <c r="F33" s="550" t="s">
        <v>34</v>
      </c>
      <c r="G33" s="551"/>
      <c r="H33" s="552"/>
      <c r="I33" s="738">
        <f>SUM(I30:J32)</f>
        <v>0</v>
      </c>
      <c r="J33" s="738"/>
    </row>
    <row r="34" spans="2:10" ht="27.75" customHeight="1" x14ac:dyDescent="0.25">
      <c r="B34" s="446"/>
      <c r="C34" s="447"/>
      <c r="D34" s="447"/>
      <c r="E34" s="448"/>
      <c r="F34" s="550" t="s">
        <v>33</v>
      </c>
      <c r="G34" s="551"/>
      <c r="H34" s="552"/>
      <c r="I34" s="452">
        <f>++I26+I27-I33</f>
        <v>1251</v>
      </c>
      <c r="J34" s="452"/>
    </row>
    <row r="35" spans="2:10" x14ac:dyDescent="0.25">
      <c r="B35" s="417" t="s">
        <v>32</v>
      </c>
      <c r="C35" s="418"/>
      <c r="D35" s="418"/>
      <c r="E35" s="418"/>
      <c r="F35" s="418"/>
      <c r="G35" s="418"/>
      <c r="H35" s="419"/>
      <c r="I35" s="390" t="s">
        <v>31</v>
      </c>
      <c r="J35" s="390"/>
    </row>
    <row r="36" spans="2:10" ht="31.5" x14ac:dyDescent="0.25">
      <c r="B36" s="377" t="s">
        <v>30</v>
      </c>
      <c r="C36" s="377" t="s">
        <v>29</v>
      </c>
      <c r="D36" s="377" t="s">
        <v>28</v>
      </c>
      <c r="E36" s="377" t="s">
        <v>27</v>
      </c>
      <c r="F36" s="34" t="s">
        <v>26</v>
      </c>
      <c r="G36" s="437" t="s">
        <v>25</v>
      </c>
      <c r="H36" s="434"/>
      <c r="I36" s="390"/>
      <c r="J36" s="390"/>
    </row>
    <row r="37" spans="2:10" x14ac:dyDescent="0.25">
      <c r="B37" s="380" t="s">
        <v>15</v>
      </c>
      <c r="C37" s="30" t="s">
        <v>12</v>
      </c>
      <c r="D37" s="30" t="s">
        <v>396</v>
      </c>
      <c r="E37" s="30" t="s">
        <v>498</v>
      </c>
      <c r="F37" s="30" t="s">
        <v>10</v>
      </c>
      <c r="G37" s="426">
        <f>I26</f>
        <v>1251</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79"/>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2:H32"/>
    <mergeCell ref="I32:J32"/>
    <mergeCell ref="B33:E34"/>
    <mergeCell ref="F33:H33"/>
    <mergeCell ref="I33:J33"/>
    <mergeCell ref="F34:H34"/>
    <mergeCell ref="I34:J34"/>
    <mergeCell ref="B29:H29"/>
    <mergeCell ref="I29:J29"/>
    <mergeCell ref="B30:H30"/>
    <mergeCell ref="I30:J30"/>
    <mergeCell ref="B31:H31"/>
    <mergeCell ref="I31:J31"/>
    <mergeCell ref="B28:J28"/>
    <mergeCell ref="B17:J17"/>
    <mergeCell ref="B18:C19"/>
    <mergeCell ref="D18:J19"/>
    <mergeCell ref="B20:E21"/>
    <mergeCell ref="F20:J21"/>
    <mergeCell ref="B22:J22"/>
    <mergeCell ref="B23:J25"/>
    <mergeCell ref="B26:H26"/>
    <mergeCell ref="I26:J26"/>
    <mergeCell ref="B27:H27"/>
    <mergeCell ref="I27:J27"/>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35433070866141736" bottom="0.35433070866141736" header="0.31496062992125984" footer="0.31496062992125984"/>
  <pageSetup scale="75" orientation="portrait" r:id="rId1"/>
  <drawing r:id="rId2"/>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sheetPr>
    <tabColor theme="0"/>
  </sheetPr>
  <dimension ref="B1:K57"/>
  <sheetViews>
    <sheetView workbookViewId="0">
      <selection activeCell="B23" sqref="B23:J25"/>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570312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2113</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22.5" customHeight="1"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6.7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691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692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2112</v>
      </c>
      <c r="C23" s="477"/>
      <c r="D23" s="477"/>
      <c r="E23" s="477"/>
      <c r="F23" s="477"/>
      <c r="G23" s="477"/>
      <c r="H23" s="477"/>
      <c r="I23" s="477"/>
      <c r="J23" s="478"/>
    </row>
    <row r="24" spans="2:10" ht="26.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2085</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16.5" customHeight="1" x14ac:dyDescent="0.25">
      <c r="B33" s="443" t="s">
        <v>1009</v>
      </c>
      <c r="C33" s="444"/>
      <c r="D33" s="444"/>
      <c r="E33" s="445"/>
      <c r="F33" s="550" t="s">
        <v>34</v>
      </c>
      <c r="G33" s="551"/>
      <c r="H33" s="552"/>
      <c r="I33" s="738">
        <f>SUM(I30:J32)</f>
        <v>0</v>
      </c>
      <c r="J33" s="738"/>
    </row>
    <row r="34" spans="2:10" ht="38.25" customHeight="1" x14ac:dyDescent="0.25">
      <c r="B34" s="446"/>
      <c r="C34" s="447"/>
      <c r="D34" s="447"/>
      <c r="E34" s="448"/>
      <c r="F34" s="550" t="s">
        <v>33</v>
      </c>
      <c r="G34" s="551"/>
      <c r="H34" s="552"/>
      <c r="I34" s="452">
        <f>++I26+I27-I33</f>
        <v>2085</v>
      </c>
      <c r="J34" s="452"/>
    </row>
    <row r="35" spans="2:10"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18</v>
      </c>
      <c r="C37" s="30" t="s">
        <v>12</v>
      </c>
      <c r="D37" s="30" t="s">
        <v>396</v>
      </c>
      <c r="E37" s="30" t="s">
        <v>498</v>
      </c>
      <c r="F37" s="30" t="s">
        <v>10</v>
      </c>
      <c r="G37" s="426">
        <f>I26</f>
        <v>2085</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sheetPr>
    <tabColor theme="0"/>
  </sheetPr>
  <dimension ref="B1:K57"/>
  <sheetViews>
    <sheetView topLeftCell="A6"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2115</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595" t="s">
        <v>646</v>
      </c>
      <c r="E18" s="596"/>
      <c r="F18" s="596"/>
      <c r="G18" s="596"/>
      <c r="H18" s="596"/>
      <c r="I18" s="596"/>
      <c r="J18" s="597"/>
    </row>
    <row r="19" spans="2:10" x14ac:dyDescent="0.25">
      <c r="B19" s="461"/>
      <c r="C19" s="462"/>
      <c r="D19" s="598"/>
      <c r="E19" s="599"/>
      <c r="F19" s="599"/>
      <c r="G19" s="599"/>
      <c r="H19" s="599"/>
      <c r="I19" s="599"/>
      <c r="J19" s="600"/>
    </row>
    <row r="20" spans="2:10" ht="16.5" customHeight="1" x14ac:dyDescent="0.25">
      <c r="B20" s="521" t="s">
        <v>647</v>
      </c>
      <c r="C20" s="521"/>
      <c r="D20" s="521"/>
      <c r="E20" s="521"/>
      <c r="F20" s="470" t="s">
        <v>44</v>
      </c>
      <c r="G20" s="471"/>
      <c r="H20" s="471"/>
      <c r="I20" s="471"/>
      <c r="J20" s="472"/>
    </row>
    <row r="21" spans="2:10" ht="16.5" customHeight="1" x14ac:dyDescent="0.25">
      <c r="B21" s="521"/>
      <c r="C21" s="521"/>
      <c r="D21" s="521"/>
      <c r="E21" s="521"/>
      <c r="F21" s="522"/>
      <c r="G21" s="523"/>
      <c r="H21" s="523"/>
      <c r="I21" s="523"/>
      <c r="J21" s="524"/>
    </row>
    <row r="22" spans="2:10" ht="18" x14ac:dyDescent="0.25">
      <c r="B22" s="387" t="s">
        <v>43</v>
      </c>
      <c r="C22" s="388"/>
      <c r="D22" s="388"/>
      <c r="E22" s="388"/>
      <c r="F22" s="388"/>
      <c r="G22" s="388"/>
      <c r="H22" s="388"/>
      <c r="I22" s="388"/>
      <c r="J22" s="389"/>
    </row>
    <row r="23" spans="2:10" x14ac:dyDescent="0.25">
      <c r="B23" s="476" t="s">
        <v>2114</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22</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16.5"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sheetPr>
    <tabColor theme="0"/>
  </sheetPr>
  <dimension ref="B1:K57"/>
  <sheetViews>
    <sheetView topLeftCell="A6" workbookViewId="0">
      <selection activeCell="D16" sqref="D16:H1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2117</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660</v>
      </c>
      <c r="E18" s="464"/>
      <c r="F18" s="464"/>
      <c r="G18" s="464"/>
      <c r="H18" s="464"/>
      <c r="I18" s="464"/>
      <c r="J18" s="465"/>
    </row>
    <row r="19" spans="2:10" x14ac:dyDescent="0.25">
      <c r="B19" s="461"/>
      <c r="C19" s="462"/>
      <c r="D19" s="466"/>
      <c r="E19" s="467"/>
      <c r="F19" s="467"/>
      <c r="G19" s="467"/>
      <c r="H19" s="467"/>
      <c r="I19" s="467"/>
      <c r="J19" s="468"/>
    </row>
    <row r="20" spans="2:10" x14ac:dyDescent="0.25">
      <c r="B20" s="469" t="s">
        <v>661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2116</v>
      </c>
      <c r="C23" s="477"/>
      <c r="D23" s="477"/>
      <c r="E23" s="477"/>
      <c r="F23" s="477"/>
      <c r="G23" s="477"/>
      <c r="H23" s="477"/>
      <c r="I23" s="477"/>
      <c r="J23" s="478"/>
    </row>
    <row r="24" spans="2:10" ht="27"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1786</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22</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648</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35433070866141736" header="0.31496062992125984" footer="0.31496062992125984"/>
  <pageSetup scale="75" orientation="portrait" r:id="rId1"/>
  <drawing r:id="rId2"/>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sheetPr>
    <tabColor theme="0"/>
  </sheetPr>
  <dimension ref="B1:K57"/>
  <sheetViews>
    <sheetView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2119</v>
      </c>
      <c r="J7" s="15"/>
    </row>
    <row r="8" spans="2:10" ht="10.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681</v>
      </c>
      <c r="E18" s="464"/>
      <c r="F18" s="464"/>
      <c r="G18" s="464"/>
      <c r="H18" s="464"/>
      <c r="I18" s="464"/>
      <c r="J18" s="465"/>
    </row>
    <row r="19" spans="2:10" x14ac:dyDescent="0.25">
      <c r="B19" s="461"/>
      <c r="C19" s="462"/>
      <c r="D19" s="466"/>
      <c r="E19" s="467"/>
      <c r="F19" s="467"/>
      <c r="G19" s="467"/>
      <c r="H19" s="467"/>
      <c r="I19" s="467"/>
      <c r="J19" s="468"/>
    </row>
    <row r="20" spans="2:10" x14ac:dyDescent="0.25">
      <c r="B20" s="469" t="s">
        <v>682</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2118</v>
      </c>
      <c r="C23" s="477"/>
      <c r="D23" s="477"/>
      <c r="E23" s="477"/>
      <c r="F23" s="477"/>
      <c r="G23" s="477"/>
      <c r="H23" s="477"/>
      <c r="I23" s="477"/>
      <c r="J23" s="478"/>
    </row>
    <row r="24" spans="2:10" ht="38.2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x14ac:dyDescent="0.25">
      <c r="B26" s="455" t="s">
        <v>42</v>
      </c>
      <c r="C26" s="455"/>
      <c r="D26" s="455"/>
      <c r="E26" s="455"/>
      <c r="F26" s="455"/>
      <c r="G26" s="455"/>
      <c r="H26" s="455"/>
      <c r="I26" s="726">
        <v>3602.4</v>
      </c>
      <c r="J26" s="726"/>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hidden="1" x14ac:dyDescent="0.25">
      <c r="B31" s="542" t="s">
        <v>388</v>
      </c>
      <c r="C31" s="543"/>
      <c r="D31" s="543"/>
      <c r="E31" s="543"/>
      <c r="F31" s="543"/>
      <c r="G31" s="543"/>
      <c r="H31" s="856"/>
      <c r="I31" s="890">
        <v>0</v>
      </c>
      <c r="J31" s="740"/>
    </row>
    <row r="32" spans="2:10" hidden="1" x14ac:dyDescent="0.25">
      <c r="B32" s="542" t="s">
        <v>198</v>
      </c>
      <c r="C32" s="543"/>
      <c r="D32" s="543"/>
      <c r="E32" s="543"/>
      <c r="F32" s="543"/>
      <c r="G32" s="543"/>
      <c r="H32" s="856"/>
      <c r="I32" s="886">
        <v>0</v>
      </c>
      <c r="J32" s="887"/>
    </row>
    <row r="33" spans="2:10" ht="26.25" customHeight="1" x14ac:dyDescent="0.25">
      <c r="B33" s="443" t="s">
        <v>1817</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3602.4</v>
      </c>
      <c r="J34" s="452"/>
    </row>
    <row r="35" spans="2:10"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18</v>
      </c>
      <c r="C37" s="30" t="s">
        <v>12</v>
      </c>
      <c r="D37" s="30" t="s">
        <v>396</v>
      </c>
      <c r="E37" s="30" t="s">
        <v>498</v>
      </c>
      <c r="F37" s="30" t="s">
        <v>10</v>
      </c>
      <c r="G37" s="426">
        <f>I26</f>
        <v>3602.4</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35433070866141736" header="0.31496062992125984" footer="0.31496062992125984"/>
  <pageSetup scale="76" orientation="portrait" r:id="rId1"/>
  <drawing r:id="rId2"/>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sheetPr>
    <tabColor theme="0"/>
  </sheetPr>
  <dimension ref="B1:K57"/>
  <sheetViews>
    <sheetView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2121</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1779</v>
      </c>
      <c r="G13" s="506"/>
      <c r="H13" s="737" t="s">
        <v>1645</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30"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1439</v>
      </c>
      <c r="E18" s="464"/>
      <c r="F18" s="464"/>
      <c r="G18" s="464"/>
      <c r="H18" s="464"/>
      <c r="I18" s="464"/>
      <c r="J18" s="465"/>
    </row>
    <row r="19" spans="2:10" x14ac:dyDescent="0.25">
      <c r="B19" s="461"/>
      <c r="C19" s="462"/>
      <c r="D19" s="466"/>
      <c r="E19" s="467"/>
      <c r="F19" s="467"/>
      <c r="G19" s="467"/>
      <c r="H19" s="467"/>
      <c r="I19" s="467"/>
      <c r="J19" s="468"/>
    </row>
    <row r="20" spans="2:10" x14ac:dyDescent="0.25">
      <c r="B20" s="469" t="s">
        <v>1440</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528" t="s">
        <v>2120</v>
      </c>
      <c r="C23" s="529"/>
      <c r="D23" s="529"/>
      <c r="E23" s="529"/>
      <c r="F23" s="529"/>
      <c r="G23" s="529"/>
      <c r="H23" s="529"/>
      <c r="I23" s="529"/>
      <c r="J23" s="530"/>
    </row>
    <row r="24" spans="2:10" ht="35.25" customHeight="1" x14ac:dyDescent="0.25">
      <c r="B24" s="531"/>
      <c r="C24" s="532"/>
      <c r="D24" s="532"/>
      <c r="E24" s="532"/>
      <c r="F24" s="532"/>
      <c r="G24" s="532"/>
      <c r="H24" s="532"/>
      <c r="I24" s="532"/>
      <c r="J24" s="533"/>
    </row>
    <row r="25" spans="2:10" ht="26.25" customHeight="1" x14ac:dyDescent="0.25">
      <c r="B25" s="531"/>
      <c r="C25" s="532"/>
      <c r="D25" s="532"/>
      <c r="E25" s="532"/>
      <c r="F25" s="532"/>
      <c r="G25" s="532"/>
      <c r="H25" s="532"/>
      <c r="I25" s="532"/>
      <c r="J25" s="533"/>
    </row>
    <row r="26" spans="2:10" ht="18" x14ac:dyDescent="0.25">
      <c r="B26" s="455" t="s">
        <v>42</v>
      </c>
      <c r="C26" s="455"/>
      <c r="D26" s="455"/>
      <c r="E26" s="455"/>
      <c r="F26" s="455"/>
      <c r="G26" s="455"/>
      <c r="H26" s="455"/>
      <c r="I26" s="601">
        <v>5397.58</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1781</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5397.58</v>
      </c>
      <c r="J34" s="452"/>
    </row>
    <row r="35" spans="2:10" ht="24" customHeight="1"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22</v>
      </c>
      <c r="C37" s="30" t="s">
        <v>12</v>
      </c>
      <c r="D37" s="30" t="s">
        <v>396</v>
      </c>
      <c r="E37" s="30" t="s">
        <v>498</v>
      </c>
      <c r="F37" s="30" t="s">
        <v>10</v>
      </c>
      <c r="G37" s="426">
        <f>I26</f>
        <v>5397.58</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sheetPr>
    <tabColor theme="0"/>
  </sheetPr>
  <dimension ref="B1:K57"/>
  <sheetViews>
    <sheetView workbookViewId="0">
      <selection activeCell="I7" sqref="I7:I9"/>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8.7109375"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2124</v>
      </c>
      <c r="J7" s="15"/>
    </row>
    <row r="8" spans="2:10" ht="7.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26.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746</v>
      </c>
      <c r="E18" s="464"/>
      <c r="F18" s="464"/>
      <c r="G18" s="464"/>
      <c r="H18" s="464"/>
      <c r="I18" s="464"/>
      <c r="J18" s="465"/>
    </row>
    <row r="19" spans="2:10" x14ac:dyDescent="0.25">
      <c r="B19" s="461"/>
      <c r="C19" s="462"/>
      <c r="D19" s="466"/>
      <c r="E19" s="467"/>
      <c r="F19" s="467"/>
      <c r="G19" s="467"/>
      <c r="H19" s="467"/>
      <c r="I19" s="467"/>
      <c r="J19" s="468"/>
    </row>
    <row r="20" spans="2:10" x14ac:dyDescent="0.25">
      <c r="B20" s="469" t="s">
        <v>747</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x14ac:dyDescent="0.25">
      <c r="B23" s="476" t="s">
        <v>2123</v>
      </c>
      <c r="C23" s="477"/>
      <c r="D23" s="477"/>
      <c r="E23" s="477"/>
      <c r="F23" s="477"/>
      <c r="G23" s="477"/>
      <c r="H23" s="477"/>
      <c r="I23" s="477"/>
      <c r="J23" s="478"/>
    </row>
    <row r="24" spans="2:10" ht="19.5" customHeight="1" x14ac:dyDescent="0.25">
      <c r="B24" s="479"/>
      <c r="C24" s="480"/>
      <c r="D24" s="480"/>
      <c r="E24" s="480"/>
      <c r="F24" s="480"/>
      <c r="G24" s="480"/>
      <c r="H24" s="480"/>
      <c r="I24" s="480"/>
      <c r="J24" s="481"/>
    </row>
    <row r="25" spans="2:10" ht="18"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2600</v>
      </c>
      <c r="J26" s="601"/>
    </row>
    <row r="27" spans="2:10" x14ac:dyDescent="0.25">
      <c r="B27" s="487" t="s">
        <v>41</v>
      </c>
      <c r="C27" s="488"/>
      <c r="D27" s="488"/>
      <c r="E27" s="488"/>
      <c r="F27" s="488"/>
      <c r="G27" s="488"/>
      <c r="H27" s="539"/>
      <c r="I27" s="540"/>
      <c r="J27" s="541"/>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26.25" customHeight="1" x14ac:dyDescent="0.25">
      <c r="B33" s="443" t="s">
        <v>2122</v>
      </c>
      <c r="C33" s="444"/>
      <c r="D33" s="444"/>
      <c r="E33" s="445"/>
      <c r="F33" s="550" t="s">
        <v>34</v>
      </c>
      <c r="G33" s="551"/>
      <c r="H33" s="552"/>
      <c r="I33" s="738">
        <f>SUM(I30:J32)</f>
        <v>0</v>
      </c>
      <c r="J33" s="738"/>
    </row>
    <row r="34" spans="2:10" ht="25.5" customHeight="1" x14ac:dyDescent="0.25">
      <c r="B34" s="446"/>
      <c r="C34" s="447"/>
      <c r="D34" s="447"/>
      <c r="E34" s="448"/>
      <c r="F34" s="550" t="s">
        <v>33</v>
      </c>
      <c r="G34" s="551"/>
      <c r="H34" s="552"/>
      <c r="I34" s="452">
        <f>++I26+I27-I33</f>
        <v>2600</v>
      </c>
      <c r="J34" s="452"/>
    </row>
    <row r="35" spans="2:10"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21</v>
      </c>
      <c r="C37" s="30" t="s">
        <v>12</v>
      </c>
      <c r="D37" s="30" t="s">
        <v>396</v>
      </c>
      <c r="E37" s="30" t="s">
        <v>498</v>
      </c>
      <c r="F37" s="30" t="s">
        <v>10</v>
      </c>
      <c r="G37" s="426">
        <f>I26</f>
        <v>2600</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992</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11811023622047245" right="0.11811023622047245" top="0.15748031496062992" bottom="0.15748031496062992" header="0.31496062992125984" footer="0.31496062992125984"/>
  <pageSetup scale="77" orientation="portrait" r:id="rId1"/>
  <drawing r:id="rId2"/>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sheetPr>
    <tabColor theme="0"/>
  </sheetPr>
  <dimension ref="B1:K57"/>
  <sheetViews>
    <sheetView topLeftCell="A28" workbookViewId="0">
      <selection activeCell="F36" sqref="F36"/>
    </sheetView>
  </sheetViews>
  <sheetFormatPr baseColWidth="10" defaultRowHeight="16.5" x14ac:dyDescent="0.25"/>
  <cols>
    <col min="1" max="1" width="3.85546875" style="1" customWidth="1"/>
    <col min="2" max="2" width="14.85546875" style="1" customWidth="1"/>
    <col min="3" max="3" width="11.42578125" style="1"/>
    <col min="4" max="4" width="13.85546875" style="1" customWidth="1"/>
    <col min="5" max="5" width="10.7109375" style="1" customWidth="1"/>
    <col min="6" max="6" width="12.5703125" style="1" customWidth="1"/>
    <col min="7" max="7" width="11.85546875" style="1" customWidth="1"/>
    <col min="8" max="8" width="9.42578125" style="1" customWidth="1"/>
    <col min="9" max="9" width="14.28515625" style="1" customWidth="1"/>
    <col min="10" max="10" width="27" style="1" customWidth="1"/>
    <col min="11" max="16384" width="11.42578125" style="1"/>
  </cols>
  <sheetData>
    <row r="1" spans="2:10" ht="20.25" x14ac:dyDescent="0.25">
      <c r="B1" s="26"/>
      <c r="C1" s="25"/>
      <c r="D1" s="25"/>
      <c r="E1" s="25"/>
      <c r="F1" s="25"/>
      <c r="G1" s="25"/>
      <c r="H1" s="24"/>
      <c r="I1" s="24"/>
      <c r="J1" s="23"/>
    </row>
    <row r="2" spans="2:10" x14ac:dyDescent="0.25">
      <c r="B2" s="17"/>
      <c r="C2" s="16"/>
      <c r="D2" s="16"/>
      <c r="E2" s="16"/>
      <c r="F2" s="16"/>
      <c r="G2" s="16"/>
      <c r="H2" s="16"/>
      <c r="I2" s="16"/>
      <c r="J2" s="15"/>
    </row>
    <row r="3" spans="2:10" x14ac:dyDescent="0.25">
      <c r="B3" s="17"/>
      <c r="C3" s="16"/>
      <c r="D3" s="16"/>
      <c r="E3" s="16"/>
      <c r="F3" s="16"/>
      <c r="G3" s="16"/>
      <c r="H3" s="16"/>
      <c r="I3" s="16"/>
      <c r="J3" s="15"/>
    </row>
    <row r="4" spans="2:10" ht="18" x14ac:dyDescent="0.25">
      <c r="B4" s="489" t="s">
        <v>62</v>
      </c>
      <c r="C4" s="490"/>
      <c r="D4" s="490"/>
      <c r="E4" s="490"/>
      <c r="F4" s="490"/>
      <c r="G4" s="490"/>
      <c r="H4" s="490"/>
      <c r="I4" s="490"/>
      <c r="J4" s="491"/>
    </row>
    <row r="5" spans="2:10" ht="18" x14ac:dyDescent="0.25">
      <c r="B5" s="489" t="s">
        <v>61</v>
      </c>
      <c r="C5" s="490"/>
      <c r="D5" s="490"/>
      <c r="E5" s="490"/>
      <c r="F5" s="490"/>
      <c r="G5" s="490"/>
      <c r="H5" s="490"/>
      <c r="I5" s="490"/>
      <c r="J5" s="491"/>
    </row>
    <row r="6" spans="2:10" ht="18" x14ac:dyDescent="0.25">
      <c r="B6" s="489" t="s">
        <v>60</v>
      </c>
      <c r="C6" s="490"/>
      <c r="D6" s="490"/>
      <c r="E6" s="490"/>
      <c r="F6" s="490"/>
      <c r="G6" s="490"/>
      <c r="H6" s="490"/>
      <c r="I6" s="490"/>
      <c r="J6" s="491"/>
    </row>
    <row r="7" spans="2:10" ht="20.25" x14ac:dyDescent="0.25">
      <c r="B7" s="17"/>
      <c r="C7" s="16"/>
      <c r="D7" s="22"/>
      <c r="E7" s="16"/>
      <c r="F7" s="19"/>
      <c r="G7" s="19"/>
      <c r="H7" s="19"/>
      <c r="I7" s="21" t="s">
        <v>2126</v>
      </c>
      <c r="J7" s="15"/>
    </row>
    <row r="8" spans="2:10" ht="9.75" customHeight="1" x14ac:dyDescent="0.25">
      <c r="B8" s="17"/>
      <c r="C8" s="16"/>
      <c r="D8" s="19"/>
      <c r="E8" s="16"/>
      <c r="F8" s="20"/>
      <c r="G8" s="16"/>
      <c r="H8" s="16"/>
      <c r="I8" s="16"/>
      <c r="J8" s="15"/>
    </row>
    <row r="9" spans="2:10" ht="20.25" x14ac:dyDescent="0.25">
      <c r="B9" s="17"/>
      <c r="C9" s="16"/>
      <c r="D9" s="16"/>
      <c r="E9" s="16"/>
      <c r="F9" s="20"/>
      <c r="G9" s="19"/>
      <c r="H9" s="19"/>
      <c r="I9" s="18" t="s">
        <v>2097</v>
      </c>
      <c r="J9" s="15"/>
    </row>
    <row r="10" spans="2:10" ht="9.75" customHeight="1" x14ac:dyDescent="0.25">
      <c r="B10" s="17"/>
      <c r="C10" s="16"/>
      <c r="D10" s="16"/>
      <c r="E10" s="16"/>
      <c r="F10" s="16"/>
      <c r="G10" s="16"/>
      <c r="H10" s="16"/>
      <c r="I10" s="16"/>
      <c r="J10" s="15"/>
    </row>
    <row r="11" spans="2:10" ht="18" x14ac:dyDescent="0.25">
      <c r="B11" s="492" t="s">
        <v>59</v>
      </c>
      <c r="C11" s="493"/>
      <c r="D11" s="493"/>
      <c r="E11" s="493"/>
      <c r="F11" s="493"/>
      <c r="G11" s="493"/>
      <c r="H11" s="493"/>
      <c r="I11" s="493"/>
      <c r="J11" s="494"/>
    </row>
    <row r="12" spans="2:10" x14ac:dyDescent="0.25">
      <c r="B12" s="495" t="s">
        <v>58</v>
      </c>
      <c r="C12" s="496"/>
      <c r="D12" s="501" t="s">
        <v>57</v>
      </c>
      <c r="E12" s="502"/>
      <c r="F12" s="501" t="s">
        <v>56</v>
      </c>
      <c r="G12" s="502"/>
      <c r="H12" s="501" t="s">
        <v>55</v>
      </c>
      <c r="I12" s="503"/>
      <c r="J12" s="14" t="s">
        <v>54</v>
      </c>
    </row>
    <row r="13" spans="2:10" ht="16.5" customHeight="1" x14ac:dyDescent="0.25">
      <c r="B13" s="497"/>
      <c r="C13" s="498"/>
      <c r="D13" s="504" t="s">
        <v>579</v>
      </c>
      <c r="E13" s="504"/>
      <c r="F13" s="505" t="s">
        <v>2093</v>
      </c>
      <c r="G13" s="506"/>
      <c r="H13" s="737" t="s">
        <v>1921</v>
      </c>
      <c r="I13" s="518"/>
      <c r="J13" s="504" t="s">
        <v>52</v>
      </c>
    </row>
    <row r="14" spans="2:10" x14ac:dyDescent="0.25">
      <c r="B14" s="497"/>
      <c r="C14" s="498"/>
      <c r="D14" s="504"/>
      <c r="E14" s="504"/>
      <c r="F14" s="507"/>
      <c r="G14" s="508"/>
      <c r="H14" s="519"/>
      <c r="I14" s="520"/>
      <c r="J14" s="504"/>
    </row>
    <row r="15" spans="2:10" x14ac:dyDescent="0.25">
      <c r="B15" s="497"/>
      <c r="C15" s="498"/>
      <c r="D15" s="390" t="s">
        <v>51</v>
      </c>
      <c r="E15" s="390"/>
      <c r="F15" s="390"/>
      <c r="G15" s="390"/>
      <c r="H15" s="390"/>
      <c r="I15" s="511" t="s">
        <v>50</v>
      </c>
      <c r="J15" s="512"/>
    </row>
    <row r="16" spans="2:10" ht="41.25" customHeight="1" x14ac:dyDescent="0.25">
      <c r="B16" s="499"/>
      <c r="C16" s="500"/>
      <c r="D16" s="504" t="s">
        <v>49</v>
      </c>
      <c r="E16" s="504"/>
      <c r="F16" s="504"/>
      <c r="G16" s="504"/>
      <c r="H16" s="504"/>
      <c r="I16" s="513" t="s">
        <v>136</v>
      </c>
      <c r="J16" s="514"/>
    </row>
    <row r="17" spans="2:10" ht="18" x14ac:dyDescent="0.25">
      <c r="B17" s="387" t="s">
        <v>47</v>
      </c>
      <c r="C17" s="388"/>
      <c r="D17" s="388"/>
      <c r="E17" s="388"/>
      <c r="F17" s="388"/>
      <c r="G17" s="388"/>
      <c r="H17" s="388"/>
      <c r="I17" s="388"/>
      <c r="J17" s="389"/>
    </row>
    <row r="18" spans="2:10" x14ac:dyDescent="0.25">
      <c r="B18" s="459" t="s">
        <v>46</v>
      </c>
      <c r="C18" s="460"/>
      <c r="D18" s="463" t="s">
        <v>580</v>
      </c>
      <c r="E18" s="464"/>
      <c r="F18" s="464"/>
      <c r="G18" s="464"/>
      <c r="H18" s="464"/>
      <c r="I18" s="464"/>
      <c r="J18" s="465"/>
    </row>
    <row r="19" spans="2:10" x14ac:dyDescent="0.25">
      <c r="B19" s="461"/>
      <c r="C19" s="462"/>
      <c r="D19" s="466"/>
      <c r="E19" s="467"/>
      <c r="F19" s="467"/>
      <c r="G19" s="467"/>
      <c r="H19" s="467"/>
      <c r="I19" s="467"/>
      <c r="J19" s="468"/>
    </row>
    <row r="20" spans="2:10" x14ac:dyDescent="0.25">
      <c r="B20" s="469" t="s">
        <v>581</v>
      </c>
      <c r="C20" s="469"/>
      <c r="D20" s="469"/>
      <c r="E20" s="469"/>
      <c r="F20" s="470" t="s">
        <v>44</v>
      </c>
      <c r="G20" s="471"/>
      <c r="H20" s="471"/>
      <c r="I20" s="471"/>
      <c r="J20" s="472"/>
    </row>
    <row r="21" spans="2:10" x14ac:dyDescent="0.25">
      <c r="B21" s="469"/>
      <c r="C21" s="469"/>
      <c r="D21" s="469"/>
      <c r="E21" s="469"/>
      <c r="F21" s="473"/>
      <c r="G21" s="474"/>
      <c r="H21" s="474"/>
      <c r="I21" s="474"/>
      <c r="J21" s="475"/>
    </row>
    <row r="22" spans="2:10" ht="18" x14ac:dyDescent="0.25">
      <c r="B22" s="387" t="s">
        <v>43</v>
      </c>
      <c r="C22" s="388"/>
      <c r="D22" s="388"/>
      <c r="E22" s="388"/>
      <c r="F22" s="388"/>
      <c r="G22" s="388"/>
      <c r="H22" s="388"/>
      <c r="I22" s="388"/>
      <c r="J22" s="389"/>
    </row>
    <row r="23" spans="2:10" ht="22.5" customHeight="1" x14ac:dyDescent="0.25">
      <c r="B23" s="476" t="s">
        <v>2125</v>
      </c>
      <c r="C23" s="477"/>
      <c r="D23" s="477"/>
      <c r="E23" s="477"/>
      <c r="F23" s="477"/>
      <c r="G23" s="477"/>
      <c r="H23" s="477"/>
      <c r="I23" s="477"/>
      <c r="J23" s="478"/>
    </row>
    <row r="24" spans="2:10" ht="13.5" customHeight="1" x14ac:dyDescent="0.25">
      <c r="B24" s="479"/>
      <c r="C24" s="480"/>
      <c r="D24" s="480"/>
      <c r="E24" s="480"/>
      <c r="F24" s="480"/>
      <c r="G24" s="480"/>
      <c r="H24" s="480"/>
      <c r="I24" s="480"/>
      <c r="J24" s="481"/>
    </row>
    <row r="25" spans="2:10" ht="37.5" customHeight="1" x14ac:dyDescent="0.25">
      <c r="B25" s="479"/>
      <c r="C25" s="480"/>
      <c r="D25" s="480"/>
      <c r="E25" s="480"/>
      <c r="F25" s="480"/>
      <c r="G25" s="480"/>
      <c r="H25" s="480"/>
      <c r="I25" s="480"/>
      <c r="J25" s="481"/>
    </row>
    <row r="26" spans="2:10" ht="18" x14ac:dyDescent="0.25">
      <c r="B26" s="455" t="s">
        <v>42</v>
      </c>
      <c r="C26" s="455"/>
      <c r="D26" s="455"/>
      <c r="E26" s="455"/>
      <c r="F26" s="455"/>
      <c r="G26" s="455"/>
      <c r="H26" s="455"/>
      <c r="I26" s="601">
        <v>2698.79</v>
      </c>
      <c r="J26" s="601"/>
    </row>
    <row r="27" spans="2:10" x14ac:dyDescent="0.25">
      <c r="B27" s="487" t="s">
        <v>41</v>
      </c>
      <c r="C27" s="488"/>
      <c r="D27" s="488"/>
      <c r="E27" s="488"/>
      <c r="F27" s="488"/>
      <c r="G27" s="488"/>
      <c r="H27" s="539"/>
      <c r="I27" s="727"/>
      <c r="J27" s="728"/>
    </row>
    <row r="28" spans="2:10" ht="18" x14ac:dyDescent="0.25">
      <c r="B28" s="387" t="s">
        <v>40</v>
      </c>
      <c r="C28" s="388"/>
      <c r="D28" s="388"/>
      <c r="E28" s="388"/>
      <c r="F28" s="388"/>
      <c r="G28" s="388"/>
      <c r="H28" s="388"/>
      <c r="I28" s="388"/>
      <c r="J28" s="389"/>
    </row>
    <row r="29" spans="2:10" x14ac:dyDescent="0.25">
      <c r="B29" s="434" t="s">
        <v>39</v>
      </c>
      <c r="C29" s="435"/>
      <c r="D29" s="435"/>
      <c r="E29" s="435"/>
      <c r="F29" s="435"/>
      <c r="G29" s="435"/>
      <c r="H29" s="436"/>
      <c r="I29" s="437" t="s">
        <v>38</v>
      </c>
      <c r="J29" s="437"/>
    </row>
    <row r="30" spans="2:10" x14ac:dyDescent="0.25">
      <c r="B30" s="542" t="s">
        <v>196</v>
      </c>
      <c r="C30" s="543"/>
      <c r="D30" s="543"/>
      <c r="E30" s="543"/>
      <c r="F30" s="543"/>
      <c r="G30" s="543"/>
      <c r="H30" s="856"/>
      <c r="I30" s="888">
        <v>0</v>
      </c>
      <c r="J30" s="889"/>
    </row>
    <row r="31" spans="2:10" x14ac:dyDescent="0.25">
      <c r="B31" s="542" t="s">
        <v>388</v>
      </c>
      <c r="C31" s="543"/>
      <c r="D31" s="543"/>
      <c r="E31" s="543"/>
      <c r="F31" s="543"/>
      <c r="G31" s="543"/>
      <c r="H31" s="856"/>
      <c r="I31" s="890">
        <v>0</v>
      </c>
      <c r="J31" s="740"/>
    </row>
    <row r="32" spans="2:10" x14ac:dyDescent="0.25">
      <c r="B32" s="542" t="s">
        <v>198</v>
      </c>
      <c r="C32" s="543"/>
      <c r="D32" s="543"/>
      <c r="E32" s="543"/>
      <c r="F32" s="543"/>
      <c r="G32" s="543"/>
      <c r="H32" s="856"/>
      <c r="I32" s="886">
        <v>0</v>
      </c>
      <c r="J32" s="887"/>
    </row>
    <row r="33" spans="2:10" ht="16.5" customHeight="1" x14ac:dyDescent="0.25">
      <c r="B33" s="443" t="s">
        <v>1786</v>
      </c>
      <c r="C33" s="444"/>
      <c r="D33" s="444"/>
      <c r="E33" s="445"/>
      <c r="F33" s="550" t="s">
        <v>34</v>
      </c>
      <c r="G33" s="551"/>
      <c r="H33" s="552"/>
      <c r="I33" s="738">
        <f>SUM(I30:J32)</f>
        <v>0</v>
      </c>
      <c r="J33" s="738"/>
    </row>
    <row r="34" spans="2:10" ht="34.5" customHeight="1" x14ac:dyDescent="0.25">
      <c r="B34" s="446"/>
      <c r="C34" s="447"/>
      <c r="D34" s="447"/>
      <c r="E34" s="448"/>
      <c r="F34" s="550" t="s">
        <v>33</v>
      </c>
      <c r="G34" s="551"/>
      <c r="H34" s="552"/>
      <c r="I34" s="452">
        <f>++I26+I27-I33</f>
        <v>2698.79</v>
      </c>
      <c r="J34" s="452"/>
    </row>
    <row r="35" spans="2:10" x14ac:dyDescent="0.25">
      <c r="B35" s="417" t="s">
        <v>32</v>
      </c>
      <c r="C35" s="418"/>
      <c r="D35" s="418"/>
      <c r="E35" s="418"/>
      <c r="F35" s="418"/>
      <c r="G35" s="418"/>
      <c r="H35" s="419"/>
      <c r="I35" s="390" t="s">
        <v>31</v>
      </c>
      <c r="J35" s="390"/>
    </row>
    <row r="36" spans="2:10" ht="31.5" x14ac:dyDescent="0.25">
      <c r="B36" s="381" t="s">
        <v>30</v>
      </c>
      <c r="C36" s="381" t="s">
        <v>29</v>
      </c>
      <c r="D36" s="381" t="s">
        <v>28</v>
      </c>
      <c r="E36" s="381" t="s">
        <v>27</v>
      </c>
      <c r="F36" s="34" t="s">
        <v>26</v>
      </c>
      <c r="G36" s="437" t="s">
        <v>25</v>
      </c>
      <c r="H36" s="434"/>
      <c r="I36" s="390"/>
      <c r="J36" s="390"/>
    </row>
    <row r="37" spans="2:10" x14ac:dyDescent="0.25">
      <c r="B37" s="383" t="s">
        <v>16</v>
      </c>
      <c r="C37" s="30" t="s">
        <v>12</v>
      </c>
      <c r="D37" s="30" t="s">
        <v>396</v>
      </c>
      <c r="E37" s="30" t="s">
        <v>498</v>
      </c>
      <c r="F37" s="30" t="s">
        <v>10</v>
      </c>
      <c r="G37" s="426">
        <f>I26</f>
        <v>2698.79</v>
      </c>
      <c r="H37" s="427"/>
      <c r="I37" s="609" t="s">
        <v>24</v>
      </c>
      <c r="J37" s="610"/>
    </row>
    <row r="38" spans="2:10" x14ac:dyDescent="0.25">
      <c r="B38" s="9"/>
      <c r="C38" s="8"/>
      <c r="D38" s="8"/>
      <c r="E38" s="8"/>
      <c r="F38" s="8"/>
      <c r="G38" s="406"/>
      <c r="H38" s="407"/>
      <c r="I38" s="611"/>
      <c r="J38" s="612"/>
    </row>
    <row r="39" spans="2:10" x14ac:dyDescent="0.25">
      <c r="B39" s="9"/>
      <c r="C39" s="8"/>
      <c r="D39" s="8"/>
      <c r="E39" s="8"/>
      <c r="F39" s="8"/>
      <c r="G39" s="406"/>
      <c r="H39" s="407"/>
      <c r="I39" s="611"/>
      <c r="J39" s="612"/>
    </row>
    <row r="40" spans="2:10" x14ac:dyDescent="0.25">
      <c r="B40" s="9"/>
      <c r="C40" s="8"/>
      <c r="D40" s="8"/>
      <c r="E40" s="8"/>
      <c r="F40" s="8"/>
      <c r="G40" s="406"/>
      <c r="H40" s="407"/>
      <c r="I40" s="613"/>
      <c r="J40" s="614"/>
    </row>
    <row r="41" spans="2:10" x14ac:dyDescent="0.25">
      <c r="B41" s="9"/>
      <c r="C41" s="8"/>
      <c r="D41" s="8"/>
      <c r="E41" s="8"/>
      <c r="F41" s="8"/>
      <c r="G41" s="406"/>
      <c r="H41" s="407"/>
      <c r="I41" s="390" t="s">
        <v>19</v>
      </c>
      <c r="J41" s="390"/>
    </row>
    <row r="42" spans="2:10" ht="16.5" customHeight="1" x14ac:dyDescent="0.25">
      <c r="B42" s="9"/>
      <c r="C42" s="8"/>
      <c r="D42" s="8"/>
      <c r="E42" s="8"/>
      <c r="F42" s="8"/>
      <c r="G42" s="406"/>
      <c r="H42" s="407"/>
      <c r="I42" s="880" t="s">
        <v>1017</v>
      </c>
      <c r="J42" s="881"/>
    </row>
    <row r="43" spans="2:10" x14ac:dyDescent="0.25">
      <c r="B43" s="9"/>
      <c r="C43" s="8"/>
      <c r="D43" s="8"/>
      <c r="E43" s="8"/>
      <c r="F43" s="8"/>
      <c r="G43" s="406"/>
      <c r="H43" s="407"/>
      <c r="I43" s="882"/>
      <c r="J43" s="883"/>
    </row>
    <row r="44" spans="2:10" x14ac:dyDescent="0.25">
      <c r="B44" s="9"/>
      <c r="C44" s="8"/>
      <c r="D44" s="8"/>
      <c r="E44" s="8"/>
      <c r="F44" s="8"/>
      <c r="G44" s="406"/>
      <c r="H44" s="407"/>
      <c r="I44" s="882"/>
      <c r="J44" s="883"/>
    </row>
    <row r="45" spans="2:10" x14ac:dyDescent="0.25">
      <c r="B45" s="9"/>
      <c r="C45" s="8"/>
      <c r="D45" s="8"/>
      <c r="E45" s="8"/>
      <c r="F45" s="8"/>
      <c r="G45" s="406"/>
      <c r="H45" s="407"/>
      <c r="I45" s="882"/>
      <c r="J45" s="883"/>
    </row>
    <row r="46" spans="2:10" x14ac:dyDescent="0.25">
      <c r="B46" s="382"/>
      <c r="C46" s="32"/>
      <c r="D46" s="32"/>
      <c r="E46" s="8"/>
      <c r="F46" s="8"/>
      <c r="G46" s="406"/>
      <c r="H46" s="407"/>
      <c r="I46" s="882"/>
      <c r="J46" s="883"/>
    </row>
    <row r="47" spans="2:10" x14ac:dyDescent="0.25">
      <c r="B47" s="9"/>
      <c r="C47" s="8"/>
      <c r="D47" s="8"/>
      <c r="E47" s="8"/>
      <c r="F47" s="8"/>
      <c r="G47" s="406"/>
      <c r="H47" s="561"/>
      <c r="I47" s="882"/>
      <c r="J47" s="883"/>
    </row>
    <row r="48" spans="2:10" x14ac:dyDescent="0.25">
      <c r="B48" s="7"/>
      <c r="C48" s="6"/>
      <c r="D48" s="6"/>
      <c r="E48" s="6"/>
      <c r="F48" s="6"/>
      <c r="G48" s="415"/>
      <c r="H48" s="565"/>
      <c r="I48" s="884"/>
      <c r="J48" s="885"/>
    </row>
    <row r="49" spans="2:11" ht="18" x14ac:dyDescent="0.25">
      <c r="B49" s="387" t="s">
        <v>8</v>
      </c>
      <c r="C49" s="388"/>
      <c r="D49" s="388"/>
      <c r="E49" s="388"/>
      <c r="F49" s="388"/>
      <c r="G49" s="388"/>
      <c r="H49" s="389"/>
      <c r="I49" s="390" t="s">
        <v>7</v>
      </c>
      <c r="J49" s="390"/>
    </row>
    <row r="50" spans="2:11" ht="17.25" customHeight="1" x14ac:dyDescent="0.25">
      <c r="B50" s="390" t="s">
        <v>6</v>
      </c>
      <c r="C50" s="390"/>
      <c r="D50" s="390"/>
      <c r="E50" s="390" t="s">
        <v>5</v>
      </c>
      <c r="F50" s="390"/>
      <c r="G50" s="390"/>
      <c r="H50" s="390"/>
      <c r="I50" s="390"/>
      <c r="J50" s="390"/>
    </row>
    <row r="51" spans="2:11" ht="22.5" customHeight="1" x14ac:dyDescent="0.25">
      <c r="B51" s="573" t="s">
        <v>877</v>
      </c>
      <c r="C51" s="392"/>
      <c r="D51" s="392"/>
      <c r="E51" s="394" t="s">
        <v>871</v>
      </c>
      <c r="F51" s="394"/>
      <c r="G51" s="394"/>
      <c r="H51" s="395"/>
      <c r="I51" s="428" t="s">
        <v>86</v>
      </c>
      <c r="J51" s="429"/>
    </row>
    <row r="52" spans="2:11" ht="9" customHeight="1" x14ac:dyDescent="0.25">
      <c r="B52" s="392"/>
      <c r="C52" s="392"/>
      <c r="D52" s="392"/>
      <c r="E52" s="396"/>
      <c r="F52" s="396"/>
      <c r="G52" s="396"/>
      <c r="H52" s="397"/>
      <c r="I52" s="430"/>
      <c r="J52" s="431"/>
    </row>
    <row r="53" spans="2:11" x14ac:dyDescent="0.25">
      <c r="B53" s="392"/>
      <c r="C53" s="392"/>
      <c r="D53" s="392"/>
      <c r="E53" s="396"/>
      <c r="F53" s="396"/>
      <c r="G53" s="396"/>
      <c r="H53" s="397"/>
      <c r="I53" s="430"/>
      <c r="J53" s="431"/>
    </row>
    <row r="54" spans="2:11" ht="9" customHeight="1" x14ac:dyDescent="0.25">
      <c r="B54" s="392"/>
      <c r="C54" s="392"/>
      <c r="D54" s="392"/>
      <c r="E54" s="396"/>
      <c r="F54" s="396"/>
      <c r="G54" s="396"/>
      <c r="H54" s="396"/>
      <c r="I54" s="432"/>
      <c r="J54" s="433"/>
    </row>
    <row r="55" spans="2:11" ht="16.5" customHeight="1" x14ac:dyDescent="0.25">
      <c r="B55" s="392"/>
      <c r="C55" s="392"/>
      <c r="D55" s="392"/>
      <c r="E55" s="396"/>
      <c r="F55" s="396"/>
      <c r="G55" s="396"/>
      <c r="H55" s="396"/>
      <c r="I55" s="400" t="s">
        <v>1</v>
      </c>
      <c r="J55" s="401"/>
    </row>
    <row r="56" spans="2:11" ht="29.25" customHeight="1" x14ac:dyDescent="0.25">
      <c r="B56" s="392"/>
      <c r="C56" s="392"/>
      <c r="D56" s="392"/>
      <c r="E56" s="398"/>
      <c r="F56" s="398"/>
      <c r="G56" s="398"/>
      <c r="H56" s="399"/>
      <c r="I56" s="404"/>
      <c r="J56" s="405"/>
    </row>
    <row r="57" spans="2:11" x14ac:dyDescent="0.25">
      <c r="B57" s="384" t="s">
        <v>0</v>
      </c>
      <c r="C57" s="385"/>
      <c r="D57" s="385"/>
      <c r="E57" s="385"/>
      <c r="F57" s="385"/>
      <c r="G57" s="385"/>
      <c r="H57" s="385"/>
      <c r="I57" s="385"/>
      <c r="J57" s="386"/>
      <c r="K57" s="3"/>
    </row>
  </sheetData>
  <mergeCells count="68">
    <mergeCell ref="B57:J57"/>
    <mergeCell ref="B49:H49"/>
    <mergeCell ref="I49:J50"/>
    <mergeCell ref="B50:D50"/>
    <mergeCell ref="E50:H50"/>
    <mergeCell ref="B51:D56"/>
    <mergeCell ref="E51:H56"/>
    <mergeCell ref="I51:J54"/>
    <mergeCell ref="I55:J56"/>
    <mergeCell ref="G41:H41"/>
    <mergeCell ref="I41:J41"/>
    <mergeCell ref="G42:H42"/>
    <mergeCell ref="I42:J48"/>
    <mergeCell ref="G43:H43"/>
    <mergeCell ref="G44:H44"/>
    <mergeCell ref="G45:H45"/>
    <mergeCell ref="G46:H46"/>
    <mergeCell ref="G47:H47"/>
    <mergeCell ref="G48:H48"/>
    <mergeCell ref="B35:H35"/>
    <mergeCell ref="I35:J36"/>
    <mergeCell ref="G36:H36"/>
    <mergeCell ref="G37:H37"/>
    <mergeCell ref="I37:J40"/>
    <mergeCell ref="G38:H38"/>
    <mergeCell ref="G39:H39"/>
    <mergeCell ref="G40:H40"/>
    <mergeCell ref="B31:H31"/>
    <mergeCell ref="I31:J31"/>
    <mergeCell ref="B32:H32"/>
    <mergeCell ref="I32:J32"/>
    <mergeCell ref="B33:E34"/>
    <mergeCell ref="F33:H33"/>
    <mergeCell ref="I33:J33"/>
    <mergeCell ref="F34:H34"/>
    <mergeCell ref="I34:J34"/>
    <mergeCell ref="B28:J28"/>
    <mergeCell ref="B29:H29"/>
    <mergeCell ref="I29:J29"/>
    <mergeCell ref="B30:H30"/>
    <mergeCell ref="I30:J30"/>
    <mergeCell ref="B22:J22"/>
    <mergeCell ref="B23:J25"/>
    <mergeCell ref="B26:H26"/>
    <mergeCell ref="I26:J26"/>
    <mergeCell ref="B27:H27"/>
    <mergeCell ref="I27:J27"/>
    <mergeCell ref="B17:J17"/>
    <mergeCell ref="B18:C19"/>
    <mergeCell ref="D18:J19"/>
    <mergeCell ref="B20:E21"/>
    <mergeCell ref="F20:J21"/>
    <mergeCell ref="B4:J4"/>
    <mergeCell ref="B5:J5"/>
    <mergeCell ref="B6:J6"/>
    <mergeCell ref="B11:J11"/>
    <mergeCell ref="B12:C16"/>
    <mergeCell ref="D12:E12"/>
    <mergeCell ref="F12:G12"/>
    <mergeCell ref="H12:I12"/>
    <mergeCell ref="D13:E14"/>
    <mergeCell ref="F13:G14"/>
    <mergeCell ref="H13:I14"/>
    <mergeCell ref="J13:J14"/>
    <mergeCell ref="D15:H15"/>
    <mergeCell ref="I15:J15"/>
    <mergeCell ref="D16:H16"/>
    <mergeCell ref="I16:J16"/>
  </mergeCells>
  <pageMargins left="0.31496062992125984" right="0.31496062992125984" top="0.15748031496062992" bottom="0.15748031496062992" header="0.31496062992125984" footer="0.31496062992125984"/>
  <pageSetup scale="75"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439</vt:i4>
      </vt:variant>
      <vt:variant>
        <vt:lpstr>Rangos con nombre</vt:lpstr>
      </vt:variant>
      <vt:variant>
        <vt:i4>395</vt:i4>
      </vt:variant>
    </vt:vector>
  </HeadingPairs>
  <TitlesOfParts>
    <vt:vector size="834" baseType="lpstr">
      <vt:lpstr>Viaticos Dra Celida - 0324</vt:lpstr>
      <vt:lpstr>Enero 2015</vt:lpstr>
      <vt:lpstr>1ª Qna Enero 2015 - 0001</vt:lpstr>
      <vt:lpstr>1ª Qna Enero CmServAdm - 0002</vt:lpstr>
      <vt:lpstr>1ª Qna Enero SrMarin Inc - 0003</vt:lpstr>
      <vt:lpstr>1ª Qna Asig Jefe - 0004</vt:lpstr>
      <vt:lpstr>2DA Qna Enero - 0005</vt:lpstr>
      <vt:lpstr>Comis de Serv Administ -0006</vt:lpstr>
      <vt:lpstr>N.Jubilado Enero -0007</vt:lpstr>
      <vt:lpstr>2° Qna ENERO SrMarin Inc -0008</vt:lpstr>
      <vt:lpstr>2ª Qna Asig Jefe - 0009</vt:lpstr>
      <vt:lpstr>Qna Daniel - 0010</vt:lpstr>
      <vt:lpstr>Retrib Jefe- 0011</vt:lpstr>
      <vt:lpstr>Qna Jeyson- 0012</vt:lpstr>
      <vt:lpstr>Todotiket Enero - 0013</vt:lpstr>
      <vt:lpstr>Ivan D. Mens - 0014</vt:lpstr>
      <vt:lpstr>José O. Mens - 0015</vt:lpstr>
      <vt:lpstr>José A. Mens - 0016</vt:lpstr>
      <vt:lpstr>1´Qna Sept Roberto - 0017</vt:lpstr>
      <vt:lpstr>Febrero 2015</vt:lpstr>
      <vt:lpstr>Dra. Celida Enero - 0018</vt:lpstr>
      <vt:lpstr>CANTV - 0019</vt:lpstr>
      <vt:lpstr>Bono  - 0020</vt:lpstr>
      <vt:lpstr>Tes IVA 2da Quinc Ene -0021</vt:lpstr>
      <vt:lpstr>ISLR 2da Quinc Ene - 0022</vt:lpstr>
      <vt:lpstr>I.M. AlcMat 2da Qna Ene -0023</vt:lpstr>
      <vt:lpstr>Ña Tere - 0024</vt:lpstr>
      <vt:lpstr>AGUA- 0025</vt:lpstr>
      <vt:lpstr>DARWIN- 0026</vt:lpstr>
      <vt:lpstr>YAJAIRA- 0027</vt:lpstr>
      <vt:lpstr>ROSIBEL- 0028</vt:lpstr>
      <vt:lpstr>INBIOBRI- 0029</vt:lpstr>
      <vt:lpstr>SUPERMERCADO-FERRET.EXCA- 0030</vt:lpstr>
      <vt:lpstr>COMP-ADRIANA - 0031</vt:lpstr>
      <vt:lpstr>Reintegro adriana Adm - 0032</vt:lpstr>
      <vt:lpstr>1ª Qna Febrero 2015 - 0033</vt:lpstr>
      <vt:lpstr>Reintegro adriana Adm - 0034</vt:lpstr>
      <vt:lpstr>1ª Qna Feb SrMarin Inc -0034</vt:lpstr>
      <vt:lpstr>1ª Qna Feb CmServAdm - 0035</vt:lpstr>
      <vt:lpstr>1´Qna feb Roberto - 0036</vt:lpstr>
      <vt:lpstr>1´Qna feb daniel - 0037</vt:lpstr>
      <vt:lpstr>1´Qna feb JEYSON - 0038</vt:lpstr>
      <vt:lpstr>1´Qna feb ROSIBEL - 0039</vt:lpstr>
      <vt:lpstr>Cotiz FAOV 1% ENERO - 0040</vt:lpstr>
      <vt:lpstr>Aport FAOV 2% ENERO - 0041</vt:lpstr>
      <vt:lpstr>OFIART- 0042</vt:lpstr>
      <vt:lpstr>THAMAIBA - 0043</vt:lpstr>
      <vt:lpstr>maribith - 0044 ANULADA</vt:lpstr>
      <vt:lpstr>JOEL  ALQUILER CAMION - 0045</vt:lpstr>
      <vt:lpstr>maribith FLETES- 0046 </vt:lpstr>
      <vt:lpstr>Ing. AlbNavas.Conv - 0366</vt:lpstr>
      <vt:lpstr>Vacac yorlay - 0047</vt:lpstr>
      <vt:lpstr>PROYESO - 0048</vt:lpstr>
      <vt:lpstr>maribith FLETES- 0049</vt:lpstr>
      <vt:lpstr>caja chica - 0050</vt:lpstr>
      <vt:lpstr>INBIOBRI- 0051</vt:lpstr>
      <vt:lpstr>Tes IVA 1ERA Quinc FEB - 0052</vt:lpstr>
      <vt:lpstr>fran junior cortes tubos- 0053</vt:lpstr>
      <vt:lpstr>Aport SSO 4% Ret-0054 enero</vt:lpstr>
      <vt:lpstr>Cotiz SSO 2% Ret-0055 enero</vt:lpstr>
      <vt:lpstr>AportPat Obr TSS 3% Ret-0056 en</vt:lpstr>
      <vt:lpstr>Cotiz Obrero TSS 3% Ret-0057 en</vt:lpstr>
      <vt:lpstr>Aport TSS 3% Empl Ret-0058 ENE</vt:lpstr>
      <vt:lpstr>Cot TSS 3% Empl Ret-0059</vt:lpstr>
      <vt:lpstr>Aport RPE 2% Retr-0060 ENE</vt:lpstr>
      <vt:lpstr>Cotiz RPE 0,50% Ret-0061 ENE</vt:lpstr>
      <vt:lpstr>ApPat CAPTAJPGEM 10% Retr -0062</vt:lpstr>
      <vt:lpstr>Cotiz CAPTAJPGEM 10% Retr-0063</vt:lpstr>
      <vt:lpstr>PrestOrd CAPTAJPGEM ENE - 0064</vt:lpstr>
      <vt:lpstr>Seguro Funer enero - 0065</vt:lpstr>
      <vt:lpstr>RST SERVICIOS - 0066</vt:lpstr>
      <vt:lpstr>feliconstruc ramos- 0067</vt:lpstr>
      <vt:lpstr>1ª Qna Feb SrMarin Inc -0068</vt:lpstr>
      <vt:lpstr>Reintegro adriana Adm - 0069</vt:lpstr>
      <vt:lpstr>Donac Moises - 0070</vt:lpstr>
      <vt:lpstr>Donac Moises - 0071</vt:lpstr>
      <vt:lpstr>Donac Moises - 0072</vt:lpstr>
      <vt:lpstr>Donac Moises - 0073</vt:lpstr>
      <vt:lpstr>Donac Moises - 0074</vt:lpstr>
      <vt:lpstr>Donac Moises - 0075</vt:lpstr>
      <vt:lpstr>Donac Moises - 0076</vt:lpstr>
      <vt:lpstr>Donac APARTADA - 0070 A 0076</vt:lpstr>
      <vt:lpstr>maribith - 0077</vt:lpstr>
      <vt:lpstr>2DA Qna febrero - 0078</vt:lpstr>
      <vt:lpstr>Comis de Serv Administ -0079</vt:lpstr>
      <vt:lpstr>2ª Qna Asig Jefe - 0080</vt:lpstr>
      <vt:lpstr>N.Jubilado FEBRERO -0081</vt:lpstr>
      <vt:lpstr>2° Qna febrer SrMarin Inc -0082</vt:lpstr>
      <vt:lpstr>Todotiket FEBRERO - 0083</vt:lpstr>
      <vt:lpstr>Ña Tere - 0084</vt:lpstr>
      <vt:lpstr>2 Qna Daniel - 0085</vt:lpstr>
      <vt:lpstr> 2Qna Jeyson- 0086</vt:lpstr>
      <vt:lpstr>ROSIBEL- 0087</vt:lpstr>
      <vt:lpstr>2´Qna febrero  Roberto - 0088</vt:lpstr>
      <vt:lpstr>Ivan D. Mens - 0089</vt:lpstr>
      <vt:lpstr>José O. Mens - 0090</vt:lpstr>
      <vt:lpstr>José A. Mens - 0091</vt:lpstr>
      <vt:lpstr>Guard YulisMa - 0092 ENERO</vt:lpstr>
      <vt:lpstr>Guard Leidy - 0093</vt:lpstr>
      <vt:lpstr>Guard Argenis - 0094</vt:lpstr>
      <vt:lpstr>1ª Qna Asig Jefe - 0095</vt:lpstr>
      <vt:lpstr>Guard Joserelys - 0096</vt:lpstr>
      <vt:lpstr>Guard Milit - 0097</vt:lpstr>
      <vt:lpstr>Guard Ennio - 0098</vt:lpstr>
      <vt:lpstr>Guard Sugle 0099</vt:lpstr>
      <vt:lpstr>Guard Christ - 0100</vt:lpstr>
      <vt:lpstr>Guard Yetsi - 0101</vt:lpstr>
      <vt:lpstr>Guard Yulis - 102</vt:lpstr>
      <vt:lpstr>Guard Lisbeth - 0103</vt:lpstr>
      <vt:lpstr>Guard Carlos - 0104</vt:lpstr>
      <vt:lpstr>Guard Daymar - 0105</vt:lpstr>
      <vt:lpstr>SUPERMERCADO-FERRET.EXCA- 0106</vt:lpstr>
      <vt:lpstr>CARMONA TRANSP  - 0107</vt:lpstr>
      <vt:lpstr>CARMONA TRANSP  - 0108</vt:lpstr>
      <vt:lpstr>reint-ADRIANA - 0109</vt:lpstr>
      <vt:lpstr>CANTV - 0110</vt:lpstr>
      <vt:lpstr>Guard Joserelys - 0111</vt:lpstr>
      <vt:lpstr>Guard Milit - 0112</vt:lpstr>
      <vt:lpstr>Guard Ennio - 0113</vt:lpstr>
      <vt:lpstr>Guard Christ - 0114</vt:lpstr>
      <vt:lpstr>Guard YulisMa - 0115</vt:lpstr>
      <vt:lpstr>Guard Leidy - 0116</vt:lpstr>
      <vt:lpstr>Guard Argenis - 0117</vt:lpstr>
      <vt:lpstr>Guard Lisbeth - 0118</vt:lpstr>
      <vt:lpstr>Guard Daymar - 0119</vt:lpstr>
      <vt:lpstr>Guard KELLY - 0120</vt:lpstr>
      <vt:lpstr>Dra. Celida FEBRERO - 0121</vt:lpstr>
      <vt:lpstr>THAMAIBA  FLETES- 0122</vt:lpstr>
      <vt:lpstr>THAMAIBA  FLETES- 0123</vt:lpstr>
      <vt:lpstr>THAMAIBA - 0124 BLOQUES</vt:lpstr>
      <vt:lpstr>THAMAIBA - 0125 BLOQUES</vt:lpstr>
      <vt:lpstr>THAMAIBA - 0126 BLOQUES </vt:lpstr>
      <vt:lpstr> -  VENEZOLANA 0127 TRANSPORTE</vt:lpstr>
      <vt:lpstr>DARWIN- 0128 </vt:lpstr>
      <vt:lpstr>JOEL 0129 ALQUILER CAMION</vt:lpstr>
      <vt:lpstr>Guard Yulis - 130</vt:lpstr>
      <vt:lpstr>ARTES BALAUSTRA- 131 </vt:lpstr>
      <vt:lpstr>Tes IVA 2da Quinc feb -0132</vt:lpstr>
      <vt:lpstr>ISLR 2da Quinc feb - 0133</vt:lpstr>
      <vt:lpstr>T.F. 2da Quinc febrero 0134</vt:lpstr>
      <vt:lpstr>I.M. AlcMat 2da Qna 0135</vt:lpstr>
      <vt:lpstr>I.M. AlcBol 2da Qna feb - 0136</vt:lpstr>
      <vt:lpstr>I.M. AlcAgu 2da Qna febre -0137</vt:lpstr>
      <vt:lpstr>IVIM CAJA CHICA - 0138</vt:lpstr>
      <vt:lpstr>Marzo 2015 </vt:lpstr>
      <vt:lpstr>1ª Qna marzo 2015 - 0139</vt:lpstr>
      <vt:lpstr>1ª Qna mar SrMarin Inc -0140</vt:lpstr>
      <vt:lpstr>1ª Qna MARZO CmServAdm - 0141</vt:lpstr>
      <vt:lpstr>1era Qna marz Daniel - 0142</vt:lpstr>
      <vt:lpstr>1´Qna marz JEYSON - 0143</vt:lpstr>
      <vt:lpstr>1´Qna marz Roberto - 0144</vt:lpstr>
      <vt:lpstr>1´Qna marzo  ROSIBEL - 0145</vt:lpstr>
      <vt:lpstr>YAJAIRA- 0146</vt:lpstr>
      <vt:lpstr>Aport SSO 4% Ret-0147 febrero</vt:lpstr>
      <vt:lpstr>Cotiz SSO 2% Ret-0148 febrero</vt:lpstr>
      <vt:lpstr>AportPat Obr TSS 3% Ret-0149</vt:lpstr>
      <vt:lpstr>Cotiz Obrero TSS 3% Ret-0150</vt:lpstr>
      <vt:lpstr>Aport TSS 3% Empl Ret-0151</vt:lpstr>
      <vt:lpstr>Cot TSS 3% Empl Ret-0152</vt:lpstr>
      <vt:lpstr>Aport RPE 2% Retr-0153 feb</vt:lpstr>
      <vt:lpstr>Cotiz RPE 0,50% Ret-0154 feb</vt:lpstr>
      <vt:lpstr>ApPat CAPTAJPGEM 10% Retr 0155</vt:lpstr>
      <vt:lpstr>Cotiz CAPTAJPGEM 10% Retr-156</vt:lpstr>
      <vt:lpstr>PrestOrd CAPTAJPGEM feb 0157</vt:lpstr>
      <vt:lpstr>Seguro Funer feb - 0158</vt:lpstr>
      <vt:lpstr>Aport FAOV 2% feb - 0159</vt:lpstr>
      <vt:lpstr>Cotiz FAOV 1% FEB - 0160</vt:lpstr>
      <vt:lpstr>Tes IVA 1RA Quinc MARZ 0161</vt:lpstr>
      <vt:lpstr>CORONA TRANSP  - 0162</vt:lpstr>
      <vt:lpstr>CARMONA TRANSP  - 0163</vt:lpstr>
      <vt:lpstr>Todotiket Marz - 0164</vt:lpstr>
      <vt:lpstr>2DA Qna Marz - 0165</vt:lpstr>
      <vt:lpstr>2° Qna Marz SrMarin Inc -0166</vt:lpstr>
      <vt:lpstr>N.Jubilado MARZO -0167</vt:lpstr>
      <vt:lpstr>2´Qna marzo  Roberto - 0168</vt:lpstr>
      <vt:lpstr> 2Qna Jeyson- 0169</vt:lpstr>
      <vt:lpstr>2 Qna Daniel - 0170</vt:lpstr>
      <vt:lpstr>2da ROSIBEL- 0171</vt:lpstr>
      <vt:lpstr>Ivan D. Mens - marzo 0172</vt:lpstr>
      <vt:lpstr>ADRIANATes IVA 2da Quinc -0173</vt:lpstr>
      <vt:lpstr>PEDRO CEDEÑO VIAJES  - 0174</vt:lpstr>
      <vt:lpstr>TECNOPAPELES - 0175</vt:lpstr>
      <vt:lpstr>Ña Tere - marzo 0176</vt:lpstr>
      <vt:lpstr>Guard Milit - 0177</vt:lpstr>
      <vt:lpstr>Guard Ennio - 0178</vt:lpstr>
      <vt:lpstr>Guard Sugle 0179</vt:lpstr>
      <vt:lpstr>Guard Yetsi - 0180</vt:lpstr>
      <vt:lpstr>Guard Yulis - 0181</vt:lpstr>
      <vt:lpstr>Guard Joserelys - 0182</vt:lpstr>
      <vt:lpstr>Guard Lisbeth - 0183</vt:lpstr>
      <vt:lpstr>Guard Carlos - 0184</vt:lpstr>
      <vt:lpstr>Guard Daymar - 0185</vt:lpstr>
      <vt:lpstr>Guard YulisMa - 0186</vt:lpstr>
      <vt:lpstr>Guard Leidy - 0187</vt:lpstr>
      <vt:lpstr>Guard Argenis - 0188</vt:lpstr>
      <vt:lpstr>Guard KELLY - 0189</vt:lpstr>
      <vt:lpstr>Dra. Celida MARZO - 0190</vt:lpstr>
      <vt:lpstr>DARWIN- 0191 MARZO</vt:lpstr>
      <vt:lpstr>YAJAIRA- 0192 marzo</vt:lpstr>
      <vt:lpstr>reintegro ASTUDILLO- 0193</vt:lpstr>
      <vt:lpstr>consj com.santa ines v 0194</vt:lpstr>
      <vt:lpstr>CORONA TRANSP  - 0195</vt:lpstr>
      <vt:lpstr>GONZBASPER - BLOQUES - 0196</vt:lpstr>
      <vt:lpstr>Abril de 2015</vt:lpstr>
      <vt:lpstr>ALQUILER SONIDO LOPEZ- 0197</vt:lpstr>
      <vt:lpstr>Tes IVA 1era qna abril-0198</vt:lpstr>
      <vt:lpstr>ISLR 1ERA Quinc ABRIL - 0199</vt:lpstr>
      <vt:lpstr>T.F. 1era qna abril 0200</vt:lpstr>
      <vt:lpstr>I.M. AlcMat 1era qna ab -0201</vt:lpstr>
      <vt:lpstr>I.M. AlcMat 2da qna feb -0202</vt:lpstr>
      <vt:lpstr>caja chica - 0203</vt:lpstr>
      <vt:lpstr>TECNOPAPELES - 0204</vt:lpstr>
      <vt:lpstr>CANTV - 0205</vt:lpstr>
      <vt:lpstr>1ª Qna marzo 2015 - 0206</vt:lpstr>
      <vt:lpstr>1ª Qna mar SrMarin Inc -0207</vt:lpstr>
      <vt:lpstr>Aguas De Monag - 0208</vt:lpstr>
      <vt:lpstr>Tes IVA 1ra Qna Abril -0209</vt:lpstr>
      <vt:lpstr>Reintegro Adm - 0210</vt:lpstr>
      <vt:lpstr>Liquid Presidente - 0211</vt:lpstr>
      <vt:lpstr>Liquid Administ - 0212</vt:lpstr>
      <vt:lpstr>Rodriar Conv800 - 0213</vt:lpstr>
      <vt:lpstr>Copyvan - 0214</vt:lpstr>
      <vt:lpstr>Inv Sucre - 0215</vt:lpstr>
      <vt:lpstr>CORP.GRICEMAR GB - 0216 anulada</vt:lpstr>
      <vt:lpstr>Abono Fideic BOD 0217</vt:lpstr>
      <vt:lpstr>Aport SSO 4% Ret-0218 marzo</vt:lpstr>
      <vt:lpstr>Cotiz SSO 2% Ret-0219 marzo</vt:lpstr>
      <vt:lpstr>AportPat Obr TSS 3% Ret-0220</vt:lpstr>
      <vt:lpstr>Cotiz Obrero TSS 3% Ret-0221</vt:lpstr>
      <vt:lpstr>Aport TSS 3% Empl Ret-0222</vt:lpstr>
      <vt:lpstr>Cot TSS 3% Empl Ret-0223</vt:lpstr>
      <vt:lpstr>Aport RPE 2% Retr-0224</vt:lpstr>
      <vt:lpstr>Cotiz RPE 0,50% Ret-0225</vt:lpstr>
      <vt:lpstr>ApPat CAPTAJPGEM 10% Retr 0226</vt:lpstr>
      <vt:lpstr>Cotiz CAPTAJPGEM 10% Marz -0227</vt:lpstr>
      <vt:lpstr>Cotiz FAOV 1% Marz -0228</vt:lpstr>
      <vt:lpstr>PrestOrd CAPTAJPGEM Marz-0229</vt:lpstr>
      <vt:lpstr>Seguro Funer Marz-0230</vt:lpstr>
      <vt:lpstr>Aport FAOV 2% Marz-0231</vt:lpstr>
      <vt:lpstr>2DA Qna abril - 0232</vt:lpstr>
      <vt:lpstr>N.Jubilado abril -0233</vt:lpstr>
      <vt:lpstr>2º Qna N.Inc -0234</vt:lpstr>
      <vt:lpstr>CORP.GRICEMAR GB - 0235</vt:lpstr>
      <vt:lpstr>Aguas De Monag - 0236</vt:lpstr>
      <vt:lpstr>Reintegro Febres - 0237</vt:lpstr>
      <vt:lpstr>JEYSON culm.cont. - 0238</vt:lpstr>
      <vt:lpstr>Daniel culm.cont. - 0239</vt:lpstr>
      <vt:lpstr>Rosibel culm cont - 0240</vt:lpstr>
      <vt:lpstr>Rolando Bloq Conv - 0241</vt:lpstr>
      <vt:lpstr>CARMONA TRANSP  - 0242</vt:lpstr>
      <vt:lpstr>Todotiket Abr - 0243</vt:lpstr>
      <vt:lpstr>Tes IVA 2º Qna abril-0244</vt:lpstr>
      <vt:lpstr>ISLR 2º QnaAbril-0245</vt:lpstr>
      <vt:lpstr>T.F. 2º Qna abril-0246</vt:lpstr>
      <vt:lpstr>I.M. AlcMat 2º Qna abril-0247</vt:lpstr>
      <vt:lpstr>Magaly ConvPDVSA - 0248</vt:lpstr>
      <vt:lpstr>STA INES V ConvPDVSA - 0249</vt:lpstr>
      <vt:lpstr>ESTUDIOS TRANSP  - 0250</vt:lpstr>
      <vt:lpstr>the wolf TRANSP  - 0251</vt:lpstr>
      <vt:lpstr>transjoca TRANSP  - 0252</vt:lpstr>
      <vt:lpstr>Copyvan - 0253</vt:lpstr>
      <vt:lpstr>Dra. Celida ABRIL - 0254</vt:lpstr>
      <vt:lpstr>ferrimat perfiles  - 0255</vt:lpstr>
      <vt:lpstr>CAMIURI - 0256</vt:lpstr>
      <vt:lpstr>Ivan D. Mens - 0257</vt:lpstr>
      <vt:lpstr>EGLEE DIFERENCIA - 0258</vt:lpstr>
      <vt:lpstr>la marca - 0259</vt:lpstr>
      <vt:lpstr>LUMICA  - 0260</vt:lpstr>
      <vt:lpstr>Los tulipanes  - 0261</vt:lpstr>
      <vt:lpstr>CORP.GRICEMAR GB - 0262</vt:lpstr>
      <vt:lpstr>Guard Milit - 0263</vt:lpstr>
      <vt:lpstr>Guard Ennio - 0264</vt:lpstr>
      <vt:lpstr>Guard Sugle 0265</vt:lpstr>
      <vt:lpstr>Guard Yetsi - 0266</vt:lpstr>
      <vt:lpstr>Guard Yulis - 0267</vt:lpstr>
      <vt:lpstr>Guard Joserelys - 0268</vt:lpstr>
      <vt:lpstr>Guard Lisbeth - 0269</vt:lpstr>
      <vt:lpstr>Guard Daymar - 0270</vt:lpstr>
      <vt:lpstr>Guard YulisMa - 0271</vt:lpstr>
      <vt:lpstr>Guard Leidy - 0272</vt:lpstr>
      <vt:lpstr>Guard Argenis - 0273</vt:lpstr>
      <vt:lpstr>Guard KELLY - 0274</vt:lpstr>
      <vt:lpstr>Guard Christ - 0275</vt:lpstr>
      <vt:lpstr>Guard kendrys - 0276</vt:lpstr>
      <vt:lpstr>Liquid Administ nadji-0277</vt:lpstr>
      <vt:lpstr>Liquid Administ roberto-0278</vt:lpstr>
      <vt:lpstr>Liquid tecnica 2013 -0279</vt:lpstr>
      <vt:lpstr>Liquid tecnica 2013 -0280</vt:lpstr>
      <vt:lpstr>Liquid tecnica 2013 -0281</vt:lpstr>
      <vt:lpstr>Liquid tecnica 2014 -0282</vt:lpstr>
      <vt:lpstr>Liquid legal 2014 -0283</vt:lpstr>
      <vt:lpstr>Liquid admon 2014 -0284</vt:lpstr>
      <vt:lpstr>Liquid tecnica 2014 -0285</vt:lpstr>
      <vt:lpstr>Liquid tecnica 2014 -0286</vt:lpstr>
      <vt:lpstr>Liquid tecnica 2014 -0287</vt:lpstr>
      <vt:lpstr>Liquid admon 2014 -0288</vt:lpstr>
      <vt:lpstr>1ª Qna MAYO 2015 - 0289</vt:lpstr>
      <vt:lpstr>1ª Qna MAY SrMarin Inc -0290</vt:lpstr>
      <vt:lpstr>C.C. Kmt 2 y3 -Conv800-0291</vt:lpstr>
      <vt:lpstr>Aguas De Monag - 0292</vt:lpstr>
      <vt:lpstr>Tes IVA 1era qna MAYO-0293</vt:lpstr>
      <vt:lpstr>Franklin(800v) - 0294</vt:lpstr>
      <vt:lpstr>CARMONA(800v) - 0295</vt:lpstr>
      <vt:lpstr>Ricardo(800v) - 0296</vt:lpstr>
      <vt:lpstr>A y N (800v) - 0297</vt:lpstr>
      <vt:lpstr>JoseR(800v) - 0298</vt:lpstr>
      <vt:lpstr>THAMAIBA(800v) - 0299</vt:lpstr>
      <vt:lpstr>ferrimat perfiles  - 0300</vt:lpstr>
      <vt:lpstr>STA INES V ConvPDVSA - 0301</vt:lpstr>
      <vt:lpstr>C.C.LimMon-ConvPDVSA-0302</vt:lpstr>
      <vt:lpstr>C.C.Barrancos-ConvPDVSA-0303</vt:lpstr>
      <vt:lpstr>2DA Qna Mayo - 0304</vt:lpstr>
      <vt:lpstr>2º Qna N.Inc -0305</vt:lpstr>
      <vt:lpstr>N.Jubilado Mayo -0306</vt:lpstr>
      <vt:lpstr>Todotiket Mayo - 0307</vt:lpstr>
      <vt:lpstr>Cotiz CAPTAJPGEM 10% Abr-0308</vt:lpstr>
      <vt:lpstr>Seguro Funer Abr - 0309</vt:lpstr>
      <vt:lpstr>Cotiz SSO 2% Abr-0310</vt:lpstr>
      <vt:lpstr>Cotiz RPE 0,50% Abr-0311</vt:lpstr>
      <vt:lpstr>Cot TSS 3% Empl Abr-0312</vt:lpstr>
      <vt:lpstr>Cotiz Obrero TSS 3% Abr-0313</vt:lpstr>
      <vt:lpstr>PrestOrd CAPTAJPGEM Abr-0314</vt:lpstr>
      <vt:lpstr>ApPat CAPTAJPGEM 10% Abr-0315</vt:lpstr>
      <vt:lpstr>Aport RPE 2% Emp-Obr Abr-0316</vt:lpstr>
      <vt:lpstr>AportPat Obr TSS 3% Abr-0317</vt:lpstr>
      <vt:lpstr>Aport TSS 3% Empl Abr-0318</vt:lpstr>
      <vt:lpstr>Aport SSO 4% Abr-0319</vt:lpstr>
      <vt:lpstr>Junio de 2015</vt:lpstr>
      <vt:lpstr>Vacac Vilma - 0320</vt:lpstr>
      <vt:lpstr>Vacac Napoleon - 0321</vt:lpstr>
      <vt:lpstr>Dra. Celida Mayo - 0322</vt:lpstr>
      <vt:lpstr>C.C.CiudadC-ConvPDVSA-0323</vt:lpstr>
      <vt:lpstr>ESTUDIOS TRANSP  - 0324</vt:lpstr>
      <vt:lpstr>Aguas De Monag - 0325</vt:lpstr>
      <vt:lpstr>THAMAIBA(800v) - 0326</vt:lpstr>
      <vt:lpstr>A y N (800v) - 0327</vt:lpstr>
      <vt:lpstr>Alonso (800v) - 0328</vt:lpstr>
      <vt:lpstr>JoseJ (800v) - 0329</vt:lpstr>
      <vt:lpstr>ESTUDIOS TRANSP  - 0330</vt:lpstr>
      <vt:lpstr>Reembolso - 0331</vt:lpstr>
      <vt:lpstr>Rolando Bloq Conv - 0332</vt:lpstr>
      <vt:lpstr>GONZBASPER - BLOQUES - 0333</vt:lpstr>
      <vt:lpstr>JoseR(800v) - 0334</vt:lpstr>
      <vt:lpstr>ESTUDIOS TRANSP  - 0335</vt:lpstr>
      <vt:lpstr>the wolf TRANSP  - 0336</vt:lpstr>
      <vt:lpstr>JoseJ (800v) - 0337</vt:lpstr>
      <vt:lpstr>1ª Qna JUNIO 2015 - 0338</vt:lpstr>
      <vt:lpstr>1ª Qna junio SrMarin Inc -0339</vt:lpstr>
      <vt:lpstr>REINTEGRO ROSA MARIA COMIDA 340</vt:lpstr>
      <vt:lpstr>CORP.GRICEMAR GB - 0341</vt:lpstr>
      <vt:lpstr>Tes IVA 1ra Qna Junio - 0342</vt:lpstr>
      <vt:lpstr>LUMICA  - 0343</vt:lpstr>
      <vt:lpstr>Rolando Bloq Conv - 0344</vt:lpstr>
      <vt:lpstr>Ricardo(800v) - 0345</vt:lpstr>
      <vt:lpstr>Guard kendrys - 0346</vt:lpstr>
      <vt:lpstr>Guard YulisMa - 0347</vt:lpstr>
      <vt:lpstr>Guard Carlos - 0348</vt:lpstr>
      <vt:lpstr>Guard Argenis - 0349</vt:lpstr>
      <vt:lpstr>Guard Yulis - 0350</vt:lpstr>
      <vt:lpstr>Guard Milit - 0351</vt:lpstr>
      <vt:lpstr>Guard Lisbeth - 0352</vt:lpstr>
      <vt:lpstr>Guard Sugle 0353</vt:lpstr>
      <vt:lpstr>Guard Ennio - 0354</vt:lpstr>
      <vt:lpstr>Guard Daymar - 0355</vt:lpstr>
      <vt:lpstr>Guard Christ - 0356</vt:lpstr>
      <vt:lpstr>Guard KELLY - 0357</vt:lpstr>
      <vt:lpstr>Guard Leidy - 0358</vt:lpstr>
      <vt:lpstr>Guard Joserelys - 0359</vt:lpstr>
      <vt:lpstr>Guard Yetsi - 0360</vt:lpstr>
      <vt:lpstr>Carrion Bloq Conv - 0361</vt:lpstr>
      <vt:lpstr>celida viaticos - 0362</vt:lpstr>
      <vt:lpstr>Herrero.Conv - 0363</vt:lpstr>
      <vt:lpstr>Albañil.Conv - 0364</vt:lpstr>
      <vt:lpstr>Ing. AlbNavas.Conv - 0365</vt:lpstr>
      <vt:lpstr>IngAlbNavas - 0366</vt:lpstr>
      <vt:lpstr>Vacac KARINA - 0367</vt:lpstr>
      <vt:lpstr>Vacac R.LOZADA - 0368</vt:lpstr>
      <vt:lpstr>Liquid Jorge - 0369</vt:lpstr>
      <vt:lpstr>the wolf TRANSP  - 0370</vt:lpstr>
      <vt:lpstr>JoseJ (800v) - 0371</vt:lpstr>
      <vt:lpstr>GONZBASPER - BLOQUES - 0372</vt:lpstr>
      <vt:lpstr>REINTEGRO LEIDY PEÑA- COM 0373</vt:lpstr>
      <vt:lpstr>2DA Qna junio - 0374</vt:lpstr>
      <vt:lpstr>Todotiket Junio - 0375</vt:lpstr>
      <vt:lpstr>N.Jubilado junio -0376 </vt:lpstr>
      <vt:lpstr>2º Qna N.Inc -0377</vt:lpstr>
      <vt:lpstr>B.TRANP.JUNIO -0378</vt:lpstr>
      <vt:lpstr>Dra. Celida junio - 0379</vt:lpstr>
      <vt:lpstr>Liquid J.PAUL- 0380</vt:lpstr>
      <vt:lpstr>JULIO</vt:lpstr>
      <vt:lpstr>ESTUDIOS TRANSP  - 0381</vt:lpstr>
      <vt:lpstr>JoseR(800v) - 0382</vt:lpstr>
      <vt:lpstr>Ruben(800v) - 0383</vt:lpstr>
      <vt:lpstr>Vacac Liz - 0384</vt:lpstr>
      <vt:lpstr>Vacac Prato - 0385</vt:lpstr>
      <vt:lpstr>Vacac R.Guerra - 0386</vt:lpstr>
      <vt:lpstr>Vacac Prato - 0387 </vt:lpstr>
      <vt:lpstr>Inv. Gregori0(800v) - 0388</vt:lpstr>
      <vt:lpstr>STA INES V ConvPDVSA - 0389</vt:lpstr>
      <vt:lpstr>Inv. Gregori0(800v) - 0390</vt:lpstr>
      <vt:lpstr>asoc.coop.sucrense - 0391</vt:lpstr>
      <vt:lpstr>LEGI Y ALEX - 0392</vt:lpstr>
      <vt:lpstr>Ruben(800v) - 0393</vt:lpstr>
      <vt:lpstr>Rep caja chica - 0394</vt:lpstr>
      <vt:lpstr>Inv. Gregori0(800v) - 0395</vt:lpstr>
      <vt:lpstr>Alonso(800v) - 0396</vt:lpstr>
      <vt:lpstr>Seijas(800v) - 0397</vt:lpstr>
      <vt:lpstr>ESTUDIOS TRANSP  - 0398</vt:lpstr>
      <vt:lpstr>Aguas De Monag - 0399</vt:lpstr>
      <vt:lpstr>Herrero.Conv - 0400</vt:lpstr>
      <vt:lpstr>ESTUDIOS TRANSP  - 0401</vt:lpstr>
      <vt:lpstr>LEGI Y ALEX - 0402</vt:lpstr>
      <vt:lpstr>the wolf TRANSP  - 0403</vt:lpstr>
      <vt:lpstr>RICARDO G 0404</vt:lpstr>
      <vt:lpstr>Reembolso Cred - 0405</vt:lpstr>
      <vt:lpstr>Vacac Eliana - 0406</vt:lpstr>
      <vt:lpstr>Vacac Eliana - 0407</vt:lpstr>
      <vt:lpstr>Vacac Yscaren - 0408 </vt:lpstr>
      <vt:lpstr>Vacac zuleima - 0409  </vt:lpstr>
      <vt:lpstr>Vacac Militza vegas - 0410</vt:lpstr>
      <vt:lpstr>Vacac Sugleidys - 0411 </vt:lpstr>
      <vt:lpstr>Vacac Yulexis 0412</vt:lpstr>
      <vt:lpstr>Vacac Henry 0413</vt:lpstr>
      <vt:lpstr>1ª Qna julio SrMarin 0414</vt:lpstr>
      <vt:lpstr>1ª Qna JULIO 2015 - 0415</vt:lpstr>
      <vt:lpstr>LUMICA  - 0416</vt:lpstr>
      <vt:lpstr>Guard Argenis - 0417</vt:lpstr>
      <vt:lpstr>Guard Ennio - 0418</vt:lpstr>
      <vt:lpstr>Guard Carlos - 0419</vt:lpstr>
      <vt:lpstr>Guard Yulis - 0420</vt:lpstr>
      <vt:lpstr>Guard Daymar - 0421</vt:lpstr>
      <vt:lpstr>Guard Milit - 0422</vt:lpstr>
      <vt:lpstr>Guard Lisbeth - 0423</vt:lpstr>
      <vt:lpstr>Guard Leidy - 0424</vt:lpstr>
      <vt:lpstr>Guard Joserelys - 0425</vt:lpstr>
      <vt:lpstr>Guard Yetsi - 0426</vt:lpstr>
      <vt:lpstr>Guard kendrys - 0427</vt:lpstr>
      <vt:lpstr>Guard KELLY - 0428</vt:lpstr>
      <vt:lpstr>Guard YulisMa - 0429</vt:lpstr>
      <vt:lpstr>' -  VENEZOLANA 0127 TRANSPORTE'!Área_de_impresión</vt:lpstr>
      <vt:lpstr>' 2Qna Jeyson- 0086'!Área_de_impresión</vt:lpstr>
      <vt:lpstr>' 2Qna Jeyson- 0169'!Área_de_impresión</vt:lpstr>
      <vt:lpstr>'1´Qna feb daniel - 0037'!Área_de_impresión</vt:lpstr>
      <vt:lpstr>'1´Qna feb JEYSON - 0038'!Área_de_impresión</vt:lpstr>
      <vt:lpstr>'1´Qna feb Roberto - 0036'!Área_de_impresión</vt:lpstr>
      <vt:lpstr>'1´Qna feb ROSIBEL - 0039'!Área_de_impresión</vt:lpstr>
      <vt:lpstr>'1´Qna marz JEYSON - 0143'!Área_de_impresión</vt:lpstr>
      <vt:lpstr>'1´Qna marz Roberto - 0144'!Área_de_impresión</vt:lpstr>
      <vt:lpstr>'1´Qna marzo  ROSIBEL - 0145'!Área_de_impresión</vt:lpstr>
      <vt:lpstr>'1ª Qna Asig Jefe - 0095'!Área_de_impresión</vt:lpstr>
      <vt:lpstr>'1ª Qna Feb SrMarin Inc -0068'!Área_de_impresión</vt:lpstr>
      <vt:lpstr>'1ª Qna JULIO 2015 - 0415'!Área_de_impresión</vt:lpstr>
      <vt:lpstr>'1ª Qna julio SrMarin 0414'!Área_de_impresión</vt:lpstr>
      <vt:lpstr>'1ª Qna JUNIO 2015 - 0338'!Área_de_impresión</vt:lpstr>
      <vt:lpstr>'1ª Qna junio SrMarin Inc -0339'!Área_de_impresión</vt:lpstr>
      <vt:lpstr>'1ª Qna mar SrMarin Inc -0140'!Área_de_impresión</vt:lpstr>
      <vt:lpstr>'1ª Qna mar SrMarin Inc -0207'!Área_de_impresión</vt:lpstr>
      <vt:lpstr>'1ª Qna marzo 2015 - 0139'!Área_de_impresión</vt:lpstr>
      <vt:lpstr>'1ª Qna marzo 2015 - 0206'!Área_de_impresión</vt:lpstr>
      <vt:lpstr>'1ª Qna MARZO CmServAdm - 0141'!Área_de_impresión</vt:lpstr>
      <vt:lpstr>'1ª Qna MAY SrMarin Inc -0290'!Área_de_impresión</vt:lpstr>
      <vt:lpstr>'1ª Qna MAYO 2015 - 0289'!Área_de_impresión</vt:lpstr>
      <vt:lpstr>'1era Qna marz Daniel - 0142'!Área_de_impresión</vt:lpstr>
      <vt:lpstr>'2 Qna Daniel - 0085'!Área_de_impresión</vt:lpstr>
      <vt:lpstr>'2 Qna Daniel - 0170'!Área_de_impresión</vt:lpstr>
      <vt:lpstr>'2´Qna febrero  Roberto - 0088'!Área_de_impresión</vt:lpstr>
      <vt:lpstr>'2´Qna marzo  Roberto - 0168'!Área_de_impresión</vt:lpstr>
      <vt:lpstr>'2° Qna ENERO SrMarin Inc -0008'!Área_de_impresión</vt:lpstr>
      <vt:lpstr>'2° Qna febrer SrMarin Inc -0082'!Área_de_impresión</vt:lpstr>
      <vt:lpstr>'2° Qna Marz SrMarin Inc -0166'!Área_de_impresión</vt:lpstr>
      <vt:lpstr>'2ª Qna Asig Jefe - 0080'!Área_de_impresión</vt:lpstr>
      <vt:lpstr>'2DA Qna abril - 0232'!Área_de_impresión</vt:lpstr>
      <vt:lpstr>'2DA Qna Enero - 0005'!Área_de_impresión</vt:lpstr>
      <vt:lpstr>'2DA Qna febrero - 0078'!Área_de_impresión</vt:lpstr>
      <vt:lpstr>'2DA Qna junio - 0374'!Área_de_impresión</vt:lpstr>
      <vt:lpstr>'2DA Qna Marz - 0165'!Área_de_impresión</vt:lpstr>
      <vt:lpstr>'2DA Qna Mayo - 0304'!Área_de_impresión</vt:lpstr>
      <vt:lpstr>'2da ROSIBEL- 0171'!Área_de_impresión</vt:lpstr>
      <vt:lpstr>'2º Qna N.Inc -0234'!Área_de_impresión</vt:lpstr>
      <vt:lpstr>'2º Qna N.Inc -0305'!Área_de_impresión</vt:lpstr>
      <vt:lpstr>'2º Qna N.Inc -0377'!Área_de_impresión</vt:lpstr>
      <vt:lpstr>'A y N (800v) - 0297'!Área_de_impresión</vt:lpstr>
      <vt:lpstr>'A y N (800v) - 0327'!Área_de_impresión</vt:lpstr>
      <vt:lpstr>'Abono Fideic BOD 0217'!Área_de_impresión</vt:lpstr>
      <vt:lpstr>'ADRIANATes IVA 2da Quinc -0173'!Área_de_impresión</vt:lpstr>
      <vt:lpstr>'Aguas De Monag - 0292'!Área_de_impresión</vt:lpstr>
      <vt:lpstr>'Aguas De Monag - 0325'!Área_de_impresión</vt:lpstr>
      <vt:lpstr>'Albañil.Conv - 0364'!Área_de_impresión</vt:lpstr>
      <vt:lpstr>'Alonso (800v) - 0328'!Área_de_impresión</vt:lpstr>
      <vt:lpstr>'Alonso(800v) - 0396'!Área_de_impresión</vt:lpstr>
      <vt:lpstr>'ALQUILER SONIDO LOPEZ- 0197'!Área_de_impresión</vt:lpstr>
      <vt:lpstr>'Aport FAOV 2% ENERO - 0041'!Área_de_impresión</vt:lpstr>
      <vt:lpstr>'Aport FAOV 2% feb - 0159'!Área_de_impresión</vt:lpstr>
      <vt:lpstr>'Aport FAOV 2% Marz-0231'!Área_de_impresión</vt:lpstr>
      <vt:lpstr>'Aport RPE 2% Emp-Obr Abr-0316'!Área_de_impresión</vt:lpstr>
      <vt:lpstr>'Aport RPE 2% Retr-0060 ENE'!Área_de_impresión</vt:lpstr>
      <vt:lpstr>'Aport RPE 2% Retr-0153 feb'!Área_de_impresión</vt:lpstr>
      <vt:lpstr>'Aport RPE 2% Retr-0224'!Área_de_impresión</vt:lpstr>
      <vt:lpstr>'Aport SSO 4% Abr-0319'!Área_de_impresión</vt:lpstr>
      <vt:lpstr>'Aport SSO 4% Ret-0054 enero'!Área_de_impresión</vt:lpstr>
      <vt:lpstr>'Aport SSO 4% Ret-0147 febrero'!Área_de_impresión</vt:lpstr>
      <vt:lpstr>'Aport SSO 4% Ret-0218 marzo'!Área_de_impresión</vt:lpstr>
      <vt:lpstr>'Aport TSS 3% Empl Abr-0318'!Área_de_impresión</vt:lpstr>
      <vt:lpstr>'Aport TSS 3% Empl Ret-0058 ENE'!Área_de_impresión</vt:lpstr>
      <vt:lpstr>'Aport TSS 3% Empl Ret-0151'!Área_de_impresión</vt:lpstr>
      <vt:lpstr>'Aport TSS 3% Empl Ret-0222'!Área_de_impresión</vt:lpstr>
      <vt:lpstr>'AportPat Obr TSS 3% Abr-0317'!Área_de_impresión</vt:lpstr>
      <vt:lpstr>'AportPat Obr TSS 3% Ret-0056 en'!Área_de_impresión</vt:lpstr>
      <vt:lpstr>'AportPat Obr TSS 3% Ret-0149'!Área_de_impresión</vt:lpstr>
      <vt:lpstr>'AportPat Obr TSS 3% Ret-0220'!Área_de_impresión</vt:lpstr>
      <vt:lpstr>'ApPat CAPTAJPGEM 10% Abr-0315'!Área_de_impresión</vt:lpstr>
      <vt:lpstr>'ApPat CAPTAJPGEM 10% Retr -0062'!Área_de_impresión</vt:lpstr>
      <vt:lpstr>'ApPat CAPTAJPGEM 10% Retr 0155'!Área_de_impresión</vt:lpstr>
      <vt:lpstr>'ApPat CAPTAJPGEM 10% Retr 0226'!Área_de_impresión</vt:lpstr>
      <vt:lpstr>'ARTES BALAUSTRA- 131 '!Área_de_impresión</vt:lpstr>
      <vt:lpstr>'asoc.coop.sucrense - 0391'!Área_de_impresión</vt:lpstr>
      <vt:lpstr>'B.TRANP.JUNIO -0378'!Área_de_impresión</vt:lpstr>
      <vt:lpstr>'Bono  - 0020'!Área_de_impresión</vt:lpstr>
      <vt:lpstr>'C.C. Kmt 2 y3 -Conv800-0291'!Área_de_impresión</vt:lpstr>
      <vt:lpstr>'C.C.Barrancos-ConvPDVSA-0303'!Área_de_impresión</vt:lpstr>
      <vt:lpstr>'C.C.CiudadC-ConvPDVSA-0323'!Área_de_impresión</vt:lpstr>
      <vt:lpstr>'C.C.LimMon-ConvPDVSA-0302'!Área_de_impresión</vt:lpstr>
      <vt:lpstr>'caja chica - 0050'!Área_de_impresión</vt:lpstr>
      <vt:lpstr>'caja chica - 0203'!Área_de_impresión</vt:lpstr>
      <vt:lpstr>'CAMIURI - 0256'!Área_de_impresión</vt:lpstr>
      <vt:lpstr>'CANTV - 0110'!Área_de_impresión</vt:lpstr>
      <vt:lpstr>'CANTV - 0205'!Área_de_impresión</vt:lpstr>
      <vt:lpstr>'CARMONA TRANSP  - 0107'!Área_de_impresión</vt:lpstr>
      <vt:lpstr>'CARMONA TRANSP  - 0108'!Área_de_impresión</vt:lpstr>
      <vt:lpstr>'CARMONA TRANSP  - 0163'!Área_de_impresión</vt:lpstr>
      <vt:lpstr>'CARMONA TRANSP  - 0242'!Área_de_impresión</vt:lpstr>
      <vt:lpstr>'CARMONA(800v) - 0295'!Área_de_impresión</vt:lpstr>
      <vt:lpstr>'Carrion Bloq Conv - 0361'!Área_de_impresión</vt:lpstr>
      <vt:lpstr>'celida viaticos - 0362'!Área_de_impresión</vt:lpstr>
      <vt:lpstr>'Comis de Serv Administ -0079'!Área_de_impresión</vt:lpstr>
      <vt:lpstr>'COMP-ADRIANA - 0031'!Área_de_impresión</vt:lpstr>
      <vt:lpstr>'consj com.santa ines v 0194'!Área_de_impresión</vt:lpstr>
      <vt:lpstr>'Copyvan - 0214'!Área_de_impresión</vt:lpstr>
      <vt:lpstr>'Copyvan - 0253'!Área_de_impresión</vt:lpstr>
      <vt:lpstr>'CORONA TRANSP  - 0162'!Área_de_impresión</vt:lpstr>
      <vt:lpstr>'CORONA TRANSP  - 0195'!Área_de_impresión</vt:lpstr>
      <vt:lpstr>'CORP.GRICEMAR GB - 0216 anulada'!Área_de_impresión</vt:lpstr>
      <vt:lpstr>'CORP.GRICEMAR GB - 0235'!Área_de_impresión</vt:lpstr>
      <vt:lpstr>'CORP.GRICEMAR GB - 0262'!Área_de_impresión</vt:lpstr>
      <vt:lpstr>'CORP.GRICEMAR GB - 0341'!Área_de_impresión</vt:lpstr>
      <vt:lpstr>'Cot TSS 3% Empl Abr-0312'!Área_de_impresión</vt:lpstr>
      <vt:lpstr>'Cot TSS 3% Empl Ret-0059'!Área_de_impresión</vt:lpstr>
      <vt:lpstr>'Cot TSS 3% Empl Ret-0152'!Área_de_impresión</vt:lpstr>
      <vt:lpstr>'Cot TSS 3% Empl Ret-0223'!Área_de_impresión</vt:lpstr>
      <vt:lpstr>'Cotiz CAPTAJPGEM 10% Abr-0308'!Área_de_impresión</vt:lpstr>
      <vt:lpstr>'Cotiz CAPTAJPGEM 10% Marz -0227'!Área_de_impresión</vt:lpstr>
      <vt:lpstr>'Cotiz CAPTAJPGEM 10% Retr-0063'!Área_de_impresión</vt:lpstr>
      <vt:lpstr>'Cotiz CAPTAJPGEM 10% Retr-156'!Área_de_impresión</vt:lpstr>
      <vt:lpstr>'Cotiz FAOV 1% ENERO - 0040'!Área_de_impresión</vt:lpstr>
      <vt:lpstr>'Cotiz FAOV 1% FEB - 0160'!Área_de_impresión</vt:lpstr>
      <vt:lpstr>'Cotiz FAOV 1% Marz -0228'!Área_de_impresión</vt:lpstr>
      <vt:lpstr>'Cotiz Obrero TSS 3% Abr-0313'!Área_de_impresión</vt:lpstr>
      <vt:lpstr>'Cotiz Obrero TSS 3% Ret-0057 en'!Área_de_impresión</vt:lpstr>
      <vt:lpstr>'Cotiz Obrero TSS 3% Ret-0150'!Área_de_impresión</vt:lpstr>
      <vt:lpstr>'Cotiz Obrero TSS 3% Ret-0221'!Área_de_impresión</vt:lpstr>
      <vt:lpstr>'Cotiz RPE 0,50% Abr-0311'!Área_de_impresión</vt:lpstr>
      <vt:lpstr>'Cotiz RPE 0,50% Ret-0061 ENE'!Área_de_impresión</vt:lpstr>
      <vt:lpstr>'Cotiz RPE 0,50% Ret-0154 feb'!Área_de_impresión</vt:lpstr>
      <vt:lpstr>'Cotiz RPE 0,50% Ret-0225'!Área_de_impresión</vt:lpstr>
      <vt:lpstr>'Cotiz SSO 2% Abr-0310'!Área_de_impresión</vt:lpstr>
      <vt:lpstr>'Cotiz SSO 2% Ret-0055 enero'!Área_de_impresión</vt:lpstr>
      <vt:lpstr>'Cotiz SSO 2% Ret-0148 febrero'!Área_de_impresión</vt:lpstr>
      <vt:lpstr>'Cotiz SSO 2% Ret-0219 marzo'!Área_de_impresión</vt:lpstr>
      <vt:lpstr>'Daniel culm.cont. - 0239'!Área_de_impresión</vt:lpstr>
      <vt:lpstr>'DARWIN- 0026'!Área_de_impresión</vt:lpstr>
      <vt:lpstr>'DARWIN- 0128 '!Área_de_impresión</vt:lpstr>
      <vt:lpstr>'DARWIN- 0191 MARZO'!Área_de_impresión</vt:lpstr>
      <vt:lpstr>'Donac APARTADA - 0070 A 0076'!Área_de_impresión</vt:lpstr>
      <vt:lpstr>'Donac Moises - 0070'!Área_de_impresión</vt:lpstr>
      <vt:lpstr>'Donac Moises - 0071'!Área_de_impresión</vt:lpstr>
      <vt:lpstr>'Donac Moises - 0072'!Área_de_impresión</vt:lpstr>
      <vt:lpstr>'Donac Moises - 0073'!Área_de_impresión</vt:lpstr>
      <vt:lpstr>'Donac Moises - 0074'!Área_de_impresión</vt:lpstr>
      <vt:lpstr>'Donac Moises - 0075'!Área_de_impresión</vt:lpstr>
      <vt:lpstr>'Donac Moises - 0076'!Área_de_impresión</vt:lpstr>
      <vt:lpstr>'Dra. Celida ABRIL - 0254'!Área_de_impresión</vt:lpstr>
      <vt:lpstr>'Dra. Celida FEBRERO - 0121'!Área_de_impresión</vt:lpstr>
      <vt:lpstr>'Dra. Celida junio - 0379'!Área_de_impresión</vt:lpstr>
      <vt:lpstr>'Dra. Celida MARZO - 0190'!Área_de_impresión</vt:lpstr>
      <vt:lpstr>'Dra. Celida Mayo - 0322'!Área_de_impresión</vt:lpstr>
      <vt:lpstr>'EGLEE DIFERENCIA - 0258'!Área_de_impresión</vt:lpstr>
      <vt:lpstr>'ESTUDIOS TRANSP  - 0250'!Área_de_impresión</vt:lpstr>
      <vt:lpstr>'ESTUDIOS TRANSP  - 0324'!Área_de_impresión</vt:lpstr>
      <vt:lpstr>'ESTUDIOS TRANSP  - 0330'!Área_de_impresión</vt:lpstr>
      <vt:lpstr>'ESTUDIOS TRANSP  - 0335'!Área_de_impresión</vt:lpstr>
      <vt:lpstr>'ESTUDIOS TRANSP  - 0381'!Área_de_impresión</vt:lpstr>
      <vt:lpstr>'ESTUDIOS TRANSP  - 0398'!Área_de_impresión</vt:lpstr>
      <vt:lpstr>'ESTUDIOS TRANSP  - 0401'!Área_de_impresión</vt:lpstr>
      <vt:lpstr>'feliconstruc ramos- 0067'!Área_de_impresión</vt:lpstr>
      <vt:lpstr>'ferrimat perfiles  - 0255'!Área_de_impresión</vt:lpstr>
      <vt:lpstr>'ferrimat perfiles  - 0300'!Área_de_impresión</vt:lpstr>
      <vt:lpstr>'fran junior cortes tubos- 0053'!Área_de_impresión</vt:lpstr>
      <vt:lpstr>'Franklin(800v) - 0294'!Área_de_impresión</vt:lpstr>
      <vt:lpstr>'GONZBASPER - BLOQUES - 0196'!Área_de_impresión</vt:lpstr>
      <vt:lpstr>'GONZBASPER - BLOQUES - 0333'!Área_de_impresión</vt:lpstr>
      <vt:lpstr>'GONZBASPER - BLOQUES - 0372'!Área_de_impresión</vt:lpstr>
      <vt:lpstr>'Guard Argenis - 0094'!Área_de_impresión</vt:lpstr>
      <vt:lpstr>'Guard Argenis - 0117'!Área_de_impresión</vt:lpstr>
      <vt:lpstr>'Guard Argenis - 0188'!Área_de_impresión</vt:lpstr>
      <vt:lpstr>'Guard Argenis - 0273'!Área_de_impresión</vt:lpstr>
      <vt:lpstr>'Guard Argenis - 0349'!Área_de_impresión</vt:lpstr>
      <vt:lpstr>'Guard Argenis - 0417'!Área_de_impresión</vt:lpstr>
      <vt:lpstr>'Guard Carlos - 0104'!Área_de_impresión</vt:lpstr>
      <vt:lpstr>'Guard Carlos - 0184'!Área_de_impresión</vt:lpstr>
      <vt:lpstr>'Guard Carlos - 0348'!Área_de_impresión</vt:lpstr>
      <vt:lpstr>'Guard Carlos - 0419'!Área_de_impresión</vt:lpstr>
      <vt:lpstr>'Guard Christ - 0100'!Área_de_impresión</vt:lpstr>
      <vt:lpstr>'Guard Christ - 0114'!Área_de_impresión</vt:lpstr>
      <vt:lpstr>'Guard Christ - 0275'!Área_de_impresión</vt:lpstr>
      <vt:lpstr>'Guard Christ - 0356'!Área_de_impresión</vt:lpstr>
      <vt:lpstr>'Guard Daymar - 0105'!Área_de_impresión</vt:lpstr>
      <vt:lpstr>'Guard Daymar - 0119'!Área_de_impresión</vt:lpstr>
      <vt:lpstr>'Guard Daymar - 0185'!Área_de_impresión</vt:lpstr>
      <vt:lpstr>'Guard Daymar - 0270'!Área_de_impresión</vt:lpstr>
      <vt:lpstr>'Guard Daymar - 0355'!Área_de_impresión</vt:lpstr>
      <vt:lpstr>'Guard Daymar - 0421'!Área_de_impresión</vt:lpstr>
      <vt:lpstr>'Guard Ennio - 0098'!Área_de_impresión</vt:lpstr>
      <vt:lpstr>'Guard Ennio - 0113'!Área_de_impresión</vt:lpstr>
      <vt:lpstr>'Guard Ennio - 0178'!Área_de_impresión</vt:lpstr>
      <vt:lpstr>'Guard Ennio - 0264'!Área_de_impresión</vt:lpstr>
      <vt:lpstr>'Guard Ennio - 0354'!Área_de_impresión</vt:lpstr>
      <vt:lpstr>'Guard Ennio - 0418'!Área_de_impresión</vt:lpstr>
      <vt:lpstr>'Guard Joserelys - 0096'!Área_de_impresión</vt:lpstr>
      <vt:lpstr>'Guard Joserelys - 0111'!Área_de_impresión</vt:lpstr>
      <vt:lpstr>'Guard Joserelys - 0182'!Área_de_impresión</vt:lpstr>
      <vt:lpstr>'Guard Joserelys - 0268'!Área_de_impresión</vt:lpstr>
      <vt:lpstr>'Guard Joserelys - 0359'!Área_de_impresión</vt:lpstr>
      <vt:lpstr>'Guard Joserelys - 0425'!Área_de_impresión</vt:lpstr>
      <vt:lpstr>'Guard KELLY - 0120'!Área_de_impresión</vt:lpstr>
      <vt:lpstr>'Guard KELLY - 0189'!Área_de_impresión</vt:lpstr>
      <vt:lpstr>'Guard KELLY - 0274'!Área_de_impresión</vt:lpstr>
      <vt:lpstr>'Guard KELLY - 0357'!Área_de_impresión</vt:lpstr>
      <vt:lpstr>'Guard KELLY - 0428'!Área_de_impresión</vt:lpstr>
      <vt:lpstr>'Guard kendrys - 0276'!Área_de_impresión</vt:lpstr>
      <vt:lpstr>'Guard kendrys - 0346'!Área_de_impresión</vt:lpstr>
      <vt:lpstr>'Guard kendrys - 0427'!Área_de_impresión</vt:lpstr>
      <vt:lpstr>'Guard Leidy - 0093'!Área_de_impresión</vt:lpstr>
      <vt:lpstr>'Guard Leidy - 0116'!Área_de_impresión</vt:lpstr>
      <vt:lpstr>'Guard Leidy - 0187'!Área_de_impresión</vt:lpstr>
      <vt:lpstr>'Guard Leidy - 0272'!Área_de_impresión</vt:lpstr>
      <vt:lpstr>'Guard Leidy - 0358'!Área_de_impresión</vt:lpstr>
      <vt:lpstr>'Guard Leidy - 0424'!Área_de_impresión</vt:lpstr>
      <vt:lpstr>'Guard Lisbeth - 0103'!Área_de_impresión</vt:lpstr>
      <vt:lpstr>'Guard Lisbeth - 0118'!Área_de_impresión</vt:lpstr>
      <vt:lpstr>'Guard Lisbeth - 0183'!Área_de_impresión</vt:lpstr>
      <vt:lpstr>'Guard Lisbeth - 0269'!Área_de_impresión</vt:lpstr>
      <vt:lpstr>'Guard Lisbeth - 0352'!Área_de_impresión</vt:lpstr>
      <vt:lpstr>'Guard Lisbeth - 0423'!Área_de_impresión</vt:lpstr>
      <vt:lpstr>'Guard Milit - 0097'!Área_de_impresión</vt:lpstr>
      <vt:lpstr>'Guard Milit - 0112'!Área_de_impresión</vt:lpstr>
      <vt:lpstr>'Guard Milit - 0177'!Área_de_impresión</vt:lpstr>
      <vt:lpstr>'Guard Milit - 0263'!Área_de_impresión</vt:lpstr>
      <vt:lpstr>'Guard Milit - 0351'!Área_de_impresión</vt:lpstr>
      <vt:lpstr>'Guard Milit - 0422'!Área_de_impresión</vt:lpstr>
      <vt:lpstr>'Guard Sugle 0099'!Área_de_impresión</vt:lpstr>
      <vt:lpstr>'Guard Sugle 0179'!Área_de_impresión</vt:lpstr>
      <vt:lpstr>'Guard Sugle 0265'!Área_de_impresión</vt:lpstr>
      <vt:lpstr>'Guard Sugle 0353'!Área_de_impresión</vt:lpstr>
      <vt:lpstr>'Guard Yetsi - 0101'!Área_de_impresión</vt:lpstr>
      <vt:lpstr>'Guard Yetsi - 0180'!Área_de_impresión</vt:lpstr>
      <vt:lpstr>'Guard Yetsi - 0266'!Área_de_impresión</vt:lpstr>
      <vt:lpstr>'Guard Yetsi - 0360'!Área_de_impresión</vt:lpstr>
      <vt:lpstr>'Guard Yetsi - 0426'!Área_de_impresión</vt:lpstr>
      <vt:lpstr>'Guard Yulis - 0181'!Área_de_impresión</vt:lpstr>
      <vt:lpstr>'Guard Yulis - 0267'!Área_de_impresión</vt:lpstr>
      <vt:lpstr>'Guard Yulis - 0350'!Área_de_impresión</vt:lpstr>
      <vt:lpstr>'Guard Yulis - 0420'!Área_de_impresión</vt:lpstr>
      <vt:lpstr>'Guard Yulis - 102'!Área_de_impresión</vt:lpstr>
      <vt:lpstr>'Guard Yulis - 130'!Área_de_impresión</vt:lpstr>
      <vt:lpstr>'Guard YulisMa - 0092 ENERO'!Área_de_impresión</vt:lpstr>
      <vt:lpstr>'Guard YulisMa - 0115'!Área_de_impresión</vt:lpstr>
      <vt:lpstr>'Guard YulisMa - 0186'!Área_de_impresión</vt:lpstr>
      <vt:lpstr>'Guard YulisMa - 0271'!Área_de_impresión</vt:lpstr>
      <vt:lpstr>'Guard YulisMa - 0347'!Área_de_impresión</vt:lpstr>
      <vt:lpstr>'Guard YulisMa - 0429'!Área_de_impresión</vt:lpstr>
      <vt:lpstr>'Herrero.Conv - 0363'!Área_de_impresión</vt:lpstr>
      <vt:lpstr>'Herrero.Conv - 0400'!Área_de_impresión</vt:lpstr>
      <vt:lpstr>'I.M. AlcAgu 2da Qna febre -0137'!Área_de_impresión</vt:lpstr>
      <vt:lpstr>'I.M. AlcBol 2da Qna feb - 0136'!Área_de_impresión</vt:lpstr>
      <vt:lpstr>'I.M. AlcMat 2da Qna 0135'!Área_de_impresión</vt:lpstr>
      <vt:lpstr>'I.M. AlcMat 2da qna feb -0202'!Área_de_impresión</vt:lpstr>
      <vt:lpstr>'INBIOBRI- 0029'!Área_de_impresión</vt:lpstr>
      <vt:lpstr>'INBIOBRI- 0051'!Área_de_impresión</vt:lpstr>
      <vt:lpstr>'Ing. AlbNavas.Conv - 0365'!Área_de_impresión</vt:lpstr>
      <vt:lpstr>'Ing. AlbNavas.Conv - 0366'!Área_de_impresión</vt:lpstr>
      <vt:lpstr>'IngAlbNavas - 0366'!Área_de_impresión</vt:lpstr>
      <vt:lpstr>'Inv Sucre - 0215'!Área_de_impresión</vt:lpstr>
      <vt:lpstr>'Inv. Gregori0(800v) - 0388'!Área_de_impresión</vt:lpstr>
      <vt:lpstr>'Inv. Gregori0(800v) - 0390'!Área_de_impresión</vt:lpstr>
      <vt:lpstr>'Inv. Gregori0(800v) - 0395'!Área_de_impresión</vt:lpstr>
      <vt:lpstr>'ISLR 2da Quinc feb - 0133'!Área_de_impresión</vt:lpstr>
      <vt:lpstr>'Ivan D. Mens - 0089'!Área_de_impresión</vt:lpstr>
      <vt:lpstr>'Ivan D. Mens - 0257'!Área_de_impresión</vt:lpstr>
      <vt:lpstr>'Ivan D. Mens - marzo 0172'!Área_de_impresión</vt:lpstr>
      <vt:lpstr>'IVIM CAJA CHICA - 0138'!Área_de_impresión</vt:lpstr>
      <vt:lpstr>'JEYSON culm.cont. - 0238'!Área_de_impresión</vt:lpstr>
      <vt:lpstr>'JOEL  ALQUILER CAMION - 0045'!Área_de_impresión</vt:lpstr>
      <vt:lpstr>'JOEL 0129 ALQUILER CAMION'!Área_de_impresión</vt:lpstr>
      <vt:lpstr>'José A. Mens - 0091'!Área_de_impresión</vt:lpstr>
      <vt:lpstr>'José O. Mens - 0090'!Área_de_impresión</vt:lpstr>
      <vt:lpstr>'JoseJ (800v) - 0329'!Área_de_impresión</vt:lpstr>
      <vt:lpstr>'JoseJ (800v) - 0337'!Área_de_impresión</vt:lpstr>
      <vt:lpstr>'JoseJ (800v) - 0371'!Área_de_impresión</vt:lpstr>
      <vt:lpstr>'JoseR(800v) - 0298'!Área_de_impresión</vt:lpstr>
      <vt:lpstr>'JoseR(800v) - 0334'!Área_de_impresión</vt:lpstr>
      <vt:lpstr>'JoseR(800v) - 0382'!Área_de_impresión</vt:lpstr>
      <vt:lpstr>'la marca - 0259'!Área_de_impresión</vt:lpstr>
      <vt:lpstr>'LEGI Y ALEX - 0392'!Área_de_impresión</vt:lpstr>
      <vt:lpstr>'LEGI Y ALEX - 0402'!Área_de_impresión</vt:lpstr>
      <vt:lpstr>'Liquid Administ nadji-0277'!Área_de_impresión</vt:lpstr>
      <vt:lpstr>'Liquid Administ roberto-0278'!Área_de_impresión</vt:lpstr>
      <vt:lpstr>'Liquid admon 2014 -0284'!Área_de_impresión</vt:lpstr>
      <vt:lpstr>'Liquid admon 2014 -0288'!Área_de_impresión</vt:lpstr>
      <vt:lpstr>'Liquid J.PAUL- 0380'!Área_de_impresión</vt:lpstr>
      <vt:lpstr>'Liquid Jorge - 0369'!Área_de_impresión</vt:lpstr>
      <vt:lpstr>'Liquid legal 2014 -0283'!Área_de_impresión</vt:lpstr>
      <vt:lpstr>'Liquid tecnica 2013 -0279'!Área_de_impresión</vt:lpstr>
      <vt:lpstr>'Liquid tecnica 2013 -0280'!Área_de_impresión</vt:lpstr>
      <vt:lpstr>'Liquid tecnica 2013 -0281'!Área_de_impresión</vt:lpstr>
      <vt:lpstr>'Liquid tecnica 2014 -0282'!Área_de_impresión</vt:lpstr>
      <vt:lpstr>'Liquid tecnica 2014 -0285'!Área_de_impresión</vt:lpstr>
      <vt:lpstr>'Liquid tecnica 2014 -0286'!Área_de_impresión</vt:lpstr>
      <vt:lpstr>'Liquid tecnica 2014 -0287'!Área_de_impresión</vt:lpstr>
      <vt:lpstr>'Los tulipanes  - 0261'!Área_de_impresión</vt:lpstr>
      <vt:lpstr>'LUMICA  - 0260'!Área_de_impresión</vt:lpstr>
      <vt:lpstr>'LUMICA  - 0343'!Área_de_impresión</vt:lpstr>
      <vt:lpstr>'LUMICA  - 0416'!Área_de_impresión</vt:lpstr>
      <vt:lpstr>'Magaly ConvPDVSA - 0248'!Área_de_impresión</vt:lpstr>
      <vt:lpstr>'maribith - 0044 ANULADA'!Área_de_impresión</vt:lpstr>
      <vt:lpstr>'maribith - 0077'!Área_de_impresión</vt:lpstr>
      <vt:lpstr>'maribith FLETES- 0046 '!Área_de_impresión</vt:lpstr>
      <vt:lpstr>'maribith FLETES- 0049'!Área_de_impresión</vt:lpstr>
      <vt:lpstr>'N.Jubilado abril -0233'!Área_de_impresión</vt:lpstr>
      <vt:lpstr>'N.Jubilado FEBRERO -0081'!Área_de_impresión</vt:lpstr>
      <vt:lpstr>'N.Jubilado junio -0376 '!Área_de_impresión</vt:lpstr>
      <vt:lpstr>'N.Jubilado MARZO -0167'!Área_de_impresión</vt:lpstr>
      <vt:lpstr>'N.Jubilado Mayo -0306'!Área_de_impresión</vt:lpstr>
      <vt:lpstr>'Ña Tere - 0024'!Área_de_impresión</vt:lpstr>
      <vt:lpstr>'Ña Tere - 0084'!Área_de_impresión</vt:lpstr>
      <vt:lpstr>'Ña Tere - marzo 0176'!Área_de_impresión</vt:lpstr>
      <vt:lpstr>'OFIART- 0042'!Área_de_impresión</vt:lpstr>
      <vt:lpstr>'PEDRO CEDEÑO VIAJES  - 0174'!Área_de_impresión</vt:lpstr>
      <vt:lpstr>'PrestOrd CAPTAJPGEM Abr-0314'!Área_de_impresión</vt:lpstr>
      <vt:lpstr>'PrestOrd CAPTAJPGEM ENE - 0064'!Área_de_impresión</vt:lpstr>
      <vt:lpstr>'PrestOrd CAPTAJPGEM feb 0157'!Área_de_impresión</vt:lpstr>
      <vt:lpstr>'PrestOrd CAPTAJPGEM Marz-0229'!Área_de_impresión</vt:lpstr>
      <vt:lpstr>'PROYESO - 0048'!Área_de_impresión</vt:lpstr>
      <vt:lpstr>'Reembolso - 0331'!Área_de_impresión</vt:lpstr>
      <vt:lpstr>'Reembolso Cred - 0405'!Área_de_impresión</vt:lpstr>
      <vt:lpstr>'reint-ADRIANA - 0109'!Área_de_impresión</vt:lpstr>
      <vt:lpstr>'Reintegro Adm - 0210'!Área_de_impresión</vt:lpstr>
      <vt:lpstr>'Reintegro adriana Adm - 0032'!Área_de_impresión</vt:lpstr>
      <vt:lpstr>'Reintegro adriana Adm - 0034'!Área_de_impresión</vt:lpstr>
      <vt:lpstr>'Reintegro adriana Adm - 0069'!Área_de_impresión</vt:lpstr>
      <vt:lpstr>'reintegro ASTUDILLO- 0193'!Área_de_impresión</vt:lpstr>
      <vt:lpstr>'Reintegro Febres - 0237'!Área_de_impresión</vt:lpstr>
      <vt:lpstr>'REINTEGRO LEIDY PEÑA- COM 0373'!Área_de_impresión</vt:lpstr>
      <vt:lpstr>'REINTEGRO ROSA MARIA COMIDA 340'!Área_de_impresión</vt:lpstr>
      <vt:lpstr>'Rep caja chica - 0394'!Área_de_impresión</vt:lpstr>
      <vt:lpstr>'RICARDO G 0404'!Área_de_impresión</vt:lpstr>
      <vt:lpstr>'Ricardo(800v) - 0296'!Área_de_impresión</vt:lpstr>
      <vt:lpstr>'Ricardo(800v) - 0345'!Área_de_impresión</vt:lpstr>
      <vt:lpstr>'Rodriar Conv800 - 0213'!Área_de_impresión</vt:lpstr>
      <vt:lpstr>'Rolando Bloq Conv - 0241'!Área_de_impresión</vt:lpstr>
      <vt:lpstr>'Rolando Bloq Conv - 0332'!Área_de_impresión</vt:lpstr>
      <vt:lpstr>'Rolando Bloq Conv - 0344'!Área_de_impresión</vt:lpstr>
      <vt:lpstr>'ROSIBEL- 0087'!Área_de_impresión</vt:lpstr>
      <vt:lpstr>'Rosibel culm cont - 0240'!Área_de_impresión</vt:lpstr>
      <vt:lpstr>'RST SERVICIOS - 0066'!Área_de_impresión</vt:lpstr>
      <vt:lpstr>'Ruben(800v) - 0383'!Área_de_impresión</vt:lpstr>
      <vt:lpstr>'Ruben(800v) - 0393'!Área_de_impresión</vt:lpstr>
      <vt:lpstr>'Seguro Funer Abr - 0309'!Área_de_impresión</vt:lpstr>
      <vt:lpstr>'Seguro Funer enero - 0065'!Área_de_impresión</vt:lpstr>
      <vt:lpstr>'Seguro Funer feb - 0158'!Área_de_impresión</vt:lpstr>
      <vt:lpstr>'Seguro Funer Marz-0230'!Área_de_impresión</vt:lpstr>
      <vt:lpstr>'Seijas(800v) - 0397'!Área_de_impresión</vt:lpstr>
      <vt:lpstr>'STA INES V ConvPDVSA - 0249'!Área_de_impresión</vt:lpstr>
      <vt:lpstr>'STA INES V ConvPDVSA - 0301'!Área_de_impresión</vt:lpstr>
      <vt:lpstr>'STA INES V ConvPDVSA - 0389'!Área_de_impresión</vt:lpstr>
      <vt:lpstr>'SUPERMERCADO-FERRET.EXCA- 0030'!Área_de_impresión</vt:lpstr>
      <vt:lpstr>'SUPERMERCADO-FERRET.EXCA- 0106'!Área_de_impresión</vt:lpstr>
      <vt:lpstr>'T.F. 1era qna abril 0200'!Área_de_impresión</vt:lpstr>
      <vt:lpstr>'T.F. 2da Quinc febrero 0134'!Área_de_impresión</vt:lpstr>
      <vt:lpstr>'T.F. 2º Qna abril-0246'!Área_de_impresión</vt:lpstr>
      <vt:lpstr>'TECNOPAPELES - 0175'!Área_de_impresión</vt:lpstr>
      <vt:lpstr>'TECNOPAPELES - 0204'!Área_de_impresión</vt:lpstr>
      <vt:lpstr>'Tes IVA 1era qna MAYO-0293'!Área_de_impresión</vt:lpstr>
      <vt:lpstr>'Tes IVA 1ERA Quinc FEB - 0052'!Área_de_impresión</vt:lpstr>
      <vt:lpstr>'Tes IVA 1RA Quinc MARZ 0161'!Área_de_impresión</vt:lpstr>
      <vt:lpstr>'Tes IVA 2da Quinc feb -0132'!Área_de_impresión</vt:lpstr>
      <vt:lpstr>'THAMAIBA - 0043'!Área_de_impresión</vt:lpstr>
      <vt:lpstr>'THAMAIBA - 0124 BLOQUES'!Área_de_impresión</vt:lpstr>
      <vt:lpstr>'THAMAIBA - 0125 BLOQUES'!Área_de_impresión</vt:lpstr>
      <vt:lpstr>'THAMAIBA - 0126 BLOQUES '!Área_de_impresión</vt:lpstr>
      <vt:lpstr>'THAMAIBA  FLETES- 0122'!Área_de_impresión</vt:lpstr>
      <vt:lpstr>'THAMAIBA  FLETES- 0123'!Área_de_impresión</vt:lpstr>
      <vt:lpstr>'THAMAIBA(800v) - 0299'!Área_de_impresión</vt:lpstr>
      <vt:lpstr>'THAMAIBA(800v) - 0326'!Área_de_impresión</vt:lpstr>
      <vt:lpstr>'the wolf TRANSP  - 0251'!Área_de_impresión</vt:lpstr>
      <vt:lpstr>'the wolf TRANSP  - 0336'!Área_de_impresión</vt:lpstr>
      <vt:lpstr>'the wolf TRANSP  - 0370'!Área_de_impresión</vt:lpstr>
      <vt:lpstr>'the wolf TRANSP  - 0403'!Área_de_impresión</vt:lpstr>
      <vt:lpstr>'Todotiket Abr - 0243'!Área_de_impresión</vt:lpstr>
      <vt:lpstr>'Todotiket Enero - 0013'!Área_de_impresión</vt:lpstr>
      <vt:lpstr>'Todotiket FEBRERO - 0083'!Área_de_impresión</vt:lpstr>
      <vt:lpstr>'Todotiket Junio - 0375'!Área_de_impresión</vt:lpstr>
      <vt:lpstr>'Todotiket Marz - 0164'!Área_de_impresión</vt:lpstr>
      <vt:lpstr>'Todotiket Mayo - 0307'!Área_de_impresión</vt:lpstr>
      <vt:lpstr>'transjoca TRANSP  - 0252'!Área_de_impresión</vt:lpstr>
      <vt:lpstr>'Vacac Eliana - 0406'!Área_de_impresión</vt:lpstr>
      <vt:lpstr>'Vacac Eliana - 0407'!Área_de_impresión</vt:lpstr>
      <vt:lpstr>'Vacac Henry 0413'!Área_de_impresión</vt:lpstr>
      <vt:lpstr>'Vacac KARINA - 0367'!Área_de_impresión</vt:lpstr>
      <vt:lpstr>'Vacac Liz - 0384'!Área_de_impresión</vt:lpstr>
      <vt:lpstr>'Vacac Militza vegas - 0410'!Área_de_impresión</vt:lpstr>
      <vt:lpstr>'Vacac Napoleon - 0321'!Área_de_impresión</vt:lpstr>
      <vt:lpstr>'Vacac Prato - 0385'!Área_de_impresión</vt:lpstr>
      <vt:lpstr>'Vacac Prato - 0387 '!Área_de_impresión</vt:lpstr>
      <vt:lpstr>'Vacac R.Guerra - 0386'!Área_de_impresión</vt:lpstr>
      <vt:lpstr>'Vacac R.LOZADA - 0368'!Área_de_impresión</vt:lpstr>
      <vt:lpstr>'Vacac Sugleidys - 0411 '!Área_de_impresión</vt:lpstr>
      <vt:lpstr>'Vacac Vilma - 0320'!Área_de_impresión</vt:lpstr>
      <vt:lpstr>'Vacac yorlay - 0047'!Área_de_impresión</vt:lpstr>
      <vt:lpstr>'Vacac Yscaren - 0408 '!Área_de_impresión</vt:lpstr>
      <vt:lpstr>'Vacac Yulexis 0412'!Área_de_impresión</vt:lpstr>
      <vt:lpstr>'Vacac zuleima - 0409  '!Área_de_impresión</vt:lpstr>
      <vt:lpstr>'YAJAIRA- 0027'!Área_de_impresión</vt:lpstr>
      <vt:lpstr>'YAJAIRA- 0146'!Área_de_impresión</vt:lpstr>
      <vt:lpstr>'YAJAIRA- 0192 marzo'!Área_de_impresión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IVIM</dc:creator>
  <cp:lastModifiedBy>suptrimasolorzano@hotmail.com</cp:lastModifiedBy>
  <cp:lastPrinted>2015-07-15T18:21:45Z</cp:lastPrinted>
  <dcterms:created xsi:type="dcterms:W3CDTF">2015-01-15T18:04:11Z</dcterms:created>
  <dcterms:modified xsi:type="dcterms:W3CDTF">2025-02-12T18:28:20Z</dcterms:modified>
</cp:coreProperties>
</file>