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codeName="ThisWorkbook"/>
  <mc:AlternateContent xmlns:mc="http://schemas.openxmlformats.org/markup-compatibility/2006">
    <mc:Choice Requires="x15">
      <x15ac:absPath xmlns:x15ac="http://schemas.microsoft.com/office/spreadsheetml/2010/11/ac" url="C:\Users\pspi\OneDrive - pwc\Virtual Case Study CT - Tax Workshop 2021\Case 1\"/>
    </mc:Choice>
  </mc:AlternateContent>
  <xr:revisionPtr revIDLastSave="304" documentId="8_{BCB85F0E-5601-4A60-BEB3-BC8FF9A05E15}" xr6:coauthVersionLast="45" xr6:coauthVersionMax="45" xr10:uidLastSave="{CAD638E4-1414-440C-8114-2ABA98C8ECFD}"/>
  <bookViews>
    <workbookView xWindow="-120" yWindow="-120" windowWidth="29040" windowHeight="15840" firstSheet="1" activeTab="1" xr2:uid="{00000000-000D-0000-FFFF-FFFF00000000}"/>
  </bookViews>
  <sheets>
    <sheet name="Base Info" sheetId="3" state="veryHidden" r:id="rId1"/>
    <sheet name="Tax Movement Schedule" sheetId="6" r:id="rId2"/>
    <sheet name="Income Tax 2021" sheetId="7" r:id="rId3"/>
    <sheet name="Capital Tax 2021" sheetId="9" r:id="rId4"/>
    <sheet name="Trial Balance" sheetId="8" r:id="rId5"/>
    <sheet name="Tax Rates" sheetId="2" r:id="rId6"/>
    <sheet name="Sources" sheetId="4" r:id="rId7"/>
  </sheets>
  <definedNames>
    <definedName name="BalanceSheetDates">'Base Info'!$D$22:$D$31</definedName>
    <definedName name="Conventions">'Base Info'!$D$5</definedName>
    <definedName name="IncomeStatementDates">'Base Info'!$D$10:$D$19</definedName>
    <definedName name="Period_1">'Base Info'!$D$10</definedName>
    <definedName name="Period_10">'Base Info'!$D$19</definedName>
    <definedName name="Period_10Description">'Base Info'!$E$19</definedName>
    <definedName name="Period_1Description">'Base Info'!$E$10</definedName>
    <definedName name="Period_2">'Base Info'!$D$11</definedName>
    <definedName name="Period_2Description">'Base Info'!$E$11</definedName>
    <definedName name="Period_3">'Base Info'!$D$12</definedName>
    <definedName name="Period_3Description">'Base Info'!$E$12</definedName>
    <definedName name="Period_4">'Base Info'!$D$13</definedName>
    <definedName name="Period_4Description">'Base Info'!$E$13</definedName>
    <definedName name="Period_5">'Base Info'!$D$14</definedName>
    <definedName name="Period_5Description">'Base Info'!$E$14</definedName>
    <definedName name="Period_6">'Base Info'!$D$15</definedName>
    <definedName name="Period_6Description">'Base Info'!$E$15</definedName>
    <definedName name="Period_7">'Base Info'!$D$16</definedName>
    <definedName name="Period_7Description">'Base Info'!$E$16</definedName>
    <definedName name="Period_8">'Base Info'!$D$17</definedName>
    <definedName name="Period_8Description">'Base Info'!$E$17</definedName>
    <definedName name="Period_9">'Base Info'!$D$18</definedName>
    <definedName name="Period_9Description">'Base Info'!$E$18</definedName>
    <definedName name="PeriodEnd_1">'Base Info'!$D$22</definedName>
    <definedName name="PeriodEnd_10">'Base Info'!$D$31</definedName>
    <definedName name="PeriodEnd_10Description">'Base Info'!$E$31</definedName>
    <definedName name="PeriodEnd_1Description">'Base Info'!$E$22</definedName>
    <definedName name="PeriodEnd_2">'Base Info'!$D$23</definedName>
    <definedName name="PeriodEnd_2Description">'Base Info'!$E$23</definedName>
    <definedName name="PeriodEnd_3">'Base Info'!$D$24</definedName>
    <definedName name="PeriodEnd_3Description">'Base Info'!$E$24</definedName>
    <definedName name="PeriodEnd_4">'Base Info'!$D$25</definedName>
    <definedName name="PeriodEnd_4Description">'Base Info'!$E$25</definedName>
    <definedName name="PeriodEnd_5">'Base Info'!$D$26</definedName>
    <definedName name="PeriodEnd_5Description">'Base Info'!$E$26</definedName>
    <definedName name="PeriodEnd_6">'Base Info'!$D$27</definedName>
    <definedName name="PeriodEnd_6Description">'Base Info'!$E$27</definedName>
    <definedName name="PeriodEnd_7">'Base Info'!$D$28</definedName>
    <definedName name="PeriodEnd_7Description">'Base Info'!$E$28</definedName>
    <definedName name="PeriodEnd_8">'Base Info'!$D$29</definedName>
    <definedName name="PeriodEnd_8Description">'Base Info'!$E$29</definedName>
    <definedName name="PeriodEnd_9">'Base Info'!$D$30</definedName>
    <definedName name="PeriodEnd_9Description">'Base Info'!$E$30</definedName>
    <definedName name="Project_Name">'Base Info'!$D$3</definedName>
    <definedName name="ReportCreated">TRUE</definedName>
    <definedName name="Units">'Base Info'!$F$5</definedName>
  </definedNames>
  <calcPr calcId="152511" iterate="1"/>
</workbook>
</file>

<file path=xl/calcChain.xml><?xml version="1.0" encoding="utf-8"?>
<calcChain xmlns="http://schemas.openxmlformats.org/spreadsheetml/2006/main">
  <c r="G11" i="6" l="1"/>
  <c r="G10" i="6"/>
  <c r="G9" i="6"/>
  <c r="C22" i="6" l="1"/>
  <c r="C20" i="2"/>
  <c r="C10" i="9"/>
  <c r="C4" i="9"/>
  <c r="C9" i="7"/>
  <c r="C8" i="7"/>
  <c r="C4" i="7"/>
  <c r="C58" i="8"/>
  <c r="C57" i="8"/>
  <c r="C55" i="8"/>
  <c r="C54" i="8"/>
  <c r="C53" i="8"/>
  <c r="C52" i="8"/>
  <c r="C51" i="8"/>
  <c r="C50" i="8"/>
  <c r="C63" i="8" s="1"/>
  <c r="C38" i="8" s="1"/>
  <c r="C39" i="8" s="1"/>
  <c r="C37" i="8"/>
  <c r="C28" i="8"/>
  <c r="C31" i="8" s="1"/>
  <c r="C41" i="8" s="1"/>
  <c r="C20" i="8"/>
  <c r="C11" i="8"/>
  <c r="C13" i="8" s="1"/>
  <c r="C22" i="8" s="1"/>
  <c r="D16" i="6"/>
  <c r="F16" i="6"/>
  <c r="C16" i="6"/>
  <c r="C27" i="2" l="1"/>
  <c r="C29" i="2" s="1"/>
  <c r="C8" i="2"/>
  <c r="C12" i="2" s="1"/>
  <c r="C5" i="9"/>
  <c r="C6" i="9"/>
  <c r="C8" i="9"/>
  <c r="C12" i="9"/>
  <c r="C5" i="7"/>
  <c r="C6" i="7"/>
  <c r="C11" i="7"/>
  <c r="C12" i="7"/>
  <c r="E13" i="6"/>
  <c r="G13" i="6"/>
  <c r="E14" i="6"/>
  <c r="G14" i="6"/>
  <c r="E15" i="6"/>
  <c r="G15" i="6"/>
  <c r="E16" i="6"/>
  <c r="G16" i="6"/>
  <c r="C18" i="6"/>
  <c r="C23" i="6"/>
  <c r="C24" i="6"/>
  <c r="B26" i="6"/>
  <c r="C15" i="2"/>
  <c r="C16" i="2"/>
  <c r="C18" i="2"/>
</calcChain>
</file>

<file path=xl/sharedStrings.xml><?xml version="1.0" encoding="utf-8"?>
<sst xmlns="http://schemas.openxmlformats.org/spreadsheetml/2006/main" count="209" uniqueCount="142">
  <si>
    <t>Yen</t>
  </si>
  <si>
    <t>¥</t>
  </si>
  <si>
    <t>Euros</t>
  </si>
  <si>
    <t>€</t>
  </si>
  <si>
    <t>PercentDP1</t>
  </si>
  <si>
    <t>DP1</t>
  </si>
  <si>
    <t/>
  </si>
  <si>
    <t>in millions</t>
  </si>
  <si>
    <t>GBP</t>
  </si>
  <si>
    <t>Period 10 (Balance Sheet)</t>
  </si>
  <si>
    <t>Period 9 (Balance Sheet)</t>
  </si>
  <si>
    <t>Period 8 (Balance Sheet)</t>
  </si>
  <si>
    <t>Period 7 (Balance Sheet)</t>
  </si>
  <si>
    <t>Period 6 (Balance Sheet)</t>
  </si>
  <si>
    <t>Period 5 (Balance Sheet)</t>
  </si>
  <si>
    <t>Period 4 (Balance Sheet)</t>
  </si>
  <si>
    <t>Period 3 (Balance Sheet)</t>
  </si>
  <si>
    <t>in MM</t>
  </si>
  <si>
    <t>£</t>
  </si>
  <si>
    <t>Period 2 (Balance Sheet)</t>
  </si>
  <si>
    <t>Period 1 (Balance Sheet)</t>
  </si>
  <si>
    <t>Balance Sheet Dates</t>
  </si>
  <si>
    <t>Period 10 (Income Statement)</t>
  </si>
  <si>
    <t>Period 9 (Income Statement)</t>
  </si>
  <si>
    <t>Period 8 (Income Statement)</t>
  </si>
  <si>
    <t>Period 7 (Income Statement)</t>
  </si>
  <si>
    <t>Period 6 (Income Statement)</t>
  </si>
  <si>
    <t>Period 5 (Income Statement)</t>
  </si>
  <si>
    <t>in thousands</t>
  </si>
  <si>
    <t>Dollars</t>
  </si>
  <si>
    <t>Period 4 (Income Statement)</t>
  </si>
  <si>
    <t>Period 3 (Income Statement)</t>
  </si>
  <si>
    <t>Period 2 (Income Statement)</t>
  </si>
  <si>
    <t>Period 1 (Income Statement)</t>
  </si>
  <si>
    <t>Income Statement Dates</t>
  </si>
  <si>
    <t xml:space="preserve"> in 000s</t>
  </si>
  <si>
    <t>Conventions</t>
  </si>
  <si>
    <t>in 000s</t>
  </si>
  <si>
    <t>Project name</t>
  </si>
  <si>
    <t>Base Information</t>
  </si>
  <si>
    <t>Case 1 Step 1 Solutuion</t>
  </si>
  <si>
    <t>CHF</t>
  </si>
  <si>
    <t>Tax Rate Overview FlyByU AG</t>
  </si>
  <si>
    <t>§ 71 StG ZH</t>
  </si>
  <si>
    <t>Topic</t>
  </si>
  <si>
    <t>Source</t>
  </si>
  <si>
    <t>Link</t>
  </si>
  <si>
    <t>Art. 68 DBG</t>
  </si>
  <si>
    <t>Base income tax rate Zurich</t>
  </si>
  <si>
    <t>Income tax</t>
  </si>
  <si>
    <t>Total cantonal and communal multipliers</t>
  </si>
  <si>
    <t>Cantonal multiplier (2021)</t>
  </si>
  <si>
    <t>Communal multiplier (2021)</t>
  </si>
  <si>
    <t>Church tax multiplier (2021)</t>
  </si>
  <si>
    <t>Base income tax rate direct federal tax</t>
  </si>
  <si>
    <t>Total statutory income tax rate</t>
  </si>
  <si>
    <t>Income before tax</t>
  </si>
  <si>
    <t>Income after tax</t>
  </si>
  <si>
    <t>Total effective tax rate</t>
  </si>
  <si>
    <t>Total effective tax rate (alternative)</t>
  </si>
  <si>
    <t>Capital tax</t>
  </si>
  <si>
    <t>Total statutory capital tax rate</t>
  </si>
  <si>
    <t>§ 82 I StG ZH</t>
  </si>
  <si>
    <t>Zurich cantonal tax authorities</t>
  </si>
  <si>
    <t>Tax rate direct federal tax</t>
  </si>
  <si>
    <t>Income tax rate Zurich cantonal and communal taxes</t>
  </si>
  <si>
    <t>Capital tax rate Zurich cantonal and communal taxes</t>
  </si>
  <si>
    <t>Cantonal multiplier</t>
  </si>
  <si>
    <t>Communal mulitplier</t>
  </si>
  <si>
    <t>Church multiplier</t>
  </si>
  <si>
    <t>Tax Movement Schedule FlyByU AG</t>
  </si>
  <si>
    <t xml:space="preserve">Direct federal tax </t>
  </si>
  <si>
    <t>Cantonal and communal income tax</t>
  </si>
  <si>
    <t>Taxes current year</t>
  </si>
  <si>
    <t>Payments (-) / Refunds (+)</t>
  </si>
  <si>
    <t>Tax Period / Tax</t>
  </si>
  <si>
    <t>Corrections for prior years</t>
  </si>
  <si>
    <t>Total</t>
  </si>
  <si>
    <t>FlyByU AG - Trial balance financial year 2021</t>
  </si>
  <si>
    <t>ASSETS</t>
  </si>
  <si>
    <t>CURRENT ASSETS</t>
  </si>
  <si>
    <t>Cash and cash equivalents</t>
  </si>
  <si>
    <t>Accounts Receivable</t>
  </si>
  <si>
    <t>Inventory</t>
  </si>
  <si>
    <t>./. Provision</t>
  </si>
  <si>
    <t>Other current assets</t>
  </si>
  <si>
    <t>LONG TERM ASSETS</t>
  </si>
  <si>
    <t>Land and Building</t>
  </si>
  <si>
    <t>Machinery and Equipment</t>
  </si>
  <si>
    <t>Furniture and Fixtures</t>
  </si>
  <si>
    <t>Other Assets</t>
  </si>
  <si>
    <t>Total Assets</t>
  </si>
  <si>
    <t>LIABILITIES AND SHAREHOLDERS' EQUITY</t>
  </si>
  <si>
    <t>CURRENT LIABILITIES:</t>
  </si>
  <si>
    <t>Accounts Payable</t>
  </si>
  <si>
    <t>Other current liabilities</t>
  </si>
  <si>
    <t>Long term liabilities</t>
  </si>
  <si>
    <t>SHAREHOLDER' EQUITY:</t>
  </si>
  <si>
    <t>Nominal share capital</t>
  </si>
  <si>
    <t>Legal reserves</t>
  </si>
  <si>
    <t>Legal reserves from capital contribution</t>
  </si>
  <si>
    <t>Retained Earnings (prior years)</t>
  </si>
  <si>
    <t>Earnings (current year)</t>
  </si>
  <si>
    <t>Total Liabilities and shareholders' equity</t>
  </si>
  <si>
    <t>PROFIT AND LOSS STATEMENT</t>
  </si>
  <si>
    <t>Revenue</t>
  </si>
  <si>
    <t>Material Costs &amp; Deductions</t>
  </si>
  <si>
    <t>Service Fees</t>
  </si>
  <si>
    <t>Salaries and social charges</t>
  </si>
  <si>
    <t>Rent and Leasing</t>
  </si>
  <si>
    <t>Energy and Water</t>
  </si>
  <si>
    <t>Repair and Maintenance</t>
  </si>
  <si>
    <t>Freight Outbound</t>
  </si>
  <si>
    <t>Insurance, postage, telephone</t>
  </si>
  <si>
    <t>Legal and Consulting</t>
  </si>
  <si>
    <t>Other operating expenses</t>
  </si>
  <si>
    <t>Other non-operating income / expenses</t>
  </si>
  <si>
    <t>Interest expenses</t>
  </si>
  <si>
    <t>Tax Expense</t>
  </si>
  <si>
    <t>Profit before tax as per books</t>
  </si>
  <si>
    <t>./. Total tax expense as per calculation</t>
  </si>
  <si>
    <t>Tax Expense as per calculation</t>
  </si>
  <si>
    <t>Profit after tax as per calculation</t>
  </si>
  <si>
    <t>Profit calculation</t>
  </si>
  <si>
    <t>Statutory tax rate direct federal tax</t>
  </si>
  <si>
    <t>Statutory tax rate cantonal and communal income tax</t>
  </si>
  <si>
    <t>Cantonal and communal income tax 2021</t>
  </si>
  <si>
    <t>Direct federal tax 2021</t>
  </si>
  <si>
    <t>Income Tax Calculation FlyByU AG</t>
  </si>
  <si>
    <t>Calculation Taxable Capital</t>
  </si>
  <si>
    <t>Equity as per books</t>
  </si>
  <si>
    <t>Taxable equity after tax expense as per calculation</t>
  </si>
  <si>
    <t>Statutory tax rate cantonal and communal capital tax</t>
  </si>
  <si>
    <t>Cantonal and communal capital tax 2021</t>
  </si>
  <si>
    <t>./. Planned dividend distribution</t>
  </si>
  <si>
    <t>Taxable equity</t>
  </si>
  <si>
    <t>Tax Provision as per books</t>
  </si>
  <si>
    <t>Tax Provision as per calculation</t>
  </si>
  <si>
    <t xml:space="preserve">Cantonal and communal capital tax </t>
  </si>
  <si>
    <t>Required Tax Provision as per 31.12.2021</t>
  </si>
  <si>
    <t>Opening Balance Tax Provision as per 1.1.2021</t>
  </si>
  <si>
    <t>Tax Provision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</si>
</sst>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3" formatCode="_ * #,##0.00_ ;_ * \-#,##0.00_ ;_ * &quot;-&quot;??_ ;_ @_ "/>
    <numFmt numFmtId="164" formatCode="_(&quot;$&quot;* #,##0_);_(&quot;$&quot;* \(#,##0\);_(&quot;$&quot;* &quot;-&quot;_);_(@_)"/>
    <numFmt numFmtId="165" formatCode="_(* #,##0_);_(* \(#,##0\);_(* &quot;-&quot;_);_(@_)"/>
    <numFmt numFmtId="166" formatCode="_(* #,##0.00_);_(* \(#,##0.00\);_(* &quot;-&quot;??_);_(@_)"/>
    <numFmt numFmtId="167" formatCode="_(* #,##0_);_(* \(#,##0\);_(* &quot;-&quot;_);@_)"/>
    <numFmt numFmtId="168" formatCode="_(* #,##0.00_);_(* \(#,##0.00\);_(* &quot;-&quot;??_);@_)"/>
    <numFmt numFmtId="169" formatCode="0.00%_);\(0.00%\)"/>
    <numFmt numFmtId="170" formatCode="#,##0\ ;\(#,##0\)"/>
    <numFmt numFmtId="171" formatCode="#,##0;\(#,##0\)"/>
    <numFmt numFmtId="172" formatCode="0.0%"/>
    <numFmt numFmtId="173" formatCode="0.000%_);\(0.000%\)"/>
    <numFmt numFmtId="174" formatCode="0.0000%_);\(0.0000%\)"/>
    <numFmt numFmtId="175" formatCode="_ * #,##0_ ;_ * \-#,##0_ ;_ * &quot;-&quot;??_ ;_ @_ "/>
  </numFmts>
  <fonts count="34" x14ac:knownFonts="1">
    <font>
      <sz val="9"/>
      <color theme="1"/>
      <name val="Arial"/>
      <family val="2"/>
      <scheme val="minor"/>
    </font>
    <font>
      <sz val="9"/>
      <color rgb="FF9C0006"/>
      <name val="Arial"/>
      <family val="2"/>
    </font>
    <font>
      <b/>
      <sz val="9"/>
      <color rgb="FFFA7D00"/>
      <name val="Arial"/>
      <family val="2"/>
    </font>
    <font>
      <b/>
      <sz val="9"/>
      <color theme="0"/>
      <name val="Arial"/>
      <family val="2"/>
      <scheme val="minor"/>
    </font>
    <font>
      <sz val="9"/>
      <color theme="1"/>
      <name val="Arial"/>
      <family val="2"/>
      <scheme val="minor"/>
    </font>
    <font>
      <i/>
      <sz val="9"/>
      <color rgb="FF7F7F7F"/>
      <name val="Arial"/>
      <family val="2"/>
      <scheme val="minor"/>
    </font>
    <font>
      <sz val="9"/>
      <color rgb="FF006100"/>
      <name val="Arial"/>
      <family val="2"/>
    </font>
    <font>
      <b/>
      <sz val="9"/>
      <color theme="3"/>
      <name val="Arial"/>
      <family val="2"/>
    </font>
    <font>
      <b/>
      <sz val="9"/>
      <color theme="3"/>
      <name val="Georgia"/>
      <family val="2"/>
      <scheme val="major"/>
    </font>
    <font>
      <sz val="9"/>
      <color theme="3"/>
      <name val="Georgia"/>
      <family val="2"/>
      <scheme val="major"/>
    </font>
    <font>
      <sz val="9"/>
      <color rgb="FF3F3F76"/>
      <name val="Arial"/>
      <family val="2"/>
      <scheme val="minor"/>
    </font>
    <font>
      <sz val="9"/>
      <color rgb="FFFA7D00"/>
      <name val="Arial"/>
      <family val="2"/>
      <scheme val="minor"/>
    </font>
    <font>
      <sz val="9"/>
      <color rgb="FF9C6500"/>
      <name val="Arial"/>
      <family val="2"/>
    </font>
    <font>
      <b/>
      <sz val="9"/>
      <color rgb="FF3F3F3F"/>
      <name val="Arial"/>
      <family val="2"/>
      <scheme val="minor"/>
    </font>
    <font>
      <b/>
      <sz val="9"/>
      <color theme="1"/>
      <name val="Georgia"/>
      <family val="2"/>
      <scheme val="major"/>
    </font>
    <font>
      <b/>
      <sz val="11"/>
      <color theme="3"/>
      <name val="Georgia"/>
      <family val="2"/>
      <scheme val="major"/>
    </font>
    <font>
      <sz val="8"/>
      <color theme="1"/>
      <name val="Arial"/>
      <family val="2"/>
      <scheme val="minor"/>
    </font>
    <font>
      <b/>
      <sz val="9"/>
      <color theme="1"/>
      <name val="Arial"/>
      <family val="2"/>
      <scheme val="minor"/>
    </font>
    <font>
      <sz val="10"/>
      <name val="Arial"/>
      <family val="2"/>
    </font>
    <font>
      <b/>
      <sz val="10"/>
      <name val="Arial"/>
      <family val="2"/>
    </font>
    <font>
      <b/>
      <sz val="10"/>
      <color indexed="10"/>
      <name val="Arial"/>
      <family val="2"/>
    </font>
    <font>
      <b/>
      <u/>
      <sz val="10"/>
      <name val="Arial"/>
      <family val="2"/>
    </font>
    <font>
      <u val="singleAccounting"/>
      <sz val="10"/>
      <color indexed="8"/>
      <name val="Arial"/>
      <family val="2"/>
    </font>
    <font>
      <b/>
      <sz val="9"/>
      <color theme="4"/>
      <name val="Arial"/>
      <family val="2"/>
      <scheme val="minor"/>
    </font>
    <font>
      <b/>
      <sz val="11"/>
      <color theme="4"/>
      <name val="Arial"/>
      <family val="2"/>
      <scheme val="minor"/>
    </font>
    <font>
      <sz val="11"/>
      <color rgb="FFFF0000"/>
      <name val="Arial"/>
      <family val="2"/>
      <scheme val="minor"/>
    </font>
    <font>
      <b/>
      <sz val="11"/>
      <name val="Arial Narrow"/>
      <family val="2"/>
    </font>
    <font>
      <sz val="11"/>
      <name val="Arial Narrow"/>
      <family val="2"/>
    </font>
    <font>
      <i/>
      <sz val="11"/>
      <name val="Arial Narrow"/>
      <family val="2"/>
    </font>
    <font>
      <sz val="10"/>
      <name val="MS Sans Serif"/>
      <family val="2"/>
    </font>
    <font>
      <sz val="10"/>
      <name val="Helv"/>
    </font>
    <font>
      <sz val="11"/>
      <color indexed="8"/>
      <name val="Arial Narrow"/>
      <family val="2"/>
    </font>
    <font>
      <u/>
      <sz val="9"/>
      <color theme="10"/>
      <name val="Arial"/>
      <family val="2"/>
      <scheme val="minor"/>
    </font>
    <font>
      <b/>
      <sz val="11"/>
      <name val="Georgia"/>
      <family val="2"/>
      <scheme val="major"/>
    </font>
  </fonts>
  <fills count="1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rgb="FFFCD4B6"/>
        <bgColor indexed="64"/>
      </patternFill>
    </fill>
    <fill>
      <patternFill patternType="solid">
        <fgColor rgb="FFE8E6DF"/>
        <bgColor indexed="64"/>
      </patternFill>
    </fill>
    <fill>
      <patternFill patternType="solid">
        <fgColor theme="4" tint="0.79998168889431442"/>
        <bgColor indexed="64"/>
      </patternFill>
    </fill>
    <fill>
      <patternFill patternType="lightDown"/>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thin">
        <color theme="4"/>
      </bottom>
      <diagonal/>
    </border>
    <border>
      <left/>
      <right/>
      <top style="thin">
        <color theme="4"/>
      </top>
      <bottom/>
      <diagonal/>
    </border>
    <border>
      <left/>
      <right/>
      <top style="thin">
        <color theme="4"/>
      </top>
      <bottom style="medium">
        <color theme="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
      <left/>
      <right/>
      <top style="medium">
        <color theme="4"/>
      </top>
      <bottom/>
      <diagonal/>
    </border>
  </borders>
  <cellStyleXfs count="36">
    <xf numFmtId="168" fontId="0" fillId="0" borderId="0"/>
    <xf numFmtId="49" fontId="15" fillId="0" borderId="0" applyAlignment="0" applyProtection="0"/>
    <xf numFmtId="49" fontId="7" fillId="0" borderId="6" applyFill="0" applyProtection="0">
      <alignment horizontal="right" wrapText="1"/>
    </xf>
    <xf numFmtId="49" fontId="8" fillId="0" borderId="0" applyProtection="0">
      <alignment wrapText="1"/>
    </xf>
    <xf numFmtId="49" fontId="9" fillId="0" borderId="7" applyFill="0" applyProtection="0">
      <alignment horizontal="right" wrapText="1"/>
    </xf>
    <xf numFmtId="49" fontId="9" fillId="0" borderId="0" applyProtection="0">
      <alignment wrapText="1"/>
    </xf>
    <xf numFmtId="0" fontId="6" fillId="2" borderId="0" applyNumberFormat="0" applyBorder="0" applyAlignment="0" applyProtection="0"/>
    <xf numFmtId="0" fontId="1" fillId="3" borderId="0" applyNumberFormat="0" applyBorder="0" applyAlignment="0" applyProtection="0"/>
    <xf numFmtId="0" fontId="12" fillId="4" borderId="0" applyNumberFormat="0" applyBorder="0" applyAlignment="0" applyProtection="0"/>
    <xf numFmtId="0" fontId="10" fillId="5" borderId="1" applyNumberFormat="0" applyAlignment="0" applyProtection="0"/>
    <xf numFmtId="0" fontId="13" fillId="6" borderId="2" applyNumberFormat="0" applyAlignment="0" applyProtection="0"/>
    <xf numFmtId="0" fontId="2" fillId="6" borderId="1" applyNumberFormat="0" applyAlignment="0" applyProtection="0"/>
    <xf numFmtId="0" fontId="11" fillId="0" borderId="3" applyNumberFormat="0" applyFill="0" applyAlignment="0" applyProtection="0"/>
    <xf numFmtId="0" fontId="3" fillId="7" borderId="4" applyNumberFormat="0" applyAlignment="0" applyProtection="0"/>
    <xf numFmtId="0" fontId="4" fillId="8" borderId="5" applyNumberFormat="0" applyAlignment="0" applyProtection="0"/>
    <xf numFmtId="0" fontId="5" fillId="0" borderId="0" applyNumberFormat="0" applyFill="0" applyBorder="0" applyAlignment="0" applyProtection="0"/>
    <xf numFmtId="0" fontId="14" fillId="0" borderId="9" applyNumberFormat="0" applyFill="0" applyAlignment="0" applyProtection="0"/>
    <xf numFmtId="167" fontId="23" fillId="0" borderId="0" applyNumberFormat="0" applyFill="0" applyBorder="0" applyAlignment="0" applyProtection="0"/>
    <xf numFmtId="167" fontId="4" fillId="9" borderId="0" applyNumberFormat="0" applyFont="0" applyBorder="0" applyAlignment="0" applyProtection="0"/>
    <xf numFmtId="0" fontId="4" fillId="0" borderId="0" applyFill="0" applyBorder="0" applyProtection="0"/>
    <xf numFmtId="167" fontId="4" fillId="10" borderId="0" applyNumberFormat="0" applyFont="0" applyBorder="0" applyAlignment="0" applyProtection="0"/>
    <xf numFmtId="169" fontId="4" fillId="0" borderId="0" applyFill="0" applyBorder="0" applyAlignment="0" applyProtection="0"/>
    <xf numFmtId="0" fontId="16" fillId="0" borderId="0" applyNumberFormat="0" applyAlignment="0" applyProtection="0"/>
    <xf numFmtId="0" fontId="23" fillId="0" borderId="6" applyFill="0" applyProtection="0">
      <alignment horizontal="left" wrapText="1"/>
    </xf>
    <xf numFmtId="0" fontId="23" fillId="0" borderId="0" applyFill="0" applyProtection="0">
      <alignment wrapText="1"/>
    </xf>
    <xf numFmtId="167" fontId="17" fillId="0" borderId="8" applyNumberFormat="0" applyFill="0" applyAlignment="0" applyProtection="0"/>
    <xf numFmtId="0" fontId="24" fillId="0" borderId="0" applyAlignment="0" applyProtection="0"/>
    <xf numFmtId="0" fontId="17" fillId="0" borderId="9" applyNumberFormat="0" applyFill="0" applyAlignment="0" applyProtection="0"/>
    <xf numFmtId="169" fontId="4" fillId="0" borderId="0" applyFont="0" applyFill="0" applyBorder="0" applyAlignment="0" applyProtection="0"/>
    <xf numFmtId="0" fontId="23" fillId="0" borderId="14" applyFill="0" applyProtection="0">
      <alignment wrapText="1"/>
    </xf>
    <xf numFmtId="0" fontId="18" fillId="0" borderId="0"/>
    <xf numFmtId="40" fontId="29" fillId="0" borderId="0" applyFont="0" applyFill="0" applyBorder="0" applyAlignment="0" applyProtection="0"/>
    <xf numFmtId="4" fontId="30" fillId="0" borderId="0" applyFont="0" applyFill="0" applyBorder="0" applyAlignment="0" applyProtection="0"/>
    <xf numFmtId="168" fontId="32" fillId="0" borderId="0" applyNumberFormat="0" applyFill="0" applyBorder="0" applyAlignment="0" applyProtection="0"/>
    <xf numFmtId="0" fontId="18" fillId="0" borderId="0"/>
    <xf numFmtId="43" fontId="18" fillId="0" borderId="0" applyFont="0" applyFill="0" applyBorder="0" applyAlignment="0" applyProtection="0"/>
  </cellStyleXfs>
  <cellXfs count="78">
    <xf numFmtId="168" fontId="0" fillId="0" borderId="0" xfId="0"/>
    <xf numFmtId="168" fontId="18" fillId="0" borderId="0" xfId="0" applyFont="1"/>
    <xf numFmtId="165" fontId="18" fillId="0" borderId="0" xfId="0" applyNumberFormat="1" applyFont="1"/>
    <xf numFmtId="165" fontId="18" fillId="0" borderId="0" xfId="0" applyNumberFormat="1" applyFont="1" applyBorder="1"/>
    <xf numFmtId="165" fontId="19" fillId="0" borderId="0" xfId="0" applyNumberFormat="1" applyFont="1"/>
    <xf numFmtId="49" fontId="18" fillId="0" borderId="0" xfId="0" applyNumberFormat="1" applyFont="1"/>
    <xf numFmtId="0" fontId="18" fillId="0" borderId="0" xfId="0" applyNumberFormat="1" applyFont="1" applyFill="1" applyAlignment="1">
      <alignment horizontal="left" vertical="top" wrapText="1"/>
    </xf>
    <xf numFmtId="49" fontId="18" fillId="0" borderId="0" xfId="0" applyNumberFormat="1" applyFont="1" applyBorder="1"/>
    <xf numFmtId="49" fontId="20" fillId="0" borderId="0" xfId="0" applyNumberFormat="1" applyFont="1" applyBorder="1" applyAlignment="1">
      <alignment horizontal="right"/>
    </xf>
    <xf numFmtId="0" fontId="21" fillId="0" borderId="0" xfId="0" applyNumberFormat="1" applyFont="1" applyFill="1" applyAlignment="1">
      <alignment horizontal="left" vertical="top" wrapText="1"/>
    </xf>
    <xf numFmtId="0" fontId="18" fillId="0" borderId="0" xfId="0" applyNumberFormat="1" applyFont="1" applyFill="1" applyBorder="1" applyAlignment="1">
      <alignment horizontal="left" vertical="top" wrapText="1"/>
    </xf>
    <xf numFmtId="0" fontId="18" fillId="0" borderId="0" xfId="0" applyNumberFormat="1" applyFont="1"/>
    <xf numFmtId="0" fontId="19" fillId="0" borderId="0" xfId="0" applyNumberFormat="1" applyFont="1" applyFill="1" applyAlignment="1">
      <alignment horizontal="left" vertical="top" wrapText="1"/>
    </xf>
    <xf numFmtId="165" fontId="22" fillId="0" borderId="0" xfId="0" applyNumberFormat="1" applyFont="1"/>
    <xf numFmtId="165" fontId="22" fillId="0" borderId="0" xfId="0" applyNumberFormat="1" applyFont="1" applyBorder="1"/>
    <xf numFmtId="0" fontId="18" fillId="0" borderId="10" xfId="0" applyNumberFormat="1" applyFont="1" applyFill="1" applyBorder="1" applyAlignment="1">
      <alignment vertical="top" wrapText="1"/>
    </xf>
    <xf numFmtId="0" fontId="18" fillId="0" borderId="11" xfId="0" applyNumberFormat="1" applyFont="1" applyFill="1" applyBorder="1" applyAlignment="1">
      <alignment vertical="top" wrapText="1"/>
    </xf>
    <xf numFmtId="166" fontId="18" fillId="0" borderId="0" xfId="0" applyNumberFormat="1" applyFont="1"/>
    <xf numFmtId="0" fontId="18" fillId="0" borderId="0" xfId="0" quotePrefix="1" applyNumberFormat="1" applyFont="1" applyFill="1" applyBorder="1" applyAlignment="1">
      <alignment vertical="top" wrapText="1"/>
    </xf>
    <xf numFmtId="165" fontId="18" fillId="0" borderId="12" xfId="0" applyNumberFormat="1" applyFont="1" applyFill="1" applyBorder="1"/>
    <xf numFmtId="49" fontId="18" fillId="0" borderId="11" xfId="0" applyNumberFormat="1" applyFont="1" applyFill="1" applyBorder="1" applyAlignment="1">
      <alignment vertical="top" wrapText="1"/>
    </xf>
    <xf numFmtId="164" fontId="18" fillId="0" borderId="0" xfId="0" applyNumberFormat="1" applyFont="1" applyFill="1"/>
    <xf numFmtId="0" fontId="19" fillId="0" borderId="0" xfId="0" applyNumberFormat="1" applyFont="1" applyAlignment="1">
      <alignment horizontal="left"/>
    </xf>
    <xf numFmtId="168" fontId="17" fillId="0" borderId="0" xfId="0" applyFont="1"/>
    <xf numFmtId="168" fontId="0" fillId="0" borderId="0" xfId="0" applyFont="1"/>
    <xf numFmtId="168" fontId="32" fillId="0" borderId="0" xfId="33"/>
    <xf numFmtId="168" fontId="0" fillId="0" borderId="0" xfId="0" applyFill="1"/>
    <xf numFmtId="168" fontId="25" fillId="0" borderId="0" xfId="0" applyFont="1" applyFill="1"/>
    <xf numFmtId="168" fontId="27" fillId="0" borderId="0" xfId="0" applyFont="1" applyFill="1"/>
    <xf numFmtId="168" fontId="28" fillId="0" borderId="0" xfId="0" applyFont="1" applyFill="1"/>
    <xf numFmtId="170" fontId="27" fillId="0" borderId="0" xfId="32" applyNumberFormat="1" applyFont="1" applyFill="1" applyBorder="1"/>
    <xf numFmtId="38" fontId="27" fillId="0" borderId="0" xfId="32" applyNumberFormat="1" applyFont="1" applyFill="1"/>
    <xf numFmtId="171" fontId="27" fillId="0" borderId="0" xfId="32" applyNumberFormat="1" applyFont="1" applyFill="1"/>
    <xf numFmtId="172" fontId="31" fillId="0" borderId="0" xfId="28" applyNumberFormat="1" applyFont="1" applyFill="1" applyBorder="1" applyAlignment="1" applyProtection="1">
      <alignment horizontal="right"/>
      <protection locked="0"/>
    </xf>
    <xf numFmtId="9" fontId="26" fillId="0" borderId="0" xfId="28" applyNumberFormat="1" applyFont="1" applyFill="1" applyBorder="1"/>
    <xf numFmtId="169" fontId="0" fillId="0" borderId="0" xfId="28" applyFont="1"/>
    <xf numFmtId="168" fontId="0" fillId="0" borderId="0" xfId="0" applyAlignment="1">
      <alignment horizontal="left" indent="1"/>
    </xf>
    <xf numFmtId="168" fontId="17" fillId="0" borderId="8" xfId="25" applyNumberFormat="1"/>
    <xf numFmtId="169" fontId="17" fillId="0" borderId="8" xfId="25" applyNumberFormat="1"/>
    <xf numFmtId="168" fontId="17" fillId="0" borderId="9" xfId="27" applyNumberFormat="1"/>
    <xf numFmtId="169" fontId="17" fillId="0" borderId="9" xfId="28" applyFont="1" applyBorder="1"/>
    <xf numFmtId="169" fontId="4" fillId="0" borderId="0" xfId="21"/>
    <xf numFmtId="49" fontId="33" fillId="0" borderId="0" xfId="1" applyFont="1" applyAlignment="1"/>
    <xf numFmtId="168" fontId="0" fillId="0" borderId="0" xfId="0" applyAlignment="1">
      <alignment horizontal="left"/>
    </xf>
    <xf numFmtId="0" fontId="23" fillId="0" borderId="6" xfId="23" applyFont="1">
      <alignment horizontal="left" wrapText="1"/>
    </xf>
    <xf numFmtId="173" fontId="0" fillId="0" borderId="0" xfId="28" applyNumberFormat="1" applyFont="1"/>
    <xf numFmtId="169" fontId="0" fillId="11" borderId="0" xfId="28" applyFont="1" applyFill="1" applyAlignment="1">
      <alignment vertical="center"/>
    </xf>
    <xf numFmtId="168" fontId="0" fillId="11" borderId="0" xfId="0" applyFill="1" applyAlignment="1">
      <alignment vertical="center"/>
    </xf>
    <xf numFmtId="170" fontId="27" fillId="11" borderId="0" xfId="32" applyNumberFormat="1" applyFont="1" applyFill="1" applyBorder="1" applyAlignment="1">
      <alignment vertical="center"/>
    </xf>
    <xf numFmtId="168" fontId="0" fillId="0" borderId="0" xfId="0" applyAlignment="1">
      <alignment vertical="center"/>
    </xf>
    <xf numFmtId="168" fontId="0" fillId="12" borderId="0" xfId="0" applyFill="1" applyAlignment="1">
      <alignment vertical="center"/>
    </xf>
    <xf numFmtId="1" fontId="17" fillId="11" borderId="0" xfId="0" applyNumberFormat="1" applyFont="1" applyFill="1" applyAlignment="1">
      <alignment horizontal="left" vertical="center"/>
    </xf>
    <xf numFmtId="0" fontId="20" fillId="0" borderId="0" xfId="34" applyFont="1"/>
    <xf numFmtId="43" fontId="18" fillId="0" borderId="0" xfId="35" applyFont="1" applyFill="1"/>
    <xf numFmtId="0" fontId="18" fillId="0" borderId="0" xfId="34"/>
    <xf numFmtId="0" fontId="23" fillId="0" borderId="6" xfId="23">
      <alignment horizontal="left" wrapText="1"/>
    </xf>
    <xf numFmtId="0" fontId="23" fillId="0" borderId="0" xfId="17" applyNumberFormat="1" applyFill="1"/>
    <xf numFmtId="43" fontId="23" fillId="0" borderId="0" xfId="17" applyNumberFormat="1" applyFill="1"/>
    <xf numFmtId="0" fontId="19" fillId="0" borderId="0" xfId="34" applyFont="1"/>
    <xf numFmtId="0" fontId="17" fillId="0" borderId="9" xfId="27" applyFill="1"/>
    <xf numFmtId="43" fontId="18" fillId="0" borderId="0" xfId="35" applyFont="1" applyFill="1" applyBorder="1"/>
    <xf numFmtId="43" fontId="20" fillId="0" borderId="0" xfId="34" applyNumberFormat="1" applyFont="1"/>
    <xf numFmtId="168" fontId="17" fillId="0" borderId="0" xfId="0" applyFont="1" applyAlignment="1">
      <alignment vertical="center"/>
    </xf>
    <xf numFmtId="169" fontId="0" fillId="0" borderId="0" xfId="28" applyFont="1" applyFill="1"/>
    <xf numFmtId="168" fontId="17" fillId="11" borderId="0" xfId="0" applyFont="1" applyFill="1"/>
    <xf numFmtId="168" fontId="17" fillId="0" borderId="0" xfId="0" applyFont="1" applyAlignment="1">
      <alignment horizontal="left"/>
    </xf>
    <xf numFmtId="169" fontId="27" fillId="0" borderId="0" xfId="28" applyFont="1" applyFill="1"/>
    <xf numFmtId="174" fontId="17" fillId="0" borderId="9" xfId="28" applyNumberFormat="1" applyFont="1" applyBorder="1"/>
    <xf numFmtId="175" fontId="18" fillId="0" borderId="0" xfId="34" applyNumberFormat="1"/>
    <xf numFmtId="175" fontId="19" fillId="0" borderId="0" xfId="34" applyNumberFormat="1" applyFont="1"/>
    <xf numFmtId="175" fontId="18" fillId="0" borderId="0" xfId="35" applyNumberFormat="1" applyFont="1" applyFill="1"/>
    <xf numFmtId="175" fontId="23" fillId="0" borderId="0" xfId="17" applyNumberFormat="1" applyFill="1"/>
    <xf numFmtId="175" fontId="19" fillId="0" borderId="0" xfId="35" applyNumberFormat="1" applyFont="1" applyFill="1"/>
    <xf numFmtId="175" fontId="19" fillId="0" borderId="0" xfId="35" applyNumberFormat="1" applyFont="1" applyFill="1" applyBorder="1"/>
    <xf numFmtId="175" fontId="17" fillId="0" borderId="9" xfId="27" applyNumberFormat="1"/>
    <xf numFmtId="175" fontId="0" fillId="0" borderId="0" xfId="0" applyNumberFormat="1"/>
    <xf numFmtId="0" fontId="19" fillId="0" borderId="13" xfId="0" applyNumberFormat="1" applyFont="1" applyFill="1" applyBorder="1" applyAlignment="1">
      <alignment horizontal="center" vertical="center"/>
    </xf>
    <xf numFmtId="0" fontId="0" fillId="0" borderId="0" xfId="0" applyNumberFormat="1" applyFont="1" applyAlignment="1">
      <alignment horizontal="left" wrapText="1"/>
    </xf>
  </cellXfs>
  <cellStyles count="36">
    <cellStyle name="Bad" xfId="7" builtinId="27" customBuiltin="1"/>
    <cellStyle name="Calculation" xfId="11" builtinId="22" customBuiltin="1"/>
    <cellStyle name="Check Cell" xfId="13" builtinId="23" customBuiltin="1"/>
    <cellStyle name="Comma 2" xfId="32" xr:uid="{4537A04C-F081-4160-A46F-BFEDB55CBBFE}"/>
    <cellStyle name="Comma_FY05  SwissPLBalanceTELAGFY05300905FinalVersI230106 4" xfId="35" xr:uid="{8EB5BC46-46F2-463D-8533-76C6A13BEBF3}"/>
    <cellStyle name="Dezimal_CALC.XLS" xfId="31" xr:uid="{A1B8BE00-237E-430D-B187-DD3F5AA98DBB}"/>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33" builtinId="8"/>
    <cellStyle name="Input" xfId="9" builtinId="20" customBuiltin="1"/>
    <cellStyle name="Linked Cell" xfId="12" builtinId="24" customBuiltin="1"/>
    <cellStyle name="Neutral" xfId="8" builtinId="28" customBuiltin="1"/>
    <cellStyle name="Normal" xfId="0" builtinId="0" customBuiltin="1"/>
    <cellStyle name="Normal_FY05  SwissPLBalanceTELAGFY05300905FinalVersI230106 5" xfId="34" xr:uid="{60E38EA1-2511-4577-A2C0-8702CD3218B9}"/>
    <cellStyle name="Note" xfId="14" builtinId="10" customBuiltin="1"/>
    <cellStyle name="Output" xfId="10" builtinId="21" customBuiltin="1"/>
    <cellStyle name="Percent" xfId="28" builtinId="5" customBuiltin="1"/>
    <cellStyle name="Smart Bold" xfId="17" xr:uid="{00000000-0005-0000-0000-000010000000}"/>
    <cellStyle name="Smart Forecast" xfId="18" xr:uid="{00000000-0005-0000-0000-000011000000}"/>
    <cellStyle name="Smart General" xfId="19" xr:uid="{00000000-0005-0000-0000-000012000000}"/>
    <cellStyle name="Smart Highlight" xfId="20" xr:uid="{00000000-0005-0000-0000-000013000000}"/>
    <cellStyle name="Smart Percent" xfId="21" xr:uid="{00000000-0005-0000-0000-000014000000}"/>
    <cellStyle name="Smart Source" xfId="22" xr:uid="{00000000-0005-0000-0000-000015000000}"/>
    <cellStyle name="Smart Subtitle 1" xfId="23" xr:uid="{00000000-0005-0000-0000-000016000000}"/>
    <cellStyle name="Smart Subtitle 2" xfId="24" xr:uid="{00000000-0005-0000-0000-000017000000}"/>
    <cellStyle name="Smart Subtitle 3" xfId="29" xr:uid="{00000000-0005-0000-0000-000018000000}"/>
    <cellStyle name="Smart Subtotal" xfId="25" xr:uid="{00000000-0005-0000-0000-000019000000}"/>
    <cellStyle name="Smart Title" xfId="26" xr:uid="{00000000-0005-0000-0000-00001A000000}"/>
    <cellStyle name="Smart Total" xfId="27" xr:uid="{00000000-0005-0000-0000-00001B000000}"/>
    <cellStyle name="Standard_CALC.XLS" xfId="30" xr:uid="{28DFF73E-82BE-4EE3-99D1-08EEBB25F2EA}"/>
    <cellStyle name="Title" xfId="1" builtinId="15" customBuiltin="1"/>
    <cellStyle name="Total" xfId="16" builtinId="25"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Smart Excel Theme">
  <a:themeElements>
    <a:clrScheme name="PwC">
      <a:dk1>
        <a:srgbClr val="000000"/>
      </a:dk1>
      <a:lt1>
        <a:srgbClr val="FFFFFF"/>
      </a:lt1>
      <a:dk2>
        <a:srgbClr val="7D7D7D"/>
      </a:dk2>
      <a:lt2>
        <a:srgbClr val="DEDEDE"/>
      </a:lt2>
      <a:accent1>
        <a:srgbClr val="D04A02"/>
      </a:accent1>
      <a:accent2>
        <a:srgbClr val="FFB600"/>
      </a:accent2>
      <a:accent3>
        <a:srgbClr val="E0301E"/>
      </a:accent3>
      <a:accent4>
        <a:srgbClr val="EB8C00"/>
      </a:accent4>
      <a:accent5>
        <a:srgbClr val="DB536A"/>
      </a:accent5>
      <a:accent6>
        <a:srgbClr val="464646"/>
      </a:accent6>
      <a:hlink>
        <a:srgbClr val="D04A02"/>
      </a:hlink>
      <a:folHlink>
        <a:srgbClr val="DB536A"/>
      </a:folHlink>
    </a:clrScheme>
    <a:fontScheme name="PwC">
      <a:majorFont>
        <a:latin typeface="Georg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vert="horz" wrap="square" lIns="63500" tIns="0" rIns="64800" bIns="0" numCol="1" anchor="t" anchorCtr="0" compatLnSpc="1">
        <a:prstTxWarp prst="textNoShape">
          <a:avLst/>
        </a:prstTxWarp>
      </a:bodyPr>
      <a:lstStyle>
        <a:defPPr marL="0" marR="0" indent="0" algn="l" defTabSz="914400" rtl="0" eaLnBrk="1" fontAlgn="base" latinLnBrk="0" hangingPunct="1">
          <a:lnSpc>
            <a:spcPct val="100000"/>
          </a:lnSpc>
          <a:spcBef>
            <a:spcPct val="20000"/>
          </a:spcBef>
          <a:spcAft>
            <a:spcPct val="20000"/>
          </a:spcAft>
          <a:buClrTx/>
          <a:buSzPct val="90000"/>
          <a:buFontTx/>
          <a:buNone/>
          <a:tabLst/>
          <a:defRPr kumimoji="0" lang="en-GB" sz="2000" b="0" i="0" u="none" strike="noStrike" cap="none" normalizeH="0" baseline="0" smtClean="0">
            <a:ln>
              <a:noFill/>
            </a:ln>
            <a:solidFill>
              <a:schemeClr val="bg2"/>
            </a:solidFill>
            <a:effectLst/>
            <a:latin typeface="Arial" charset="0"/>
            <a:cs typeface="Arial" charset="0"/>
          </a:defRPr>
        </a:defP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vert="horz" wrap="square" lIns="63500" tIns="0" rIns="64800" bIns="0" numCol="1" anchor="t" anchorCtr="0" compatLnSpc="1">
        <a:prstTxWarp prst="textNoShape">
          <a:avLst/>
        </a:prstTxWarp>
      </a:bodyPr>
      <a:lstStyle>
        <a:defPPr marL="0" marR="0" indent="0" algn="l" defTabSz="914400" rtl="0" eaLnBrk="1" fontAlgn="base" latinLnBrk="0" hangingPunct="1">
          <a:lnSpc>
            <a:spcPct val="100000"/>
          </a:lnSpc>
          <a:spcBef>
            <a:spcPct val="20000"/>
          </a:spcBef>
          <a:spcAft>
            <a:spcPct val="20000"/>
          </a:spcAft>
          <a:buClrTx/>
          <a:buSzPct val="90000"/>
          <a:buFontTx/>
          <a:buNone/>
          <a:tabLst/>
          <a:defRPr kumimoji="0" lang="en-GB" sz="2000" b="0" i="0" u="none" strike="noStrike" cap="none" normalizeH="0" baseline="0" smtClean="0">
            <a:ln>
              <a:noFill/>
            </a:ln>
            <a:solidFill>
              <a:schemeClr val="bg2"/>
            </a:solidFill>
            <a:effectLst/>
            <a:latin typeface="Arial" charset="0"/>
            <a:cs typeface="Arial" charset="0"/>
          </a:defRPr>
        </a:defPPr>
      </a:lstStyle>
    </a:lnDef>
  </a:objectDefaults>
  <a:extraClrSchemeLst/>
  <a:custClrLst>
    <a:custClr name="Dark Orange 2">
      <a:srgbClr val="571F01"/>
    </a:custClr>
    <a:custClr name="Dark Orange 1">
      <a:srgbClr val="933401"/>
    </a:custClr>
    <a:custClr name="Primary Orange">
      <a:srgbClr val="D04A02"/>
    </a:custClr>
    <a:custClr name="Light Orange 1">
      <a:srgbClr val="FD6412"/>
    </a:custClr>
    <a:custClr name="Light Orange 2">
      <a:srgbClr val="FEB791"/>
    </a:custClr>
    <a:custClr name="Dark Tangerine 2">
      <a:srgbClr val="714300"/>
    </a:custClr>
    <a:custClr name="Dark Tangerine 1">
      <a:srgbClr val="AE6800"/>
    </a:custClr>
    <a:custClr name="Primary Tangerine">
      <a:srgbClr val="EB8C00"/>
    </a:custClr>
    <a:custClr name="Light Tangerine 1">
      <a:srgbClr val="FFA929"/>
    </a:custClr>
    <a:custClr name="Light Tangerine 2">
      <a:srgbClr val="FFDCA9"/>
    </a:custClr>
    <a:custClr name="Dark Yellow 2">
      <a:srgbClr val="855F00"/>
    </a:custClr>
    <a:custClr name="Dark Yellow 1">
      <a:srgbClr val="C28A00"/>
    </a:custClr>
    <a:custClr name="Primary Yellow">
      <a:srgbClr val="FFB600"/>
    </a:custClr>
    <a:custClr name="Light Yellow 1">
      <a:srgbClr val="FFC83D"/>
    </a:custClr>
    <a:custClr name="Light Yellow 2">
      <a:srgbClr val="FFECBD"/>
    </a:custClr>
    <a:custClr name="Dark Rose 2">
      <a:srgbClr val="6E2A35"/>
    </a:custClr>
    <a:custClr name="Dark Rose 1">
      <a:srgbClr val="A43E50"/>
    </a:custClr>
    <a:custClr name="Primary Rose">
      <a:srgbClr val="DB536A"/>
    </a:custClr>
    <a:custClr name="Light Rose 1">
      <a:srgbClr val="E27588"/>
    </a:custClr>
    <a:custClr name="Light Rose 2">
      <a:srgbClr val="F1BAC3"/>
    </a:custClr>
    <a:custClr name="Dark Red 2">
      <a:srgbClr val="741910"/>
    </a:custClr>
    <a:custClr name="Dark Red 1">
      <a:srgbClr val="AA2417"/>
    </a:custClr>
    <a:custClr name="Primary Red">
      <a:srgbClr val="E0301E"/>
    </a:custClr>
    <a:custClr name="Light Red 1">
      <a:srgbClr val="E86153"/>
    </a:custClr>
    <a:custClr name="Light Red 2">
      <a:srgbClr val="F7C8C4"/>
    </a:custClr>
    <a:custClr name="Black">
      <a:srgbClr val="000000"/>
    </a:custClr>
    <a:custClr name="Dark Grey">
      <a:srgbClr val="2D2D2D"/>
    </a:custClr>
    <a:custClr name="Medium Grey">
      <a:srgbClr val="464646"/>
    </a:custClr>
    <a:custClr name="Grey">
      <a:srgbClr val="7D7D7D"/>
    </a:custClr>
    <a:custClr name="Light Grey">
      <a:srgbClr val="DEDEDE"/>
    </a:custClr>
    <a:custClr name="Dark Purple 2">
      <a:srgbClr val="4B06B2"/>
    </a:custClr>
    <a:custClr name="Dark Purple 1">
      <a:srgbClr val="6A1CE2"/>
    </a:custClr>
    <a:custClr name="Secondary Purple">
      <a:srgbClr val="9013FE"/>
    </a:custClr>
    <a:custClr name="Light Purple 1">
      <a:srgbClr val="B15AFE"/>
    </a:custClr>
    <a:custClr name="Light Purple 2">
      <a:srgbClr val="DEB8FF"/>
    </a:custClr>
    <a:custClr name="Dark Blue 2">
      <a:srgbClr val="003DAB"/>
    </a:custClr>
    <a:custClr name="Dark Blue 1">
      <a:srgbClr val="0060D7"/>
    </a:custClr>
    <a:custClr name="Secondary Blue">
      <a:srgbClr val="0089EB"/>
    </a:custClr>
    <a:custClr name="Light Blue 1">
      <a:srgbClr val="4DACF1"/>
    </a:custClr>
    <a:custClr name="Light Blue 2">
      <a:srgbClr val="B3DCF9"/>
    </a:custClr>
    <a:custClr name="Dark Green 2">
      <a:srgbClr val="175C2C"/>
    </a:custClr>
    <a:custClr name="Dark Green 1">
      <a:srgbClr val="2C8646"/>
    </a:custClr>
    <a:custClr name="Secondary Green">
      <a:srgbClr val="4EB523"/>
    </a:custClr>
    <a:custClr name="Light Green 1">
      <a:srgbClr val="86DB4F"/>
    </a:custClr>
    <a:custClr name="Light Green 2">
      <a:srgbClr val="C4FC9F"/>
    </a:custClr>
    <a:custClr name="Status Red">
      <a:srgbClr val="E0301E"/>
    </a:custClr>
    <a:custClr name="Status Yellow">
      <a:srgbClr val="FFB600"/>
    </a:custClr>
    <a:custClr name="Status Green">
      <a:srgbClr val="175C2C"/>
    </a:custClr>
  </a:custClr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www.fedlex.admin.ch/eli/cc/1991/1184_1184_1184/de" TargetMode="External"/><Relationship Id="rId2" Type="http://schemas.openxmlformats.org/officeDocument/2006/relationships/hyperlink" Target="http://www2.zhlex.zh.ch/appl/zhlex_r.nsf/WebView/43CD303314425FB4C1258645002A1E57/$File/631.1_8.6.97_111.pdf" TargetMode="External"/><Relationship Id="rId1" Type="http://schemas.openxmlformats.org/officeDocument/2006/relationships/hyperlink" Target="http://www2.zhlex.zh.ch/appl/zhlex_r.nsf/WebView/43CD303314425FB4C1258645002A1E57/$File/631.1_8.6.97_111.pdf" TargetMode="External"/><Relationship Id="rId6" Type="http://schemas.openxmlformats.org/officeDocument/2006/relationships/hyperlink" Target="https://pwcche-my.sharepoint.com/personal/patrick_spielmann_pwc_ch/Documents/Virtual%20Case%20Study%20CT%20-%20Tax%20Workshop%202021/Case%201/Link" TargetMode="External"/><Relationship Id="rId5" Type="http://schemas.openxmlformats.org/officeDocument/2006/relationships/hyperlink" Target="https://www.zh.ch/de/steuern-finanzen/steuern/steuern-natuerliche-personen/steuererklaerung-natuerliche-personen/aktuelle-gemeinde-steuerfuesse.html" TargetMode="External"/><Relationship Id="rId4" Type="http://schemas.openxmlformats.org/officeDocument/2006/relationships/hyperlink" Target="https://www.zh.ch/de/politik-staat/gesetze-beschluesse/gesetzessammlung/zhlex-ls/erlass-631_21-2019_12_17-2020_01_01-108.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C1:N73"/>
  <sheetViews>
    <sheetView showGridLines="0" zoomScaleNormal="100" workbookViewId="0"/>
  </sheetViews>
  <sheetFormatPr defaultRowHeight="12" x14ac:dyDescent="0.2"/>
  <cols>
    <col min="1" max="2" width="2.7109375" customWidth="1"/>
    <col min="3" max="3" width="29.42578125" customWidth="1"/>
    <col min="4" max="4" width="37.28515625" customWidth="1"/>
    <col min="5" max="5" width="19.7109375" customWidth="1"/>
    <col min="6" max="6" width="7.5703125" customWidth="1"/>
    <col min="7" max="7" width="23.42578125" customWidth="1"/>
    <col min="8" max="14" width="8.7109375" customWidth="1"/>
  </cols>
  <sheetData>
    <row r="1" spans="3:14" ht="15" customHeight="1" x14ac:dyDescent="0.35">
      <c r="C1" s="76" t="s">
        <v>39</v>
      </c>
      <c r="D1" s="76"/>
      <c r="E1" s="76"/>
      <c r="F1" s="76"/>
      <c r="G1" s="14"/>
      <c r="H1" s="2"/>
      <c r="I1" s="2"/>
      <c r="J1" s="2"/>
      <c r="K1" s="2"/>
      <c r="L1" s="2"/>
      <c r="M1" s="2"/>
      <c r="N1" s="2" t="b">
        <v>1</v>
      </c>
    </row>
    <row r="2" spans="3:14" ht="15" customHeight="1" x14ac:dyDescent="0.35">
      <c r="C2" s="22"/>
      <c r="D2" s="2"/>
      <c r="E2" s="2"/>
      <c r="F2" s="21"/>
      <c r="G2" s="14"/>
      <c r="H2" s="2"/>
      <c r="I2" s="2"/>
      <c r="J2" s="2"/>
      <c r="K2" s="2"/>
      <c r="L2" s="2"/>
      <c r="M2" s="2"/>
      <c r="N2" s="1"/>
    </row>
    <row r="3" spans="3:14" ht="15" customHeight="1" x14ac:dyDescent="0.35">
      <c r="C3" s="12" t="s">
        <v>38</v>
      </c>
      <c r="D3" s="20" t="s">
        <v>40</v>
      </c>
      <c r="E3" s="19"/>
      <c r="F3" s="18"/>
      <c r="G3" s="14"/>
      <c r="H3" s="2"/>
      <c r="I3" s="2"/>
      <c r="J3" s="3"/>
      <c r="K3" s="2"/>
      <c r="L3" s="2"/>
      <c r="M3" s="2" t="s">
        <v>41</v>
      </c>
      <c r="N3" s="17" t="s">
        <v>37</v>
      </c>
    </row>
    <row r="4" spans="3:14" ht="15" customHeight="1" x14ac:dyDescent="0.35">
      <c r="C4" s="2"/>
      <c r="D4" s="2"/>
      <c r="E4" s="2"/>
      <c r="F4" s="2"/>
      <c r="G4" s="14"/>
      <c r="H4" s="2"/>
      <c r="I4" s="2"/>
      <c r="J4" s="2"/>
      <c r="K4" s="2"/>
      <c r="L4" s="2"/>
      <c r="M4" s="2"/>
      <c r="N4" s="1"/>
    </row>
    <row r="5" spans="3:14" ht="15" customHeight="1" x14ac:dyDescent="0.35">
      <c r="C5" s="12" t="s">
        <v>36</v>
      </c>
      <c r="D5" s="16" t="s">
        <v>41</v>
      </c>
      <c r="E5" s="2"/>
      <c r="F5" s="15" t="s">
        <v>35</v>
      </c>
      <c r="G5" s="14"/>
      <c r="H5" s="2"/>
      <c r="I5" s="2"/>
      <c r="J5" s="2"/>
      <c r="K5" s="2"/>
      <c r="L5" s="2"/>
      <c r="M5" s="2"/>
      <c r="N5" s="2"/>
    </row>
    <row r="6" spans="3:14" ht="15" customHeight="1" x14ac:dyDescent="0.35">
      <c r="C6" s="2"/>
      <c r="D6" s="2"/>
      <c r="E6" s="2"/>
      <c r="F6" s="2"/>
      <c r="G6" s="13"/>
      <c r="H6" s="2"/>
      <c r="I6" s="2"/>
      <c r="J6" s="2"/>
      <c r="K6" s="2"/>
      <c r="L6" s="2"/>
      <c r="M6" s="2"/>
      <c r="N6" s="2"/>
    </row>
    <row r="7" spans="3:14" ht="15" customHeight="1" x14ac:dyDescent="0.2">
      <c r="C7" s="12"/>
      <c r="D7" s="3"/>
      <c r="E7" s="2"/>
      <c r="F7" s="2"/>
      <c r="G7" s="2"/>
      <c r="H7" s="2"/>
      <c r="J7" s="2"/>
      <c r="K7" s="2"/>
      <c r="L7" s="2"/>
      <c r="M7" s="2"/>
      <c r="N7" s="2"/>
    </row>
    <row r="8" spans="3:14" ht="15" customHeight="1" x14ac:dyDescent="0.2">
      <c r="C8" s="2"/>
      <c r="D8" s="2"/>
      <c r="E8" s="2"/>
      <c r="F8" s="2"/>
      <c r="G8" s="2"/>
      <c r="H8" s="2"/>
      <c r="J8" s="2"/>
      <c r="K8" s="2"/>
      <c r="L8" s="2"/>
      <c r="M8" s="2"/>
      <c r="N8" s="2"/>
    </row>
    <row r="9" spans="3:14" ht="15" customHeight="1" x14ac:dyDescent="0.2">
      <c r="C9" s="9" t="s">
        <v>34</v>
      </c>
      <c r="D9" s="11"/>
      <c r="E9" s="2"/>
      <c r="F9" s="2"/>
      <c r="G9" s="2"/>
      <c r="H9" s="2"/>
      <c r="J9" s="2"/>
      <c r="K9" s="2"/>
      <c r="L9" s="2"/>
      <c r="M9" s="2"/>
      <c r="N9" s="2"/>
    </row>
    <row r="10" spans="3:14" ht="15" customHeight="1" x14ac:dyDescent="0.2">
      <c r="C10" s="6" t="s">
        <v>33</v>
      </c>
      <c r="D10" s="5" t="s">
        <v>6</v>
      </c>
      <c r="E10" s="5" t="s">
        <v>6</v>
      </c>
      <c r="F10" s="2"/>
      <c r="J10" s="2"/>
      <c r="K10" s="2"/>
      <c r="L10" s="2"/>
      <c r="M10" s="2"/>
      <c r="N10" s="2"/>
    </row>
    <row r="11" spans="3:14" ht="15" customHeight="1" x14ac:dyDescent="0.2">
      <c r="C11" s="10" t="s">
        <v>32</v>
      </c>
      <c r="D11" s="5" t="s">
        <v>6</v>
      </c>
      <c r="E11" s="5" t="s">
        <v>6</v>
      </c>
      <c r="F11" s="2"/>
      <c r="J11" s="2"/>
      <c r="K11" s="2"/>
      <c r="L11" s="2"/>
      <c r="M11" s="2"/>
      <c r="N11" s="2"/>
    </row>
    <row r="12" spans="3:14" ht="15" customHeight="1" x14ac:dyDescent="0.2">
      <c r="C12" s="6" t="s">
        <v>31</v>
      </c>
      <c r="D12" s="5" t="s">
        <v>6</v>
      </c>
      <c r="E12" s="5" t="s">
        <v>6</v>
      </c>
      <c r="F12" s="2"/>
      <c r="J12" s="2"/>
      <c r="K12" s="2"/>
      <c r="L12" s="2"/>
      <c r="M12" s="2"/>
      <c r="N12" s="2"/>
    </row>
    <row r="13" spans="3:14" ht="15" customHeight="1" x14ac:dyDescent="0.2">
      <c r="C13" s="6" t="s">
        <v>30</v>
      </c>
      <c r="D13" s="5" t="s">
        <v>6</v>
      </c>
      <c r="E13" s="5" t="s">
        <v>6</v>
      </c>
      <c r="F13" s="2"/>
      <c r="J13" s="2"/>
      <c r="K13" s="2"/>
      <c r="L13" s="2"/>
      <c r="M13" s="2" t="s">
        <v>29</v>
      </c>
      <c r="N13" s="2" t="s">
        <v>28</v>
      </c>
    </row>
    <row r="14" spans="3:14" ht="15" customHeight="1" x14ac:dyDescent="0.2">
      <c r="C14" s="6" t="s">
        <v>27</v>
      </c>
      <c r="D14" s="5" t="s">
        <v>6</v>
      </c>
      <c r="E14" s="5" t="s">
        <v>6</v>
      </c>
      <c r="F14" s="2"/>
      <c r="J14" s="2"/>
      <c r="K14" s="2"/>
      <c r="L14" s="2"/>
      <c r="M14" s="2"/>
      <c r="N14" s="2"/>
    </row>
    <row r="15" spans="3:14" ht="15" customHeight="1" x14ac:dyDescent="0.2">
      <c r="C15" s="6" t="s">
        <v>26</v>
      </c>
      <c r="D15" s="5" t="s">
        <v>6</v>
      </c>
      <c r="E15" s="5" t="s">
        <v>6</v>
      </c>
      <c r="F15" s="2"/>
      <c r="J15" s="2"/>
      <c r="K15" s="2"/>
      <c r="L15" s="2"/>
      <c r="M15" s="2"/>
      <c r="N15" s="2"/>
    </row>
    <row r="16" spans="3:14" ht="15" customHeight="1" x14ac:dyDescent="0.2">
      <c r="C16" s="10" t="s">
        <v>25</v>
      </c>
      <c r="D16" s="5" t="s">
        <v>6</v>
      </c>
      <c r="E16" s="5" t="s">
        <v>6</v>
      </c>
      <c r="F16" s="2"/>
      <c r="J16" s="2"/>
      <c r="K16" s="2"/>
      <c r="L16" s="2"/>
      <c r="M16" s="2"/>
      <c r="N16" s="2"/>
    </row>
    <row r="17" spans="3:14" ht="15" customHeight="1" x14ac:dyDescent="0.2">
      <c r="C17" s="6" t="s">
        <v>24</v>
      </c>
      <c r="D17" s="5" t="s">
        <v>6</v>
      </c>
      <c r="E17" s="5" t="s">
        <v>6</v>
      </c>
      <c r="F17" s="2"/>
      <c r="J17" s="2"/>
      <c r="K17" s="2"/>
      <c r="L17" s="2"/>
      <c r="M17" s="2"/>
      <c r="N17" s="2"/>
    </row>
    <row r="18" spans="3:14" ht="15" customHeight="1" x14ac:dyDescent="0.2">
      <c r="C18" s="6" t="s">
        <v>23</v>
      </c>
      <c r="D18" s="5" t="s">
        <v>6</v>
      </c>
      <c r="E18" s="5" t="s">
        <v>6</v>
      </c>
      <c r="F18" s="1"/>
      <c r="J18" s="2"/>
      <c r="K18" s="2"/>
      <c r="L18" s="2"/>
      <c r="M18" s="2"/>
      <c r="N18" s="2"/>
    </row>
    <row r="19" spans="3:14" ht="15" customHeight="1" x14ac:dyDescent="0.2">
      <c r="C19" s="6" t="s">
        <v>22</v>
      </c>
      <c r="D19" s="5" t="s">
        <v>6</v>
      </c>
      <c r="E19" s="5" t="s">
        <v>6</v>
      </c>
      <c r="F19" s="2"/>
      <c r="J19" s="2"/>
      <c r="K19" s="2"/>
      <c r="L19" s="2"/>
      <c r="M19" s="2"/>
      <c r="N19" s="2"/>
    </row>
    <row r="20" spans="3:14" ht="15" customHeight="1" x14ac:dyDescent="0.2">
      <c r="C20" s="2"/>
      <c r="D20" s="7"/>
      <c r="E20" s="7"/>
      <c r="F20" s="2"/>
      <c r="J20" s="2"/>
      <c r="K20" s="2"/>
      <c r="L20" s="2"/>
      <c r="M20" s="2"/>
      <c r="N20" s="2"/>
    </row>
    <row r="21" spans="3:14" ht="15" customHeight="1" x14ac:dyDescent="0.2">
      <c r="C21" s="9" t="s">
        <v>21</v>
      </c>
      <c r="D21" s="8"/>
      <c r="E21" s="7"/>
      <c r="F21" s="2"/>
      <c r="J21" s="2"/>
      <c r="K21" s="2"/>
      <c r="L21" s="2"/>
      <c r="M21" s="2"/>
      <c r="N21" s="2"/>
    </row>
    <row r="22" spans="3:14" ht="15" customHeight="1" x14ac:dyDescent="0.2">
      <c r="C22" s="6" t="s">
        <v>20</v>
      </c>
      <c r="D22" s="5" t="s">
        <v>6</v>
      </c>
      <c r="E22" s="5" t="s">
        <v>6</v>
      </c>
      <c r="F22" s="1"/>
      <c r="J22" s="2"/>
      <c r="K22" s="2"/>
      <c r="L22" s="2"/>
      <c r="M22" s="2"/>
      <c r="N22" s="2"/>
    </row>
    <row r="23" spans="3:14" ht="15" customHeight="1" x14ac:dyDescent="0.2">
      <c r="C23" s="6" t="s">
        <v>19</v>
      </c>
      <c r="D23" s="5" t="s">
        <v>6</v>
      </c>
      <c r="E23" s="5" t="s">
        <v>6</v>
      </c>
      <c r="F23" s="1"/>
      <c r="J23" s="2"/>
      <c r="K23" s="2"/>
      <c r="L23" s="2"/>
      <c r="M23" s="2" t="s">
        <v>18</v>
      </c>
      <c r="N23" s="2" t="s">
        <v>17</v>
      </c>
    </row>
    <row r="24" spans="3:14" ht="15" customHeight="1" x14ac:dyDescent="0.2">
      <c r="C24" s="6" t="s">
        <v>16</v>
      </c>
      <c r="D24" s="5" t="s">
        <v>6</v>
      </c>
      <c r="E24" s="5" t="s">
        <v>6</v>
      </c>
      <c r="F24" s="1"/>
      <c r="J24" s="2"/>
      <c r="K24" s="2"/>
      <c r="L24" s="2"/>
      <c r="M24" s="2"/>
      <c r="N24" s="2"/>
    </row>
    <row r="25" spans="3:14" ht="15" customHeight="1" x14ac:dyDescent="0.2">
      <c r="C25" s="6" t="s">
        <v>15</v>
      </c>
      <c r="D25" s="5" t="s">
        <v>6</v>
      </c>
      <c r="E25" s="5" t="s">
        <v>6</v>
      </c>
      <c r="F25" s="1"/>
      <c r="J25" s="2"/>
      <c r="K25" s="2"/>
      <c r="L25" s="2"/>
      <c r="M25" s="2"/>
      <c r="N25" s="2"/>
    </row>
    <row r="26" spans="3:14" ht="15" customHeight="1" x14ac:dyDescent="0.2">
      <c r="C26" s="6" t="s">
        <v>14</v>
      </c>
      <c r="D26" s="5" t="s">
        <v>6</v>
      </c>
      <c r="E26" s="5" t="s">
        <v>6</v>
      </c>
      <c r="F26" s="1"/>
      <c r="J26" s="2"/>
      <c r="K26" s="2"/>
      <c r="L26" s="2"/>
      <c r="M26" s="2"/>
      <c r="N26" s="2"/>
    </row>
    <row r="27" spans="3:14" ht="15" customHeight="1" x14ac:dyDescent="0.2">
      <c r="C27" s="6" t="s">
        <v>13</v>
      </c>
      <c r="D27" s="5" t="s">
        <v>6</v>
      </c>
      <c r="E27" s="5" t="s">
        <v>6</v>
      </c>
      <c r="F27" s="1"/>
      <c r="J27" s="2"/>
      <c r="K27" s="2"/>
      <c r="L27" s="2"/>
      <c r="M27" s="2"/>
      <c r="N27" s="2"/>
    </row>
    <row r="28" spans="3:14" ht="15" customHeight="1" x14ac:dyDescent="0.2">
      <c r="C28" s="6" t="s">
        <v>12</v>
      </c>
      <c r="D28" s="5" t="s">
        <v>6</v>
      </c>
      <c r="E28" s="5" t="s">
        <v>6</v>
      </c>
      <c r="F28" s="1"/>
      <c r="J28" s="2"/>
      <c r="K28" s="2"/>
      <c r="L28" s="2"/>
      <c r="M28" s="2"/>
      <c r="N28" s="2"/>
    </row>
    <row r="29" spans="3:14" ht="15" customHeight="1" x14ac:dyDescent="0.2">
      <c r="C29" s="6" t="s">
        <v>11</v>
      </c>
      <c r="D29" s="5" t="s">
        <v>6</v>
      </c>
      <c r="E29" s="5" t="s">
        <v>6</v>
      </c>
      <c r="F29" s="1"/>
      <c r="J29" s="2"/>
      <c r="K29" s="2"/>
      <c r="L29" s="2"/>
      <c r="M29" s="2"/>
      <c r="N29" s="2"/>
    </row>
    <row r="30" spans="3:14" ht="15" customHeight="1" x14ac:dyDescent="0.2">
      <c r="C30" s="6" t="s">
        <v>10</v>
      </c>
      <c r="D30" s="5" t="s">
        <v>6</v>
      </c>
      <c r="E30" s="5" t="s">
        <v>6</v>
      </c>
      <c r="F30" s="1"/>
      <c r="J30" s="2"/>
      <c r="K30" s="2"/>
      <c r="L30" s="2"/>
      <c r="M30" s="2"/>
      <c r="N30" s="2"/>
    </row>
    <row r="31" spans="3:14" ht="15" customHeight="1" x14ac:dyDescent="0.2">
      <c r="C31" s="6" t="s">
        <v>9</v>
      </c>
      <c r="D31" s="5" t="s">
        <v>6</v>
      </c>
      <c r="E31" s="5" t="s">
        <v>6</v>
      </c>
      <c r="F31" s="1"/>
      <c r="J31" s="2"/>
      <c r="K31" s="2"/>
      <c r="L31" s="2"/>
      <c r="M31" s="2"/>
      <c r="N31" s="2"/>
    </row>
    <row r="32" spans="3:14" ht="15" customHeight="1" x14ac:dyDescent="0.2">
      <c r="C32" s="2"/>
      <c r="D32" s="2"/>
      <c r="E32" s="2"/>
      <c r="F32" s="3"/>
      <c r="J32" s="2"/>
      <c r="K32" s="2"/>
      <c r="L32" s="2"/>
      <c r="M32" s="2"/>
      <c r="N32" s="2"/>
    </row>
    <row r="33" spans="3:14" ht="15" customHeight="1" x14ac:dyDescent="0.2">
      <c r="C33" s="4" t="s">
        <v>6</v>
      </c>
      <c r="D33" s="2"/>
      <c r="E33" s="2"/>
      <c r="F33" s="3"/>
      <c r="J33" s="2"/>
      <c r="K33" s="2"/>
      <c r="L33" s="2"/>
      <c r="M33" s="2" t="s">
        <v>8</v>
      </c>
      <c r="N33" s="2" t="s">
        <v>7</v>
      </c>
    </row>
    <row r="34" spans="3:14" ht="15" customHeight="1" x14ac:dyDescent="0.2">
      <c r="C34" s="4" t="s">
        <v>6</v>
      </c>
      <c r="D34" s="2"/>
      <c r="E34" s="2"/>
      <c r="F34" s="3"/>
      <c r="J34" s="2"/>
      <c r="K34" s="2"/>
      <c r="L34" s="2"/>
      <c r="M34" s="2"/>
      <c r="N34" s="2"/>
    </row>
    <row r="35" spans="3:14" ht="15" customHeight="1" x14ac:dyDescent="0.2">
      <c r="C35" s="4" t="s">
        <v>6</v>
      </c>
      <c r="D35" s="2"/>
      <c r="E35" s="2"/>
      <c r="F35" s="3"/>
      <c r="J35" s="2"/>
      <c r="K35" s="2"/>
      <c r="L35" s="2"/>
      <c r="M35" s="2"/>
      <c r="N35" s="2"/>
    </row>
    <row r="36" spans="3:14" ht="15" customHeight="1" x14ac:dyDescent="0.2">
      <c r="C36" s="2"/>
      <c r="D36" s="2" t="s">
        <v>5</v>
      </c>
      <c r="E36" s="2" t="s">
        <v>4</v>
      </c>
      <c r="F36" s="3"/>
      <c r="J36" s="2"/>
      <c r="K36" s="2"/>
      <c r="L36" s="2"/>
      <c r="M36" s="2"/>
      <c r="N36" s="2"/>
    </row>
    <row r="43" spans="3:14" x14ac:dyDescent="0.2">
      <c r="M43" t="s">
        <v>3</v>
      </c>
    </row>
    <row r="50" spans="7:13" ht="12.75" x14ac:dyDescent="0.2">
      <c r="G50" s="1"/>
      <c r="H50" s="1"/>
    </row>
    <row r="51" spans="7:13" ht="12.75" x14ac:dyDescent="0.2">
      <c r="G51" s="1"/>
      <c r="H51" s="1"/>
    </row>
    <row r="53" spans="7:13" x14ac:dyDescent="0.2">
      <c r="M53" t="s">
        <v>2</v>
      </c>
    </row>
    <row r="63" spans="7:13" x14ac:dyDescent="0.2">
      <c r="M63" t="s">
        <v>1</v>
      </c>
    </row>
    <row r="73" spans="13:13" x14ac:dyDescent="0.2">
      <c r="M73" t="s">
        <v>0</v>
      </c>
    </row>
  </sheetData>
  <mergeCells count="1">
    <mergeCell ref="C1:F1"/>
  </mergeCells>
  <dataValidations count="1">
    <dataValidation type="list" allowBlank="1" showInputMessage="1" showErrorMessage="1" sqref="F5" xr:uid="{00000000-0002-0000-0000-000000000000}">
      <formula1>"in thousands, in 000's, in millions, in MM"</formula1>
    </dataValidation>
  </dataValidations>
  <pageMargins left="0.7" right="0.7" top="0.75" bottom="0.75" header="0.3" footer="0.3"/>
  <pageSetup paperSize="9" scale="50" fitToHeight="0" orientation="portrait" r:id="rId1"/>
  <headerFooter>
    <oddHeader>&amp;R&amp;7Draft - Work in Progress</oddHeader>
    <oddFooter>&amp;L&amp;7&amp;F
PwC&amp;C&amp;7
&amp;A&amp;R&amp;7&amp;D
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342E3-0B75-40A5-BEB7-0B24E077DCCC}">
  <sheetPr>
    <pageSetUpPr fitToPage="1"/>
  </sheetPr>
  <dimension ref="B1:N26"/>
  <sheetViews>
    <sheetView showGridLines="0" tabSelected="1" topLeftCell="B1" zoomScaleNormal="100" workbookViewId="0">
      <selection activeCell="D3" sqref="D3"/>
    </sheetView>
  </sheetViews>
  <sheetFormatPr defaultRowHeight="12" x14ac:dyDescent="0.2"/>
  <cols>
    <col min="1" max="1" width="2" customWidth="1"/>
    <col min="2" max="2" width="39" bestFit="1" customWidth="1"/>
    <col min="3" max="7" width="15.5703125" customWidth="1"/>
  </cols>
  <sheetData>
    <row r="1" spans="2:14" ht="14.25" x14ac:dyDescent="0.2">
      <c r="B1" s="42" t="s">
        <v>70</v>
      </c>
    </row>
    <row r="3" spans="2:14" ht="36.75" thickBot="1" x14ac:dyDescent="0.25">
      <c r="B3" s="44" t="s">
        <v>75</v>
      </c>
      <c r="C3" s="44" t="s">
        <v>140</v>
      </c>
      <c r="D3" s="44" t="s">
        <v>76</v>
      </c>
      <c r="E3" s="44" t="s">
        <v>73</v>
      </c>
      <c r="F3" s="44" t="s">
        <v>74</v>
      </c>
      <c r="G3" s="44" t="s">
        <v>139</v>
      </c>
    </row>
    <row r="4" spans="2:14" ht="14.1" customHeight="1" x14ac:dyDescent="0.2">
      <c r="B4" s="51">
        <v>2019</v>
      </c>
      <c r="C4" s="46"/>
      <c r="D4" s="47"/>
      <c r="E4" s="48"/>
      <c r="F4" s="47"/>
      <c r="G4" s="47"/>
    </row>
    <row r="5" spans="2:14" ht="14.1" customHeight="1" x14ac:dyDescent="0.2">
      <c r="B5" s="49" t="s">
        <v>71</v>
      </c>
      <c r="C5" s="49">
        <v>0</v>
      </c>
      <c r="D5" s="49">
        <v>0</v>
      </c>
      <c r="E5" s="50"/>
      <c r="F5" s="49">
        <v>0</v>
      </c>
      <c r="G5" s="49">
        <v>0</v>
      </c>
    </row>
    <row r="6" spans="2:14" ht="14.1" customHeight="1" x14ac:dyDescent="0.2">
      <c r="B6" s="49" t="s">
        <v>72</v>
      </c>
      <c r="C6" s="49">
        <v>0</v>
      </c>
      <c r="D6" s="49">
        <v>0</v>
      </c>
      <c r="E6" s="50"/>
      <c r="F6" s="49">
        <v>0</v>
      </c>
      <c r="G6" s="49">
        <v>0</v>
      </c>
    </row>
    <row r="7" spans="2:14" ht="14.1" customHeight="1" x14ac:dyDescent="0.2">
      <c r="B7" s="49" t="s">
        <v>138</v>
      </c>
      <c r="C7" s="49">
        <v>0</v>
      </c>
      <c r="D7" s="49">
        <v>0</v>
      </c>
      <c r="E7" s="50"/>
      <c r="F7" s="49">
        <v>0</v>
      </c>
      <c r="G7" s="49">
        <v>0</v>
      </c>
    </row>
    <row r="8" spans="2:14" ht="14.1" customHeight="1" x14ac:dyDescent="0.2">
      <c r="B8" s="51">
        <v>2020</v>
      </c>
      <c r="C8" s="46"/>
      <c r="D8" s="47"/>
      <c r="E8" s="48"/>
      <c r="F8" s="47"/>
      <c r="G8" s="47"/>
    </row>
    <row r="9" spans="2:14" ht="14.1" customHeight="1" x14ac:dyDescent="0.2">
      <c r="B9" s="49" t="s">
        <v>71</v>
      </c>
      <c r="C9" s="49">
        <v>1400000</v>
      </c>
      <c r="D9" s="49">
        <v>6000</v>
      </c>
      <c r="E9" s="50"/>
      <c r="F9" s="49">
        <v>-800000</v>
      </c>
      <c r="G9" s="49">
        <f>SUM(C9:F9)</f>
        <v>606000</v>
      </c>
    </row>
    <row r="10" spans="2:14" ht="14.1" customHeight="1" x14ac:dyDescent="0.2">
      <c r="B10" s="49" t="s">
        <v>72</v>
      </c>
      <c r="C10" s="49">
        <v>250000</v>
      </c>
      <c r="D10" s="49">
        <v>12000</v>
      </c>
      <c r="E10" s="50"/>
      <c r="F10" s="49">
        <v>-270000</v>
      </c>
      <c r="G10" s="49">
        <f>SUM(C10:F10)</f>
        <v>-8000</v>
      </c>
      <c r="N10" s="41"/>
    </row>
    <row r="11" spans="2:14" ht="14.1" customHeight="1" x14ac:dyDescent="0.2">
      <c r="B11" s="49" t="s">
        <v>138</v>
      </c>
      <c r="C11" s="49">
        <v>200000</v>
      </c>
      <c r="D11" s="49">
        <v>2000</v>
      </c>
      <c r="E11" s="50"/>
      <c r="F11" s="49">
        <v>-200000</v>
      </c>
      <c r="G11" s="49">
        <f>SUM(C11:F11)</f>
        <v>2000</v>
      </c>
    </row>
    <row r="12" spans="2:14" ht="14.1" customHeight="1" x14ac:dyDescent="0.2">
      <c r="B12" s="51">
        <v>2021</v>
      </c>
      <c r="C12" s="47"/>
      <c r="D12" s="47"/>
      <c r="E12" s="47"/>
      <c r="F12" s="47"/>
      <c r="G12" s="47"/>
    </row>
    <row r="13" spans="2:14" ht="14.1" customHeight="1" x14ac:dyDescent="0.2">
      <c r="B13" s="49" t="s">
        <v>71</v>
      </c>
      <c r="C13" s="49">
        <v>0</v>
      </c>
      <c r="D13" s="50"/>
      <c r="E13" s="49">
        <f ca="1">'Income Tax 2021'!$C$11</f>
        <v>1333159.5857460366</v>
      </c>
      <c r="F13" s="49">
        <v>0</v>
      </c>
      <c r="G13" s="49">
        <f ca="1">SUM(C13:F13)</f>
        <v>1333159.5857460366</v>
      </c>
    </row>
    <row r="14" spans="2:14" ht="14.1" customHeight="1" x14ac:dyDescent="0.2">
      <c r="B14" s="49" t="s">
        <v>72</v>
      </c>
      <c r="C14" s="49">
        <v>0</v>
      </c>
      <c r="D14" s="50"/>
      <c r="E14" s="49">
        <f ca="1">'Income Tax 2021'!C12</f>
        <v>2515280.0325422576</v>
      </c>
      <c r="F14" s="49">
        <v>-2200000</v>
      </c>
      <c r="G14" s="49">
        <f t="shared" ref="G14" ca="1" si="0">SUM(C14:F14)</f>
        <v>315280.03254225757</v>
      </c>
    </row>
    <row r="15" spans="2:14" ht="14.1" customHeight="1" x14ac:dyDescent="0.2">
      <c r="B15" s="49" t="s">
        <v>138</v>
      </c>
      <c r="C15" s="49">
        <v>0</v>
      </c>
      <c r="D15" s="50"/>
      <c r="E15" s="49">
        <f ca="1">'Capital Tax 2021'!C12</f>
        <v>224329.96117009563</v>
      </c>
      <c r="F15" s="49">
        <v>-180000</v>
      </c>
      <c r="G15" s="49">
        <f ca="1">SUM(C15:F15)</f>
        <v>44329.96117009563</v>
      </c>
    </row>
    <row r="16" spans="2:14" ht="12" customHeight="1" thickBot="1" x14ac:dyDescent="0.25">
      <c r="B16" s="39" t="s">
        <v>77</v>
      </c>
      <c r="C16" s="39">
        <f>SUM(C$4:C$15)</f>
        <v>1850000</v>
      </c>
      <c r="D16" s="39">
        <f t="shared" ref="D16:F16" si="1">SUM(D$4:D$15)</f>
        <v>20000</v>
      </c>
      <c r="E16" s="39">
        <f t="shared" ca="1" si="1"/>
        <v>4072769.5794583899</v>
      </c>
      <c r="F16" s="39">
        <f t="shared" si="1"/>
        <v>-3650000</v>
      </c>
      <c r="G16" s="39">
        <f ca="1">SUM(G$4:G$15)</f>
        <v>2292769.5794583899</v>
      </c>
    </row>
    <row r="18" spans="2:7" x14ac:dyDescent="0.2">
      <c r="B18" s="62" t="s">
        <v>121</v>
      </c>
      <c r="C18" s="23">
        <f ca="1">D16+E16</f>
        <v>4092769.5794583899</v>
      </c>
    </row>
    <row r="22" spans="2:7" x14ac:dyDescent="0.2">
      <c r="B22" s="23" t="s">
        <v>136</v>
      </c>
      <c r="C22">
        <f>'Trial Balance'!C28</f>
        <v>1800000</v>
      </c>
    </row>
    <row r="23" spans="2:7" x14ac:dyDescent="0.2">
      <c r="B23" t="s">
        <v>121</v>
      </c>
      <c r="C23">
        <f ca="1">-C18</f>
        <v>-4092769.5794583899</v>
      </c>
    </row>
    <row r="24" spans="2:7" ht="12.75" thickBot="1" x14ac:dyDescent="0.25">
      <c r="B24" s="39" t="s">
        <v>137</v>
      </c>
      <c r="C24" s="39">
        <f ca="1">C22+C23</f>
        <v>-2292769.5794583899</v>
      </c>
    </row>
    <row r="26" spans="2:7" ht="48" customHeight="1" x14ac:dyDescent="0.2">
      <c r="B26" s="77" t="str">
        <f ca="1">"Based on our calculation FlyByU AG should increase its tax provision (i.e. the liability on the balance sheet) from currently CHF"&amp;CHAR(160)&amp;TEXT(-C22,"#'##0.00")&amp;" to CHF"&amp;CHAR(160)&amp;TEXT(-C24,"#'##0.00")&amp;" by booking a tax expense in the amount of CHF"&amp;CHAR(160)&amp;TEXT(-C23,"#'##0.00")&amp;". As the client booked all tax invoices paid during the period against the tax provision as per 31 December 2020 (simplified accounting entry Tax Provision / Cash)" &amp;" the provision became negative during 2021 and was therefore actually a receivable in the amount of CHF"&amp;CHAR(160)&amp;TEXT(-C22,"#'##0.00")&amp;" prior to booking the additional tax expense as per our calculation."</f>
        <v>Based on our calculation FlyByU AG should increase its tax provision (i.e. the liability on the balance sheet) from currently CHF -1'800'000.00 to CHF 2'292'769.58 by booking a tax expense in the amount of CHF 4'092'769.58. As the client booked all tax invoices paid during the period against the tax provision as per 31 December 2020 (simplified accounting entry Tax Provision / Cash) the provision became negative during 2021 and was therefore actually a receivable in the amount of CHF -1'800'000.00 prior to booking the additional tax expense as per our calculation.</v>
      </c>
      <c r="C26" s="77"/>
      <c r="D26" s="77"/>
      <c r="E26" s="77"/>
      <c r="F26" s="77"/>
      <c r="G26" s="77"/>
    </row>
  </sheetData>
  <mergeCells count="1">
    <mergeCell ref="B26:G26"/>
  </mergeCells>
  <pageMargins left="0.6" right="0.6" top="1" bottom="1" header="0.5" footer="0.5"/>
  <pageSetup paperSize="9" orientation="landscape" r:id="rId1"/>
  <headerFooter>
    <oddHeader>&amp;R&amp;7Draft - Work in Progress</oddHeader>
    <oddFooter>&amp;L&amp;7&amp;F
PwC&amp;C&amp;7Strictly private and confidential
&amp;A&amp;R&amp;7&amp;D
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AFC45-953D-4C13-92A2-BA7606FB04F5}">
  <sheetPr>
    <pageSetUpPr fitToPage="1"/>
  </sheetPr>
  <dimension ref="B1:F12"/>
  <sheetViews>
    <sheetView showGridLines="0" zoomScaleNormal="100" workbookViewId="0">
      <selection activeCell="C11" sqref="C11:C12"/>
    </sheetView>
  </sheetViews>
  <sheetFormatPr defaultRowHeight="12" x14ac:dyDescent="0.2"/>
  <cols>
    <col min="1" max="1" width="2" customWidth="1"/>
    <col min="2" max="2" width="43.7109375" customWidth="1"/>
    <col min="3" max="3" width="15.7109375" bestFit="1" customWidth="1"/>
  </cols>
  <sheetData>
    <row r="1" spans="2:6" ht="14.25" x14ac:dyDescent="0.2">
      <c r="B1" s="42" t="s">
        <v>128</v>
      </c>
    </row>
    <row r="3" spans="2:6" ht="12.75" thickBot="1" x14ac:dyDescent="0.25">
      <c r="B3" s="44" t="s">
        <v>123</v>
      </c>
      <c r="C3" s="44"/>
      <c r="D3" s="26"/>
      <c r="E3" s="26"/>
    </row>
    <row r="4" spans="2:6" ht="16.5" x14ac:dyDescent="0.3">
      <c r="B4" s="24" t="s">
        <v>119</v>
      </c>
      <c r="C4">
        <f>-'Trial Balance'!C63</f>
        <v>19777000</v>
      </c>
      <c r="E4" s="30"/>
    </row>
    <row r="5" spans="2:6" ht="16.5" x14ac:dyDescent="0.3">
      <c r="B5" s="36" t="s">
        <v>120</v>
      </c>
      <c r="C5">
        <f ca="1">-'Tax Movement Schedule'!C18</f>
        <v>-4092769.5794583932</v>
      </c>
      <c r="E5" s="30"/>
      <c r="F5" s="34"/>
    </row>
    <row r="6" spans="2:6" ht="16.5" x14ac:dyDescent="0.3">
      <c r="B6" s="43" t="s">
        <v>122</v>
      </c>
      <c r="C6">
        <f ca="1">SUBTOTAL(9,$C$4:$C$5)</f>
        <v>15684230.420541607</v>
      </c>
      <c r="E6" s="30"/>
    </row>
    <row r="7" spans="2:6" ht="16.5" x14ac:dyDescent="0.3">
      <c r="B7" s="26"/>
      <c r="E7" s="32"/>
    </row>
    <row r="8" spans="2:6" x14ac:dyDescent="0.2">
      <c r="B8" s="26" t="s">
        <v>124</v>
      </c>
      <c r="C8" s="63">
        <f>'Tax Rates'!$C$10</f>
        <v>8.5000000000000006E-2</v>
      </c>
      <c r="D8" s="26"/>
      <c r="E8" s="26"/>
    </row>
    <row r="9" spans="2:6" x14ac:dyDescent="0.2">
      <c r="B9" s="26" t="s">
        <v>125</v>
      </c>
      <c r="C9" s="63">
        <f>'Tax Rates'!$C$8*'Tax Rates'!$C$4</f>
        <v>0.16037000000000001</v>
      </c>
    </row>
    <row r="11" spans="2:6" x14ac:dyDescent="0.2">
      <c r="B11" s="23" t="s">
        <v>127</v>
      </c>
      <c r="C11" s="64">
        <f ca="1">C8*C6</f>
        <v>1333159.5857460366</v>
      </c>
    </row>
    <row r="12" spans="2:6" x14ac:dyDescent="0.2">
      <c r="B12" s="23" t="s">
        <v>126</v>
      </c>
      <c r="C12" s="64">
        <f ca="1">C9*C6</f>
        <v>2515280.0325422576</v>
      </c>
    </row>
  </sheetData>
  <pageMargins left="0.6" right="0.6" top="1" bottom="1" header="0.5" footer="0.5"/>
  <pageSetup paperSize="9" orientation="landscape" r:id="rId1"/>
  <headerFooter>
    <oddHeader>&amp;R&amp;7Draft - Work in Progress</oddHeader>
    <oddFooter>&amp;L&amp;7&amp;F
PwC&amp;C&amp;7Strictly private and confidential
&amp;A&amp;R&amp;7&amp;D
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32E3E-22FA-40D3-843F-78DE4CA724DD}">
  <sheetPr>
    <pageSetUpPr fitToPage="1"/>
  </sheetPr>
  <dimension ref="B1:F12"/>
  <sheetViews>
    <sheetView showGridLines="0" zoomScaleNormal="100" workbookViewId="0">
      <selection activeCell="C19" sqref="C19"/>
    </sheetView>
  </sheetViews>
  <sheetFormatPr defaultRowHeight="12" x14ac:dyDescent="0.2"/>
  <cols>
    <col min="1" max="1" width="2" customWidth="1"/>
    <col min="2" max="2" width="43.7109375" customWidth="1"/>
    <col min="3" max="3" width="15.7109375" bestFit="1" customWidth="1"/>
  </cols>
  <sheetData>
    <row r="1" spans="2:6" ht="14.25" x14ac:dyDescent="0.2">
      <c r="B1" s="42" t="s">
        <v>128</v>
      </c>
    </row>
    <row r="3" spans="2:6" ht="12.75" thickBot="1" x14ac:dyDescent="0.25">
      <c r="B3" s="44" t="s">
        <v>129</v>
      </c>
      <c r="C3" s="44"/>
      <c r="D3" s="26"/>
      <c r="E3" s="26"/>
    </row>
    <row r="4" spans="2:6" ht="16.5" x14ac:dyDescent="0.3">
      <c r="B4" s="24" t="s">
        <v>130</v>
      </c>
      <c r="C4">
        <f>-'Trial Balance'!C39</f>
        <v>134650000</v>
      </c>
      <c r="E4" s="30"/>
    </row>
    <row r="5" spans="2:6" ht="16.5" x14ac:dyDescent="0.3">
      <c r="B5" s="36" t="s">
        <v>120</v>
      </c>
      <c r="C5">
        <f ca="1">-'Tax Movement Schedule'!C18</f>
        <v>-4092769.5794583932</v>
      </c>
      <c r="E5" s="30"/>
      <c r="F5" s="34"/>
    </row>
    <row r="6" spans="2:6" ht="16.5" x14ac:dyDescent="0.3">
      <c r="B6" s="43" t="s">
        <v>131</v>
      </c>
      <c r="C6">
        <f ca="1">SUM(C4:C5)</f>
        <v>130557230.42054161</v>
      </c>
      <c r="E6" s="30"/>
    </row>
    <row r="7" spans="2:6" ht="16.5" x14ac:dyDescent="0.3">
      <c r="B7" s="36" t="s">
        <v>134</v>
      </c>
      <c r="C7">
        <v>0</v>
      </c>
      <c r="E7" s="30"/>
    </row>
    <row r="8" spans="2:6" ht="16.5" x14ac:dyDescent="0.3">
      <c r="B8" s="65" t="s">
        <v>135</v>
      </c>
      <c r="C8" s="23">
        <f ca="1">SUBTOTAL(9,C6:C7)</f>
        <v>130557230.42054161</v>
      </c>
      <c r="E8" s="32"/>
    </row>
    <row r="9" spans="2:6" x14ac:dyDescent="0.2">
      <c r="B9" s="26"/>
      <c r="C9" s="63"/>
      <c r="D9" s="26"/>
      <c r="E9" s="26"/>
    </row>
    <row r="10" spans="2:6" x14ac:dyDescent="0.2">
      <c r="B10" s="26" t="s">
        <v>132</v>
      </c>
      <c r="C10" s="63">
        <f>'Tax Rates'!C29</f>
        <v>1.7182499999999999E-3</v>
      </c>
    </row>
    <row r="12" spans="2:6" x14ac:dyDescent="0.2">
      <c r="B12" s="23" t="s">
        <v>133</v>
      </c>
      <c r="C12" s="64">
        <f ca="1">C10*C8</f>
        <v>224329.96117009563</v>
      </c>
    </row>
  </sheetData>
  <pageMargins left="0.6" right="0.6" top="1" bottom="1" header="0.5" footer="0.5"/>
  <pageSetup paperSize="9" orientation="landscape" r:id="rId1"/>
  <headerFooter>
    <oddHeader>&amp;R&amp;7Draft - Work in Progress</oddHeader>
    <oddFooter>&amp;L&amp;7&amp;F
PwC&amp;C&amp;7Strictly private and confidential
&amp;A&amp;R&amp;7&amp;D
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51402-FD38-4646-8CE4-66265540C17C}">
  <sheetPr>
    <pageSetUpPr fitToPage="1"/>
  </sheetPr>
  <dimension ref="A1:D63"/>
  <sheetViews>
    <sheetView showGridLines="0" zoomScale="145" zoomScaleNormal="145" workbookViewId="0">
      <selection activeCell="B34" sqref="B34"/>
    </sheetView>
  </sheetViews>
  <sheetFormatPr defaultRowHeight="12" x14ac:dyDescent="0.2"/>
  <cols>
    <col min="1" max="1" width="2" customWidth="1"/>
    <col min="2" max="2" width="38.42578125" customWidth="1"/>
    <col min="3" max="3" width="17.5703125" customWidth="1"/>
    <col min="4" max="4" width="2.140625" customWidth="1"/>
    <col min="6" max="6" width="23" bestFit="1" customWidth="1"/>
  </cols>
  <sheetData>
    <row r="1" spans="1:4" ht="14.25" x14ac:dyDescent="0.2">
      <c r="B1" s="42" t="s">
        <v>78</v>
      </c>
    </row>
    <row r="3" spans="1:4" ht="12.75" x14ac:dyDescent="0.2">
      <c r="B3" s="52"/>
      <c r="C3" s="53"/>
    </row>
    <row r="4" spans="1:4" ht="12.75" x14ac:dyDescent="0.2">
      <c r="A4" s="54"/>
      <c r="B4" s="54"/>
      <c r="C4" s="54"/>
      <c r="D4" s="54"/>
    </row>
    <row r="5" spans="1:4" ht="12.75" thickBot="1" x14ac:dyDescent="0.25">
      <c r="B5" s="55" t="s">
        <v>79</v>
      </c>
      <c r="C5" s="55"/>
    </row>
    <row r="6" spans="1:4" ht="12.75" x14ac:dyDescent="0.2">
      <c r="B6" s="54"/>
      <c r="C6" s="53"/>
    </row>
    <row r="7" spans="1:4" x14ac:dyDescent="0.2">
      <c r="B7" s="56" t="s">
        <v>80</v>
      </c>
      <c r="C7" s="57"/>
    </row>
    <row r="8" spans="1:4" ht="12.75" x14ac:dyDescent="0.2">
      <c r="B8" s="54" t="s">
        <v>81</v>
      </c>
      <c r="C8" s="68">
        <v>550000</v>
      </c>
    </row>
    <row r="9" spans="1:4" ht="12.75" x14ac:dyDescent="0.2">
      <c r="B9" s="54" t="s">
        <v>82</v>
      </c>
      <c r="C9" s="68">
        <v>12500000</v>
      </c>
    </row>
    <row r="10" spans="1:4" ht="12.75" x14ac:dyDescent="0.2">
      <c r="B10" s="54" t="s">
        <v>83</v>
      </c>
      <c r="C10" s="68">
        <v>54000000</v>
      </c>
    </row>
    <row r="11" spans="1:4" ht="12.75" x14ac:dyDescent="0.2">
      <c r="B11" s="54" t="s">
        <v>84</v>
      </c>
      <c r="C11" s="68">
        <f>C10*-1/3</f>
        <v>-18000000</v>
      </c>
    </row>
    <row r="12" spans="1:4" ht="12.75" x14ac:dyDescent="0.2">
      <c r="B12" s="54" t="s">
        <v>85</v>
      </c>
      <c r="C12" s="68">
        <v>6500000</v>
      </c>
    </row>
    <row r="13" spans="1:4" ht="12.75" x14ac:dyDescent="0.2">
      <c r="B13" s="58"/>
      <c r="C13" s="69">
        <f>SUBTOTAL(9,$C$8:$C$12)</f>
        <v>55550000</v>
      </c>
    </row>
    <row r="14" spans="1:4" ht="12.75" x14ac:dyDescent="0.2">
      <c r="B14" s="54"/>
      <c r="C14" s="70"/>
    </row>
    <row r="15" spans="1:4" x14ac:dyDescent="0.2">
      <c r="B15" s="56" t="s">
        <v>86</v>
      </c>
      <c r="C15" s="71"/>
    </row>
    <row r="16" spans="1:4" ht="12.75" x14ac:dyDescent="0.2">
      <c r="B16" s="54" t="s">
        <v>87</v>
      </c>
      <c r="C16" s="68">
        <v>50000000</v>
      </c>
    </row>
    <row r="17" spans="2:3" ht="12.75" x14ac:dyDescent="0.2">
      <c r="B17" s="54" t="s">
        <v>88</v>
      </c>
      <c r="C17" s="68">
        <v>150000000</v>
      </c>
    </row>
    <row r="18" spans="2:3" ht="12.75" x14ac:dyDescent="0.2">
      <c r="B18" s="54" t="s">
        <v>89</v>
      </c>
      <c r="C18" s="68">
        <v>5000000</v>
      </c>
    </row>
    <row r="19" spans="2:3" ht="12.75" x14ac:dyDescent="0.2">
      <c r="B19" s="54" t="s">
        <v>90</v>
      </c>
      <c r="C19" s="68">
        <v>100000000</v>
      </c>
    </row>
    <row r="20" spans="2:3" ht="12.75" x14ac:dyDescent="0.2">
      <c r="B20" s="58"/>
      <c r="C20" s="72">
        <f>SUBTOTAL(9,$C$16:$C$19)</f>
        <v>305000000</v>
      </c>
    </row>
    <row r="21" spans="2:3" ht="12.75" x14ac:dyDescent="0.2">
      <c r="B21" s="58"/>
      <c r="C21" s="73"/>
    </row>
    <row r="22" spans="2:3" ht="12.75" thickBot="1" x14ac:dyDescent="0.25">
      <c r="B22" s="59" t="s">
        <v>91</v>
      </c>
      <c r="C22" s="74">
        <f>SUBTOTAL(9,C8:C20)</f>
        <v>360550000</v>
      </c>
    </row>
    <row r="23" spans="2:3" ht="12.75" x14ac:dyDescent="0.2">
      <c r="B23" s="54"/>
      <c r="C23" s="53"/>
    </row>
    <row r="24" spans="2:3" ht="12.75" thickBot="1" x14ac:dyDescent="0.25">
      <c r="B24" s="55" t="s">
        <v>92</v>
      </c>
      <c r="C24" s="55"/>
    </row>
    <row r="25" spans="2:3" ht="12.75" x14ac:dyDescent="0.2">
      <c r="B25" s="54"/>
      <c r="C25" s="53"/>
    </row>
    <row r="26" spans="2:3" ht="12.75" x14ac:dyDescent="0.2">
      <c r="B26" s="54" t="s">
        <v>93</v>
      </c>
      <c r="C26" s="53"/>
    </row>
    <row r="27" spans="2:3" ht="12.75" x14ac:dyDescent="0.2">
      <c r="B27" s="54" t="s">
        <v>94</v>
      </c>
      <c r="C27" s="68">
        <v>-12500000</v>
      </c>
    </row>
    <row r="28" spans="2:3" ht="12.75" x14ac:dyDescent="0.2">
      <c r="B28" s="54" t="s">
        <v>141</v>
      </c>
      <c r="C28" s="68">
        <f>-1850000+2200000+180000+800000+270000+200000</f>
        <v>1800000</v>
      </c>
    </row>
    <row r="29" spans="2:3" ht="12.75" x14ac:dyDescent="0.2">
      <c r="B29" s="54" t="s">
        <v>95</v>
      </c>
      <c r="C29" s="68">
        <v>-15200000</v>
      </c>
    </row>
    <row r="30" spans="2:3" ht="12.75" x14ac:dyDescent="0.2">
      <c r="B30" s="54" t="s">
        <v>96</v>
      </c>
      <c r="C30" s="68">
        <v>-200000000</v>
      </c>
    </row>
    <row r="31" spans="2:3" ht="12.75" x14ac:dyDescent="0.2">
      <c r="B31" s="58"/>
      <c r="C31" s="72">
        <f>SUBTOTAL(9,$C$27:$C$30)</f>
        <v>-225900000</v>
      </c>
    </row>
    <row r="32" spans="2:3" ht="12.75" x14ac:dyDescent="0.2">
      <c r="B32" s="54"/>
      <c r="C32" s="70"/>
    </row>
    <row r="33" spans="2:3" ht="12.75" x14ac:dyDescent="0.2">
      <c r="B33" s="54" t="s">
        <v>97</v>
      </c>
      <c r="C33" s="70"/>
    </row>
    <row r="34" spans="2:3" ht="12.75" x14ac:dyDescent="0.2">
      <c r="B34" s="54" t="s">
        <v>98</v>
      </c>
      <c r="C34" s="68">
        <v>-100000</v>
      </c>
    </row>
    <row r="35" spans="2:3" ht="12.75" x14ac:dyDescent="0.2">
      <c r="B35" s="54" t="s">
        <v>99</v>
      </c>
      <c r="C35" s="68">
        <v>-50000</v>
      </c>
    </row>
    <row r="36" spans="2:3" ht="12.75" x14ac:dyDescent="0.2">
      <c r="B36" s="54" t="s">
        <v>100</v>
      </c>
      <c r="C36" s="68">
        <v>-50000000</v>
      </c>
    </row>
    <row r="37" spans="2:3" ht="12.75" x14ac:dyDescent="0.2">
      <c r="B37" s="54" t="s">
        <v>101</v>
      </c>
      <c r="C37" s="68">
        <f>-57823000-6900000</f>
        <v>-64723000</v>
      </c>
    </row>
    <row r="38" spans="2:3" ht="12.75" x14ac:dyDescent="0.2">
      <c r="B38" s="54" t="s">
        <v>102</v>
      </c>
      <c r="C38" s="68">
        <f>C63</f>
        <v>-19777000</v>
      </c>
    </row>
    <row r="39" spans="2:3" ht="12.75" x14ac:dyDescent="0.2">
      <c r="B39" s="58"/>
      <c r="C39" s="72">
        <f>SUBTOTAL(9,$C$34:$C$38)</f>
        <v>-134650000</v>
      </c>
    </row>
    <row r="40" spans="2:3" ht="12.75" x14ac:dyDescent="0.2">
      <c r="B40" s="54"/>
      <c r="C40" s="75"/>
    </row>
    <row r="41" spans="2:3" ht="12.75" thickBot="1" x14ac:dyDescent="0.25">
      <c r="B41" s="59" t="s">
        <v>103</v>
      </c>
      <c r="C41" s="74">
        <f>SUBTOTAL(9,C27:C39)</f>
        <v>-360550000</v>
      </c>
    </row>
    <row r="42" spans="2:3" ht="12.75" x14ac:dyDescent="0.2">
      <c r="B42" s="54"/>
      <c r="C42" s="60"/>
    </row>
    <row r="43" spans="2:3" ht="12.75" x14ac:dyDescent="0.2">
      <c r="B43" s="54"/>
      <c r="C43" s="60"/>
    </row>
    <row r="44" spans="2:3" ht="12.75" x14ac:dyDescent="0.2">
      <c r="B44" s="61"/>
      <c r="C44" s="53"/>
    </row>
    <row r="45" spans="2:3" ht="12.75" thickBot="1" x14ac:dyDescent="0.25">
      <c r="B45" s="55" t="s">
        <v>104</v>
      </c>
      <c r="C45" s="55"/>
    </row>
    <row r="46" spans="2:3" ht="12.75" x14ac:dyDescent="0.2">
      <c r="B46" s="54"/>
      <c r="C46" s="53"/>
    </row>
    <row r="47" spans="2:3" ht="12.75" x14ac:dyDescent="0.2">
      <c r="B47" s="54"/>
      <c r="C47" s="53"/>
    </row>
    <row r="48" spans="2:3" ht="12.75" x14ac:dyDescent="0.2">
      <c r="B48" s="54" t="s">
        <v>105</v>
      </c>
      <c r="C48" s="68">
        <v>-120000000</v>
      </c>
    </row>
    <row r="49" spans="2:3" ht="12.75" x14ac:dyDescent="0.2">
      <c r="B49" s="54" t="s">
        <v>106</v>
      </c>
      <c r="C49" s="68">
        <v>65000000</v>
      </c>
    </row>
    <row r="50" spans="2:3" ht="12.75" x14ac:dyDescent="0.2">
      <c r="B50" s="54" t="s">
        <v>107</v>
      </c>
      <c r="C50" s="68">
        <f>5050000</f>
        <v>5050000</v>
      </c>
    </row>
    <row r="51" spans="2:3" ht="12.75" x14ac:dyDescent="0.2">
      <c r="B51" s="54" t="s">
        <v>108</v>
      </c>
      <c r="C51" s="68">
        <f>16800000</f>
        <v>16800000</v>
      </c>
    </row>
    <row r="52" spans="2:3" ht="12.75" x14ac:dyDescent="0.2">
      <c r="B52" s="54" t="s">
        <v>109</v>
      </c>
      <c r="C52" s="68">
        <f>700000</f>
        <v>700000</v>
      </c>
    </row>
    <row r="53" spans="2:3" ht="12.75" x14ac:dyDescent="0.2">
      <c r="B53" s="54" t="s">
        <v>110</v>
      </c>
      <c r="C53" s="68">
        <f>500000</f>
        <v>500000</v>
      </c>
    </row>
    <row r="54" spans="2:3" ht="12.75" x14ac:dyDescent="0.2">
      <c r="B54" s="54" t="s">
        <v>111</v>
      </c>
      <c r="C54" s="68">
        <f>1000000</f>
        <v>1000000</v>
      </c>
    </row>
    <row r="55" spans="2:3" ht="12.75" x14ac:dyDescent="0.2">
      <c r="B55" s="54" t="s">
        <v>112</v>
      </c>
      <c r="C55" s="68">
        <f>8700000</f>
        <v>8700000</v>
      </c>
    </row>
    <row r="56" spans="2:3" ht="12.75" x14ac:dyDescent="0.2">
      <c r="B56" s="54" t="s">
        <v>113</v>
      </c>
      <c r="C56" s="68">
        <v>18000</v>
      </c>
    </row>
    <row r="57" spans="2:3" ht="12.75" x14ac:dyDescent="0.2">
      <c r="B57" s="54" t="s">
        <v>114</v>
      </c>
      <c r="C57" s="68">
        <f>45000</f>
        <v>45000</v>
      </c>
    </row>
    <row r="58" spans="2:3" ht="12.75" x14ac:dyDescent="0.2">
      <c r="B58" s="54" t="s">
        <v>115</v>
      </c>
      <c r="C58" s="68">
        <f>60000</f>
        <v>60000</v>
      </c>
    </row>
    <row r="59" spans="2:3" ht="12.75" x14ac:dyDescent="0.2">
      <c r="B59" s="54" t="s">
        <v>116</v>
      </c>
      <c r="C59" s="68">
        <v>640000</v>
      </c>
    </row>
    <row r="60" spans="2:3" ht="12.75" x14ac:dyDescent="0.2">
      <c r="B60" s="54" t="s">
        <v>117</v>
      </c>
      <c r="C60" s="68">
        <v>1710000</v>
      </c>
    </row>
    <row r="61" spans="2:3" ht="12.75" x14ac:dyDescent="0.2">
      <c r="B61" s="54" t="s">
        <v>118</v>
      </c>
      <c r="C61" s="68">
        <v>0</v>
      </c>
    </row>
    <row r="62" spans="2:3" ht="12.75" x14ac:dyDescent="0.2">
      <c r="B62" s="54"/>
      <c r="C62" s="68"/>
    </row>
    <row r="63" spans="2:3" ht="12.75" thickBot="1" x14ac:dyDescent="0.25">
      <c r="B63" s="59" t="s">
        <v>102</v>
      </c>
      <c r="C63" s="74">
        <f>SUBTOTAL(9,$C$48:$C$61)</f>
        <v>-19777000</v>
      </c>
    </row>
  </sheetData>
  <pageMargins left="0.6" right="0.6" top="1" bottom="1" header="0.5" footer="0.5"/>
  <pageSetup paperSize="9" orientation="landscape" r:id="rId1"/>
  <headerFooter>
    <oddHeader>&amp;R&amp;7Draft - Work in Progress</oddHeader>
    <oddFooter>&amp;L&amp;7&amp;F
PwC&amp;C&amp;7Strictly private and confidential
&amp;A&amp;R&amp;7&amp;D
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B1:N34"/>
  <sheetViews>
    <sheetView showGridLines="0" zoomScaleNormal="100" workbookViewId="0">
      <selection activeCell="P25" sqref="P25"/>
    </sheetView>
  </sheetViews>
  <sheetFormatPr defaultRowHeight="12" x14ac:dyDescent="0.2"/>
  <cols>
    <col min="1" max="1" width="2" customWidth="1"/>
    <col min="2" max="2" width="39" bestFit="1" customWidth="1"/>
    <col min="3" max="3" width="8.5703125" bestFit="1" customWidth="1"/>
  </cols>
  <sheetData>
    <row r="1" spans="2:14" ht="14.25" x14ac:dyDescent="0.2">
      <c r="B1" s="42" t="s">
        <v>42</v>
      </c>
    </row>
    <row r="3" spans="2:14" ht="12.75" thickBot="1" x14ac:dyDescent="0.25">
      <c r="B3" s="44" t="s">
        <v>49</v>
      </c>
      <c r="C3" s="44"/>
      <c r="D3" s="26"/>
      <c r="E3" s="26"/>
    </row>
    <row r="4" spans="2:14" ht="16.5" x14ac:dyDescent="0.3">
      <c r="B4" s="24" t="s">
        <v>48</v>
      </c>
      <c r="C4" s="35">
        <v>7.0000000000000007E-2</v>
      </c>
      <c r="E4" s="30"/>
    </row>
    <row r="5" spans="2:14" ht="16.5" x14ac:dyDescent="0.3">
      <c r="B5" s="36" t="s">
        <v>51</v>
      </c>
      <c r="C5" s="35">
        <v>1</v>
      </c>
      <c r="E5" s="30"/>
      <c r="F5" s="34"/>
    </row>
    <row r="6" spans="2:14" ht="16.5" x14ac:dyDescent="0.3">
      <c r="B6" s="36" t="s">
        <v>52</v>
      </c>
      <c r="C6" s="35">
        <v>1.19</v>
      </c>
      <c r="E6" s="30"/>
    </row>
    <row r="7" spans="2:14" ht="16.5" x14ac:dyDescent="0.3">
      <c r="B7" s="36" t="s">
        <v>53</v>
      </c>
      <c r="C7" s="35">
        <v>0.10100000000000001</v>
      </c>
      <c r="E7" s="30"/>
    </row>
    <row r="8" spans="2:14" ht="16.5" x14ac:dyDescent="0.3">
      <c r="B8" s="24" t="s">
        <v>50</v>
      </c>
      <c r="C8" s="35">
        <f>C7+C6+C5</f>
        <v>2.2909999999999999</v>
      </c>
      <c r="E8" s="30"/>
    </row>
    <row r="9" spans="2:14" ht="16.5" x14ac:dyDescent="0.3">
      <c r="C9" s="35"/>
      <c r="E9" s="30"/>
      <c r="F9" s="33"/>
    </row>
    <row r="10" spans="2:14" ht="16.5" x14ac:dyDescent="0.3">
      <c r="B10" s="43" t="s">
        <v>54</v>
      </c>
      <c r="C10" s="35">
        <v>8.5000000000000006E-2</v>
      </c>
      <c r="E10" s="30"/>
      <c r="N10" s="41"/>
    </row>
    <row r="11" spans="2:14" ht="16.5" x14ac:dyDescent="0.3">
      <c r="E11" s="30"/>
    </row>
    <row r="12" spans="2:14" ht="16.5" x14ac:dyDescent="0.3">
      <c r="B12" s="37" t="s">
        <v>55</v>
      </c>
      <c r="C12" s="38">
        <f>C4*C8+C10</f>
        <v>0.24537000000000003</v>
      </c>
      <c r="E12" s="30"/>
    </row>
    <row r="13" spans="2:14" ht="16.5" x14ac:dyDescent="0.3">
      <c r="E13" s="30"/>
    </row>
    <row r="14" spans="2:14" ht="16.5" x14ac:dyDescent="0.3">
      <c r="B14" t="s">
        <v>56</v>
      </c>
      <c r="C14">
        <v>100</v>
      </c>
      <c r="E14" s="30"/>
    </row>
    <row r="15" spans="2:14" ht="16.5" x14ac:dyDescent="0.3">
      <c r="B15" t="s">
        <v>49</v>
      </c>
      <c r="C15">
        <f ca="1">-C12*C16</f>
        <v>-19.702578350209176</v>
      </c>
      <c r="E15" s="28"/>
    </row>
    <row r="16" spans="2:14" ht="16.5" x14ac:dyDescent="0.3">
      <c r="B16" t="s">
        <v>57</v>
      </c>
      <c r="C16">
        <f ca="1">SUM(C14:C15)</f>
        <v>80.29742164979082</v>
      </c>
      <c r="E16" s="28"/>
    </row>
    <row r="17" spans="2:7" ht="16.5" x14ac:dyDescent="0.3">
      <c r="E17" s="28"/>
    </row>
    <row r="18" spans="2:7" ht="17.25" thickBot="1" x14ac:dyDescent="0.35">
      <c r="B18" s="39" t="s">
        <v>58</v>
      </c>
      <c r="C18" s="40">
        <f ca="1">-C15/C14</f>
        <v>0.19702578350209177</v>
      </c>
      <c r="E18" s="28"/>
    </row>
    <row r="19" spans="2:7" ht="16.5" x14ac:dyDescent="0.3">
      <c r="E19" s="28"/>
    </row>
    <row r="20" spans="2:7" ht="17.25" thickBot="1" x14ac:dyDescent="0.35">
      <c r="B20" s="39" t="s">
        <v>59</v>
      </c>
      <c r="C20" s="40">
        <f>C12/(1+C12)</f>
        <v>0.19702578350209177</v>
      </c>
      <c r="E20" s="66"/>
      <c r="F20" s="35"/>
      <c r="G20" s="35"/>
    </row>
    <row r="21" spans="2:7" ht="16.5" x14ac:dyDescent="0.3">
      <c r="E21" s="28"/>
    </row>
    <row r="22" spans="2:7" ht="17.25" thickBot="1" x14ac:dyDescent="0.35">
      <c r="B22" s="44" t="s">
        <v>60</v>
      </c>
      <c r="C22" s="44"/>
      <c r="E22" s="31"/>
    </row>
    <row r="23" spans="2:7" ht="16.5" x14ac:dyDescent="0.3">
      <c r="B23" s="24" t="s">
        <v>48</v>
      </c>
      <c r="C23" s="45">
        <v>7.5000000000000002E-4</v>
      </c>
      <c r="E23" s="29"/>
    </row>
    <row r="24" spans="2:7" ht="16.5" x14ac:dyDescent="0.3">
      <c r="B24" s="36" t="s">
        <v>51</v>
      </c>
      <c r="C24" s="35">
        <v>1</v>
      </c>
      <c r="E24" s="30"/>
    </row>
    <row r="25" spans="2:7" ht="16.5" x14ac:dyDescent="0.3">
      <c r="B25" s="36" t="s">
        <v>52</v>
      </c>
      <c r="C25" s="35">
        <v>1.19</v>
      </c>
      <c r="E25" s="30"/>
    </row>
    <row r="26" spans="2:7" ht="16.5" x14ac:dyDescent="0.3">
      <c r="B26" s="36" t="s">
        <v>53</v>
      </c>
      <c r="C26" s="35">
        <v>0.10100000000000001</v>
      </c>
      <c r="E26" s="28"/>
    </row>
    <row r="27" spans="2:7" ht="16.5" x14ac:dyDescent="0.3">
      <c r="B27" s="24" t="s">
        <v>50</v>
      </c>
      <c r="C27" s="35">
        <f>C26+C25+C24</f>
        <v>2.2909999999999999</v>
      </c>
      <c r="E27" s="28"/>
    </row>
    <row r="28" spans="2:7" ht="16.5" x14ac:dyDescent="0.3">
      <c r="C28" s="35"/>
      <c r="E28" s="28"/>
    </row>
    <row r="29" spans="2:7" ht="17.25" thickBot="1" x14ac:dyDescent="0.35">
      <c r="B29" s="39" t="s">
        <v>61</v>
      </c>
      <c r="C29" s="67">
        <f>C27*C23</f>
        <v>1.7182499999999999E-3</v>
      </c>
      <c r="E29" s="28"/>
    </row>
    <row r="30" spans="2:7" ht="16.5" x14ac:dyDescent="0.3">
      <c r="E30" s="28"/>
    </row>
    <row r="31" spans="2:7" ht="16.5" x14ac:dyDescent="0.3">
      <c r="E31" s="28"/>
    </row>
    <row r="32" spans="2:7" ht="16.5" x14ac:dyDescent="0.3">
      <c r="E32" s="31"/>
    </row>
    <row r="33" spans="2:5" ht="16.5" x14ac:dyDescent="0.3">
      <c r="B33" s="26"/>
      <c r="E33" s="32"/>
    </row>
    <row r="34" spans="2:5" ht="14.25" x14ac:dyDescent="0.2">
      <c r="B34" s="26"/>
      <c r="C34" s="27"/>
      <c r="D34" s="26"/>
      <c r="E34" s="26"/>
    </row>
  </sheetData>
  <pageMargins left="0.6" right="0.6" top="1" bottom="1" header="0.5" footer="0.5"/>
  <pageSetup paperSize="9" orientation="landscape" r:id="rId1"/>
  <headerFooter>
    <oddHeader>&amp;R&amp;7Draft - Work in Progress</oddHeader>
    <oddFooter>&amp;L&amp;7&amp;F
PwC&amp;C&amp;7Strictly private and confidential
&amp;A&amp;R&amp;7&amp;D
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5423E-ACDA-423E-A0DB-D9688A65BBF1}">
  <dimension ref="A1:C7"/>
  <sheetViews>
    <sheetView showGridLines="0" workbookViewId="0">
      <selection activeCell="C14" sqref="C14"/>
    </sheetView>
  </sheetViews>
  <sheetFormatPr defaultRowHeight="12" x14ac:dyDescent="0.2"/>
  <cols>
    <col min="1" max="1" width="43.85546875" bestFit="1" customWidth="1"/>
    <col min="2" max="2" width="25.28515625" bestFit="1" customWidth="1"/>
  </cols>
  <sheetData>
    <row r="1" spans="1:3" x14ac:dyDescent="0.2">
      <c r="A1" s="23" t="s">
        <v>44</v>
      </c>
      <c r="B1" s="23" t="s">
        <v>45</v>
      </c>
      <c r="C1" s="23" t="s">
        <v>46</v>
      </c>
    </row>
    <row r="2" spans="1:3" x14ac:dyDescent="0.2">
      <c r="A2" s="24" t="s">
        <v>64</v>
      </c>
      <c r="B2" s="24" t="s">
        <v>47</v>
      </c>
      <c r="C2" s="25" t="s">
        <v>46</v>
      </c>
    </row>
    <row r="3" spans="1:3" x14ac:dyDescent="0.2">
      <c r="A3" s="24" t="s">
        <v>65</v>
      </c>
      <c r="B3" t="s">
        <v>43</v>
      </c>
      <c r="C3" s="25" t="s">
        <v>46</v>
      </c>
    </row>
    <row r="4" spans="1:3" x14ac:dyDescent="0.2">
      <c r="A4" s="24" t="s">
        <v>66</v>
      </c>
      <c r="B4" t="s">
        <v>62</v>
      </c>
      <c r="C4" s="25" t="s">
        <v>46</v>
      </c>
    </row>
    <row r="5" spans="1:3" x14ac:dyDescent="0.2">
      <c r="A5" t="s">
        <v>67</v>
      </c>
      <c r="B5" t="s">
        <v>63</v>
      </c>
      <c r="C5" s="25" t="s">
        <v>46</v>
      </c>
    </row>
    <row r="6" spans="1:3" x14ac:dyDescent="0.2">
      <c r="A6" t="s">
        <v>68</v>
      </c>
      <c r="B6" t="s">
        <v>63</v>
      </c>
      <c r="C6" s="25" t="s">
        <v>46</v>
      </c>
    </row>
    <row r="7" spans="1:3" x14ac:dyDescent="0.2">
      <c r="A7" t="s">
        <v>69</v>
      </c>
      <c r="B7" t="s">
        <v>63</v>
      </c>
      <c r="C7" s="25" t="s">
        <v>46</v>
      </c>
    </row>
  </sheetData>
  <hyperlinks>
    <hyperlink ref="C4" r:id="rId1" xr:uid="{99B5AE31-14EC-44B7-BAE8-98F5BB368FB0}"/>
    <hyperlink ref="C3" r:id="rId2" xr:uid="{63F92395-DABD-4F4F-8E9A-3F2FA80216E2}"/>
    <hyperlink ref="C2" r:id="rId3" xr:uid="{D7FD8413-EEA7-4AEE-BBD6-19E582CA5DC0}"/>
    <hyperlink ref="C5" r:id="rId4" xr:uid="{07D34E08-D66B-488C-A612-08198BBA0AB0}"/>
    <hyperlink ref="C6" r:id="rId5" location="/" xr:uid="{6EDD60A1-63EE-45B7-983F-74107A40411F}"/>
    <hyperlink ref="C7" r:id="rId6" xr:uid="{DB653667-61CA-4DA8-B95D-72A1364FBA52}"/>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8B04CB77167F44BB33D835AC9CC2CD0" ma:contentTypeVersion="12" ma:contentTypeDescription="Create a new document." ma:contentTypeScope="" ma:versionID="8a1fe7d1b1f1ac914ee80439a637bf09">
  <xsd:schema xmlns:xsd="http://www.w3.org/2001/XMLSchema" xmlns:xs="http://www.w3.org/2001/XMLSchema" xmlns:p="http://schemas.microsoft.com/office/2006/metadata/properties" xmlns:ns3="c6854ead-ad0b-428c-beb4-f46893661eb5" xmlns:ns4="bb619a24-edac-428d-9476-0bf1ffb4d897" targetNamespace="http://schemas.microsoft.com/office/2006/metadata/properties" ma:root="true" ma:fieldsID="88baaa9dca08c22c344c55f704ac9a2c" ns3:_="" ns4:_="">
    <xsd:import namespace="c6854ead-ad0b-428c-beb4-f46893661eb5"/>
    <xsd:import namespace="bb619a24-edac-428d-9476-0bf1ffb4d897"/>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element ref="ns4:MediaServiceAutoTags" minOccurs="0"/>
                <xsd:element ref="ns4:MediaServiceGenerationTime" minOccurs="0"/>
                <xsd:element ref="ns4:MediaServiceEventHashCode" minOccurs="0"/>
                <xsd:element ref="ns4:MediaServiceDateTaken" minOccurs="0"/>
                <xsd:element ref="ns4: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6854ead-ad0b-428c-beb4-f46893661eb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b619a24-edac-428d-9476-0bf1ffb4d897"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3289FAF-F832-4535-8E19-8E1D78B682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6854ead-ad0b-428c-beb4-f46893661eb5"/>
    <ds:schemaRef ds:uri="bb619a24-edac-428d-9476-0bf1ffb4d89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D3A956D-7A6D-4A9F-B301-88558AC9785D}">
  <ds:schemaRefs>
    <ds:schemaRef ds:uri="http://schemas.microsoft.com/sharepoint/v3/contenttype/forms"/>
  </ds:schemaRefs>
</ds:datastoreItem>
</file>

<file path=customXml/itemProps3.xml><?xml version="1.0" encoding="utf-8"?>
<ds:datastoreItem xmlns:ds="http://schemas.openxmlformats.org/officeDocument/2006/customXml" ds:itemID="{CA7BA77A-787F-4119-930E-2BF224DFB1A6}">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45</vt:i4>
      </vt:variant>
    </vt:vector>
  </HeadingPairs>
  <TitlesOfParts>
    <vt:vector size="51" baseType="lpstr">
      <vt:lpstr>Tax Movement Schedule</vt:lpstr>
      <vt:lpstr>Income Tax 2021</vt:lpstr>
      <vt:lpstr>Capital Tax 2021</vt:lpstr>
      <vt:lpstr>Trial Balance</vt:lpstr>
      <vt:lpstr>Tax Rates</vt:lpstr>
      <vt:lpstr>Sources</vt:lpstr>
      <vt:lpstr>BalanceSheetDates</vt:lpstr>
      <vt:lpstr>Conventions</vt:lpstr>
      <vt:lpstr>IncomeStatementDates</vt:lpstr>
      <vt:lpstr>Period_1</vt:lpstr>
      <vt:lpstr>Period_10</vt:lpstr>
      <vt:lpstr>Period_10Description</vt:lpstr>
      <vt:lpstr>Period_1Description</vt:lpstr>
      <vt:lpstr>Period_2</vt:lpstr>
      <vt:lpstr>Period_2Description</vt:lpstr>
      <vt:lpstr>Period_3</vt:lpstr>
      <vt:lpstr>Period_3Description</vt:lpstr>
      <vt:lpstr>Period_4</vt:lpstr>
      <vt:lpstr>Period_4Description</vt:lpstr>
      <vt:lpstr>Period_5</vt:lpstr>
      <vt:lpstr>Period_5Description</vt:lpstr>
      <vt:lpstr>Period_6</vt:lpstr>
      <vt:lpstr>Period_6Description</vt:lpstr>
      <vt:lpstr>Period_7</vt:lpstr>
      <vt:lpstr>Period_7Description</vt:lpstr>
      <vt:lpstr>Period_8</vt:lpstr>
      <vt:lpstr>Period_8Description</vt:lpstr>
      <vt:lpstr>Period_9</vt:lpstr>
      <vt:lpstr>Period_9Description</vt:lpstr>
      <vt:lpstr>PeriodEnd_1</vt:lpstr>
      <vt:lpstr>PeriodEnd_10</vt:lpstr>
      <vt:lpstr>PeriodEnd_10Description</vt:lpstr>
      <vt:lpstr>PeriodEnd_1Description</vt:lpstr>
      <vt:lpstr>PeriodEnd_2</vt:lpstr>
      <vt:lpstr>PeriodEnd_2Description</vt:lpstr>
      <vt:lpstr>PeriodEnd_3</vt:lpstr>
      <vt:lpstr>PeriodEnd_3Description</vt:lpstr>
      <vt:lpstr>PeriodEnd_4</vt:lpstr>
      <vt:lpstr>PeriodEnd_4Description</vt:lpstr>
      <vt:lpstr>PeriodEnd_5</vt:lpstr>
      <vt:lpstr>PeriodEnd_5Description</vt:lpstr>
      <vt:lpstr>PeriodEnd_6</vt:lpstr>
      <vt:lpstr>PeriodEnd_6Description</vt:lpstr>
      <vt:lpstr>PeriodEnd_7</vt:lpstr>
      <vt:lpstr>PeriodEnd_7Description</vt:lpstr>
      <vt:lpstr>PeriodEnd_8</vt:lpstr>
      <vt:lpstr>PeriodEnd_8Description</vt:lpstr>
      <vt:lpstr>PeriodEnd_9</vt:lpstr>
      <vt:lpstr>PeriodEnd_9Description</vt:lpstr>
      <vt:lpstr>Project_Name</vt:lpstr>
      <vt:lpstr>Units</vt:lpstr>
    </vt:vector>
  </TitlesOfParts>
  <Company>PricewaterhouseCoopers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Dominik Bischof</dc:creator>
  <dc:description/>
  <cp:lastModifiedBy>Patrick Spielmann (CH)</cp:lastModifiedBy>
  <dcterms:created xsi:type="dcterms:W3CDTF">2011-07-18T15:25:37Z</dcterms:created>
  <dcterms:modified xsi:type="dcterms:W3CDTF">2021-03-10T06:32:29Z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randFormat">
    <vt:lpwstr>1.0</vt:lpwstr>
  </property>
  <property fmtid="{D5CDD505-2E9C-101B-9397-08002B2CF9AE}" pid="3" name="IndexShtCodeName">
    <vt:lpwstr>Sheet1</vt:lpwstr>
  </property>
  <property fmtid="{D5CDD505-2E9C-101B-9397-08002B2CF9AE}" pid="4" name="Smrt Workbook Type">
    <vt:lpwstr>DealTool</vt:lpwstr>
  </property>
  <property fmtid="{D5CDD505-2E9C-101B-9397-08002B2CF9AE}" pid="5" name="Smart Base Template Version">
    <vt:lpwstr>20110718v3</vt:lpwstr>
  </property>
  <property fmtid="{D5CDD505-2E9C-101B-9397-08002B2CF9AE}" pid="6" name="SetupWorkbook">
    <vt:lpwstr>Yes</vt:lpwstr>
  </property>
  <property fmtid="{D5CDD505-2E9C-101B-9397-08002B2CF9AE}" pid="7" name="Smrt_NotesFontSize">
    <vt:lpwstr>8</vt:lpwstr>
  </property>
  <property fmtid="{D5CDD505-2E9C-101B-9397-08002B2CF9AE}" pid="8" name="Smrt_WorkbookThemeColor">
    <vt:lpwstr>PwC</vt:lpwstr>
  </property>
  <property fmtid="{D5CDD505-2E9C-101B-9397-08002B2CF9AE}" pid="9" name="Smrt_WorkbookNumberDisplay">
    <vt:lpwstr>2</vt:lpwstr>
  </property>
  <property fmtid="{D5CDD505-2E9C-101B-9397-08002B2CF9AE}" pid="10" name="Smrt_WorkbookPercentageDisplay">
    <vt:lpwstr>2</vt:lpwstr>
  </property>
  <property fmtid="{D5CDD505-2E9C-101B-9397-08002B2CF9AE}" pid="11" name="ContentTypeId">
    <vt:lpwstr>0x01010088B04CB77167F44BB33D835AC9CC2CD0</vt:lpwstr>
  </property>
</Properties>
</file>