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ntrol Automatic\Downloads\"/>
    </mc:Choice>
  </mc:AlternateContent>
  <bookViews>
    <workbookView xWindow="0" yWindow="0" windowWidth="28800" windowHeight="12450" activeTab="3"/>
  </bookViews>
  <sheets>
    <sheet name="Motor  Tac. Pot. i ADC" sheetId="1" r:id="rId1"/>
    <sheet name="PWM en llaç obert" sheetId="3" r:id="rId2"/>
    <sheet name="Bodes Filtre i Derivador" sheetId="2" r:id="rId3"/>
    <sheet name="Motor  PWM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4" l="1"/>
  <c r="D23" i="4"/>
  <c r="D24" i="4"/>
  <c r="D25" i="4"/>
  <c r="D26" i="4"/>
  <c r="D27" i="4"/>
  <c r="D28" i="4"/>
  <c r="D29" i="4"/>
  <c r="D30" i="4"/>
  <c r="D11" i="4"/>
  <c r="D10" i="4"/>
  <c r="D9" i="4"/>
  <c r="D8" i="4"/>
  <c r="D7" i="4"/>
  <c r="D6" i="4"/>
  <c r="D5" i="4"/>
  <c r="D4" i="4"/>
  <c r="F30" i="4" l="1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4" i="3"/>
  <c r="G6" i="2" l="1"/>
  <c r="G7" i="2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M5" i="1"/>
  <c r="M6" i="1"/>
  <c r="M8" i="1"/>
  <c r="M10" i="1"/>
  <c r="M11" i="1"/>
  <c r="M12" i="1"/>
  <c r="M13" i="1"/>
  <c r="M14" i="1"/>
  <c r="M15" i="1"/>
  <c r="M16" i="1"/>
  <c r="M17" i="1"/>
  <c r="M18" i="1"/>
  <c r="M19" i="1"/>
  <c r="M20" i="1"/>
  <c r="M4" i="1"/>
  <c r="G30" i="1"/>
  <c r="H30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H4" i="1"/>
  <c r="G4" i="1"/>
</calcChain>
</file>

<file path=xl/sharedStrings.xml><?xml version="1.0" encoding="utf-8"?>
<sst xmlns="http://schemas.openxmlformats.org/spreadsheetml/2006/main" count="79" uniqueCount="53">
  <si>
    <t>Angle</t>
  </si>
  <si>
    <t>60~73</t>
  </si>
  <si>
    <t>73~80</t>
  </si>
  <si>
    <t>Sat+</t>
  </si>
  <si>
    <t>Sat-</t>
  </si>
  <si>
    <t>Discontinuitat</t>
  </si>
  <si>
    <t>Multímetre</t>
  </si>
  <si>
    <t>Osciloscopi</t>
  </si>
  <si>
    <t>Arduino</t>
  </si>
  <si>
    <t>Vin Teòric</t>
  </si>
  <si>
    <t>Vin  Mesurat</t>
  </si>
  <si>
    <t>Vin  P-P</t>
  </si>
  <si>
    <t>Vin Mitjà</t>
  </si>
  <si>
    <t>f [Hz]</t>
  </si>
  <si>
    <t>Display [rpm]</t>
  </si>
  <si>
    <t>Vtac Mesurat</t>
  </si>
  <si>
    <t>Vtac  Mitjà</t>
  </si>
  <si>
    <t>Vpot Mesurat</t>
  </si>
  <si>
    <t>Vpot Mitjà</t>
  </si>
  <si>
    <t>Angle 2</t>
  </si>
  <si>
    <t>Vpot Mesurat 2</t>
  </si>
  <si>
    <t>Vpot Mitjà 2</t>
  </si>
  <si>
    <t>f to ω</t>
  </si>
  <si>
    <t>f to rpm</t>
  </si>
  <si>
    <t>Calculat</t>
  </si>
  <si>
    <t>Angle rad</t>
  </si>
  <si>
    <t>Angle 2 rad</t>
  </si>
  <si>
    <t>f</t>
  </si>
  <si>
    <t xml:space="preserve">Vin </t>
  </si>
  <si>
    <t>Pk-Pk</t>
  </si>
  <si>
    <t>Mitjà</t>
  </si>
  <si>
    <t>Vout</t>
  </si>
  <si>
    <t>-</t>
  </si>
  <si>
    <t>Delay</t>
  </si>
  <si>
    <t>Filtre 34Hz</t>
  </si>
  <si>
    <t>Derivador</t>
  </si>
  <si>
    <t>Guany 0,1</t>
  </si>
  <si>
    <t>Guany 0,01</t>
  </si>
  <si>
    <t>Saturació</t>
  </si>
  <si>
    <t>Anomalies</t>
  </si>
  <si>
    <t>% DC</t>
  </si>
  <si>
    <t>Ton</t>
  </si>
  <si>
    <t>Freqüència</t>
  </si>
  <si>
    <t>Amplada</t>
  </si>
  <si>
    <t>Escala Ton</t>
  </si>
  <si>
    <t>El fre distorsiona el Duty Cycle %</t>
  </si>
  <si>
    <t>Freq</t>
  </si>
  <si>
    <t>D% A</t>
  </si>
  <si>
    <t>D% B</t>
  </si>
  <si>
    <t>Retard A-B us</t>
  </si>
  <si>
    <t>Periode</t>
  </si>
  <si>
    <t>kHz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</si>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</sst>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">
        <color indexed="64"/>
      </right>
      <top style="medium">
        <color theme="1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0" fillId="0" borderId="21" xfId="0" applyBorder="1"/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41" xfId="0" applyNumberFormat="1" applyFont="1" applyBorder="1" applyAlignment="1">
      <alignment horizontal="center" vertical="center"/>
    </xf>
    <xf numFmtId="0" fontId="9" fillId="0" borderId="2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workbookViewId="0">
      <selection activeCell="C38" sqref="C38"/>
    </sheetView>
  </sheetViews>
  <sheetFormatPr defaultRowHeight="15" x14ac:dyDescent="0.25"/>
  <cols>
    <col min="2" max="2" width="10.7109375" bestFit="1" customWidth="1"/>
    <col min="3" max="3" width="13.5703125" bestFit="1" customWidth="1"/>
    <col min="4" max="4" width="8.5703125" bestFit="1" customWidth="1"/>
    <col min="5" max="5" width="9.85546875" bestFit="1" customWidth="1"/>
    <col min="6" max="6" width="6.7109375" bestFit="1" customWidth="1"/>
    <col min="7" max="7" width="13.7109375" bestFit="1" customWidth="1"/>
    <col min="8" max="8" width="9" bestFit="1" customWidth="1"/>
    <col min="9" max="10" width="14.140625" bestFit="1" customWidth="1"/>
    <col min="11" max="11" width="11.5703125" bestFit="1" customWidth="1"/>
    <col min="12" max="12" width="6.7109375" bestFit="1" customWidth="1"/>
    <col min="13" max="13" width="13.7109375" bestFit="1" customWidth="1"/>
    <col min="14" max="14" width="6.7109375" bestFit="1" customWidth="1"/>
    <col min="15" max="15" width="14.5703125" bestFit="1" customWidth="1"/>
    <col min="16" max="16" width="11.42578125" bestFit="1" customWidth="1"/>
    <col min="17" max="17" width="14.140625" bestFit="1" customWidth="1"/>
    <col min="18" max="18" width="10" customWidth="1"/>
    <col min="19" max="19" width="13.7109375" bestFit="1" customWidth="1"/>
    <col min="20" max="20" width="8.28515625" bestFit="1" customWidth="1"/>
    <col min="21" max="21" width="16.28515625" bestFit="1" customWidth="1"/>
    <col min="22" max="22" width="13.28515625" bestFit="1" customWidth="1"/>
  </cols>
  <sheetData>
    <row r="2" spans="2:22" ht="15.75" x14ac:dyDescent="0.25">
      <c r="B2" s="24"/>
      <c r="C2" s="26"/>
      <c r="D2" s="26"/>
      <c r="E2" s="26"/>
      <c r="F2" s="27"/>
      <c r="G2" s="27"/>
      <c r="H2" s="27"/>
      <c r="I2" s="26"/>
      <c r="J2" s="26"/>
      <c r="K2" s="26"/>
      <c r="L2" s="9"/>
      <c r="M2" s="23"/>
      <c r="N2" s="23"/>
      <c r="O2" s="26"/>
      <c r="P2" s="26"/>
      <c r="Q2" s="9"/>
      <c r="S2" s="23"/>
      <c r="T2" s="25"/>
      <c r="U2" s="25"/>
      <c r="V2" s="25"/>
    </row>
    <row r="3" spans="2:22" ht="16.5" thickBot="1" x14ac:dyDescent="0.3">
      <c r="B3" s="17" t="s">
        <v>9</v>
      </c>
      <c r="C3" s="18" t="s">
        <v>10</v>
      </c>
      <c r="D3" s="19" t="s">
        <v>11</v>
      </c>
      <c r="E3" s="20" t="s">
        <v>12</v>
      </c>
      <c r="F3" s="21" t="s">
        <v>13</v>
      </c>
      <c r="G3" s="28" t="s">
        <v>22</v>
      </c>
      <c r="H3" s="28" t="s">
        <v>23</v>
      </c>
      <c r="I3" s="22" t="s">
        <v>14</v>
      </c>
      <c r="J3" s="19" t="s">
        <v>15</v>
      </c>
      <c r="K3" s="20" t="s">
        <v>16</v>
      </c>
      <c r="M3" s="41" t="s">
        <v>25</v>
      </c>
      <c r="N3" s="17" t="s">
        <v>0</v>
      </c>
      <c r="O3" s="21" t="s">
        <v>17</v>
      </c>
      <c r="P3" s="20" t="s">
        <v>18</v>
      </c>
      <c r="S3" s="41" t="s">
        <v>26</v>
      </c>
      <c r="T3" s="17" t="s">
        <v>19</v>
      </c>
      <c r="U3" s="18" t="s">
        <v>20</v>
      </c>
      <c r="V3" s="20" t="s">
        <v>21</v>
      </c>
    </row>
    <row r="4" spans="2:22" ht="15.75" x14ac:dyDescent="0.25">
      <c r="B4" s="11">
        <v>-5</v>
      </c>
      <c r="C4" s="1">
        <v>-4.96</v>
      </c>
      <c r="D4" s="1">
        <v>0.215</v>
      </c>
      <c r="E4" s="2">
        <v>-4.9320000000000004</v>
      </c>
      <c r="F4" s="33">
        <v>43.3</v>
      </c>
      <c r="G4" s="3">
        <f>F4*2*PI()</f>
        <v>272.06192380087606</v>
      </c>
      <c r="H4" s="37">
        <f>F4*60</f>
        <v>2598</v>
      </c>
      <c r="I4" s="2">
        <v>285</v>
      </c>
      <c r="J4" s="1">
        <v>-3.73</v>
      </c>
      <c r="K4" s="2">
        <v>-3.6819999999999999</v>
      </c>
      <c r="M4" s="11">
        <f>N4*PI()/180</f>
        <v>0</v>
      </c>
      <c r="N4" s="11">
        <v>0</v>
      </c>
      <c r="O4" s="1">
        <v>3.2839999999999998</v>
      </c>
      <c r="P4" s="2">
        <v>3.282</v>
      </c>
      <c r="S4" s="11">
        <f>T4*PI()/180</f>
        <v>0</v>
      </c>
      <c r="T4" s="11">
        <v>0</v>
      </c>
      <c r="U4" s="1">
        <v>3.2839999999999998</v>
      </c>
      <c r="V4" s="2">
        <v>3.282</v>
      </c>
    </row>
    <row r="5" spans="2:22" ht="15.75" x14ac:dyDescent="0.25">
      <c r="B5" s="12">
        <v>-4.5</v>
      </c>
      <c r="C5" s="3">
        <v>-4.4779999999999998</v>
      </c>
      <c r="D5" s="3">
        <v>0.23899999999999999</v>
      </c>
      <c r="E5" s="4">
        <v>-4.4530000000000003</v>
      </c>
      <c r="F5" s="34">
        <v>38.450000000000003</v>
      </c>
      <c r="G5" s="5">
        <f>F5*2*PI()</f>
        <v>241.58847506105511</v>
      </c>
      <c r="H5" s="38">
        <f>F5*60</f>
        <v>2307</v>
      </c>
      <c r="I5" s="4">
        <v>254</v>
      </c>
      <c r="J5" s="3">
        <v>-3.32</v>
      </c>
      <c r="K5" s="4">
        <v>-3.2869999999999999</v>
      </c>
      <c r="M5" s="12">
        <f t="shared" ref="M5:M20" si="0">N5*PI()/180</f>
        <v>0.52359877559829882</v>
      </c>
      <c r="N5" s="12">
        <v>30</v>
      </c>
      <c r="O5" s="3">
        <v>4.2300000000000004</v>
      </c>
      <c r="P5" s="4">
        <v>4.22</v>
      </c>
      <c r="S5" s="12">
        <f t="shared" ref="S5:S22" si="1">T5*PI()/180</f>
        <v>0.52359877559829882</v>
      </c>
      <c r="T5" s="12">
        <v>30</v>
      </c>
      <c r="U5" s="3">
        <v>4.2300000000000004</v>
      </c>
      <c r="V5" s="4">
        <v>4.22</v>
      </c>
    </row>
    <row r="6" spans="2:22" ht="15.75" x14ac:dyDescent="0.25">
      <c r="B6" s="13">
        <v>-4</v>
      </c>
      <c r="C6" s="5">
        <v>-3.9550000000000001</v>
      </c>
      <c r="D6" s="5">
        <v>0.24399999999999999</v>
      </c>
      <c r="E6" s="6">
        <v>-3.9340000000000002</v>
      </c>
      <c r="F6" s="35">
        <v>33.5</v>
      </c>
      <c r="G6" s="3">
        <f t="shared" ref="G6:G29" si="2">F6*2*PI()</f>
        <v>210.48670779051614</v>
      </c>
      <c r="H6" s="39">
        <f t="shared" ref="H6:H29" si="3">F6*60</f>
        <v>2010</v>
      </c>
      <c r="I6" s="6">
        <v>220</v>
      </c>
      <c r="J6" s="5">
        <v>-2.91</v>
      </c>
      <c r="K6" s="6">
        <v>-2.855</v>
      </c>
      <c r="M6" s="13">
        <f t="shared" si="0"/>
        <v>1.0471975511965976</v>
      </c>
      <c r="N6" s="13">
        <v>60</v>
      </c>
      <c r="O6" s="5">
        <v>5.04</v>
      </c>
      <c r="P6" s="6">
        <v>4.9960000000000004</v>
      </c>
      <c r="S6" s="13">
        <f t="shared" si="1"/>
        <v>1.0471975511965976</v>
      </c>
      <c r="T6" s="13">
        <v>60</v>
      </c>
      <c r="U6" s="5">
        <v>5.04</v>
      </c>
      <c r="V6" s="6">
        <v>4.9960000000000004</v>
      </c>
    </row>
    <row r="7" spans="2:22" ht="15.75" x14ac:dyDescent="0.25">
      <c r="B7" s="12">
        <v>-3.5</v>
      </c>
      <c r="C7" s="3">
        <v>-3.4729999999999999</v>
      </c>
      <c r="D7" s="3">
        <v>0.24199999999999999</v>
      </c>
      <c r="E7" s="4">
        <v>-3.4540000000000002</v>
      </c>
      <c r="F7" s="34">
        <v>28.5</v>
      </c>
      <c r="G7" s="5">
        <f t="shared" si="2"/>
        <v>179.0707812546182</v>
      </c>
      <c r="H7" s="38">
        <f t="shared" si="3"/>
        <v>1710</v>
      </c>
      <c r="I7" s="4">
        <v>187</v>
      </c>
      <c r="J7" s="3">
        <v>-2.5099999999999998</v>
      </c>
      <c r="K7" s="4">
        <v>-2.46</v>
      </c>
      <c r="M7" s="12"/>
      <c r="N7" s="12" t="s">
        <v>1</v>
      </c>
      <c r="O7" s="3">
        <v>5</v>
      </c>
      <c r="P7" s="4">
        <v>5</v>
      </c>
      <c r="Q7" s="15" t="s">
        <v>3</v>
      </c>
      <c r="S7" s="12">
        <f t="shared" si="1"/>
        <v>1.064650843716541</v>
      </c>
      <c r="T7" s="12">
        <v>61</v>
      </c>
      <c r="U7" s="3">
        <v>5</v>
      </c>
      <c r="V7" s="4">
        <v>5</v>
      </c>
    </row>
    <row r="8" spans="2:22" ht="15.75" x14ac:dyDescent="0.25">
      <c r="B8" s="13">
        <v>-3</v>
      </c>
      <c r="C8" s="5">
        <v>-2.95</v>
      </c>
      <c r="D8" s="5">
        <v>0.23899999999999999</v>
      </c>
      <c r="E8" s="6">
        <v>-2.9340000000000002</v>
      </c>
      <c r="F8" s="35">
        <v>23.4</v>
      </c>
      <c r="G8" s="3">
        <f t="shared" si="2"/>
        <v>147.0265361880023</v>
      </c>
      <c r="H8" s="39">
        <f t="shared" si="3"/>
        <v>1404</v>
      </c>
      <c r="I8" s="6">
        <v>155</v>
      </c>
      <c r="J8" s="5">
        <v>-1.92</v>
      </c>
      <c r="K8" s="6">
        <v>-2.024</v>
      </c>
      <c r="M8" s="13">
        <f t="shared" si="0"/>
        <v>1.2740903539558606</v>
      </c>
      <c r="N8" s="13">
        <v>73</v>
      </c>
      <c r="O8" s="5">
        <v>0</v>
      </c>
      <c r="P8" s="6">
        <v>0</v>
      </c>
      <c r="Q8" s="15" t="s">
        <v>5</v>
      </c>
      <c r="S8" s="13">
        <f t="shared" si="1"/>
        <v>1.2566370614359172</v>
      </c>
      <c r="T8" s="13">
        <v>72</v>
      </c>
      <c r="U8" s="5">
        <v>5</v>
      </c>
      <c r="V8" s="6">
        <v>5</v>
      </c>
    </row>
    <row r="9" spans="2:22" ht="15.75" x14ac:dyDescent="0.25">
      <c r="B9" s="12">
        <v>-2.5</v>
      </c>
      <c r="C9" s="3">
        <v>-2.4660000000000002</v>
      </c>
      <c r="D9" s="3">
        <v>0.26400000000000001</v>
      </c>
      <c r="E9" s="4">
        <v>-2.4529999999999998</v>
      </c>
      <c r="F9" s="34">
        <v>18.8</v>
      </c>
      <c r="G9" s="5">
        <f t="shared" si="2"/>
        <v>118.12388377497622</v>
      </c>
      <c r="H9" s="38">
        <f t="shared" si="3"/>
        <v>1128</v>
      </c>
      <c r="I9" s="4">
        <v>125</v>
      </c>
      <c r="J9" s="3">
        <v>-1.64</v>
      </c>
      <c r="K9" s="4">
        <v>-1.6240000000000001</v>
      </c>
      <c r="M9" s="12"/>
      <c r="N9" s="12" t="s">
        <v>2</v>
      </c>
      <c r="O9" s="3">
        <v>-5</v>
      </c>
      <c r="P9" s="4">
        <v>-5</v>
      </c>
      <c r="Q9" s="15" t="s">
        <v>4</v>
      </c>
      <c r="S9" s="12">
        <f t="shared" si="1"/>
        <v>1.2740903539558606</v>
      </c>
      <c r="T9" s="12">
        <v>73</v>
      </c>
      <c r="U9" s="3">
        <v>0</v>
      </c>
      <c r="V9" s="4">
        <v>0</v>
      </c>
    </row>
    <row r="10" spans="2:22" ht="15.75" x14ac:dyDescent="0.25">
      <c r="B10" s="13">
        <v>-2</v>
      </c>
      <c r="C10" s="5">
        <v>-1.982</v>
      </c>
      <c r="D10" s="5">
        <v>0.215</v>
      </c>
      <c r="E10" s="6">
        <v>-1.97</v>
      </c>
      <c r="F10" s="35">
        <v>14.1</v>
      </c>
      <c r="G10" s="3">
        <f t="shared" si="2"/>
        <v>88.592912831232169</v>
      </c>
      <c r="H10" s="39">
        <f t="shared" si="3"/>
        <v>846</v>
      </c>
      <c r="I10" s="6">
        <v>93</v>
      </c>
      <c r="J10" s="5">
        <v>-1.25</v>
      </c>
      <c r="K10" s="6">
        <v>-1.228</v>
      </c>
      <c r="M10" s="13">
        <f t="shared" si="0"/>
        <v>1.5707963267948966</v>
      </c>
      <c r="N10" s="13">
        <v>90</v>
      </c>
      <c r="O10" s="5">
        <v>-4.7960000000000003</v>
      </c>
      <c r="P10" s="6">
        <v>-4.742</v>
      </c>
      <c r="S10" s="13">
        <f t="shared" si="1"/>
        <v>1.2915436464758039</v>
      </c>
      <c r="T10" s="13">
        <v>74</v>
      </c>
      <c r="U10" s="5">
        <v>-5</v>
      </c>
      <c r="V10" s="6">
        <v>-5</v>
      </c>
    </row>
    <row r="11" spans="2:22" ht="15.75" x14ac:dyDescent="0.25">
      <c r="B11" s="12">
        <v>-1.5</v>
      </c>
      <c r="C11" s="3">
        <v>-1.458</v>
      </c>
      <c r="D11" s="3">
        <v>0.26100000000000001</v>
      </c>
      <c r="E11" s="4">
        <v>-1.4510000000000001</v>
      </c>
      <c r="F11" s="34">
        <v>9.1</v>
      </c>
      <c r="G11" s="5">
        <f t="shared" si="2"/>
        <v>57.176986295334231</v>
      </c>
      <c r="H11" s="38">
        <f t="shared" si="3"/>
        <v>546</v>
      </c>
      <c r="I11" s="4">
        <v>60</v>
      </c>
      <c r="J11" s="3">
        <v>-0.82499999999999996</v>
      </c>
      <c r="K11" s="4">
        <v>-0.80300000000000005</v>
      </c>
      <c r="M11" s="12">
        <f t="shared" si="0"/>
        <v>2.0943951023931953</v>
      </c>
      <c r="N11" s="12">
        <v>120</v>
      </c>
      <c r="O11" s="3">
        <v>-3.9039999999999999</v>
      </c>
      <c r="P11" s="4">
        <v>-3.86</v>
      </c>
      <c r="S11" s="12">
        <f t="shared" si="1"/>
        <v>1.3962634015954636</v>
      </c>
      <c r="T11" s="12">
        <v>80</v>
      </c>
      <c r="U11" s="3">
        <v>-5</v>
      </c>
      <c r="V11" s="4">
        <v>-5</v>
      </c>
    </row>
    <row r="12" spans="2:22" ht="15.75" x14ac:dyDescent="0.25">
      <c r="B12" s="13">
        <v>-1</v>
      </c>
      <c r="C12" s="5">
        <v>-0.97699999999999998</v>
      </c>
      <c r="D12" s="5">
        <v>0.24199999999999999</v>
      </c>
      <c r="E12" s="6">
        <v>-0.96899999999999997</v>
      </c>
      <c r="F12" s="35">
        <v>4.3</v>
      </c>
      <c r="G12" s="3">
        <f t="shared" si="2"/>
        <v>27.017696820872221</v>
      </c>
      <c r="H12" s="39">
        <f t="shared" si="3"/>
        <v>258</v>
      </c>
      <c r="I12" s="6">
        <v>29</v>
      </c>
      <c r="J12" s="5">
        <v>-0.433</v>
      </c>
      <c r="K12" s="6">
        <v>-0.41199999999999998</v>
      </c>
      <c r="M12" s="13">
        <f t="shared" si="0"/>
        <v>2.6179938779914944</v>
      </c>
      <c r="N12" s="13">
        <v>150</v>
      </c>
      <c r="O12" s="5">
        <v>-2.9489999999999998</v>
      </c>
      <c r="P12" s="6">
        <v>-2.91</v>
      </c>
      <c r="S12" s="13">
        <f t="shared" si="1"/>
        <v>1.5707963267948966</v>
      </c>
      <c r="T12" s="13">
        <v>90</v>
      </c>
      <c r="U12" s="5">
        <v>-4.7960000000000003</v>
      </c>
      <c r="V12" s="6">
        <v>-4.742</v>
      </c>
    </row>
    <row r="13" spans="2:22" ht="15.75" x14ac:dyDescent="0.25">
      <c r="B13" s="12">
        <v>-0.8</v>
      </c>
      <c r="C13" s="3">
        <v>-0.755</v>
      </c>
      <c r="D13" s="3">
        <v>0.24399999999999999</v>
      </c>
      <c r="E13" s="4">
        <v>-0.77</v>
      </c>
      <c r="F13" s="34">
        <v>2.2999999999999998</v>
      </c>
      <c r="G13" s="5">
        <f t="shared" si="2"/>
        <v>14.451326206513047</v>
      </c>
      <c r="H13" s="38">
        <f t="shared" si="3"/>
        <v>138</v>
      </c>
      <c r="I13" s="4">
        <v>16</v>
      </c>
      <c r="J13" s="3">
        <v>-0.26</v>
      </c>
      <c r="K13" s="4">
        <v>-0.24299999999999999</v>
      </c>
      <c r="M13" s="12">
        <f t="shared" si="0"/>
        <v>3.1415926535897931</v>
      </c>
      <c r="N13" s="12">
        <v>180</v>
      </c>
      <c r="O13" s="3">
        <v>-1.992</v>
      </c>
      <c r="P13" s="4">
        <v>-1.96</v>
      </c>
      <c r="S13" s="12">
        <f t="shared" si="1"/>
        <v>2.0943951023931953</v>
      </c>
      <c r="T13" s="12">
        <v>120</v>
      </c>
      <c r="U13" s="3">
        <v>-3.9039999999999999</v>
      </c>
      <c r="V13" s="4">
        <v>-3.86</v>
      </c>
    </row>
    <row r="14" spans="2:22" ht="15.75" x14ac:dyDescent="0.25">
      <c r="B14" s="13">
        <v>-0.6</v>
      </c>
      <c r="C14" s="5">
        <v>-0.57499999999999996</v>
      </c>
      <c r="D14" s="5">
        <v>0.222</v>
      </c>
      <c r="E14" s="6">
        <v>-0.56899999999999995</v>
      </c>
      <c r="F14" s="35">
        <v>0</v>
      </c>
      <c r="G14" s="3">
        <f t="shared" si="2"/>
        <v>0</v>
      </c>
      <c r="H14" s="39">
        <f t="shared" si="3"/>
        <v>0</v>
      </c>
      <c r="I14" s="6">
        <v>0</v>
      </c>
      <c r="J14" s="5">
        <v>-6.4000000000000001E-2</v>
      </c>
      <c r="K14" s="6">
        <v>-4.9000000000000002E-2</v>
      </c>
      <c r="M14" s="13">
        <f t="shared" si="0"/>
        <v>3.6651914291880923</v>
      </c>
      <c r="N14" s="13">
        <v>210</v>
      </c>
      <c r="O14" s="5">
        <v>-1.085</v>
      </c>
      <c r="P14" s="6">
        <v>-1.06</v>
      </c>
      <c r="S14" s="13">
        <f t="shared" si="1"/>
        <v>2.6179938779914944</v>
      </c>
      <c r="T14" s="13">
        <v>150</v>
      </c>
      <c r="U14" s="5">
        <v>-2.9489999999999998</v>
      </c>
      <c r="V14" s="6">
        <v>-2.91</v>
      </c>
    </row>
    <row r="15" spans="2:22" ht="15.75" x14ac:dyDescent="0.25">
      <c r="B15" s="12">
        <v>-0.4</v>
      </c>
      <c r="C15" s="3">
        <v>-0.373</v>
      </c>
      <c r="D15" s="3">
        <v>0.23699999999999999</v>
      </c>
      <c r="E15" s="4">
        <v>-0.36799999999999999</v>
      </c>
      <c r="F15" s="34">
        <v>0</v>
      </c>
      <c r="G15" s="5">
        <f t="shared" si="2"/>
        <v>0</v>
      </c>
      <c r="H15" s="38">
        <f t="shared" si="3"/>
        <v>0</v>
      </c>
      <c r="I15" s="4">
        <v>0</v>
      </c>
      <c r="J15" s="3">
        <v>-0.7</v>
      </c>
      <c r="K15" s="4">
        <v>-4.7E-2</v>
      </c>
      <c r="M15" s="12">
        <f t="shared" si="0"/>
        <v>4.1887902047863905</v>
      </c>
      <c r="N15" s="12">
        <v>240</v>
      </c>
      <c r="O15" s="3">
        <v>-0.22</v>
      </c>
      <c r="P15" s="4">
        <v>-0.20200000000000001</v>
      </c>
      <c r="S15" s="12">
        <f t="shared" si="1"/>
        <v>3.1415926535897931</v>
      </c>
      <c r="T15" s="12">
        <v>180</v>
      </c>
      <c r="U15" s="3">
        <v>-1.992</v>
      </c>
      <c r="V15" s="4">
        <v>-1.96</v>
      </c>
    </row>
    <row r="16" spans="2:22" ht="15.75" x14ac:dyDescent="0.25">
      <c r="B16" s="13">
        <v>-0.2</v>
      </c>
      <c r="C16" s="5">
        <v>-0.17</v>
      </c>
      <c r="D16" s="5">
        <v>2.1999999999999999E-2</v>
      </c>
      <c r="E16" s="6">
        <v>-0.16800000000000001</v>
      </c>
      <c r="F16" s="35">
        <v>0</v>
      </c>
      <c r="G16" s="3">
        <f t="shared" si="2"/>
        <v>0</v>
      </c>
      <c r="H16" s="39">
        <f t="shared" si="3"/>
        <v>0</v>
      </c>
      <c r="I16" s="6">
        <v>0</v>
      </c>
      <c r="J16" s="5">
        <v>-7.0999999999999994E-2</v>
      </c>
      <c r="K16" s="6">
        <v>-4.4999999999999998E-2</v>
      </c>
      <c r="M16" s="13">
        <f t="shared" si="0"/>
        <v>4.319689898685966</v>
      </c>
      <c r="N16" s="13">
        <v>247.5</v>
      </c>
      <c r="O16" s="5">
        <v>0</v>
      </c>
      <c r="P16" s="6">
        <v>0</v>
      </c>
      <c r="S16" s="13">
        <f t="shared" si="1"/>
        <v>3.6651914291880923</v>
      </c>
      <c r="T16" s="13">
        <v>210</v>
      </c>
      <c r="U16" s="5">
        <v>-1.085</v>
      </c>
      <c r="V16" s="6">
        <v>-1.06</v>
      </c>
    </row>
    <row r="17" spans="1:22" ht="15.75" x14ac:dyDescent="0.25">
      <c r="B17" s="12">
        <v>0</v>
      </c>
      <c r="C17" s="3">
        <v>3.5000000000000003E-2</v>
      </c>
      <c r="D17" s="3">
        <v>2.1999999999999999E-2</v>
      </c>
      <c r="E17" s="4">
        <v>3.4000000000000002E-2</v>
      </c>
      <c r="F17" s="34">
        <v>0</v>
      </c>
      <c r="G17" s="5">
        <f t="shared" si="2"/>
        <v>0</v>
      </c>
      <c r="H17" s="38">
        <f t="shared" si="3"/>
        <v>0</v>
      </c>
      <c r="I17" s="4">
        <v>0</v>
      </c>
      <c r="J17" s="3">
        <v>-4.8000000000000001E-2</v>
      </c>
      <c r="K17" s="4">
        <v>-3.9E-2</v>
      </c>
      <c r="M17" s="12">
        <f t="shared" si="0"/>
        <v>4.7123889803846897</v>
      </c>
      <c r="N17" s="12">
        <v>270</v>
      </c>
      <c r="O17" s="3">
        <v>0.59599999999999997</v>
      </c>
      <c r="P17" s="4">
        <v>0.60899999999999999</v>
      </c>
      <c r="S17" s="12">
        <f t="shared" si="1"/>
        <v>4.1887902047863905</v>
      </c>
      <c r="T17" s="12">
        <v>240</v>
      </c>
      <c r="U17" s="3">
        <v>-0.22</v>
      </c>
      <c r="V17" s="4">
        <v>-0.20200000000000001</v>
      </c>
    </row>
    <row r="18" spans="1:22" ht="15.75" x14ac:dyDescent="0.25">
      <c r="B18" s="13">
        <v>0.2</v>
      </c>
      <c r="C18" s="5">
        <v>0.23599999999999999</v>
      </c>
      <c r="D18" s="5">
        <v>0.25</v>
      </c>
      <c r="E18" s="6">
        <v>0.23</v>
      </c>
      <c r="F18" s="35">
        <v>0</v>
      </c>
      <c r="G18" s="3">
        <f t="shared" si="2"/>
        <v>0</v>
      </c>
      <c r="H18" s="39">
        <f t="shared" si="3"/>
        <v>0</v>
      </c>
      <c r="I18" s="6">
        <v>0</v>
      </c>
      <c r="J18" s="5">
        <v>-4.7E-2</v>
      </c>
      <c r="K18" s="6">
        <v>-3.6999999999999998E-2</v>
      </c>
      <c r="M18" s="13">
        <f t="shared" si="0"/>
        <v>5.2359877559829888</v>
      </c>
      <c r="N18" s="13">
        <v>300</v>
      </c>
      <c r="O18" s="5">
        <v>1.452</v>
      </c>
      <c r="P18" s="6">
        <v>1.4630000000000001</v>
      </c>
      <c r="S18" s="13">
        <f t="shared" si="1"/>
        <v>4.319689898685966</v>
      </c>
      <c r="T18" s="13">
        <v>247.5</v>
      </c>
      <c r="U18" s="5">
        <v>0</v>
      </c>
      <c r="V18" s="6">
        <v>0</v>
      </c>
    </row>
    <row r="19" spans="1:22" ht="15.75" x14ac:dyDescent="0.25">
      <c r="B19" s="12">
        <v>0.4</v>
      </c>
      <c r="C19" s="3">
        <v>0.44</v>
      </c>
      <c r="D19" s="3">
        <v>0.215</v>
      </c>
      <c r="E19" s="4">
        <v>0.433</v>
      </c>
      <c r="F19" s="34">
        <v>0</v>
      </c>
      <c r="G19" s="5">
        <f t="shared" si="2"/>
        <v>0</v>
      </c>
      <c r="H19" s="38">
        <f t="shared" si="3"/>
        <v>0</v>
      </c>
      <c r="I19" s="4">
        <v>0</v>
      </c>
      <c r="J19" s="3">
        <v>-4.9000000000000002E-2</v>
      </c>
      <c r="K19" s="4">
        <v>-3.7999999999999999E-2</v>
      </c>
      <c r="M19" s="12">
        <f t="shared" si="0"/>
        <v>5.7595865315812871</v>
      </c>
      <c r="N19" s="12">
        <v>330</v>
      </c>
      <c r="O19" s="3">
        <v>2.36</v>
      </c>
      <c r="P19" s="4">
        <v>2.3650000000000002</v>
      </c>
      <c r="S19" s="12">
        <f t="shared" si="1"/>
        <v>4.7123889803846897</v>
      </c>
      <c r="T19" s="12">
        <v>270</v>
      </c>
      <c r="U19" s="3">
        <v>0.59599999999999997</v>
      </c>
      <c r="V19" s="4">
        <v>0.60899999999999999</v>
      </c>
    </row>
    <row r="20" spans="1:22" ht="15.75" x14ac:dyDescent="0.25">
      <c r="B20" s="13">
        <v>0.6</v>
      </c>
      <c r="C20" s="5">
        <v>0.64</v>
      </c>
      <c r="D20" s="5">
        <v>0.24199999999999999</v>
      </c>
      <c r="E20" s="6">
        <v>0.63500000000000001</v>
      </c>
      <c r="F20" s="35">
        <v>0</v>
      </c>
      <c r="G20" s="3">
        <f t="shared" si="2"/>
        <v>0</v>
      </c>
      <c r="H20" s="39">
        <f t="shared" si="3"/>
        <v>0</v>
      </c>
      <c r="I20" s="6">
        <v>0</v>
      </c>
      <c r="J20" s="5">
        <v>-4.8000000000000001E-2</v>
      </c>
      <c r="K20" s="6">
        <v>-3.6999999999999998E-2</v>
      </c>
      <c r="M20" s="14">
        <f t="shared" si="0"/>
        <v>6.2831853071795862</v>
      </c>
      <c r="N20" s="14">
        <v>360</v>
      </c>
      <c r="O20" s="7">
        <v>3.3029999999999999</v>
      </c>
      <c r="P20" s="8">
        <v>3.302</v>
      </c>
      <c r="S20" s="13">
        <f t="shared" si="1"/>
        <v>5.2359877559829888</v>
      </c>
      <c r="T20" s="13">
        <v>300</v>
      </c>
      <c r="U20" s="5">
        <v>1.452</v>
      </c>
      <c r="V20" s="6">
        <v>1.4630000000000001</v>
      </c>
    </row>
    <row r="21" spans="1:22" ht="15.75" x14ac:dyDescent="0.25">
      <c r="B21" s="12">
        <v>0.8</v>
      </c>
      <c r="C21" s="3">
        <v>0.84</v>
      </c>
      <c r="D21" s="3">
        <v>0.252</v>
      </c>
      <c r="E21" s="4">
        <v>0.83299999999999996</v>
      </c>
      <c r="F21" s="34">
        <v>3.6</v>
      </c>
      <c r="G21" s="5">
        <f t="shared" si="2"/>
        <v>22.61946710584651</v>
      </c>
      <c r="H21" s="38">
        <f t="shared" si="3"/>
        <v>216</v>
      </c>
      <c r="I21" s="4">
        <v>24</v>
      </c>
      <c r="J21" s="3">
        <v>0.22700000000000001</v>
      </c>
      <c r="K21" s="4">
        <v>0.23799999999999999</v>
      </c>
      <c r="S21" s="12">
        <f t="shared" si="1"/>
        <v>5.7595865315812871</v>
      </c>
      <c r="T21" s="12">
        <v>330</v>
      </c>
      <c r="U21" s="3">
        <v>2.36</v>
      </c>
      <c r="V21" s="4">
        <v>2.3650000000000002</v>
      </c>
    </row>
    <row r="22" spans="1:22" ht="15.75" x14ac:dyDescent="0.25">
      <c r="B22" s="13">
        <v>1</v>
      </c>
      <c r="C22" s="5">
        <v>1.04</v>
      </c>
      <c r="D22" s="5">
        <v>0.24199999999999999</v>
      </c>
      <c r="E22" s="6">
        <v>1.034</v>
      </c>
      <c r="F22" s="35">
        <v>5.6</v>
      </c>
      <c r="G22" s="3">
        <f t="shared" si="2"/>
        <v>35.185837720205683</v>
      </c>
      <c r="H22" s="39">
        <f t="shared" si="3"/>
        <v>336</v>
      </c>
      <c r="I22" s="6">
        <v>37</v>
      </c>
      <c r="J22" s="5">
        <v>0.39</v>
      </c>
      <c r="K22" s="6">
        <v>0.41299999999999998</v>
      </c>
      <c r="S22" s="14">
        <f t="shared" si="1"/>
        <v>6.2831853071795862</v>
      </c>
      <c r="T22" s="14">
        <v>360</v>
      </c>
      <c r="U22" s="7">
        <v>3.3029999999999999</v>
      </c>
      <c r="V22" s="8">
        <v>3.302</v>
      </c>
    </row>
    <row r="23" spans="1:22" ht="15.75" x14ac:dyDescent="0.25">
      <c r="B23" s="12">
        <v>1.5</v>
      </c>
      <c r="C23" s="3">
        <v>1.52</v>
      </c>
      <c r="D23" s="3">
        <v>0.26800000000000002</v>
      </c>
      <c r="E23" s="4">
        <v>1.5129999999999999</v>
      </c>
      <c r="F23" s="34">
        <v>10.15</v>
      </c>
      <c r="G23" s="5">
        <f t="shared" si="2"/>
        <v>63.774330867872806</v>
      </c>
      <c r="H23" s="38">
        <f t="shared" si="3"/>
        <v>609</v>
      </c>
      <c r="I23" s="4">
        <v>67</v>
      </c>
      <c r="J23" s="3">
        <v>0.76600000000000001</v>
      </c>
      <c r="K23" s="4">
        <v>0.80300000000000005</v>
      </c>
    </row>
    <row r="24" spans="1:22" ht="15.75" x14ac:dyDescent="0.25">
      <c r="B24" s="13">
        <v>2</v>
      </c>
      <c r="C24" s="5">
        <v>2.0470000000000002</v>
      </c>
      <c r="D24" s="5">
        <v>0.22700000000000001</v>
      </c>
      <c r="E24" s="6">
        <v>2.0339999999999998</v>
      </c>
      <c r="F24" s="35">
        <v>15</v>
      </c>
      <c r="G24" s="3">
        <f t="shared" si="2"/>
        <v>94.247779607693786</v>
      </c>
      <c r="H24" s="39">
        <f t="shared" si="3"/>
        <v>900</v>
      </c>
      <c r="I24" s="6">
        <v>99</v>
      </c>
      <c r="J24" s="5">
        <v>1.18</v>
      </c>
      <c r="K24" s="6">
        <v>1.2110000000000001</v>
      </c>
      <c r="O24" s="29"/>
      <c r="P24" t="s">
        <v>6</v>
      </c>
    </row>
    <row r="25" spans="1:22" ht="15.75" x14ac:dyDescent="0.25">
      <c r="B25" s="12">
        <v>2.5</v>
      </c>
      <c r="C25" s="3">
        <v>2.5270000000000001</v>
      </c>
      <c r="D25" s="3">
        <v>0.23200000000000001</v>
      </c>
      <c r="E25" s="4">
        <v>2.516</v>
      </c>
      <c r="F25" s="34">
        <v>19.760000000000002</v>
      </c>
      <c r="G25" s="5">
        <f t="shared" si="2"/>
        <v>124.15574166986863</v>
      </c>
      <c r="H25" s="38">
        <f t="shared" si="3"/>
        <v>1185.6000000000001</v>
      </c>
      <c r="I25" s="4">
        <v>130</v>
      </c>
      <c r="J25" s="3">
        <v>1.59</v>
      </c>
      <c r="K25" s="4">
        <v>1.613</v>
      </c>
    </row>
    <row r="26" spans="1:22" ht="15.75" x14ac:dyDescent="0.25">
      <c r="B26" s="13">
        <v>3</v>
      </c>
      <c r="C26" s="5">
        <v>3.01</v>
      </c>
      <c r="D26" s="5">
        <v>0.22700000000000001</v>
      </c>
      <c r="E26" s="6">
        <v>2.9929999999999999</v>
      </c>
      <c r="F26" s="35">
        <v>24.4</v>
      </c>
      <c r="G26" s="3">
        <f t="shared" si="2"/>
        <v>153.30972149518189</v>
      </c>
      <c r="H26" s="39">
        <f t="shared" si="3"/>
        <v>1464</v>
      </c>
      <c r="I26" s="6">
        <v>160</v>
      </c>
      <c r="J26" s="5">
        <v>1.97</v>
      </c>
      <c r="K26" s="6">
        <v>2.0019999999999998</v>
      </c>
      <c r="O26" s="30"/>
      <c r="P26" t="s">
        <v>7</v>
      </c>
    </row>
    <row r="27" spans="1:22" ht="15.75" x14ac:dyDescent="0.25">
      <c r="B27" s="12">
        <v>3.5</v>
      </c>
      <c r="C27" s="3">
        <v>3.532</v>
      </c>
      <c r="D27" s="3">
        <v>0.24399999999999999</v>
      </c>
      <c r="E27" s="4">
        <v>3.5129999999999999</v>
      </c>
      <c r="F27" s="34">
        <v>29.5</v>
      </c>
      <c r="G27" s="5">
        <f t="shared" si="2"/>
        <v>185.35396656179779</v>
      </c>
      <c r="H27" s="38">
        <f t="shared" si="3"/>
        <v>1770</v>
      </c>
      <c r="I27" s="4">
        <v>194</v>
      </c>
      <c r="J27" s="3">
        <v>2.41</v>
      </c>
      <c r="K27" s="4">
        <v>2.4350000000000001</v>
      </c>
    </row>
    <row r="28" spans="1:22" ht="15.75" x14ac:dyDescent="0.25">
      <c r="B28" s="13">
        <v>4</v>
      </c>
      <c r="C28" s="5">
        <v>4.0140000000000002</v>
      </c>
      <c r="D28" s="5">
        <v>0.23</v>
      </c>
      <c r="E28" s="6">
        <v>3.9910000000000001</v>
      </c>
      <c r="F28" s="35">
        <v>34.200000000000003</v>
      </c>
      <c r="G28" s="3">
        <f t="shared" si="2"/>
        <v>214.88493750554187</v>
      </c>
      <c r="H28" s="39">
        <f t="shared" si="3"/>
        <v>2052</v>
      </c>
      <c r="I28" s="6">
        <v>225</v>
      </c>
      <c r="J28" s="5">
        <v>2.81</v>
      </c>
      <c r="K28" s="6">
        <v>2.827</v>
      </c>
      <c r="O28" s="31"/>
      <c r="P28" t="s">
        <v>8</v>
      </c>
    </row>
    <row r="29" spans="1:22" ht="15.75" x14ac:dyDescent="0.25">
      <c r="B29" s="12">
        <v>4.5</v>
      </c>
      <c r="C29" s="3">
        <v>4.4950000000000001</v>
      </c>
      <c r="D29" s="3">
        <v>0.23899999999999999</v>
      </c>
      <c r="E29" s="4">
        <v>4.4710000000000001</v>
      </c>
      <c r="F29" s="34">
        <v>38.76</v>
      </c>
      <c r="G29" s="5">
        <f t="shared" si="2"/>
        <v>243.53626250628076</v>
      </c>
      <c r="H29" s="38">
        <f t="shared" si="3"/>
        <v>2325.6</v>
      </c>
      <c r="I29" s="4">
        <v>256</v>
      </c>
      <c r="J29" s="3">
        <v>3.2</v>
      </c>
      <c r="K29" s="4">
        <v>3.2240000000000002</v>
      </c>
    </row>
    <row r="30" spans="1:22" ht="15.75" x14ac:dyDescent="0.25">
      <c r="B30" s="14">
        <v>5</v>
      </c>
      <c r="C30" s="7">
        <v>5.0149999999999997</v>
      </c>
      <c r="D30" s="7">
        <v>0.1</v>
      </c>
      <c r="E30" s="8">
        <v>4.9829999999999997</v>
      </c>
      <c r="F30" s="36">
        <v>43.48</v>
      </c>
      <c r="G30" s="3">
        <f>F30*2*PI()</f>
        <v>273.19289715616839</v>
      </c>
      <c r="H30" s="40">
        <f>F30*60</f>
        <v>2608.7999999999997</v>
      </c>
      <c r="I30" s="8">
        <v>284</v>
      </c>
      <c r="J30" s="7">
        <v>3.6</v>
      </c>
      <c r="K30" s="8">
        <v>3.6070000000000002</v>
      </c>
      <c r="O30" s="32"/>
      <c r="P30" t="s">
        <v>24</v>
      </c>
    </row>
    <row r="31" spans="1:22" ht="15.75" x14ac:dyDescent="0.25">
      <c r="A31" s="9"/>
      <c r="B31" s="10"/>
      <c r="C31" s="10"/>
      <c r="D31" s="10"/>
      <c r="E31" s="10"/>
      <c r="F31" s="10"/>
      <c r="G31" s="16"/>
      <c r="H31" s="16"/>
      <c r="I31" s="10"/>
      <c r="J31" s="10"/>
      <c r="K31" s="16"/>
      <c r="L31" s="9"/>
    </row>
    <row r="32" spans="1:22" x14ac:dyDescent="0.25">
      <c r="D32" s="9"/>
    </row>
    <row r="33" spans="4:4" x14ac:dyDescent="0.25">
      <c r="D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workbookViewId="0">
      <selection activeCell="D25" sqref="D25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2.5703125" customWidth="1"/>
    <col min="5" max="5" width="9.42578125" bestFit="1" customWidth="1"/>
    <col min="6" max="6" width="6" bestFit="1" customWidth="1"/>
  </cols>
  <sheetData>
    <row r="3" spans="2:6" ht="15.75" x14ac:dyDescent="0.25">
      <c r="B3" s="42" t="s">
        <v>9</v>
      </c>
      <c r="C3" s="42" t="s">
        <v>40</v>
      </c>
      <c r="D3" t="s">
        <v>41</v>
      </c>
      <c r="E3" s="42" t="s">
        <v>12</v>
      </c>
      <c r="F3" s="42" t="s">
        <v>13</v>
      </c>
    </row>
    <row r="4" spans="2:6" ht="15.75" x14ac:dyDescent="0.25">
      <c r="B4" s="42">
        <v>-5</v>
      </c>
      <c r="C4" s="42">
        <f>ABS(B4)/$C$34*100</f>
        <v>100</v>
      </c>
      <c r="D4" s="42">
        <f>1/$C$33*(C4)/100*$C$35</f>
        <v>500</v>
      </c>
      <c r="E4" s="42"/>
      <c r="F4" s="42"/>
    </row>
    <row r="5" spans="2:6" ht="15.75" x14ac:dyDescent="0.25">
      <c r="B5" s="42">
        <v>-4.5</v>
      </c>
      <c r="C5" s="42">
        <f t="shared" ref="C5:C30" si="0">ABS(B5)/$C$34*100</f>
        <v>90</v>
      </c>
      <c r="D5" s="42">
        <f t="shared" ref="D5:D30" si="1">1/$C$33*(C5)/100*$C$35</f>
        <v>450</v>
      </c>
      <c r="E5" s="42"/>
      <c r="F5" s="42"/>
    </row>
    <row r="6" spans="2:6" ht="15.75" x14ac:dyDescent="0.25">
      <c r="B6" s="42">
        <v>-4</v>
      </c>
      <c r="C6" s="42">
        <f t="shared" si="0"/>
        <v>80</v>
      </c>
      <c r="D6" s="42">
        <f t="shared" si="1"/>
        <v>400</v>
      </c>
      <c r="E6" s="42"/>
      <c r="F6" s="42"/>
    </row>
    <row r="7" spans="2:6" ht="15.75" x14ac:dyDescent="0.25">
      <c r="B7" s="42">
        <v>-3.5</v>
      </c>
      <c r="C7" s="42">
        <f t="shared" si="0"/>
        <v>70</v>
      </c>
      <c r="D7" s="42">
        <f t="shared" si="1"/>
        <v>350.00000000000006</v>
      </c>
      <c r="E7" s="42"/>
      <c r="F7" s="42"/>
    </row>
    <row r="8" spans="2:6" ht="15.75" x14ac:dyDescent="0.25">
      <c r="B8" s="42">
        <v>-3</v>
      </c>
      <c r="C8" s="42">
        <f t="shared" si="0"/>
        <v>60</v>
      </c>
      <c r="D8" s="42">
        <f t="shared" si="1"/>
        <v>300</v>
      </c>
      <c r="E8" s="42"/>
      <c r="F8" s="42"/>
    </row>
    <row r="9" spans="2:6" ht="15.75" x14ac:dyDescent="0.25">
      <c r="B9" s="42">
        <v>-2.5</v>
      </c>
      <c r="C9" s="42">
        <f t="shared" si="0"/>
        <v>50</v>
      </c>
      <c r="D9" s="42">
        <f t="shared" si="1"/>
        <v>250</v>
      </c>
      <c r="E9" s="42"/>
      <c r="F9" s="42"/>
    </row>
    <row r="10" spans="2:6" ht="15.75" x14ac:dyDescent="0.25">
      <c r="B10" s="42">
        <v>-2</v>
      </c>
      <c r="C10" s="42">
        <f t="shared" si="0"/>
        <v>40</v>
      </c>
      <c r="D10" s="42">
        <f t="shared" si="1"/>
        <v>200</v>
      </c>
      <c r="E10" s="42"/>
      <c r="F10" s="42"/>
    </row>
    <row r="11" spans="2:6" ht="15.75" x14ac:dyDescent="0.25">
      <c r="B11" s="42">
        <v>-1.5</v>
      </c>
      <c r="C11" s="42">
        <f t="shared" si="0"/>
        <v>30</v>
      </c>
      <c r="D11" s="42">
        <f t="shared" si="1"/>
        <v>150</v>
      </c>
      <c r="E11" s="42"/>
      <c r="F11" s="42"/>
    </row>
    <row r="12" spans="2:6" ht="15.75" x14ac:dyDescent="0.25">
      <c r="B12" s="42">
        <v>-1</v>
      </c>
      <c r="C12" s="42">
        <f t="shared" si="0"/>
        <v>20</v>
      </c>
      <c r="D12" s="42">
        <f t="shared" si="1"/>
        <v>100</v>
      </c>
      <c r="E12" s="42"/>
      <c r="F12" s="42"/>
    </row>
    <row r="13" spans="2:6" ht="15.75" x14ac:dyDescent="0.25">
      <c r="B13" s="42">
        <v>-0.8</v>
      </c>
      <c r="C13" s="42">
        <f t="shared" si="0"/>
        <v>16</v>
      </c>
      <c r="D13" s="42">
        <f t="shared" si="1"/>
        <v>80</v>
      </c>
      <c r="E13" s="42"/>
      <c r="F13" s="42"/>
    </row>
    <row r="14" spans="2:6" ht="15.75" x14ac:dyDescent="0.25">
      <c r="B14" s="42">
        <v>-0.6</v>
      </c>
      <c r="C14" s="42">
        <f t="shared" si="0"/>
        <v>12</v>
      </c>
      <c r="D14" s="42">
        <f t="shared" si="1"/>
        <v>60</v>
      </c>
      <c r="E14" s="42"/>
      <c r="F14" s="42"/>
    </row>
    <row r="15" spans="2:6" ht="15.75" x14ac:dyDescent="0.25">
      <c r="B15" s="42">
        <v>-0.4</v>
      </c>
      <c r="C15" s="42">
        <f t="shared" si="0"/>
        <v>8</v>
      </c>
      <c r="D15" s="42">
        <f t="shared" si="1"/>
        <v>40</v>
      </c>
      <c r="E15" s="42"/>
      <c r="F15" s="42"/>
    </row>
    <row r="16" spans="2:6" ht="15.75" x14ac:dyDescent="0.25">
      <c r="B16" s="42">
        <v>-0.2</v>
      </c>
      <c r="C16" s="42">
        <f t="shared" si="0"/>
        <v>4</v>
      </c>
      <c r="D16" s="42">
        <f t="shared" si="1"/>
        <v>20</v>
      </c>
      <c r="E16" s="42"/>
      <c r="F16" s="42"/>
    </row>
    <row r="17" spans="2:6" ht="15.75" x14ac:dyDescent="0.25">
      <c r="B17" s="42">
        <v>0</v>
      </c>
      <c r="C17" s="42">
        <f t="shared" si="0"/>
        <v>0</v>
      </c>
      <c r="D17" s="42">
        <f t="shared" si="1"/>
        <v>0</v>
      </c>
      <c r="E17" s="42"/>
      <c r="F17" s="42"/>
    </row>
    <row r="18" spans="2:6" ht="15.75" x14ac:dyDescent="0.25">
      <c r="B18" s="42">
        <v>0.2</v>
      </c>
      <c r="C18" s="42">
        <f t="shared" si="0"/>
        <v>4</v>
      </c>
      <c r="D18" s="42">
        <f t="shared" si="1"/>
        <v>20</v>
      </c>
      <c r="E18" s="42"/>
      <c r="F18" s="42"/>
    </row>
    <row r="19" spans="2:6" ht="15.75" x14ac:dyDescent="0.25">
      <c r="B19" s="42">
        <v>0.4</v>
      </c>
      <c r="C19" s="42">
        <f t="shared" si="0"/>
        <v>8</v>
      </c>
      <c r="D19" s="42">
        <f t="shared" si="1"/>
        <v>40</v>
      </c>
      <c r="E19" s="42"/>
      <c r="F19" s="42"/>
    </row>
    <row r="20" spans="2:6" ht="15.75" x14ac:dyDescent="0.25">
      <c r="B20" s="42">
        <v>0.6</v>
      </c>
      <c r="C20" s="42">
        <f t="shared" si="0"/>
        <v>12</v>
      </c>
      <c r="D20" s="42">
        <f t="shared" si="1"/>
        <v>60</v>
      </c>
      <c r="E20" s="42"/>
      <c r="F20" s="42"/>
    </row>
    <row r="21" spans="2:6" ht="15.75" x14ac:dyDescent="0.25">
      <c r="B21" s="42">
        <v>0.8</v>
      </c>
      <c r="C21" s="42">
        <f t="shared" si="0"/>
        <v>16</v>
      </c>
      <c r="D21" s="42">
        <f t="shared" si="1"/>
        <v>80</v>
      </c>
      <c r="E21" s="42"/>
      <c r="F21" s="42"/>
    </row>
    <row r="22" spans="2:6" ht="15.75" x14ac:dyDescent="0.25">
      <c r="B22" s="42">
        <v>1</v>
      </c>
      <c r="C22" s="42">
        <f t="shared" si="0"/>
        <v>20</v>
      </c>
      <c r="D22" s="42">
        <f t="shared" si="1"/>
        <v>100</v>
      </c>
      <c r="E22" s="42"/>
      <c r="F22" s="42"/>
    </row>
    <row r="23" spans="2:6" ht="15.75" x14ac:dyDescent="0.25">
      <c r="B23" s="42">
        <v>1.5</v>
      </c>
      <c r="C23" s="42">
        <f t="shared" si="0"/>
        <v>30</v>
      </c>
      <c r="D23" s="42">
        <f t="shared" si="1"/>
        <v>150</v>
      </c>
      <c r="E23" s="42"/>
      <c r="F23" s="42"/>
    </row>
    <row r="24" spans="2:6" ht="15.75" x14ac:dyDescent="0.25">
      <c r="B24" s="42">
        <v>2</v>
      </c>
      <c r="C24" s="42">
        <f t="shared" si="0"/>
        <v>40</v>
      </c>
      <c r="D24" s="42">
        <f t="shared" si="1"/>
        <v>200</v>
      </c>
      <c r="E24" s="42"/>
      <c r="F24" s="42"/>
    </row>
    <row r="25" spans="2:6" ht="15.75" x14ac:dyDescent="0.25">
      <c r="B25" s="42">
        <v>2.5</v>
      </c>
      <c r="C25" s="42">
        <f t="shared" si="0"/>
        <v>50</v>
      </c>
      <c r="D25" s="42">
        <f t="shared" si="1"/>
        <v>250</v>
      </c>
      <c r="E25" s="42"/>
      <c r="F25" s="42"/>
    </row>
    <row r="26" spans="2:6" ht="15.75" x14ac:dyDescent="0.25">
      <c r="B26" s="42">
        <v>3</v>
      </c>
      <c r="C26" s="42">
        <f t="shared" si="0"/>
        <v>60</v>
      </c>
      <c r="D26" s="42">
        <f t="shared" si="1"/>
        <v>300</v>
      </c>
      <c r="E26" s="42"/>
      <c r="F26" s="42"/>
    </row>
    <row r="27" spans="2:6" ht="15.75" x14ac:dyDescent="0.25">
      <c r="B27" s="42">
        <v>3.5</v>
      </c>
      <c r="C27" s="42">
        <f t="shared" si="0"/>
        <v>70</v>
      </c>
      <c r="D27" s="42">
        <f t="shared" si="1"/>
        <v>350.00000000000006</v>
      </c>
      <c r="E27" s="42"/>
      <c r="F27" s="42"/>
    </row>
    <row r="28" spans="2:6" ht="15.75" x14ac:dyDescent="0.25">
      <c r="B28" s="42">
        <v>4</v>
      </c>
      <c r="C28" s="42">
        <f t="shared" si="0"/>
        <v>80</v>
      </c>
      <c r="D28" s="42">
        <f t="shared" si="1"/>
        <v>400</v>
      </c>
      <c r="E28" s="42"/>
      <c r="F28" s="42"/>
    </row>
    <row r="29" spans="2:6" ht="15.75" x14ac:dyDescent="0.25">
      <c r="B29" s="42">
        <v>4.5</v>
      </c>
      <c r="C29" s="42">
        <f t="shared" si="0"/>
        <v>90</v>
      </c>
      <c r="D29" s="42">
        <f t="shared" si="1"/>
        <v>450</v>
      </c>
      <c r="E29" s="42"/>
      <c r="F29" s="42"/>
    </row>
    <row r="30" spans="2:6" ht="15.75" x14ac:dyDescent="0.25">
      <c r="B30" s="42">
        <v>5</v>
      </c>
      <c r="C30" s="42">
        <f t="shared" si="0"/>
        <v>100</v>
      </c>
      <c r="D30" s="42">
        <f t="shared" si="1"/>
        <v>500</v>
      </c>
      <c r="E30" s="42"/>
      <c r="F30" s="42"/>
    </row>
    <row r="33" spans="2:3" x14ac:dyDescent="0.25">
      <c r="B33" t="s">
        <v>42</v>
      </c>
      <c r="C33">
        <v>2000</v>
      </c>
    </row>
    <row r="34" spans="2:3" x14ac:dyDescent="0.25">
      <c r="B34" t="s">
        <v>43</v>
      </c>
      <c r="C34">
        <v>5</v>
      </c>
    </row>
    <row r="35" spans="2:3" x14ac:dyDescent="0.25">
      <c r="B35" t="s">
        <v>44</v>
      </c>
      <c r="C35">
        <v>1000000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31" sqref="G31"/>
    </sheetView>
  </sheetViews>
  <sheetFormatPr defaultRowHeight="15" x14ac:dyDescent="0.25"/>
  <sheetData>
    <row r="1" spans="1:13" ht="15.75" thickBot="1" x14ac:dyDescent="0.3"/>
    <row r="2" spans="1:13" ht="16.5" thickBot="1" x14ac:dyDescent="0.3">
      <c r="B2" s="80" t="s">
        <v>38</v>
      </c>
      <c r="C2" s="80"/>
      <c r="D2" s="81"/>
      <c r="E2" s="91" t="s">
        <v>34</v>
      </c>
      <c r="F2" s="92"/>
      <c r="G2" s="93"/>
      <c r="H2" s="88" t="s">
        <v>35</v>
      </c>
      <c r="I2" s="89"/>
      <c r="J2" s="89"/>
      <c r="K2" s="89"/>
      <c r="L2" s="89"/>
      <c r="M2" s="90"/>
    </row>
    <row r="3" spans="1:13" ht="17.25" thickTop="1" thickBot="1" x14ac:dyDescent="0.3">
      <c r="B3" s="82" t="s">
        <v>39</v>
      </c>
      <c r="C3" s="82"/>
      <c r="D3" s="83"/>
      <c r="E3" s="94"/>
      <c r="F3" s="95"/>
      <c r="G3" s="96"/>
      <c r="H3" s="105" t="s">
        <v>36</v>
      </c>
      <c r="I3" s="106"/>
      <c r="J3" s="107"/>
      <c r="K3" s="108" t="s">
        <v>37</v>
      </c>
      <c r="L3" s="106"/>
      <c r="M3" s="109"/>
    </row>
    <row r="4" spans="1:13" ht="15.75" x14ac:dyDescent="0.25">
      <c r="A4" s="58"/>
      <c r="B4" s="97" t="s">
        <v>27</v>
      </c>
      <c r="C4" s="103" t="s">
        <v>28</v>
      </c>
      <c r="D4" s="104"/>
      <c r="E4" s="101" t="s">
        <v>31</v>
      </c>
      <c r="F4" s="102"/>
      <c r="G4" s="100" t="s">
        <v>33</v>
      </c>
      <c r="H4" s="99" t="s">
        <v>31</v>
      </c>
      <c r="I4" s="85"/>
      <c r="J4" s="110" t="s">
        <v>33</v>
      </c>
      <c r="K4" s="84" t="s">
        <v>31</v>
      </c>
      <c r="L4" s="85"/>
      <c r="M4" s="86" t="s">
        <v>33</v>
      </c>
    </row>
    <row r="5" spans="1:13" ht="16.5" thickBot="1" x14ac:dyDescent="0.3">
      <c r="A5" s="58"/>
      <c r="B5" s="98"/>
      <c r="C5" s="44" t="s">
        <v>29</v>
      </c>
      <c r="D5" s="59" t="s">
        <v>30</v>
      </c>
      <c r="E5" s="50" t="s">
        <v>29</v>
      </c>
      <c r="F5" s="50" t="s">
        <v>30</v>
      </c>
      <c r="G5" s="87"/>
      <c r="H5" s="45" t="s">
        <v>29</v>
      </c>
      <c r="I5" s="49" t="s">
        <v>30</v>
      </c>
      <c r="J5" s="111"/>
      <c r="K5" s="45" t="s">
        <v>29</v>
      </c>
      <c r="L5" s="49" t="s">
        <v>30</v>
      </c>
      <c r="M5" s="87"/>
    </row>
    <row r="6" spans="1:13" ht="15.75" x14ac:dyDescent="0.25">
      <c r="B6" s="47">
        <v>1</v>
      </c>
      <c r="C6" s="51">
        <v>6.5</v>
      </c>
      <c r="D6" s="60">
        <v>0.08</v>
      </c>
      <c r="E6" s="55">
        <v>6.5</v>
      </c>
      <c r="F6" s="53">
        <v>0.02</v>
      </c>
      <c r="G6" s="43">
        <f>-360*8.8/1000</f>
        <v>-3.1680000000000006</v>
      </c>
      <c r="H6" s="55">
        <v>4.5999999999999996</v>
      </c>
      <c r="I6" s="53">
        <v>-0.1</v>
      </c>
      <c r="J6" s="66">
        <v>97</v>
      </c>
      <c r="K6" s="55">
        <v>0.65</v>
      </c>
      <c r="L6" s="53">
        <v>-0.01</v>
      </c>
      <c r="M6" s="43">
        <v>180</v>
      </c>
    </row>
    <row r="7" spans="1:13" ht="15.75" x14ac:dyDescent="0.25">
      <c r="B7" s="47">
        <v>2</v>
      </c>
      <c r="C7" s="51">
        <v>6.5</v>
      </c>
      <c r="D7" s="60">
        <v>-0.05</v>
      </c>
      <c r="E7" s="55">
        <v>6.5</v>
      </c>
      <c r="F7" s="53">
        <v>-0.05</v>
      </c>
      <c r="G7" s="43">
        <f>-360*2*4.4/1000</f>
        <v>-3.1680000000000006</v>
      </c>
      <c r="H7" s="55">
        <v>8.8000000000000007</v>
      </c>
      <c r="I7" s="53">
        <v>0.2</v>
      </c>
      <c r="J7" s="4">
        <v>88</v>
      </c>
      <c r="K7" s="55">
        <v>1</v>
      </c>
      <c r="L7" s="53">
        <v>-0.01</v>
      </c>
      <c r="M7" s="43">
        <v>180</v>
      </c>
    </row>
    <row r="8" spans="1:13" ht="15.75" x14ac:dyDescent="0.25">
      <c r="B8" s="47">
        <v>3</v>
      </c>
      <c r="C8" s="51">
        <v>6.5</v>
      </c>
      <c r="D8" s="60">
        <v>-0.63</v>
      </c>
      <c r="E8" s="55">
        <v>6.5</v>
      </c>
      <c r="F8" s="53">
        <v>-0.06</v>
      </c>
      <c r="G8" s="43">
        <v>-5.5</v>
      </c>
      <c r="H8" s="55">
        <v>12.4</v>
      </c>
      <c r="I8" s="57">
        <v>2.5000000000000001E-2</v>
      </c>
      <c r="J8" s="4">
        <v>87</v>
      </c>
      <c r="K8" s="55">
        <v>1.44</v>
      </c>
      <c r="L8" s="53">
        <v>-7.0000000000000001E-3</v>
      </c>
      <c r="M8" s="43">
        <v>180</v>
      </c>
    </row>
    <row r="9" spans="1:13" ht="15.75" x14ac:dyDescent="0.25">
      <c r="B9" s="47">
        <v>5</v>
      </c>
      <c r="C9" s="51">
        <v>6.5</v>
      </c>
      <c r="D9" s="60">
        <v>0.27</v>
      </c>
      <c r="E9" s="55">
        <v>6.45</v>
      </c>
      <c r="F9" s="53">
        <v>2.5000000000000001E-2</v>
      </c>
      <c r="G9" s="43">
        <v>-9</v>
      </c>
      <c r="H9" s="55">
        <v>20.399999999999999</v>
      </c>
      <c r="I9" s="53">
        <v>0.4</v>
      </c>
      <c r="J9" s="4">
        <v>87</v>
      </c>
      <c r="K9" s="55">
        <v>2.2999999999999998</v>
      </c>
      <c r="L9" s="53">
        <v>-0.01</v>
      </c>
      <c r="M9" s="43">
        <v>94</v>
      </c>
    </row>
    <row r="10" spans="1:13" ht="15.75" x14ac:dyDescent="0.25">
      <c r="B10" s="47">
        <v>10</v>
      </c>
      <c r="C10" s="51">
        <v>6.65</v>
      </c>
      <c r="D10" s="60">
        <v>0.3</v>
      </c>
      <c r="E10" s="55">
        <v>6.3</v>
      </c>
      <c r="F10" s="53">
        <v>0.02</v>
      </c>
      <c r="G10" s="43">
        <v>-17</v>
      </c>
      <c r="H10" s="63">
        <v>21.2</v>
      </c>
      <c r="I10" s="53">
        <v>0.1</v>
      </c>
      <c r="J10" s="4">
        <v>74</v>
      </c>
      <c r="K10" s="55">
        <v>4.2</v>
      </c>
      <c r="L10" s="53">
        <v>-0.02</v>
      </c>
      <c r="M10" s="43">
        <v>88</v>
      </c>
    </row>
    <row r="11" spans="1:13" ht="15.75" x14ac:dyDescent="0.25">
      <c r="B11" s="47">
        <v>15</v>
      </c>
      <c r="C11" s="51">
        <v>6.5</v>
      </c>
      <c r="D11" s="60">
        <v>-0.06</v>
      </c>
      <c r="E11" s="55">
        <v>6</v>
      </c>
      <c r="F11" s="53">
        <v>-0.01</v>
      </c>
      <c r="G11" s="43">
        <v>-23.5</v>
      </c>
      <c r="H11" s="63">
        <v>21.2</v>
      </c>
      <c r="I11" s="53">
        <v>0.13</v>
      </c>
      <c r="J11" s="4">
        <v>60</v>
      </c>
      <c r="K11" s="55">
        <v>6.2</v>
      </c>
      <c r="L11" s="53">
        <v>-0.02</v>
      </c>
      <c r="M11" s="43">
        <v>88</v>
      </c>
    </row>
    <row r="12" spans="1:13" ht="15.75" x14ac:dyDescent="0.25">
      <c r="B12" s="47">
        <v>20</v>
      </c>
      <c r="C12" s="51">
        <v>6.6</v>
      </c>
      <c r="D12" s="60">
        <v>-5.0000000000000001E-3</v>
      </c>
      <c r="E12" s="55">
        <v>5.7</v>
      </c>
      <c r="F12" s="53">
        <v>-2.5999999999999999E-2</v>
      </c>
      <c r="G12" s="43">
        <v>-30</v>
      </c>
      <c r="H12" s="63">
        <v>21.2</v>
      </c>
      <c r="I12" s="53">
        <v>7.0000000000000007E-2</v>
      </c>
      <c r="J12" s="4">
        <v>53</v>
      </c>
      <c r="K12" s="55">
        <v>8.3000000000000007</v>
      </c>
      <c r="L12" s="53">
        <v>7.0000000000000001E-3</v>
      </c>
      <c r="M12" s="43">
        <v>90</v>
      </c>
    </row>
    <row r="13" spans="1:13" ht="15.75" x14ac:dyDescent="0.25">
      <c r="B13" s="47">
        <v>30</v>
      </c>
      <c r="C13" s="51">
        <v>6.6</v>
      </c>
      <c r="D13" s="60">
        <v>3.5000000000000003E-2</v>
      </c>
      <c r="E13" s="55">
        <v>5</v>
      </c>
      <c r="F13" s="53">
        <v>-3.3000000000000002E-2</v>
      </c>
      <c r="G13" s="43">
        <v>-40</v>
      </c>
      <c r="H13" s="63">
        <v>21.2</v>
      </c>
      <c r="I13" s="53">
        <v>0.05</v>
      </c>
      <c r="J13" s="4">
        <v>44</v>
      </c>
      <c r="K13" s="55">
        <v>12.2</v>
      </c>
      <c r="L13" s="53">
        <v>0.01</v>
      </c>
      <c r="M13" s="43">
        <v>87</v>
      </c>
    </row>
    <row r="14" spans="1:13" ht="15.75" x14ac:dyDescent="0.25">
      <c r="B14" s="47">
        <v>34</v>
      </c>
      <c r="C14" s="51">
        <v>6.5</v>
      </c>
      <c r="D14" s="60">
        <v>-0.01</v>
      </c>
      <c r="E14" s="55">
        <v>4.5999999999999996</v>
      </c>
      <c r="F14" s="53">
        <v>-0.04</v>
      </c>
      <c r="G14" s="43">
        <v>-43</v>
      </c>
      <c r="H14" s="63">
        <v>21.2</v>
      </c>
      <c r="I14" s="53">
        <v>0.1</v>
      </c>
      <c r="J14" s="4">
        <v>41</v>
      </c>
      <c r="K14" s="55">
        <v>13.6</v>
      </c>
      <c r="L14" s="53">
        <v>-0.06</v>
      </c>
      <c r="M14" s="43">
        <v>87</v>
      </c>
    </row>
    <row r="15" spans="1:13" ht="15.75" x14ac:dyDescent="0.25">
      <c r="B15" s="47">
        <v>40</v>
      </c>
      <c r="C15" s="51">
        <v>6.5</v>
      </c>
      <c r="D15" s="60">
        <v>-0.02</v>
      </c>
      <c r="E15" s="55">
        <v>4.4000000000000004</v>
      </c>
      <c r="F15" s="53">
        <v>-0.05</v>
      </c>
      <c r="G15" s="43">
        <v>-46</v>
      </c>
      <c r="H15" s="63">
        <v>21.2</v>
      </c>
      <c r="I15" s="53">
        <v>4.4999999999999998E-2</v>
      </c>
      <c r="J15" s="4">
        <v>38</v>
      </c>
      <c r="K15" s="55">
        <v>16.2</v>
      </c>
      <c r="L15" s="53">
        <v>2E-3</v>
      </c>
      <c r="M15" s="43">
        <v>86</v>
      </c>
    </row>
    <row r="16" spans="1:13" ht="15.75" x14ac:dyDescent="0.25">
      <c r="B16" s="47">
        <v>50</v>
      </c>
      <c r="C16" s="51">
        <v>6.6</v>
      </c>
      <c r="D16" s="60">
        <v>-0.02</v>
      </c>
      <c r="E16" s="55">
        <v>3.84</v>
      </c>
      <c r="F16" s="53">
        <v>-0.03</v>
      </c>
      <c r="G16" s="43">
        <v>-52</v>
      </c>
      <c r="H16" s="63">
        <v>21.2</v>
      </c>
      <c r="I16" s="53">
        <v>0.04</v>
      </c>
      <c r="J16" s="4">
        <v>33</v>
      </c>
      <c r="K16" s="55">
        <v>20</v>
      </c>
      <c r="L16" s="53">
        <v>0</v>
      </c>
      <c r="M16" s="43">
        <v>86</v>
      </c>
    </row>
    <row r="17" spans="2:13" ht="15.75" x14ac:dyDescent="0.25">
      <c r="B17" s="47">
        <v>100</v>
      </c>
      <c r="C17" s="51">
        <v>6.64</v>
      </c>
      <c r="D17" s="60">
        <v>-1.4999999999999999E-2</v>
      </c>
      <c r="E17" s="55">
        <v>2.36</v>
      </c>
      <c r="F17" s="53">
        <v>-0.03</v>
      </c>
      <c r="G17" s="43">
        <v>-67</v>
      </c>
      <c r="H17" s="63">
        <v>21.2</v>
      </c>
      <c r="I17" s="53">
        <v>0.03</v>
      </c>
      <c r="J17" s="4">
        <v>18</v>
      </c>
      <c r="K17" s="62">
        <v>21.2</v>
      </c>
      <c r="L17" s="53">
        <v>0.1</v>
      </c>
      <c r="M17" s="43">
        <v>70</v>
      </c>
    </row>
    <row r="18" spans="2:13" ht="15.75" x14ac:dyDescent="0.25">
      <c r="B18" s="47">
        <v>1000</v>
      </c>
      <c r="C18" s="51">
        <v>6.6</v>
      </c>
      <c r="D18" s="60">
        <v>1.2E-2</v>
      </c>
      <c r="E18" s="55">
        <v>0.56000000000000005</v>
      </c>
      <c r="F18" s="53">
        <v>-3.4000000000000002E-2</v>
      </c>
      <c r="G18" s="43">
        <v>-80</v>
      </c>
      <c r="H18" s="64">
        <v>0</v>
      </c>
      <c r="I18" s="65">
        <v>0</v>
      </c>
      <c r="J18" s="66">
        <v>0</v>
      </c>
      <c r="K18" s="64">
        <v>0</v>
      </c>
      <c r="L18" s="65">
        <v>0</v>
      </c>
      <c r="M18" s="67">
        <v>0</v>
      </c>
    </row>
    <row r="19" spans="2:13" ht="16.5" thickBot="1" x14ac:dyDescent="0.3">
      <c r="B19" s="48">
        <v>10000</v>
      </c>
      <c r="C19" s="52">
        <v>6.6</v>
      </c>
      <c r="D19" s="61">
        <v>3.6999999999999998E-2</v>
      </c>
      <c r="E19" s="56">
        <v>0.05</v>
      </c>
      <c r="F19" s="54">
        <v>-2.5000000000000001E-2</v>
      </c>
      <c r="G19" s="46" t="s">
        <v>32</v>
      </c>
      <c r="H19" s="68">
        <v>8.6</v>
      </c>
      <c r="I19" s="69">
        <v>5.3</v>
      </c>
      <c r="J19" s="70">
        <v>-120</v>
      </c>
      <c r="K19" s="68">
        <v>8.6</v>
      </c>
      <c r="L19" s="69">
        <v>5.3</v>
      </c>
      <c r="M19" s="71">
        <v>-120</v>
      </c>
    </row>
    <row r="20" spans="2:13" ht="15.75" x14ac:dyDescent="0.25">
      <c r="B20" s="42"/>
      <c r="C20" s="42"/>
      <c r="D20" s="42"/>
      <c r="E20" s="42"/>
      <c r="F20" s="42"/>
      <c r="G20" s="42"/>
    </row>
    <row r="22" spans="2:13" ht="15.75" x14ac:dyDescent="0.25">
      <c r="B22" s="42"/>
      <c r="C22" s="42"/>
      <c r="D22" s="42"/>
      <c r="E22" s="42"/>
      <c r="F22" s="42"/>
      <c r="G22" s="42"/>
      <c r="H22" s="42"/>
    </row>
    <row r="23" spans="2:13" ht="15.75" x14ac:dyDescent="0.25">
      <c r="B23" s="42"/>
      <c r="C23" s="42"/>
      <c r="D23" s="42"/>
      <c r="E23" s="42"/>
      <c r="F23" s="42"/>
      <c r="G23" s="42"/>
      <c r="H23" s="72"/>
      <c r="I23" s="72"/>
    </row>
    <row r="24" spans="2:13" ht="15.75" x14ac:dyDescent="0.25">
      <c r="B24" s="42"/>
      <c r="C24" s="42"/>
      <c r="D24" s="42"/>
      <c r="E24" s="42"/>
      <c r="F24" s="42"/>
      <c r="G24" s="42"/>
      <c r="H24" s="73"/>
      <c r="I24" s="73"/>
    </row>
    <row r="25" spans="2:13" ht="15.75" x14ac:dyDescent="0.25">
      <c r="B25" s="42"/>
      <c r="C25" s="42"/>
      <c r="D25" s="42"/>
      <c r="E25" s="42"/>
      <c r="F25" s="42"/>
      <c r="G25" s="42"/>
    </row>
    <row r="26" spans="2:13" ht="15.75" x14ac:dyDescent="0.25">
      <c r="B26" s="42"/>
      <c r="C26" s="42"/>
      <c r="D26" s="42"/>
      <c r="E26" s="42"/>
      <c r="F26" s="42"/>
      <c r="G26" s="42"/>
      <c r="H26" s="42"/>
    </row>
    <row r="27" spans="2:13" ht="15.75" x14ac:dyDescent="0.25">
      <c r="B27" s="42"/>
      <c r="C27" s="42"/>
      <c r="D27" s="42"/>
      <c r="E27" s="42"/>
      <c r="F27" s="42"/>
      <c r="G27" s="42"/>
      <c r="H27" s="42"/>
    </row>
    <row r="28" spans="2:13" ht="15.75" x14ac:dyDescent="0.25">
      <c r="B28" s="42"/>
      <c r="C28" s="42"/>
      <c r="D28" s="42"/>
      <c r="E28" s="42"/>
      <c r="F28" s="42"/>
      <c r="G28" s="42"/>
      <c r="H28" s="42"/>
    </row>
    <row r="29" spans="2:13" ht="15.75" x14ac:dyDescent="0.25">
      <c r="B29" s="42"/>
      <c r="C29" s="42"/>
      <c r="D29" s="42"/>
      <c r="E29" s="42"/>
      <c r="F29" s="42"/>
      <c r="G29" s="42"/>
      <c r="H29" s="42"/>
    </row>
    <row r="30" spans="2:13" ht="15.75" x14ac:dyDescent="0.25">
      <c r="B30" s="42"/>
      <c r="C30" s="42"/>
      <c r="D30" s="42"/>
      <c r="E30" s="42"/>
      <c r="F30" s="42"/>
      <c r="H30" s="42"/>
    </row>
    <row r="31" spans="2:13" ht="15.75" x14ac:dyDescent="0.25">
      <c r="B31" s="42"/>
      <c r="C31" s="42"/>
      <c r="D31" s="42"/>
      <c r="E31" s="42"/>
      <c r="F31" s="42"/>
      <c r="G31" s="42"/>
      <c r="H31" s="42"/>
    </row>
    <row r="32" spans="2:13" ht="15.75" x14ac:dyDescent="0.25">
      <c r="B32" s="42"/>
      <c r="C32" s="42"/>
      <c r="D32" s="42"/>
      <c r="E32" s="42"/>
      <c r="F32" s="42"/>
      <c r="G32" s="42"/>
      <c r="H32" s="42"/>
    </row>
  </sheetData>
  <mergeCells count="14">
    <mergeCell ref="B2:D2"/>
    <mergeCell ref="B3:D3"/>
    <mergeCell ref="K4:L4"/>
    <mergeCell ref="M4:M5"/>
    <mergeCell ref="H2:M2"/>
    <mergeCell ref="E2:G3"/>
    <mergeCell ref="B4:B5"/>
    <mergeCell ref="H4:I4"/>
    <mergeCell ref="G4:G5"/>
    <mergeCell ref="E4:F4"/>
    <mergeCell ref="C4:D4"/>
    <mergeCell ref="H3:J3"/>
    <mergeCell ref="K3:M3"/>
    <mergeCell ref="J4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abSelected="1" workbookViewId="0">
      <selection activeCell="M15" sqref="M15"/>
    </sheetView>
  </sheetViews>
  <sheetFormatPr defaultRowHeight="15" x14ac:dyDescent="0.25"/>
  <cols>
    <col min="2" max="2" width="10.7109375" bestFit="1" customWidth="1"/>
    <col min="3" max="3" width="13.5703125" bestFit="1" customWidth="1"/>
    <col min="4" max="4" width="15.7109375" customWidth="1"/>
    <col min="5" max="5" width="6.5703125" bestFit="1" customWidth="1"/>
    <col min="6" max="6" width="9" bestFit="1" customWidth="1"/>
    <col min="7" max="8" width="14.140625" bestFit="1" customWidth="1"/>
    <col min="9" max="9" width="11.5703125" bestFit="1" customWidth="1"/>
    <col min="10" max="10" width="14.140625" bestFit="1" customWidth="1"/>
    <col min="11" max="11" width="13.28515625" customWidth="1"/>
    <col min="12" max="12" width="11" bestFit="1" customWidth="1"/>
    <col min="13" max="21" width="13.28515625" customWidth="1"/>
    <col min="22" max="22" width="13.28515625" bestFit="1" customWidth="1"/>
  </cols>
  <sheetData>
    <row r="2" spans="2:13" ht="15.75" x14ac:dyDescent="0.25">
      <c r="B2" s="24"/>
      <c r="C2" s="26"/>
      <c r="D2" s="26"/>
      <c r="E2" s="9"/>
      <c r="F2" s="27"/>
      <c r="G2" s="27"/>
      <c r="H2" s="27"/>
      <c r="I2" s="26"/>
      <c r="J2" s="26"/>
      <c r="L2" s="9"/>
    </row>
    <row r="3" spans="2:13" ht="16.5" thickBot="1" x14ac:dyDescent="0.3">
      <c r="B3" s="17" t="s">
        <v>9</v>
      </c>
      <c r="C3" s="115" t="s">
        <v>10</v>
      </c>
      <c r="D3" s="114" t="s">
        <v>13</v>
      </c>
      <c r="E3" s="117" t="s">
        <v>22</v>
      </c>
      <c r="F3" s="116" t="s">
        <v>23</v>
      </c>
      <c r="G3" s="22" t="s">
        <v>14</v>
      </c>
      <c r="H3" s="114" t="s">
        <v>49</v>
      </c>
      <c r="I3" s="118" t="s">
        <v>47</v>
      </c>
      <c r="J3" s="119" t="s">
        <v>48</v>
      </c>
      <c r="K3" s="74"/>
      <c r="L3" s="74"/>
      <c r="M3" s="74"/>
    </row>
    <row r="4" spans="2:13" ht="15.75" x14ac:dyDescent="0.25">
      <c r="B4" s="11">
        <v>-5</v>
      </c>
      <c r="C4" s="1">
        <v>-5</v>
      </c>
      <c r="D4" s="33">
        <f>148.3/4</f>
        <v>37.075000000000003</v>
      </c>
      <c r="E4" s="3">
        <f>D4*2*PI()</f>
        <v>232.94909526368318</v>
      </c>
      <c r="F4" s="37">
        <f>D4*60</f>
        <v>2224.5</v>
      </c>
      <c r="G4" s="2">
        <v>246</v>
      </c>
      <c r="H4" s="1" t="s">
        <v>32</v>
      </c>
      <c r="I4" s="120">
        <v>100</v>
      </c>
      <c r="J4" s="121">
        <v>0</v>
      </c>
      <c r="K4" s="112" t="s">
        <v>45</v>
      </c>
      <c r="L4" s="113"/>
      <c r="M4" s="113"/>
    </row>
    <row r="5" spans="2:13" ht="15.75" x14ac:dyDescent="0.25">
      <c r="B5" s="12">
        <v>-4.5</v>
      </c>
      <c r="C5" s="3">
        <v>-4.5010000000000003</v>
      </c>
      <c r="D5" s="34">
        <f>122/4</f>
        <v>30.5</v>
      </c>
      <c r="E5" s="5">
        <f>D5*2*PI()</f>
        <v>191.63715186897738</v>
      </c>
      <c r="F5" s="38">
        <f>D5*60</f>
        <v>1830</v>
      </c>
      <c r="G5" s="4">
        <v>203</v>
      </c>
      <c r="H5" s="3">
        <v>4.58</v>
      </c>
      <c r="I5" s="34">
        <v>93.6</v>
      </c>
      <c r="J5" s="4">
        <v>6.78</v>
      </c>
      <c r="K5" s="79"/>
      <c r="L5" s="74"/>
      <c r="M5" s="74"/>
    </row>
    <row r="6" spans="2:13" ht="15.75" x14ac:dyDescent="0.25">
      <c r="B6" s="13">
        <v>-4</v>
      </c>
      <c r="C6" s="5">
        <v>-4.0030000000000001</v>
      </c>
      <c r="D6" s="35">
        <f>102.5/4</f>
        <v>25.625</v>
      </c>
      <c r="E6" s="3">
        <f t="shared" ref="E6:E29" si="0">D6*2*PI()</f>
        <v>161.00662349647689</v>
      </c>
      <c r="F6" s="39">
        <f t="shared" ref="F6:F29" si="1">D6*60</f>
        <v>1537.5</v>
      </c>
      <c r="G6" s="6">
        <v>170</v>
      </c>
      <c r="H6" s="5">
        <v>7.6</v>
      </c>
      <c r="I6" s="120">
        <v>88.4</v>
      </c>
      <c r="J6" s="121">
        <v>11.8</v>
      </c>
      <c r="K6" s="79" t="s">
        <v>46</v>
      </c>
      <c r="L6" s="74">
        <v>17.059999999999999</v>
      </c>
      <c r="M6" s="74" t="s">
        <v>51</v>
      </c>
    </row>
    <row r="7" spans="2:13" ht="15.75" x14ac:dyDescent="0.25">
      <c r="B7" s="12">
        <v>-3.5</v>
      </c>
      <c r="C7" s="3">
        <v>-3.5019999999999998</v>
      </c>
      <c r="D7" s="34">
        <f>82/4</f>
        <v>20.5</v>
      </c>
      <c r="E7" s="5">
        <f t="shared" si="0"/>
        <v>128.80529879718151</v>
      </c>
      <c r="F7" s="38">
        <f t="shared" si="1"/>
        <v>1230</v>
      </c>
      <c r="G7" s="4">
        <v>138</v>
      </c>
      <c r="H7" s="3">
        <v>10.4</v>
      </c>
      <c r="I7" s="34">
        <v>83.6</v>
      </c>
      <c r="J7" s="4">
        <v>16.7</v>
      </c>
      <c r="K7" s="79" t="s">
        <v>50</v>
      </c>
      <c r="L7" s="74">
        <f>1000/(L6)</f>
        <v>58.616647127784297</v>
      </c>
      <c r="M7" s="74" t="s">
        <v>52</v>
      </c>
    </row>
    <row r="8" spans="2:13" ht="15.75" x14ac:dyDescent="0.25">
      <c r="B8" s="13">
        <v>-3</v>
      </c>
      <c r="C8" s="5">
        <v>-3.0009999999999999</v>
      </c>
      <c r="D8" s="35">
        <f>64.8/4</f>
        <v>16.2</v>
      </c>
      <c r="E8" s="3">
        <f t="shared" si="0"/>
        <v>101.78760197630929</v>
      </c>
      <c r="F8" s="39">
        <f t="shared" si="1"/>
        <v>972</v>
      </c>
      <c r="G8" s="6">
        <v>114</v>
      </c>
      <c r="H8" s="5">
        <v>12.4</v>
      </c>
      <c r="I8" s="120">
        <v>79.599999999999994</v>
      </c>
      <c r="J8" s="121">
        <v>21.6</v>
      </c>
      <c r="K8" s="79"/>
      <c r="L8" s="74"/>
      <c r="M8" s="74"/>
    </row>
    <row r="9" spans="2:13" ht="15.75" x14ac:dyDescent="0.25">
      <c r="B9" s="12">
        <v>-2.5</v>
      </c>
      <c r="C9" s="3">
        <v>-2.5030000000000001</v>
      </c>
      <c r="D9" s="34">
        <f>51.1/4</f>
        <v>12.775</v>
      </c>
      <c r="E9" s="5">
        <f t="shared" si="0"/>
        <v>80.26769229921922</v>
      </c>
      <c r="F9" s="38">
        <f t="shared" si="1"/>
        <v>766.5</v>
      </c>
      <c r="G9" s="4">
        <v>87</v>
      </c>
      <c r="H9" s="3">
        <v>14.8</v>
      </c>
      <c r="I9" s="34">
        <v>76.3</v>
      </c>
      <c r="J9" s="4">
        <v>26.6</v>
      </c>
      <c r="K9" s="79"/>
      <c r="L9" s="74"/>
      <c r="M9" s="74"/>
    </row>
    <row r="10" spans="2:13" ht="15.75" x14ac:dyDescent="0.25">
      <c r="B10" s="13">
        <v>-2</v>
      </c>
      <c r="C10" s="5">
        <v>-2</v>
      </c>
      <c r="D10" s="35">
        <f>33.5/4</f>
        <v>8.375</v>
      </c>
      <c r="E10" s="3">
        <f t="shared" si="0"/>
        <v>52.621676947629034</v>
      </c>
      <c r="F10" s="39">
        <f t="shared" si="1"/>
        <v>502.5</v>
      </c>
      <c r="G10" s="6">
        <v>50</v>
      </c>
      <c r="H10" s="5">
        <v>18.399999999999999</v>
      </c>
      <c r="I10" s="120">
        <v>70</v>
      </c>
      <c r="J10" s="121">
        <v>32.700000000000003</v>
      </c>
      <c r="K10" s="79"/>
      <c r="L10" s="74"/>
      <c r="M10" s="74"/>
    </row>
    <row r="11" spans="2:13" ht="15.75" x14ac:dyDescent="0.25">
      <c r="B11" s="12">
        <v>-1.5</v>
      </c>
      <c r="C11" s="3">
        <v>-1.5029999999999999</v>
      </c>
      <c r="D11" s="34">
        <f>13.75/4</f>
        <v>3.4375</v>
      </c>
      <c r="E11" s="5"/>
      <c r="F11" s="38"/>
      <c r="G11" s="4">
        <v>12</v>
      </c>
      <c r="H11" s="3">
        <v>21.3</v>
      </c>
      <c r="I11" s="34">
        <v>65.2</v>
      </c>
      <c r="J11" s="4">
        <v>37.700000000000003</v>
      </c>
      <c r="K11" s="79"/>
      <c r="L11" s="74"/>
      <c r="M11" s="74"/>
    </row>
    <row r="12" spans="2:13" ht="15.75" x14ac:dyDescent="0.25">
      <c r="B12" s="13">
        <v>-1</v>
      </c>
      <c r="C12" s="5">
        <v>-1.0049999999999999</v>
      </c>
      <c r="D12" s="35">
        <v>0</v>
      </c>
      <c r="E12" s="3">
        <f t="shared" si="0"/>
        <v>0</v>
      </c>
      <c r="F12" s="39">
        <f t="shared" si="1"/>
        <v>0</v>
      </c>
      <c r="G12" s="6">
        <v>0</v>
      </c>
      <c r="H12" s="5">
        <v>24.2</v>
      </c>
      <c r="I12" s="120">
        <v>60.2</v>
      </c>
      <c r="J12" s="121">
        <v>42.6</v>
      </c>
      <c r="K12" s="79"/>
      <c r="L12" s="74"/>
      <c r="M12" s="74"/>
    </row>
    <row r="13" spans="2:13" ht="15.75" x14ac:dyDescent="0.25">
      <c r="B13" s="12">
        <v>-0.8</v>
      </c>
      <c r="C13" s="3">
        <v>-0.80100000000000005</v>
      </c>
      <c r="D13" s="34">
        <v>0</v>
      </c>
      <c r="E13" s="5">
        <f t="shared" si="0"/>
        <v>0</v>
      </c>
      <c r="F13" s="38">
        <f t="shared" si="1"/>
        <v>0</v>
      </c>
      <c r="G13" s="4">
        <v>0</v>
      </c>
      <c r="H13" s="3">
        <v>24.9</v>
      </c>
      <c r="I13" s="34">
        <v>59</v>
      </c>
      <c r="J13" s="4">
        <v>43.9</v>
      </c>
      <c r="K13" s="79"/>
      <c r="L13" s="74"/>
      <c r="M13" s="74"/>
    </row>
    <row r="14" spans="2:13" ht="15.75" x14ac:dyDescent="0.25">
      <c r="B14" s="13">
        <v>-0.6</v>
      </c>
      <c r="C14" s="5">
        <v>-0.60199999999999998</v>
      </c>
      <c r="D14" s="35">
        <v>0</v>
      </c>
      <c r="E14" s="3">
        <f t="shared" si="0"/>
        <v>0</v>
      </c>
      <c r="F14" s="39">
        <f t="shared" si="1"/>
        <v>0</v>
      </c>
      <c r="G14" s="6">
        <v>0</v>
      </c>
      <c r="H14" s="5">
        <v>25.6</v>
      </c>
      <c r="I14" s="120">
        <v>57.7</v>
      </c>
      <c r="J14" s="121">
        <v>45.1</v>
      </c>
      <c r="K14" s="79"/>
      <c r="L14" s="74"/>
      <c r="M14" s="74"/>
    </row>
    <row r="15" spans="2:13" ht="15.75" x14ac:dyDescent="0.25">
      <c r="B15" s="12">
        <v>-0.4</v>
      </c>
      <c r="C15" s="3">
        <v>-0.40300000000000002</v>
      </c>
      <c r="D15" s="34">
        <v>0</v>
      </c>
      <c r="E15" s="5">
        <f t="shared" si="0"/>
        <v>0</v>
      </c>
      <c r="F15" s="38">
        <f t="shared" si="1"/>
        <v>0</v>
      </c>
      <c r="G15" s="4">
        <v>0</v>
      </c>
      <c r="H15" s="3">
        <v>27</v>
      </c>
      <c r="I15" s="34">
        <v>55.2</v>
      </c>
      <c r="J15" s="4">
        <v>47.6</v>
      </c>
      <c r="K15" s="79"/>
      <c r="L15" s="74"/>
      <c r="M15" s="124"/>
    </row>
    <row r="16" spans="2:13" ht="15.75" x14ac:dyDescent="0.25">
      <c r="B16" s="13">
        <v>-0.2</v>
      </c>
      <c r="C16" s="5">
        <v>-0.20100000000000001</v>
      </c>
      <c r="D16" s="35">
        <v>0</v>
      </c>
      <c r="E16" s="3">
        <f t="shared" si="0"/>
        <v>0</v>
      </c>
      <c r="F16" s="39">
        <f t="shared" si="1"/>
        <v>0</v>
      </c>
      <c r="G16" s="6">
        <v>0</v>
      </c>
      <c r="H16" s="5">
        <v>27.8</v>
      </c>
      <c r="I16" s="120">
        <v>54</v>
      </c>
      <c r="J16" s="121">
        <v>48.8</v>
      </c>
      <c r="K16" s="79"/>
      <c r="L16" s="74"/>
      <c r="M16" s="74"/>
    </row>
    <row r="17" spans="1:14" ht="15.75" x14ac:dyDescent="0.25">
      <c r="B17" s="12">
        <v>0</v>
      </c>
      <c r="C17" s="3">
        <v>-1E-3</v>
      </c>
      <c r="D17" s="34">
        <v>0</v>
      </c>
      <c r="E17" s="5">
        <f t="shared" si="0"/>
        <v>0</v>
      </c>
      <c r="F17" s="38">
        <f t="shared" si="1"/>
        <v>0</v>
      </c>
      <c r="G17" s="4">
        <v>0</v>
      </c>
      <c r="H17" s="3">
        <v>29.2</v>
      </c>
      <c r="I17" s="34">
        <v>51.5</v>
      </c>
      <c r="J17" s="4">
        <v>51.3</v>
      </c>
      <c r="K17" s="79"/>
      <c r="L17" s="74"/>
      <c r="M17" s="74"/>
    </row>
    <row r="18" spans="1:14" ht="15.75" x14ac:dyDescent="0.25">
      <c r="B18" s="13">
        <v>0.2</v>
      </c>
      <c r="C18" s="5">
        <v>0.20200000000000001</v>
      </c>
      <c r="D18" s="35">
        <v>0</v>
      </c>
      <c r="E18" s="3">
        <f t="shared" si="0"/>
        <v>0</v>
      </c>
      <c r="F18" s="39">
        <f t="shared" si="1"/>
        <v>0</v>
      </c>
      <c r="G18" s="6">
        <v>0</v>
      </c>
      <c r="H18" s="5">
        <v>30.7</v>
      </c>
      <c r="I18" s="120">
        <v>49.1</v>
      </c>
      <c r="J18" s="121">
        <v>53.8</v>
      </c>
      <c r="K18" s="79"/>
      <c r="L18" s="74"/>
      <c r="M18" s="74"/>
    </row>
    <row r="19" spans="1:14" ht="15.75" x14ac:dyDescent="0.25">
      <c r="B19" s="12">
        <v>0.4</v>
      </c>
      <c r="C19" s="3">
        <v>0.40100000000000002</v>
      </c>
      <c r="D19" s="34">
        <v>0</v>
      </c>
      <c r="E19" s="5">
        <f t="shared" si="0"/>
        <v>0</v>
      </c>
      <c r="F19" s="38">
        <f t="shared" si="1"/>
        <v>0</v>
      </c>
      <c r="G19" s="4">
        <v>0</v>
      </c>
      <c r="H19" s="3">
        <v>31.4</v>
      </c>
      <c r="I19" s="34">
        <v>47.8</v>
      </c>
      <c r="J19" s="4">
        <v>55</v>
      </c>
      <c r="K19" s="79"/>
      <c r="L19" s="74"/>
      <c r="M19" s="74"/>
    </row>
    <row r="20" spans="1:14" ht="15.75" x14ac:dyDescent="0.25">
      <c r="B20" s="13">
        <v>0.6</v>
      </c>
      <c r="C20" s="5">
        <v>0.6</v>
      </c>
      <c r="D20" s="35">
        <v>0</v>
      </c>
      <c r="E20" s="3">
        <f t="shared" si="0"/>
        <v>0</v>
      </c>
      <c r="F20" s="39">
        <f t="shared" si="1"/>
        <v>0</v>
      </c>
      <c r="G20" s="6">
        <v>0</v>
      </c>
      <c r="H20" s="5">
        <v>32.799999999999997</v>
      </c>
      <c r="I20" s="120">
        <v>45.4</v>
      </c>
      <c r="J20" s="121">
        <v>57.5</v>
      </c>
      <c r="K20" s="79"/>
      <c r="L20" s="74"/>
      <c r="M20" s="74"/>
    </row>
    <row r="21" spans="1:14" ht="15.75" x14ac:dyDescent="0.25">
      <c r="B21" s="12">
        <v>0.8</v>
      </c>
      <c r="C21" s="3">
        <v>0.80300000000000005</v>
      </c>
      <c r="D21" s="34">
        <v>0</v>
      </c>
      <c r="E21" s="5">
        <f t="shared" si="0"/>
        <v>0</v>
      </c>
      <c r="F21" s="38">
        <f t="shared" si="1"/>
        <v>0</v>
      </c>
      <c r="G21" s="4">
        <v>0</v>
      </c>
      <c r="H21" s="3">
        <v>33.5</v>
      </c>
      <c r="I21" s="34">
        <v>44.1</v>
      </c>
      <c r="J21" s="4">
        <v>58.7</v>
      </c>
      <c r="K21" s="79"/>
      <c r="L21" s="74"/>
      <c r="M21" s="74"/>
      <c r="N21" s="74"/>
    </row>
    <row r="22" spans="1:14" ht="15.75" x14ac:dyDescent="0.25">
      <c r="B22" s="13">
        <v>1</v>
      </c>
      <c r="C22" s="5">
        <v>1.0049999999999999</v>
      </c>
      <c r="D22" s="35">
        <v>0</v>
      </c>
      <c r="E22" s="3">
        <f t="shared" si="0"/>
        <v>0</v>
      </c>
      <c r="F22" s="39">
        <f t="shared" si="1"/>
        <v>0</v>
      </c>
      <c r="G22" s="6">
        <v>10</v>
      </c>
      <c r="H22" s="5">
        <v>-21.4</v>
      </c>
      <c r="I22" s="120">
        <v>38</v>
      </c>
      <c r="J22" s="121">
        <v>64.900000000000006</v>
      </c>
      <c r="K22" s="79"/>
      <c r="L22" s="75"/>
      <c r="M22" s="74" t="s">
        <v>6</v>
      </c>
      <c r="N22" s="74"/>
    </row>
    <row r="23" spans="1:14" ht="15.75" x14ac:dyDescent="0.25">
      <c r="B23" s="12">
        <v>1.5</v>
      </c>
      <c r="C23" s="3">
        <v>1.502</v>
      </c>
      <c r="D23" s="34">
        <f>15/4</f>
        <v>3.75</v>
      </c>
      <c r="E23" s="5">
        <f t="shared" si="0"/>
        <v>23.561944901923447</v>
      </c>
      <c r="F23" s="38">
        <f t="shared" si="1"/>
        <v>225</v>
      </c>
      <c r="G23" s="4">
        <v>44</v>
      </c>
      <c r="H23" s="3">
        <v>-18.600000000000001</v>
      </c>
      <c r="I23" s="34">
        <v>33</v>
      </c>
      <c r="J23" s="4">
        <v>69.8</v>
      </c>
      <c r="K23" s="79"/>
      <c r="L23" s="74"/>
      <c r="M23" s="74"/>
      <c r="N23" s="74"/>
    </row>
    <row r="24" spans="1:14" ht="15.75" x14ac:dyDescent="0.25">
      <c r="B24" s="13">
        <v>2</v>
      </c>
      <c r="C24" s="5">
        <v>2</v>
      </c>
      <c r="D24" s="35">
        <f>39.2/4</f>
        <v>9.8000000000000007</v>
      </c>
      <c r="E24" s="3">
        <f t="shared" si="0"/>
        <v>61.575216010359952</v>
      </c>
      <c r="F24" s="39">
        <f t="shared" si="1"/>
        <v>588</v>
      </c>
      <c r="G24" s="6">
        <v>77</v>
      </c>
      <c r="H24" s="5">
        <v>-15.6</v>
      </c>
      <c r="I24" s="120">
        <v>28</v>
      </c>
      <c r="J24" s="121">
        <v>74.7</v>
      </c>
      <c r="K24" s="79"/>
      <c r="L24" s="76"/>
      <c r="M24" s="74" t="s">
        <v>7</v>
      </c>
      <c r="N24" s="74"/>
    </row>
    <row r="25" spans="1:14" ht="15.75" x14ac:dyDescent="0.25">
      <c r="B25" s="12">
        <v>2.5</v>
      </c>
      <c r="C25" s="3">
        <v>2.5</v>
      </c>
      <c r="D25" s="34">
        <f>57/4</f>
        <v>14.25</v>
      </c>
      <c r="E25" s="5">
        <f t="shared" si="0"/>
        <v>89.535390627309098</v>
      </c>
      <c r="F25" s="38">
        <f t="shared" si="1"/>
        <v>855</v>
      </c>
      <c r="G25" s="4">
        <v>104</v>
      </c>
      <c r="H25" s="3">
        <v>-13.1</v>
      </c>
      <c r="I25" s="34">
        <v>23.1</v>
      </c>
      <c r="J25" s="4">
        <v>79.099999999999994</v>
      </c>
      <c r="K25" s="79"/>
      <c r="L25" s="74"/>
      <c r="M25" s="74"/>
      <c r="N25" s="74"/>
    </row>
    <row r="26" spans="1:14" ht="15.75" x14ac:dyDescent="0.25">
      <c r="B26" s="13">
        <v>3</v>
      </c>
      <c r="C26" s="5">
        <v>3</v>
      </c>
      <c r="D26" s="35">
        <f>70/4</f>
        <v>17.5</v>
      </c>
      <c r="E26" s="3">
        <f t="shared" si="0"/>
        <v>109.95574287564276</v>
      </c>
      <c r="F26" s="39">
        <f t="shared" si="1"/>
        <v>1050</v>
      </c>
      <c r="G26" s="6">
        <v>120</v>
      </c>
      <c r="H26" s="5">
        <v>-12.2</v>
      </c>
      <c r="I26" s="120">
        <v>18.2</v>
      </c>
      <c r="J26" s="121">
        <v>80.8</v>
      </c>
      <c r="K26" s="79"/>
      <c r="L26" s="77"/>
      <c r="M26" s="74" t="s">
        <v>8</v>
      </c>
      <c r="N26" s="74"/>
    </row>
    <row r="27" spans="1:14" ht="15.75" x14ac:dyDescent="0.25">
      <c r="B27" s="12">
        <v>3.5</v>
      </c>
      <c r="C27" s="3">
        <v>3.5</v>
      </c>
      <c r="D27" s="34">
        <f>85.5/4</f>
        <v>21.375</v>
      </c>
      <c r="E27" s="5">
        <f t="shared" si="0"/>
        <v>134.30308594096365</v>
      </c>
      <c r="F27" s="38">
        <f t="shared" si="1"/>
        <v>1282.5</v>
      </c>
      <c r="G27" s="4">
        <v>160</v>
      </c>
      <c r="H27" s="3">
        <v>-8.7100000000000009</v>
      </c>
      <c r="I27" s="34">
        <v>12</v>
      </c>
      <c r="J27" s="4">
        <v>86.6</v>
      </c>
      <c r="K27" s="79"/>
      <c r="L27" s="74"/>
      <c r="M27" s="74"/>
      <c r="N27" s="74"/>
    </row>
    <row r="28" spans="1:14" ht="15.75" x14ac:dyDescent="0.25">
      <c r="B28" s="13">
        <v>4</v>
      </c>
      <c r="C28" s="5">
        <v>4.0010000000000003</v>
      </c>
      <c r="D28" s="35">
        <f>104.1/4</f>
        <v>26.024999999999999</v>
      </c>
      <c r="E28" s="3">
        <f t="shared" si="0"/>
        <v>163.51989761934871</v>
      </c>
      <c r="F28" s="39">
        <f t="shared" si="1"/>
        <v>1561.5</v>
      </c>
      <c r="G28" s="6">
        <v>193</v>
      </c>
      <c r="H28" s="5">
        <v>-5.83</v>
      </c>
      <c r="I28" s="120">
        <v>7.06</v>
      </c>
      <c r="J28" s="121">
        <v>91.5</v>
      </c>
      <c r="K28" s="79"/>
      <c r="L28" s="78"/>
      <c r="M28" s="74" t="s">
        <v>24</v>
      </c>
      <c r="N28" s="74"/>
    </row>
    <row r="29" spans="1:14" ht="15.75" x14ac:dyDescent="0.25">
      <c r="B29" s="12">
        <v>4.5</v>
      </c>
      <c r="C29" s="3">
        <v>4.4969999999999999</v>
      </c>
      <c r="D29" s="34">
        <f>123.2/4</f>
        <v>30.8</v>
      </c>
      <c r="E29" s="5">
        <f t="shared" si="0"/>
        <v>193.52210746113127</v>
      </c>
      <c r="F29" s="38">
        <f t="shared" si="1"/>
        <v>1848</v>
      </c>
      <c r="G29" s="4">
        <v>242</v>
      </c>
      <c r="H29" s="3" t="s">
        <v>32</v>
      </c>
      <c r="I29" s="34">
        <v>0</v>
      </c>
      <c r="J29" s="4">
        <v>100</v>
      </c>
      <c r="K29" s="79"/>
      <c r="L29" s="74"/>
      <c r="M29" s="74"/>
    </row>
    <row r="30" spans="1:14" ht="15.75" x14ac:dyDescent="0.25">
      <c r="B30" s="14">
        <v>5</v>
      </c>
      <c r="C30" s="7">
        <v>4.9969999999999999</v>
      </c>
      <c r="D30" s="36">
        <f>148/4</f>
        <v>37</v>
      </c>
      <c r="E30" s="3">
        <f>D30*2*PI()</f>
        <v>232.4778563656447</v>
      </c>
      <c r="F30" s="40">
        <f>D30*60</f>
        <v>2220</v>
      </c>
      <c r="G30" s="8">
        <v>241</v>
      </c>
      <c r="H30" s="7" t="s">
        <v>32</v>
      </c>
      <c r="I30" s="122">
        <v>0</v>
      </c>
      <c r="J30" s="123">
        <v>100</v>
      </c>
      <c r="K30" s="79"/>
      <c r="L30" s="74"/>
      <c r="M30" s="74"/>
    </row>
    <row r="31" spans="1:14" ht="15.75" x14ac:dyDescent="0.25">
      <c r="A31" s="9"/>
      <c r="B31" s="16"/>
      <c r="C31" s="16"/>
      <c r="E31" s="16"/>
      <c r="F31" s="16"/>
      <c r="G31" s="16"/>
      <c r="H31" s="16"/>
      <c r="I31" s="74"/>
      <c r="L31" s="9"/>
    </row>
    <row r="32" spans="1:14" x14ac:dyDescent="0.25">
      <c r="D32" s="9"/>
    </row>
    <row r="33" spans="4:4" x14ac:dyDescent="0.25">
      <c r="D33" s="9"/>
    </row>
  </sheetData>
  <mergeCells count="1">
    <mergeCell ref="K4:M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Motor  Tac. Pot. i ADC</vt:lpstr>
      <vt:lpstr>PWM en llaç obert</vt:lpstr>
      <vt:lpstr>Bodes Filtre i Derivador</vt:lpstr>
      <vt:lpstr>Motor  PWM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 Core</dc:creator>
  <cp:lastModifiedBy>UPC</cp:lastModifiedBy>
  <dcterms:created xsi:type="dcterms:W3CDTF">2022-03-07T22:06:46Z</dcterms:created>
  <dcterms:modified xsi:type="dcterms:W3CDTF">2022-06-10T12:42:30Z</dcterms:modified>
</cp:coreProperties>
</file>